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merCalculations" sheetId="1" r:id="rId4"/>
    <sheet state="visible" name="sampleMetadata" sheetId="2" r:id="rId5"/>
    <sheet state="visible" name="zoox" sheetId="3" r:id="rId6"/>
    <sheet state="visible" name="test 1" sheetId="4" r:id="rId7"/>
    <sheet state="visible" name="test 2" sheetId="5" r:id="rId8"/>
    <sheet state="visible" name="troubleshooting" sheetId="6" r:id="rId9"/>
    <sheet state="visible" name="plate 1" sheetId="7" r:id="rId10"/>
    <sheet state="visible" name="plate 2" sheetId="8" r:id="rId11"/>
    <sheet state="visible" name="plate reruns" sheetId="9" r:id="rId12"/>
    <sheet state="visible" name="pool" sheetId="10" r:id="rId13"/>
    <sheet state="visible" name="sampleID.csv" sheetId="11" r:id="rId14"/>
    <sheet state="visible" name="genotype lookup" sheetId="12" r:id="rId15"/>
  </sheets>
  <definedNames/>
  <calcPr/>
  <pivotCaches>
    <pivotCache cacheId="0" r:id="rId16"/>
    <pivotCache cacheId="1" r:id="rId17"/>
  </pivotCaches>
  <extLst>
    <ext uri="GoogleSheetsCustomDataVersion2">
      <go:sheetsCustomData xmlns:go="http://customooxmlschemas.google.com/" r:id="rId18" roundtripDataChecksum="rysut4kobfYuf2RJHWZA7nV88YWJIn5QLo/saVskTh8="/>
    </ext>
  </extLst>
</workbook>
</file>

<file path=xl/sharedStrings.xml><?xml version="1.0" encoding="utf-8"?>
<sst xmlns="http://schemas.openxmlformats.org/spreadsheetml/2006/main" count="4629" uniqueCount="951">
  <si>
    <t>Primer</t>
  </si>
  <si>
    <t>A260</t>
  </si>
  <si>
    <t>Extinction Coefficient</t>
  </si>
  <si>
    <t>Stock Volume</t>
  </si>
  <si>
    <t>Stock µM</t>
  </si>
  <si>
    <t>Desired Intermediate Volume +5%</t>
  </si>
  <si>
    <t>Desired Working µM</t>
  </si>
  <si>
    <t>Vol stock to add</t>
  </si>
  <si>
    <t>Vol NFW to add</t>
  </si>
  <si>
    <t>Full-Plate Aliquots</t>
  </si>
  <si>
    <t>8-Pool Aliquots</t>
  </si>
  <si>
    <t>Test Aliquots</t>
  </si>
  <si>
    <t>Remaining Volume</t>
  </si>
  <si>
    <t>Full-Plate</t>
  </si>
  <si>
    <t>8-Pool</t>
  </si>
  <si>
    <t>Test</t>
  </si>
  <si>
    <t>5ill-NNRW</t>
  </si>
  <si>
    <t>1 box</t>
  </si>
  <si>
    <t>anti-5ill-NNRW</t>
  </si>
  <si>
    <t>3ill-BC1</t>
  </si>
  <si>
    <t>2 boxes</t>
  </si>
  <si>
    <t>3ill-BC2</t>
  </si>
  <si>
    <t>3ill-BC3</t>
  </si>
  <si>
    <t>3ill-BC4</t>
  </si>
  <si>
    <t>3ill-BC5</t>
  </si>
  <si>
    <t>3ill-BC6</t>
  </si>
  <si>
    <t>3ill-BC7</t>
  </si>
  <si>
    <t>3ill-BC8</t>
  </si>
  <si>
    <t>3ill-BC9</t>
  </si>
  <si>
    <t>3ill-BC10</t>
  </si>
  <si>
    <t>3ill-BC11</t>
  </si>
  <si>
    <t>3ill-BC12</t>
  </si>
  <si>
    <t>anti-3ill-BC1</t>
  </si>
  <si>
    <t>anti-3ill-BC2</t>
  </si>
  <si>
    <t>anti-3ill-BC3</t>
  </si>
  <si>
    <t>anti-3ill-BC4</t>
  </si>
  <si>
    <t>anti-3ill-BC5</t>
  </si>
  <si>
    <t>anti-3ill-BC6</t>
  </si>
  <si>
    <t>anti-3ill-BC7</t>
  </si>
  <si>
    <t>anti-3ill-BC8</t>
  </si>
  <si>
    <t>anti-3ill-BC9</t>
  </si>
  <si>
    <t>anti-3ill-BC10</t>
  </si>
  <si>
    <t>anti-3ill-BC11</t>
  </si>
  <si>
    <t>anti-3ill-BC12</t>
  </si>
  <si>
    <t>P5</t>
  </si>
  <si>
    <t>P7</t>
  </si>
  <si>
    <t>ILL-BC23</t>
  </si>
  <si>
    <t>ILL-BC24</t>
  </si>
  <si>
    <t>ILL-BC25</t>
  </si>
  <si>
    <t>ILL-BC26</t>
  </si>
  <si>
    <t>ILL-BC27</t>
  </si>
  <si>
    <t>ILL-BC28</t>
  </si>
  <si>
    <t>ILL-BC29</t>
  </si>
  <si>
    <t>ILL-BC30</t>
  </si>
  <si>
    <t>TruSeq-UN1</t>
  </si>
  <si>
    <t>TruSeq-UN2</t>
  </si>
  <si>
    <t>TruSeq-UN3</t>
  </si>
  <si>
    <t>TruSeq-UN4</t>
  </si>
  <si>
    <t>TruSeq-UN5</t>
  </si>
  <si>
    <t>TruSeq-UN6</t>
  </si>
  <si>
    <t>TruSeq-UN7</t>
  </si>
  <si>
    <t>TruSeq-UN8</t>
  </si>
  <si>
    <t>TruSeq-UN9</t>
  </si>
  <si>
    <t>TruSeq-UN10</t>
  </si>
  <si>
    <t>Aliquot Volumes</t>
  </si>
  <si>
    <t>Ligation (96 rxn)</t>
  </si>
  <si>
    <t>PCR (8 pools)</t>
  </si>
  <si>
    <t xml:space="preserve"> qPCR (96 rxn)</t>
  </si>
  <si>
    <t>strips</t>
  </si>
  <si>
    <t>16 boxes</t>
  </si>
  <si>
    <t>µL</t>
  </si>
  <si>
    <t>3ill-BC</t>
  </si>
  <si>
    <t>ILL-BC</t>
  </si>
  <si>
    <t>anti-3ill-BC</t>
  </si>
  <si>
    <t>TruSeq</t>
  </si>
  <si>
    <t>Test ligation (8 rxn)</t>
  </si>
  <si>
    <t>Test PCR (8 rxn)</t>
  </si>
  <si>
    <t>Original Order</t>
  </si>
  <si>
    <t>Tube ID</t>
  </si>
  <si>
    <t>Genotype ID</t>
  </si>
  <si>
    <t>Sample ID</t>
  </si>
  <si>
    <t>Location</t>
  </si>
  <si>
    <t>Extraction</t>
  </si>
  <si>
    <t>260/280</t>
  </si>
  <si>
    <t>260/230</t>
  </si>
  <si>
    <t>CC5</t>
  </si>
  <si>
    <t>Volume Remaining</t>
  </si>
  <si>
    <t>Nanodrop</t>
  </si>
  <si>
    <t>Qubit 1</t>
  </si>
  <si>
    <t>Qubit 2</t>
  </si>
  <si>
    <t>Qubit 3</t>
  </si>
  <si>
    <t>Qubit Mean</t>
  </si>
  <si>
    <t>High Enough?</t>
  </si>
  <si>
    <t>Good Enough?</t>
  </si>
  <si>
    <t>All Good?</t>
  </si>
  <si>
    <t>Good Order</t>
  </si>
  <si>
    <t>Volume DNA</t>
  </si>
  <si>
    <t>Volume NFW</t>
  </si>
  <si>
    <t>Volume Left</t>
  </si>
  <si>
    <t>Test Libs</t>
  </si>
  <si>
    <t>Lib prep</t>
  </si>
  <si>
    <t>Triplicate Libs</t>
  </si>
  <si>
    <t>Comments</t>
  </si>
  <si>
    <t>P62</t>
  </si>
  <si>
    <t>missing1</t>
  </si>
  <si>
    <t>SCTLD_experiment</t>
  </si>
  <si>
    <t>x</t>
  </si>
  <si>
    <t>P67</t>
  </si>
  <si>
    <t>missing2</t>
  </si>
  <si>
    <t>P89</t>
  </si>
  <si>
    <t>GB7</t>
  </si>
  <si>
    <t>P201</t>
  </si>
  <si>
    <t>F12</t>
  </si>
  <si>
    <t>P2 H5</t>
  </si>
  <si>
    <t>missing3</t>
  </si>
  <si>
    <t>P206</t>
  </si>
  <si>
    <t>P29B</t>
  </si>
  <si>
    <t>M2-AE23</t>
  </si>
  <si>
    <t>P29_P30_P31_P32</t>
  </si>
  <si>
    <t>yes</t>
  </si>
  <si>
    <t>OF12</t>
  </si>
  <si>
    <t>ex_situ_nursery</t>
  </si>
  <si>
    <t>OF27</t>
  </si>
  <si>
    <t>OF276</t>
  </si>
  <si>
    <t>OF286</t>
  </si>
  <si>
    <t>OF345</t>
  </si>
  <si>
    <t>OF357</t>
  </si>
  <si>
    <t>OF393</t>
  </si>
  <si>
    <t>OF420</t>
  </si>
  <si>
    <t>OF429</t>
  </si>
  <si>
    <t>OF431</t>
  </si>
  <si>
    <t>OF441</t>
  </si>
  <si>
    <t>OF443</t>
  </si>
  <si>
    <t>OF445</t>
  </si>
  <si>
    <t>OF448</t>
  </si>
  <si>
    <t>OF457</t>
  </si>
  <si>
    <t>OF471</t>
  </si>
  <si>
    <t>OF473</t>
  </si>
  <si>
    <t>OF509</t>
  </si>
  <si>
    <t>OF512</t>
  </si>
  <si>
    <t>OF549</t>
  </si>
  <si>
    <t>OF581</t>
  </si>
  <si>
    <t>OF591</t>
  </si>
  <si>
    <t>OF611</t>
  </si>
  <si>
    <t>OF622</t>
  </si>
  <si>
    <t>OF653</t>
  </si>
  <si>
    <t>OF656</t>
  </si>
  <si>
    <t>OF657</t>
  </si>
  <si>
    <t>OF669</t>
  </si>
  <si>
    <t>OF690</t>
  </si>
  <si>
    <t>OF693</t>
  </si>
  <si>
    <t>OF695</t>
  </si>
  <si>
    <t>OF696</t>
  </si>
  <si>
    <t>OF698</t>
  </si>
  <si>
    <t>OF700</t>
  </si>
  <si>
    <t>OF702</t>
  </si>
  <si>
    <t>OF704</t>
  </si>
  <si>
    <t>OF706</t>
  </si>
  <si>
    <t>OF727</t>
  </si>
  <si>
    <t>unknown_of3</t>
  </si>
  <si>
    <t>OF?3</t>
  </si>
  <si>
    <t>unknown_of5</t>
  </si>
  <si>
    <t>OF?5</t>
  </si>
  <si>
    <t>unknown_of6</t>
  </si>
  <si>
    <t>OF?6</t>
  </si>
  <si>
    <t>unknown_of8</t>
  </si>
  <si>
    <t>OF?8</t>
  </si>
  <si>
    <t>unknown_of9</t>
  </si>
  <si>
    <t>OF?9</t>
  </si>
  <si>
    <t>unknown_of10</t>
  </si>
  <si>
    <t>OF?10</t>
  </si>
  <si>
    <t>unknown_of11</t>
  </si>
  <si>
    <t>OF?11</t>
  </si>
  <si>
    <t>unknown_of12</t>
  </si>
  <si>
    <t>OF?12</t>
  </si>
  <si>
    <t>unknown_of13</t>
  </si>
  <si>
    <t>OF?13</t>
  </si>
  <si>
    <t>unknown_of14</t>
  </si>
  <si>
    <t>OF?14</t>
  </si>
  <si>
    <t>unknown_of16</t>
  </si>
  <si>
    <t>OF?16</t>
  </si>
  <si>
    <t>unknown_of18</t>
  </si>
  <si>
    <t>OF?18</t>
  </si>
  <si>
    <t>unknown_of19</t>
  </si>
  <si>
    <t>OF?19</t>
  </si>
  <si>
    <t>unknown_of20</t>
  </si>
  <si>
    <t>OF?20</t>
  </si>
  <si>
    <t>unknown_of21</t>
  </si>
  <si>
    <t>OF?21</t>
  </si>
  <si>
    <t>unknown_of22</t>
  </si>
  <si>
    <t>OF?22</t>
  </si>
  <si>
    <t>unknown_of23</t>
  </si>
  <si>
    <t>OF?23</t>
  </si>
  <si>
    <t>unknown_of24</t>
  </si>
  <si>
    <t>OF?24</t>
  </si>
  <si>
    <t>unknown_of25</t>
  </si>
  <si>
    <t>OF?25</t>
  </si>
  <si>
    <t>unknown_of26</t>
  </si>
  <si>
    <t>OF?26</t>
  </si>
  <si>
    <t>unknown_of28</t>
  </si>
  <si>
    <t>OF?28</t>
  </si>
  <si>
    <t>unknown_of31</t>
  </si>
  <si>
    <t>OF?31</t>
  </si>
  <si>
    <t>unknown_of40</t>
  </si>
  <si>
    <t>OF?40</t>
  </si>
  <si>
    <t>unknown_of45</t>
  </si>
  <si>
    <t>OF?45</t>
  </si>
  <si>
    <t>unknown_of49</t>
  </si>
  <si>
    <t>OF?49</t>
  </si>
  <si>
    <t>unknown_of50</t>
  </si>
  <si>
    <t>OF?50</t>
  </si>
  <si>
    <t>unknown_of51</t>
  </si>
  <si>
    <t>OF?51</t>
  </si>
  <si>
    <t>unknown_of52</t>
  </si>
  <si>
    <t>OF?52</t>
  </si>
  <si>
    <t>unknown_of53</t>
  </si>
  <si>
    <t>OF?53</t>
  </si>
  <si>
    <t>unknown_of54</t>
  </si>
  <si>
    <t>OF?54</t>
  </si>
  <si>
    <t>unknown_of55</t>
  </si>
  <si>
    <t>OF?55</t>
  </si>
  <si>
    <t>unknown_of56</t>
  </si>
  <si>
    <t>OF?56</t>
  </si>
  <si>
    <t>unknown_of57</t>
  </si>
  <si>
    <t>OF?57</t>
  </si>
  <si>
    <t>unknown_of58</t>
  </si>
  <si>
    <t>OF?58</t>
  </si>
  <si>
    <t>unknown_of60</t>
  </si>
  <si>
    <t>OF?60</t>
  </si>
  <si>
    <t>unknown_of61</t>
  </si>
  <si>
    <t>OF?61</t>
  </si>
  <si>
    <t>unknown_of62</t>
  </si>
  <si>
    <t>OF?62</t>
  </si>
  <si>
    <t>unknown_of63</t>
  </si>
  <si>
    <t>OF?63</t>
  </si>
  <si>
    <t>unknown_of65</t>
  </si>
  <si>
    <t>OF?65</t>
  </si>
  <si>
    <t>unknown_of66</t>
  </si>
  <si>
    <t>OF?66</t>
  </si>
  <si>
    <t>unknown_of67</t>
  </si>
  <si>
    <t>OF?67</t>
  </si>
  <si>
    <t>unknown_of68</t>
  </si>
  <si>
    <t>OF?68</t>
  </si>
  <si>
    <t>unknown_of69</t>
  </si>
  <si>
    <t>OF?69</t>
  </si>
  <si>
    <t>unknown_of71</t>
  </si>
  <si>
    <t>OF?71</t>
  </si>
  <si>
    <t>unknown_of73</t>
  </si>
  <si>
    <t>OF?73</t>
  </si>
  <si>
    <t>unknown_of74</t>
  </si>
  <si>
    <t>OF?74</t>
  </si>
  <si>
    <t>unknown_of75</t>
  </si>
  <si>
    <t>OF?75</t>
  </si>
  <si>
    <t>unknown_of77</t>
  </si>
  <si>
    <t>OF?77</t>
  </si>
  <si>
    <t>unknown_of78</t>
  </si>
  <si>
    <t>OF?78</t>
  </si>
  <si>
    <t>unknown_of80</t>
  </si>
  <si>
    <t>OF?80</t>
  </si>
  <si>
    <t>unknown_of82</t>
  </si>
  <si>
    <t>OF?82</t>
  </si>
  <si>
    <t>unknown_of83</t>
  </si>
  <si>
    <t>OF?83</t>
  </si>
  <si>
    <t>unknown_of84</t>
  </si>
  <si>
    <t>OF?84</t>
  </si>
  <si>
    <t>unknown_of85</t>
  </si>
  <si>
    <t>OF?85</t>
  </si>
  <si>
    <t>unknown_of86</t>
  </si>
  <si>
    <t>OF?86</t>
  </si>
  <si>
    <t>unknown_of87</t>
  </si>
  <si>
    <t>OF?87</t>
  </si>
  <si>
    <t>unknown_of88</t>
  </si>
  <si>
    <t>OF?88</t>
  </si>
  <si>
    <t>unknown_of89</t>
  </si>
  <si>
    <t>OF?89</t>
  </si>
  <si>
    <t>unknown_of91</t>
  </si>
  <si>
    <t>OF?91</t>
  </si>
  <si>
    <t>unknown_of92</t>
  </si>
  <si>
    <t>OF?92</t>
  </si>
  <si>
    <t>unknown_of93</t>
  </si>
  <si>
    <t>OF?93</t>
  </si>
  <si>
    <t>unknown_of94</t>
  </si>
  <si>
    <t>OF?94</t>
  </si>
  <si>
    <t>OF668</t>
  </si>
  <si>
    <t>X-OF-668</t>
  </si>
  <si>
    <t>in_situ_nursery</t>
  </si>
  <si>
    <t>OF670</t>
  </si>
  <si>
    <t>X-OF-670</t>
  </si>
  <si>
    <t>OF672</t>
  </si>
  <si>
    <t>X-OF-672</t>
  </si>
  <si>
    <t>OF675</t>
  </si>
  <si>
    <t>X-OF-675</t>
  </si>
  <si>
    <t>OF676</t>
  </si>
  <si>
    <t>X-OF-676</t>
  </si>
  <si>
    <t>OF677</t>
  </si>
  <si>
    <t>X-OF-677</t>
  </si>
  <si>
    <t>OF686</t>
  </si>
  <si>
    <t>X-OF-686</t>
  </si>
  <si>
    <t>OF688</t>
  </si>
  <si>
    <t>X-OF-688</t>
  </si>
  <si>
    <t>OF689</t>
  </si>
  <si>
    <t>X-OF-689</t>
  </si>
  <si>
    <t>OF691</t>
  </si>
  <si>
    <t>X-OF-691</t>
  </si>
  <si>
    <t>OF694</t>
  </si>
  <si>
    <t>X-OF-694</t>
  </si>
  <si>
    <t>OF697</t>
  </si>
  <si>
    <t>X-OF-697</t>
  </si>
  <si>
    <t>sperm</t>
  </si>
  <si>
    <t>389 IIRC</t>
  </si>
  <si>
    <t>P1 D7</t>
  </si>
  <si>
    <t>missing4</t>
  </si>
  <si>
    <t>P64</t>
  </si>
  <si>
    <t>P1 E1</t>
  </si>
  <si>
    <t>M22</t>
  </si>
  <si>
    <t>P70</t>
  </si>
  <si>
    <t>P1 E2</t>
  </si>
  <si>
    <t>P71</t>
  </si>
  <si>
    <t>P106</t>
  </si>
  <si>
    <t>OF682</t>
  </si>
  <si>
    <t>P117</t>
  </si>
  <si>
    <t>missing5</t>
  </si>
  <si>
    <t>P2 A8</t>
  </si>
  <si>
    <t>missing6</t>
  </si>
  <si>
    <t>P125</t>
  </si>
  <si>
    <t>no extract left</t>
  </si>
  <si>
    <t>P23A/B</t>
  </si>
  <si>
    <t>P23_P24_P25_P26</t>
  </si>
  <si>
    <t>1-OF-2</t>
  </si>
  <si>
    <t>1-OF-5</t>
  </si>
  <si>
    <t>OF201</t>
  </si>
  <si>
    <t>OF209</t>
  </si>
  <si>
    <t>OF384</t>
  </si>
  <si>
    <t>OF483</t>
  </si>
  <si>
    <t>OF523</t>
  </si>
  <si>
    <t>OF590</t>
  </si>
  <si>
    <t>OF629</t>
  </si>
  <si>
    <t>OF654</t>
  </si>
  <si>
    <t>OF662</t>
  </si>
  <si>
    <t>OF671</t>
  </si>
  <si>
    <t>OF679</t>
  </si>
  <si>
    <t>OF681</t>
  </si>
  <si>
    <t>OF692</t>
  </si>
  <si>
    <t>OF782</t>
  </si>
  <si>
    <t>unknown_of1</t>
  </si>
  <si>
    <t>OF?1</t>
  </si>
  <si>
    <t>unknown_of2</t>
  </si>
  <si>
    <t>OF?2</t>
  </si>
  <si>
    <t>unknown_of4</t>
  </si>
  <si>
    <t>OF?4</t>
  </si>
  <si>
    <t>unknown_of7</t>
  </si>
  <si>
    <t>OF?7</t>
  </si>
  <si>
    <t>unknown_of15</t>
  </si>
  <si>
    <t>OF?15</t>
  </si>
  <si>
    <t>unknown_of17</t>
  </si>
  <si>
    <t>OF?17</t>
  </si>
  <si>
    <t>unknown_of27</t>
  </si>
  <si>
    <t>OF?27</t>
  </si>
  <si>
    <t>unknown_of29</t>
  </si>
  <si>
    <t>OF?29</t>
  </si>
  <si>
    <t>unknown_of33</t>
  </si>
  <si>
    <t>OF?33</t>
  </si>
  <si>
    <t>unknown_of34</t>
  </si>
  <si>
    <t>OF?34</t>
  </si>
  <si>
    <t>unknown_of35</t>
  </si>
  <si>
    <t>OF?35</t>
  </si>
  <si>
    <t>unknown_of36</t>
  </si>
  <si>
    <t>OF?36</t>
  </si>
  <si>
    <t>unknown_of38</t>
  </si>
  <si>
    <t>OF?38</t>
  </si>
  <si>
    <t>unknown_of39</t>
  </si>
  <si>
    <t>OF?39</t>
  </si>
  <si>
    <t>unknown_of44</t>
  </si>
  <si>
    <t>OF?44</t>
  </si>
  <si>
    <t>unknown_of47</t>
  </si>
  <si>
    <t>OF?47</t>
  </si>
  <si>
    <t>unknown_of48</t>
  </si>
  <si>
    <t>OF?48</t>
  </si>
  <si>
    <t>unknown_of59</t>
  </si>
  <si>
    <t>OF?59</t>
  </si>
  <si>
    <t>unknown_of76</t>
  </si>
  <si>
    <t>OF?76</t>
  </si>
  <si>
    <t>unknown_of79</t>
  </si>
  <si>
    <t>OF?79</t>
  </si>
  <si>
    <t>OF678</t>
  </si>
  <si>
    <t>X-OF-678</t>
  </si>
  <si>
    <t>1-OF-3</t>
  </si>
  <si>
    <t>1-OF-3 extra sample</t>
  </si>
  <si>
    <t>gene_bank</t>
  </si>
  <si>
    <t>P1 D12</t>
  </si>
  <si>
    <t>OF419</t>
  </si>
  <si>
    <t>P69</t>
  </si>
  <si>
    <t>OF729</t>
  </si>
  <si>
    <t>unknown_of30</t>
  </si>
  <si>
    <t>OF?30</t>
  </si>
  <si>
    <t>unknown_of70</t>
  </si>
  <si>
    <t>OF?70</t>
  </si>
  <si>
    <t>unknown_of90</t>
  </si>
  <si>
    <t>OF?90</t>
  </si>
  <si>
    <t>P1 G3</t>
  </si>
  <si>
    <t>M1</t>
  </si>
  <si>
    <t>P96</t>
  </si>
  <si>
    <t>OF326</t>
  </si>
  <si>
    <t>OF560</t>
  </si>
  <si>
    <t>OF66</t>
  </si>
  <si>
    <t>Out of range</t>
  </si>
  <si>
    <t>OF687</t>
  </si>
  <si>
    <t>unknown_of32</t>
  </si>
  <si>
    <t>OF?32</t>
  </si>
  <si>
    <t>unknown_of37</t>
  </si>
  <si>
    <t>OF?37</t>
  </si>
  <si>
    <t>unknown_of41</t>
  </si>
  <si>
    <t>OF?41</t>
  </si>
  <si>
    <t>unknown_of42</t>
  </si>
  <si>
    <t>OF?42</t>
  </si>
  <si>
    <t>unknown_of43</t>
  </si>
  <si>
    <t>OF?43</t>
  </si>
  <si>
    <t>unknown_of46</t>
  </si>
  <si>
    <t>OF?46</t>
  </si>
  <si>
    <t>unknown_of64</t>
  </si>
  <si>
    <t>OF?64</t>
  </si>
  <si>
    <t>unknown_of72</t>
  </si>
  <si>
    <t>OF?72</t>
  </si>
  <si>
    <t>unknown_of81</t>
  </si>
  <si>
    <t>OF?81</t>
  </si>
  <si>
    <t>Counts</t>
  </si>
  <si>
    <t>total</t>
  </si>
  <si>
    <t>high enough</t>
  </si>
  <si>
    <t>good enough</t>
  </si>
  <si>
    <t>all good</t>
  </si>
  <si>
    <t>Original</t>
  </si>
  <si>
    <t>2bRAD</t>
  </si>
  <si>
    <t>Genotype</t>
  </si>
  <si>
    <t>Symbiodinium</t>
  </si>
  <si>
    <t>Breviolum</t>
  </si>
  <si>
    <t>Cladocopium</t>
  </si>
  <si>
    <t>Durusdinium</t>
  </si>
  <si>
    <t>COUNTA of Genotype</t>
  </si>
  <si>
    <t>technical reps</t>
  </si>
  <si>
    <t>CPR_201</t>
  </si>
  <si>
    <t>CPR_202</t>
  </si>
  <si>
    <t>CPR_203</t>
  </si>
  <si>
    <t>CPR_204</t>
  </si>
  <si>
    <t>CPR_205</t>
  </si>
  <si>
    <t>CPR_206</t>
  </si>
  <si>
    <t>CPR_207</t>
  </si>
  <si>
    <t>CPR_208</t>
  </si>
  <si>
    <t>CPR_209</t>
  </si>
  <si>
    <t>CPR_210_2</t>
  </si>
  <si>
    <t>CPR_210_3</t>
  </si>
  <si>
    <t>CPR_210</t>
  </si>
  <si>
    <t>CPR_211</t>
  </si>
  <si>
    <t>CPR_212</t>
  </si>
  <si>
    <t>CPR_213</t>
  </si>
  <si>
    <t>CPR_214</t>
  </si>
  <si>
    <t>CPR_215</t>
  </si>
  <si>
    <t>CPR_216</t>
  </si>
  <si>
    <t>CPR_217</t>
  </si>
  <si>
    <t>CPR_218</t>
  </si>
  <si>
    <t>CPR_219</t>
  </si>
  <si>
    <t>CPR_220</t>
  </si>
  <si>
    <t>CPR_221</t>
  </si>
  <si>
    <t>CPR_222</t>
  </si>
  <si>
    <t>CPR_223</t>
  </si>
  <si>
    <t>CPR_224</t>
  </si>
  <si>
    <t>CPR_225</t>
  </si>
  <si>
    <t>CPR_226_2</t>
  </si>
  <si>
    <t>CPR_226_3</t>
  </si>
  <si>
    <t>CPR_226</t>
  </si>
  <si>
    <t>CPR_227</t>
  </si>
  <si>
    <t>CPR_228</t>
  </si>
  <si>
    <t>CPR_229</t>
  </si>
  <si>
    <t>CPR_230</t>
  </si>
  <si>
    <t>CPR_231</t>
  </si>
  <si>
    <t>CPR_232</t>
  </si>
  <si>
    <t>CPR_234</t>
  </si>
  <si>
    <t>CPR_235</t>
  </si>
  <si>
    <t>CPR_236</t>
  </si>
  <si>
    <t>CPR_237</t>
  </si>
  <si>
    <t>CPR_238</t>
  </si>
  <si>
    <t>CPR_239</t>
  </si>
  <si>
    <t>CPR_240</t>
  </si>
  <si>
    <t>CPR_241</t>
  </si>
  <si>
    <t>CPR_243</t>
  </si>
  <si>
    <t>CPR_244</t>
  </si>
  <si>
    <t>CPR_245</t>
  </si>
  <si>
    <t>CPR_246</t>
  </si>
  <si>
    <t>CPR_247</t>
  </si>
  <si>
    <t>CPR_248</t>
  </si>
  <si>
    <t>CPR_249</t>
  </si>
  <si>
    <t>CPR_250</t>
  </si>
  <si>
    <t>CPR_251</t>
  </si>
  <si>
    <t>CPR_252</t>
  </si>
  <si>
    <t>CPR_253</t>
  </si>
  <si>
    <t>CPR_254</t>
  </si>
  <si>
    <t>CPR_255</t>
  </si>
  <si>
    <t>CPR_256</t>
  </si>
  <si>
    <t>CPR_257</t>
  </si>
  <si>
    <t>CPR_258</t>
  </si>
  <si>
    <t>CPR_259</t>
  </si>
  <si>
    <t>CPR_260</t>
  </si>
  <si>
    <t>CPR_261</t>
  </si>
  <si>
    <t>CPR_262</t>
  </si>
  <si>
    <t>CPR_263</t>
  </si>
  <si>
    <t>CPR_264</t>
  </si>
  <si>
    <t>CPR_265</t>
  </si>
  <si>
    <t>CPR_266</t>
  </si>
  <si>
    <t>CPR_267</t>
  </si>
  <si>
    <t>CPR_268</t>
  </si>
  <si>
    <t>CPR_269</t>
  </si>
  <si>
    <t>CPR_270</t>
  </si>
  <si>
    <t>CPR_271</t>
  </si>
  <si>
    <t>CPR_272</t>
  </si>
  <si>
    <t>CPR_273</t>
  </si>
  <si>
    <t>CPR_274</t>
  </si>
  <si>
    <t>CPR_275</t>
  </si>
  <si>
    <t>CPR_276</t>
  </si>
  <si>
    <t>CPR_277</t>
  </si>
  <si>
    <t>CPR_278</t>
  </si>
  <si>
    <t>CPR_279</t>
  </si>
  <si>
    <t>CPR_280</t>
  </si>
  <si>
    <t>CPR_282</t>
  </si>
  <si>
    <t>CPR_283</t>
  </si>
  <si>
    <t>CPR_284</t>
  </si>
  <si>
    <t>CPR_285</t>
  </si>
  <si>
    <t>CPR_286</t>
  </si>
  <si>
    <t>CPR_287</t>
  </si>
  <si>
    <t>CPR_288</t>
  </si>
  <si>
    <t>CPR_289</t>
  </si>
  <si>
    <t>CPR_290</t>
  </si>
  <si>
    <t>CPR_291</t>
  </si>
  <si>
    <t>CPR_292</t>
  </si>
  <si>
    <t>CPR_293</t>
  </si>
  <si>
    <t>CPR_294</t>
  </si>
  <si>
    <t>CPR_295</t>
  </si>
  <si>
    <t>CPR_319</t>
  </si>
  <si>
    <t>CPR_320</t>
  </si>
  <si>
    <t>CPR_321</t>
  </si>
  <si>
    <t>CPR_322</t>
  </si>
  <si>
    <t>CPR_323</t>
  </si>
  <si>
    <t>CPR_324</t>
  </si>
  <si>
    <t>CPR_325</t>
  </si>
  <si>
    <t>CPR_326</t>
  </si>
  <si>
    <t>CPR_327</t>
  </si>
  <si>
    <t>CPR_328</t>
  </si>
  <si>
    <t>CPR_329</t>
  </si>
  <si>
    <t>CPR_330</t>
  </si>
  <si>
    <t>CPR_331</t>
  </si>
  <si>
    <t>CPR_332</t>
  </si>
  <si>
    <t>CPR_334</t>
  </si>
  <si>
    <t>CPR_335</t>
  </si>
  <si>
    <t>CPR_336</t>
  </si>
  <si>
    <t>CPR_337</t>
  </si>
  <si>
    <t>CPR_338</t>
  </si>
  <si>
    <t>CPR_339</t>
  </si>
  <si>
    <t>CPR_340</t>
  </si>
  <si>
    <t>CPR_341</t>
  </si>
  <si>
    <t>CPR_342</t>
  </si>
  <si>
    <t>CPR_343</t>
  </si>
  <si>
    <t>CPR_344</t>
  </si>
  <si>
    <t>CPR_345</t>
  </si>
  <si>
    <t>CPR_346</t>
  </si>
  <si>
    <t>CPR_347</t>
  </si>
  <si>
    <t>CPR_348</t>
  </si>
  <si>
    <t>CPR_349</t>
  </si>
  <si>
    <t>CPR_350</t>
  </si>
  <si>
    <t>CPR_351</t>
  </si>
  <si>
    <t>CPR_352</t>
  </si>
  <si>
    <t>CPR_353</t>
  </si>
  <si>
    <t>CPR_354</t>
  </si>
  <si>
    <t>CPR_355</t>
  </si>
  <si>
    <t>CPR_356</t>
  </si>
  <si>
    <t>CPR_357</t>
  </si>
  <si>
    <t>CPR_359</t>
  </si>
  <si>
    <t>CPR_361</t>
  </si>
  <si>
    <t>CPR_362</t>
  </si>
  <si>
    <t>CPR_363</t>
  </si>
  <si>
    <t>CPR_365</t>
  </si>
  <si>
    <t>CPR_366</t>
  </si>
  <si>
    <t>CPR_367</t>
  </si>
  <si>
    <t>CPR_368</t>
  </si>
  <si>
    <t>CPR_369</t>
  </si>
  <si>
    <t>CPR_371</t>
  </si>
  <si>
    <t>CPR_372</t>
  </si>
  <si>
    <t>CPR_373</t>
  </si>
  <si>
    <t>CPR_374</t>
  </si>
  <si>
    <t>CPR_375_2</t>
  </si>
  <si>
    <t>CPR_375_3</t>
  </si>
  <si>
    <t>CPR_375</t>
  </si>
  <si>
    <t>CPR_376_2</t>
  </si>
  <si>
    <t>CPR_376_3</t>
  </si>
  <si>
    <t>CPR_376</t>
  </si>
  <si>
    <t>CPR_377</t>
  </si>
  <si>
    <t>CPR_378</t>
  </si>
  <si>
    <t>CPR_379</t>
  </si>
  <si>
    <t>CPR_380</t>
  </si>
  <si>
    <t>CPR_381</t>
  </si>
  <si>
    <t>CPR_382</t>
  </si>
  <si>
    <t>CPR_383</t>
  </si>
  <si>
    <t>CPR_384</t>
  </si>
  <si>
    <t>CPR_385</t>
  </si>
  <si>
    <t>CPR_387</t>
  </si>
  <si>
    <t>CPR_388</t>
  </si>
  <si>
    <t>CPR_389</t>
  </si>
  <si>
    <t>CPR_390</t>
  </si>
  <si>
    <t>CPR_391</t>
  </si>
  <si>
    <t>CPR_P106</t>
  </si>
  <si>
    <t>Grand Total</t>
  </si>
  <si>
    <t>CPR_P117</t>
  </si>
  <si>
    <t>CPR_P1D12</t>
  </si>
  <si>
    <t>CPR_P1D7</t>
  </si>
  <si>
    <t>CPR_P1E1</t>
  </si>
  <si>
    <t>CPR_P1E2</t>
  </si>
  <si>
    <t>CPR_P1G3</t>
  </si>
  <si>
    <t>CPR_P201</t>
  </si>
  <si>
    <t>CPR_P23A</t>
  </si>
  <si>
    <t>CPR_P29B</t>
  </si>
  <si>
    <t>CPR_P2A8</t>
  </si>
  <si>
    <t>CPR_P2H5</t>
  </si>
  <si>
    <t>CPR_P62</t>
  </si>
  <si>
    <t>CPR_P67</t>
  </si>
  <si>
    <t>CPR_P89</t>
  </si>
  <si>
    <t>CPR_sperm_2</t>
  </si>
  <si>
    <t>CPR_sperm_3</t>
  </si>
  <si>
    <t>CPR_sperm</t>
  </si>
  <si>
    <t>Sample</t>
  </si>
  <si>
    <t>Qubit Conc. (ng/µL)</t>
  </si>
  <si>
    <t>µL DNA</t>
  </si>
  <si>
    <t>µL H2O</t>
  </si>
  <si>
    <t>rxn =</t>
  </si>
  <si>
    <t>qPCR</t>
  </si>
  <si>
    <t>1. Digest</t>
  </si>
  <si>
    <t>Well</t>
  </si>
  <si>
    <t>Number</t>
  </si>
  <si>
    <t>Ct</t>
  </si>
  <si>
    <t>Avg Ct</t>
  </si>
  <si>
    <t>Component</t>
  </si>
  <si>
    <t>per rxn</t>
  </si>
  <si>
    <t>B1</t>
  </si>
  <si>
    <t>Sample 2</t>
  </si>
  <si>
    <t>NEB Buffer #3</t>
  </si>
  <si>
    <t>B2</t>
  </si>
  <si>
    <t>BcgI (2 U µl-1)</t>
  </si>
  <si>
    <t>H1</t>
  </si>
  <si>
    <t>Sample 8</t>
  </si>
  <si>
    <t>H2O</t>
  </si>
  <si>
    <t>H2</t>
  </si>
  <si>
    <t>Total</t>
  </si>
  <si>
    <t>G1</t>
  </si>
  <si>
    <t>Sample 7</t>
  </si>
  <si>
    <t>G2</t>
  </si>
  <si>
    <t>2a. Ligation</t>
  </si>
  <si>
    <t>C1</t>
  </si>
  <si>
    <t>Sample 3</t>
  </si>
  <si>
    <t>Adapter 1 Component</t>
  </si>
  <si>
    <t>C2</t>
  </si>
  <si>
    <t>5ILL-NNRW</t>
  </si>
  <si>
    <t>A1</t>
  </si>
  <si>
    <t>Sample 1</t>
  </si>
  <si>
    <t>Anti5ill-NNRW</t>
  </si>
  <si>
    <t>A2</t>
  </si>
  <si>
    <t>Adapter 1</t>
  </si>
  <si>
    <t>F1</t>
  </si>
  <si>
    <t>Sample 6</t>
  </si>
  <si>
    <t>F2</t>
  </si>
  <si>
    <t>2b. Ligation</t>
  </si>
  <si>
    <t>D1</t>
  </si>
  <si>
    <t>Sample 4</t>
  </si>
  <si>
    <t>Adapter 2 Component</t>
  </si>
  <si>
    <t>D2</t>
  </si>
  <si>
    <t>3illBC 1</t>
  </si>
  <si>
    <t>E1</t>
  </si>
  <si>
    <t>Sample 5</t>
  </si>
  <si>
    <t>Anti-ill-BC 1</t>
  </si>
  <si>
    <t>E2</t>
  </si>
  <si>
    <t>Adapter 2</t>
  </si>
  <si>
    <t>NTC</t>
  </si>
  <si>
    <t>A3</t>
  </si>
  <si>
    <t/>
  </si>
  <si>
    <t>B3</t>
  </si>
  <si>
    <t>2c. Ligation</t>
  </si>
  <si>
    <t>C3</t>
  </si>
  <si>
    <t>NFW</t>
  </si>
  <si>
    <t>Ligation gel</t>
  </si>
  <si>
    <t>10x T4 ligase buffer</t>
  </si>
  <si>
    <t>5 μM Adapter 1*</t>
  </si>
  <si>
    <t>5 μM Adapter 2*</t>
  </si>
  <si>
    <t>T4 DNA ligase</t>
  </si>
  <si>
    <t>3. qPCR</t>
  </si>
  <si>
    <t>Reagent</t>
  </si>
  <si>
    <t>SYBR Green Mastermix</t>
  </si>
  <si>
    <t>10 µM TruSeq_UN 1</t>
  </si>
  <si>
    <t>1 µM ILL-BC 23</t>
  </si>
  <si>
    <t>10 µM IC1-P5</t>
  </si>
  <si>
    <t>10 µM IC1-P7</t>
  </si>
  <si>
    <t>4. Amplification</t>
  </si>
  <si>
    <t>dNTPs 2.5 mM ea</t>
  </si>
  <si>
    <t>Amplification gel</t>
  </si>
  <si>
    <t>17 cycles</t>
  </si>
  <si>
    <t>10 µM TruSeq_UN</t>
  </si>
  <si>
    <t>10x Titanium buffer</t>
  </si>
  <si>
    <t>Titanium Taq</t>
  </si>
  <si>
    <t>ng DNA</t>
  </si>
  <si>
    <t>15 cycles</t>
  </si>
  <si>
    <t>Amplification Tape</t>
  </si>
  <si>
    <t>Amplification/ligation gel</t>
  </si>
  <si>
    <t>sperm 100ng</t>
  </si>
  <si>
    <t>sperm 50ng</t>
  </si>
  <si>
    <t>sperm 25ng</t>
  </si>
  <si>
    <t>Extraction Tape</t>
  </si>
  <si>
    <t>sperm 10ng</t>
  </si>
  <si>
    <t>389 25ng</t>
  </si>
  <si>
    <t>389 10ng</t>
  </si>
  <si>
    <t>389 IIRC 25ng</t>
  </si>
  <si>
    <t>389 IIRC 10ng</t>
  </si>
  <si>
    <t>Ligation Tape</t>
  </si>
  <si>
    <t>3illBC-1</t>
  </si>
  <si>
    <t>3illBC-2</t>
  </si>
  <si>
    <t>3illBC-3</t>
  </si>
  <si>
    <t>3illBC-4</t>
  </si>
  <si>
    <t>3illBC-5</t>
  </si>
  <si>
    <t>3illBC-6</t>
  </si>
  <si>
    <t>3illBC-7</t>
  </si>
  <si>
    <t>3illBC-8</t>
  </si>
  <si>
    <t>3illBC-9</t>
  </si>
  <si>
    <t>3illBC-10</t>
  </si>
  <si>
    <t>3illBC-11</t>
  </si>
  <si>
    <t>3illBC-12</t>
  </si>
  <si>
    <t>A</t>
  </si>
  <si>
    <t>ILL-BC-23</t>
  </si>
  <si>
    <t>Samples =</t>
  </si>
  <si>
    <t>B</t>
  </si>
  <si>
    <t>ILL-BC-24</t>
  </si>
  <si>
    <t xml:space="preserve">Rows = </t>
  </si>
  <si>
    <t>SYBR Green Master Mix</t>
  </si>
  <si>
    <t>C</t>
  </si>
  <si>
    <t>ILL-BC-25</t>
  </si>
  <si>
    <t xml:space="preserve">Columns = </t>
  </si>
  <si>
    <t>D</t>
  </si>
  <si>
    <t>ILL-BC-26</t>
  </si>
  <si>
    <t>E</t>
  </si>
  <si>
    <t>ILL-BC-27</t>
  </si>
  <si>
    <t>F</t>
  </si>
  <si>
    <t>ILL-BC-28</t>
  </si>
  <si>
    <t>2a. Ligation Adaptor 1</t>
  </si>
  <si>
    <t>G</t>
  </si>
  <si>
    <t>ILL-BC-29</t>
  </si>
  <si>
    <t>H</t>
  </si>
  <si>
    <t>ILL-BC-30</t>
  </si>
  <si>
    <t>4a. Test Amplification</t>
  </si>
  <si>
    <t>TruSeq =</t>
  </si>
  <si>
    <t>8 rxns (+error)</t>
  </si>
  <si>
    <t>Dilutions</t>
  </si>
  <si>
    <t>2b. Ligation Adaptor 2</t>
  </si>
  <si>
    <t>2c. Ligation Master Mix</t>
  </si>
  <si>
    <t>4b. Amplification Master Mix</t>
  </si>
  <si>
    <t>Adaptor 1 (5 μM)</t>
  </si>
  <si>
    <t>DNA</t>
  </si>
  <si>
    <t>Total:</t>
  </si>
  <si>
    <t>2d. Ligation</t>
  </si>
  <si>
    <t>Ligation Master Mix</t>
  </si>
  <si>
    <t>Adapter 2 (5 μM)</t>
  </si>
  <si>
    <t>4c. Amplification</t>
  </si>
  <si>
    <t>per pool</t>
  </si>
  <si>
    <t>Amplification Master Mix</t>
  </si>
  <si>
    <t>Pooled Ligations</t>
  </si>
  <si>
    <t>sort</t>
  </si>
  <si>
    <t>Cт</t>
  </si>
  <si>
    <t>1 µM ILL-BC</t>
  </si>
  <si>
    <t>D6</t>
  </si>
  <si>
    <t>H8</t>
  </si>
  <si>
    <t>C6</t>
  </si>
  <si>
    <t>B7</t>
  </si>
  <si>
    <t>A7</t>
  </si>
  <si>
    <t>H6</t>
  </si>
  <si>
    <t>C4</t>
  </si>
  <si>
    <t>G6</t>
  </si>
  <si>
    <t>E7</t>
  </si>
  <si>
    <t>F7</t>
  </si>
  <si>
    <t>C12</t>
  </si>
  <si>
    <t>G7</t>
  </si>
  <si>
    <t>E11</t>
  </si>
  <si>
    <t>F3</t>
  </si>
  <si>
    <t>Amplification</t>
  </si>
  <si>
    <t>G3</t>
  </si>
  <si>
    <t>D3</t>
  </si>
  <si>
    <t>E3</t>
  </si>
  <si>
    <t>D7</t>
  </si>
  <si>
    <t>B12</t>
  </si>
  <si>
    <t>D8</t>
  </si>
  <si>
    <t>H4</t>
  </si>
  <si>
    <t>E4</t>
  </si>
  <si>
    <t>C8</t>
  </si>
  <si>
    <t>E6</t>
  </si>
  <si>
    <t>A4</t>
  </si>
  <si>
    <t>A11</t>
  </si>
  <si>
    <t>G11</t>
  </si>
  <si>
    <t>G5</t>
  </si>
  <si>
    <t>E9</t>
  </si>
  <si>
    <t>D4</t>
  </si>
  <si>
    <t>H3</t>
  </si>
  <si>
    <t>B8</t>
  </si>
  <si>
    <t>D10</t>
  </si>
  <si>
    <t>G10</t>
  </si>
  <si>
    <t>C10</t>
  </si>
  <si>
    <t>B10</t>
  </si>
  <si>
    <t>D12</t>
  </si>
  <si>
    <t>G8</t>
  </si>
  <si>
    <t>Ran again 5/18/23 after TRIzol 4C was unplugged all night</t>
  </si>
  <si>
    <t>G9</t>
  </si>
  <si>
    <t>A12</t>
  </si>
  <si>
    <t>C11</t>
  </si>
  <si>
    <t>F11</t>
  </si>
  <si>
    <t>H9</t>
  </si>
  <si>
    <t>B6</t>
  </si>
  <si>
    <t>B4</t>
  </si>
  <si>
    <t>E10</t>
  </si>
  <si>
    <t>H12</t>
  </si>
  <si>
    <t>G4</t>
  </si>
  <si>
    <t>A10</t>
  </si>
  <si>
    <t>A6</t>
  </si>
  <si>
    <t>F4</t>
  </si>
  <si>
    <t>G12</t>
  </si>
  <si>
    <t>C9</t>
  </si>
  <si>
    <t>E12</t>
  </si>
  <si>
    <t>A8</t>
  </si>
  <si>
    <t>D9</t>
  </si>
  <si>
    <t>B9</t>
  </si>
  <si>
    <t>B11</t>
  </si>
  <si>
    <t>C5</t>
  </si>
  <si>
    <t>H5</t>
  </si>
  <si>
    <t>H10</t>
  </si>
  <si>
    <t>C7</t>
  </si>
  <si>
    <t>F9</t>
  </si>
  <si>
    <t>D5</t>
  </si>
  <si>
    <t>F10</t>
  </si>
  <si>
    <t>E8</t>
  </si>
  <si>
    <t>A5</t>
  </si>
  <si>
    <t>H7</t>
  </si>
  <si>
    <t>*</t>
  </si>
  <si>
    <t>H11</t>
  </si>
  <si>
    <t>D11</t>
  </si>
  <si>
    <t>A9</t>
  </si>
  <si>
    <t>E5</t>
  </si>
  <si>
    <t>B5</t>
  </si>
  <si>
    <t>F6</t>
  </si>
  <si>
    <t>F5</t>
  </si>
  <si>
    <t>F8</t>
  </si>
  <si>
    <t>**</t>
  </si>
  <si>
    <t>* reran qPCR</t>
  </si>
  <si>
    <t>** reran ligation</t>
  </si>
  <si>
    <t>10 µM TruSeq_UN 2</t>
  </si>
  <si>
    <t>P23A</t>
  </si>
  <si>
    <t>5 (P1 D6)</t>
  </si>
  <si>
    <t>5 (P1 H8)</t>
  </si>
  <si>
    <t>5 (P1 C6)</t>
  </si>
  <si>
    <t>5 (P1 E1)</t>
  </si>
  <si>
    <t>5 (P2 G3)</t>
  </si>
  <si>
    <t>5 (P1 B7)</t>
  </si>
  <si>
    <t>Original Well</t>
  </si>
  <si>
    <t>New Well</t>
  </si>
  <si>
    <t>Notes</t>
  </si>
  <si>
    <t>P2 C10</t>
  </si>
  <si>
    <t>do not replace on P2</t>
  </si>
  <si>
    <t>P2 H3</t>
  </si>
  <si>
    <t>replacing 389 IIRC duplicate prep</t>
  </si>
  <si>
    <t>SampleID</t>
  </si>
  <si>
    <t>Plate</t>
  </si>
  <si>
    <t>3illBC</t>
  </si>
  <si>
    <t>Unique?</t>
  </si>
  <si>
    <t>PoolID</t>
  </si>
  <si>
    <t>Volume</t>
  </si>
  <si>
    <t>TapeStation</t>
  </si>
  <si>
    <t>Qubit</t>
  </si>
  <si>
    <t>P1</t>
  </si>
  <si>
    <t>TruSeq_UN 1</t>
  </si>
  <si>
    <t>ILL-BC 23</t>
  </si>
  <si>
    <t>180bp peak</t>
  </si>
  <si>
    <t>ILL-BC 24</t>
  </si>
  <si>
    <t>Studivan CPR</t>
  </si>
  <si>
    <t>ILL-BC 25</t>
  </si>
  <si>
    <t>ILL-BC 26</t>
  </si>
  <si>
    <t>ILL-BC 27</t>
  </si>
  <si>
    <t>ILL-BC 28</t>
  </si>
  <si>
    <t>Concentrated Pool Tape</t>
  </si>
  <si>
    <t>ILL-BC 29</t>
  </si>
  <si>
    <t>ILL-BC 30</t>
  </si>
  <si>
    <t>CPR_333</t>
  </si>
  <si>
    <t>CPR_360</t>
  </si>
  <si>
    <t>CPR_370</t>
  </si>
  <si>
    <t>P2</t>
  </si>
  <si>
    <t>TruSeq_UN 2</t>
  </si>
  <si>
    <t>CPR_386</t>
  </si>
  <si>
    <t>CPR_233</t>
  </si>
  <si>
    <t>CPR_364</t>
  </si>
  <si>
    <t>COUNTUNIQUE of Unique?</t>
  </si>
  <si>
    <t>bcID</t>
  </si>
  <si>
    <t>sampleID</t>
  </si>
  <si>
    <t>missing</t>
  </si>
  <si>
    <t>bc</t>
  </si>
  <si>
    <t>seq</t>
  </si>
  <si>
    <t>revcomp</t>
  </si>
  <si>
    <t>p1</t>
  </si>
  <si>
    <t>ACAC</t>
  </si>
  <si>
    <t>GTGT</t>
  </si>
  <si>
    <t>p2</t>
  </si>
  <si>
    <t>GTCT</t>
  </si>
  <si>
    <t>AGAC</t>
  </si>
  <si>
    <t>p3</t>
  </si>
  <si>
    <t>TGGT</t>
  </si>
  <si>
    <t>ACCA</t>
  </si>
  <si>
    <t>p4</t>
  </si>
  <si>
    <t>CACT</t>
  </si>
  <si>
    <t>AGTG</t>
  </si>
  <si>
    <t>p5</t>
  </si>
  <si>
    <t>GATG</t>
  </si>
  <si>
    <t>CATC</t>
  </si>
  <si>
    <t>p6</t>
  </si>
  <si>
    <t>TCAC</t>
  </si>
  <si>
    <t>GTGA</t>
  </si>
  <si>
    <t>p7</t>
  </si>
  <si>
    <t>CTGA</t>
  </si>
  <si>
    <t>TCAG</t>
  </si>
  <si>
    <t>p8</t>
  </si>
  <si>
    <t>AAGC</t>
  </si>
  <si>
    <t>GCTT</t>
  </si>
  <si>
    <t>GTAG</t>
  </si>
  <si>
    <t>CTAC</t>
  </si>
  <si>
    <t>GACA</t>
  </si>
  <si>
    <t>TGTC</t>
  </si>
  <si>
    <t>AGTC</t>
  </si>
  <si>
    <t>GACT</t>
  </si>
  <si>
    <t>double</t>
  </si>
  <si>
    <t>Match</t>
  </si>
  <si>
    <t>P2H5</t>
  </si>
  <si>
    <t>375_2</t>
  </si>
  <si>
    <t>375_3</t>
  </si>
  <si>
    <t>376_2</t>
  </si>
  <si>
    <t>376_3</t>
  </si>
  <si>
    <t>210_2</t>
  </si>
  <si>
    <t>210_3</t>
  </si>
  <si>
    <t>226_2</t>
  </si>
  <si>
    <t>226_3</t>
  </si>
  <si>
    <t>sperm_2</t>
  </si>
  <si>
    <t>sperm_3</t>
  </si>
  <si>
    <t>P1D7</t>
  </si>
  <si>
    <t>P1E1</t>
  </si>
  <si>
    <t>P1E2</t>
  </si>
  <si>
    <t>P2A8</t>
  </si>
  <si>
    <t>P1D12</t>
  </si>
  <si>
    <t>P1G3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</si>
</sst>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000"/>
    <numFmt numFmtId="166" formatCode="00"/>
    <numFmt numFmtId="167" formatCode="0.00000"/>
  </numFmts>
  <fonts count="26">
    <font>
      <sz val="12.0"/>
      <color theme="1"/>
      <name val="Helvetica Neue"/>
      <scheme val="minor"/>
    </font>
    <font>
      <b/>
      <sz val="12.0"/>
      <color rgb="FF000000"/>
      <name val="Helvetica Neue"/>
    </font>
    <font>
      <b/>
      <sz val="12.0"/>
      <color theme="1"/>
      <name val="Calibri"/>
    </font>
    <font>
      <sz val="12.0"/>
      <color theme="1"/>
      <name val="Helvetica Neue"/>
    </font>
    <font>
      <b/>
      <sz val="12.0"/>
      <color theme="1"/>
      <name val="Helvetica Neue"/>
    </font>
    <font/>
    <font>
      <sz val="12.0"/>
      <color theme="1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color rgb="FF000000"/>
      <name val="Calibri"/>
    </font>
    <font>
      <color theme="1"/>
      <name val="Calibri"/>
    </font>
    <font>
      <color theme="1"/>
      <name val="Helvetica Neue"/>
      <scheme val="minor"/>
    </font>
    <font>
      <color theme="1"/>
      <name val="Arial"/>
    </font>
    <font>
      <b/>
      <color theme="1"/>
      <name val="Helvetica Neue"/>
      <scheme val="minor"/>
    </font>
    <font>
      <b/>
      <sz val="11.0"/>
      <color theme="1"/>
      <name val="Helvetica Neue"/>
    </font>
    <font>
      <sz val="11.0"/>
      <color theme="1"/>
      <name val="Helvetica Neue"/>
    </font>
    <font>
      <b/>
      <strike/>
      <sz val="12.0"/>
      <color theme="1"/>
      <name val="Helvetica Neue"/>
    </font>
    <font>
      <strike/>
      <sz val="12.0"/>
      <color theme="1"/>
      <name val="Helvetica Neue"/>
    </font>
    <font>
      <sz val="12.0"/>
      <color rgb="FF000000"/>
      <name val="Helvetica Neue"/>
    </font>
    <font>
      <b/>
      <sz val="12.0"/>
      <color theme="0"/>
      <name val="Helvetica Neue"/>
    </font>
    <font>
      <b/>
      <strike/>
      <sz val="11.0"/>
      <color theme="1"/>
      <name val="Helvetica Neue"/>
    </font>
    <font>
      <strike/>
      <color theme="1"/>
      <name val="Helvetica Neue"/>
      <scheme val="minor"/>
    </font>
    <font>
      <b/>
      <sz val="12.0"/>
      <color rgb="FF000000"/>
      <name val="&quot;docs-Helvetica Neue&quot;"/>
    </font>
    <font>
      <b/>
      <color theme="1"/>
      <name val="Arial"/>
    </font>
    <font>
      <sz val="12.0"/>
      <color theme="1"/>
      <name val="&quot;Helvetica Neue&quot;"/>
    </font>
    <font>
      <sz val="12.0"/>
      <color rgb="FF000000"/>
      <name val="Monospace"/>
    </font>
  </fonts>
  <fills count="2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A2A1"/>
        <bgColor rgb="FFFFA2A1"/>
      </patternFill>
    </fill>
    <fill>
      <patternFill patternType="solid">
        <fgColor rgb="FF99FBB6"/>
        <bgColor rgb="FF99FBB6"/>
      </patternFill>
    </fill>
    <fill>
      <patternFill patternType="solid">
        <fgColor rgb="FFD9D9D9"/>
        <bgColor rgb="FFD9D9D9"/>
      </patternFill>
    </fill>
    <fill>
      <patternFill patternType="solid">
        <fgColor rgb="FF440154"/>
        <bgColor rgb="FF440154"/>
      </patternFill>
    </fill>
    <fill>
      <patternFill patternType="solid">
        <fgColor rgb="FF482173"/>
        <bgColor rgb="FF482173"/>
      </patternFill>
    </fill>
    <fill>
      <patternFill patternType="solid">
        <fgColor rgb="FF433E85"/>
        <bgColor rgb="FF433E85"/>
      </patternFill>
    </fill>
    <fill>
      <patternFill patternType="solid">
        <fgColor rgb="FF38598C"/>
        <bgColor rgb="FF38598C"/>
      </patternFill>
    </fill>
    <fill>
      <patternFill patternType="solid">
        <fgColor rgb="FF2D708E"/>
        <bgColor rgb="FF2D708E"/>
      </patternFill>
    </fill>
    <fill>
      <patternFill patternType="solid">
        <fgColor rgb="FF25858E"/>
        <bgColor rgb="FF25858E"/>
      </patternFill>
    </fill>
    <fill>
      <patternFill patternType="solid">
        <fgColor rgb="FF1E9B8A"/>
        <bgColor rgb="FF1E9B8A"/>
      </patternFill>
    </fill>
    <fill>
      <patternFill patternType="solid">
        <fgColor rgb="FF2BB07F"/>
        <bgColor rgb="FF2BB07F"/>
      </patternFill>
    </fill>
    <fill>
      <patternFill patternType="solid">
        <fgColor rgb="FF51C56A"/>
        <bgColor rgb="FF51C56A"/>
      </patternFill>
    </fill>
    <fill>
      <patternFill patternType="solid">
        <fgColor rgb="FF85D54A"/>
        <bgColor rgb="FF85D54A"/>
      </patternFill>
    </fill>
    <fill>
      <patternFill patternType="solid">
        <fgColor rgb="FFC2DF23"/>
        <bgColor rgb="FFC2DF23"/>
      </patternFill>
    </fill>
    <fill>
      <patternFill patternType="solid">
        <fgColor rgb="FFFDE725"/>
        <bgColor rgb="FFFDE725"/>
      </patternFill>
    </fill>
    <fill>
      <patternFill patternType="solid">
        <fgColor rgb="FF0D0887"/>
        <bgColor rgb="FF0D0887"/>
      </patternFill>
    </fill>
    <fill>
      <patternFill patternType="solid">
        <fgColor rgb="FF5402A3"/>
        <bgColor rgb="FF5402A3"/>
      </patternFill>
    </fill>
    <fill>
      <patternFill patternType="solid">
        <fgColor rgb="FF8B0AA5"/>
        <bgColor rgb="FF8B0AA5"/>
      </patternFill>
    </fill>
    <fill>
      <patternFill patternType="solid">
        <fgColor rgb="FFB93289"/>
        <bgColor rgb="FFB93289"/>
      </patternFill>
    </fill>
    <fill>
      <patternFill patternType="solid">
        <fgColor rgb="FFDB5C68"/>
        <bgColor rgb="FFDB5C68"/>
      </patternFill>
    </fill>
    <fill>
      <patternFill patternType="solid">
        <fgColor rgb="FFF48849"/>
        <bgColor rgb="FFF48849"/>
      </patternFill>
    </fill>
    <fill>
      <patternFill patternType="solid">
        <fgColor rgb="FFFEBC2A"/>
        <bgColor rgb="FFFEBC2A"/>
      </patternFill>
    </fill>
    <fill>
      <patternFill patternType="solid">
        <fgColor rgb="FFF0F921"/>
        <bgColor rgb="FFF0F921"/>
      </patternFill>
    </fill>
    <fill>
      <patternFill patternType="solid">
        <fgColor rgb="FFFF7276"/>
        <bgColor rgb="FFFF7276"/>
      </patternFill>
    </fill>
    <fill>
      <patternFill patternType="solid">
        <fgColor rgb="FFFFFFFF"/>
        <bgColor rgb="FFFFFFFF"/>
      </patternFill>
    </fill>
    <fill>
      <patternFill patternType="solid">
        <fgColor rgb="FFFFAA4D"/>
        <bgColor rgb="FFFFAA4D"/>
      </patternFill>
    </fill>
  </fills>
  <borders count="52">
    <border/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medium">
        <color rgb="FF000000"/>
      </right>
      <top/>
      <bottom style="double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shrinkToFit="0" wrapText="1"/>
    </xf>
    <xf borderId="2" fillId="2" fontId="2" numFmtId="0" xfId="0" applyAlignment="1" applyBorder="1" applyFont="1">
      <alignment shrinkToFit="0" wrapText="1"/>
    </xf>
    <xf borderId="3" fillId="2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5" fillId="2" fontId="2" numFmtId="0" xfId="0" applyAlignment="1" applyBorder="1" applyFont="1">
      <alignment shrinkToFit="0" wrapText="1"/>
    </xf>
    <xf borderId="6" fillId="2" fontId="2" numFmtId="0" xfId="0" applyAlignment="1" applyBorder="1" applyFont="1">
      <alignment shrinkToFit="0" wrapText="1"/>
    </xf>
    <xf borderId="7" fillId="3" fontId="3" numFmtId="0" xfId="0" applyBorder="1" applyFill="1" applyFont="1"/>
    <xf borderId="8" fillId="3" fontId="3" numFmtId="0" xfId="0" applyBorder="1" applyFont="1"/>
    <xf borderId="8" fillId="3" fontId="3" numFmtId="2" xfId="0" applyBorder="1" applyFont="1" applyNumberFormat="1"/>
    <xf borderId="9" fillId="3" fontId="3" numFmtId="164" xfId="0" applyBorder="1" applyFont="1" applyNumberFormat="1"/>
    <xf borderId="8" fillId="3" fontId="4" numFmtId="164" xfId="0" applyBorder="1" applyFont="1" applyNumberFormat="1"/>
    <xf borderId="10" fillId="3" fontId="4" numFmtId="164" xfId="0" applyBorder="1" applyFont="1" applyNumberFormat="1"/>
    <xf borderId="11" fillId="3" fontId="3" numFmtId="0" xfId="0" applyBorder="1" applyFont="1"/>
    <xf borderId="9" fillId="3" fontId="3" numFmtId="0" xfId="0" applyBorder="1" applyFont="1"/>
    <xf borderId="12" fillId="3" fontId="3" numFmtId="1" xfId="0" applyBorder="1" applyFont="1" applyNumberFormat="1"/>
    <xf borderId="0" fillId="0" fontId="3" numFmtId="0" xfId="0" applyFont="1"/>
    <xf borderId="13" fillId="0" fontId="3" numFmtId="0" xfId="0" applyAlignment="1" applyBorder="1" applyFont="1">
      <alignment horizontal="center" vertical="center"/>
    </xf>
    <xf borderId="14" fillId="0" fontId="5" numFmtId="0" xfId="0" applyBorder="1" applyFont="1"/>
    <xf borderId="15" fillId="3" fontId="3" numFmtId="0" xfId="0" applyBorder="1" applyFont="1"/>
    <xf borderId="9" fillId="3" fontId="4" numFmtId="164" xfId="0" applyBorder="1" applyFont="1" applyNumberFormat="1"/>
    <xf borderId="16" fillId="3" fontId="3" numFmtId="1" xfId="0" applyBorder="1" applyFont="1" applyNumberFormat="1"/>
    <xf borderId="17" fillId="0" fontId="5" numFmtId="0" xfId="0" applyBorder="1" applyFont="1"/>
    <xf borderId="18" fillId="0" fontId="5" numFmtId="0" xfId="0" applyBorder="1" applyFont="1"/>
    <xf borderId="19" fillId="0" fontId="5" numFmtId="0" xfId="0" applyBorder="1" applyFont="1"/>
    <xf borderId="20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21" fillId="0" fontId="5" numFmtId="0" xfId="0" applyBorder="1" applyFont="1"/>
    <xf borderId="22" fillId="0" fontId="5" numFmtId="0" xfId="0" applyBorder="1" applyFont="1"/>
    <xf borderId="15" fillId="4" fontId="3" numFmtId="0" xfId="0" applyBorder="1" applyFill="1" applyFont="1"/>
    <xf borderId="9" fillId="4" fontId="3" numFmtId="0" xfId="0" applyBorder="1" applyFont="1"/>
    <xf borderId="9" fillId="4" fontId="3" numFmtId="2" xfId="0" applyBorder="1" applyFont="1" applyNumberFormat="1"/>
    <xf borderId="9" fillId="4" fontId="4" numFmtId="164" xfId="0" applyBorder="1" applyFont="1" applyNumberFormat="1"/>
    <xf borderId="11" fillId="4" fontId="3" numFmtId="0" xfId="0" applyBorder="1" applyFont="1"/>
    <xf borderId="16" fillId="4" fontId="3" numFmtId="1" xfId="0" applyBorder="1" applyFont="1" applyNumberFormat="1"/>
    <xf borderId="23" fillId="4" fontId="3" numFmtId="0" xfId="0" applyBorder="1" applyFont="1"/>
    <xf borderId="24" fillId="4" fontId="3" numFmtId="0" xfId="0" applyBorder="1" applyFont="1"/>
    <xf borderId="24" fillId="4" fontId="3" numFmtId="2" xfId="0" applyBorder="1" applyFont="1" applyNumberFormat="1"/>
    <xf borderId="24" fillId="4" fontId="3" numFmtId="164" xfId="0" applyBorder="1" applyFont="1" applyNumberFormat="1"/>
    <xf borderId="24" fillId="4" fontId="4" numFmtId="164" xfId="0" applyBorder="1" applyFont="1" applyNumberFormat="1"/>
    <xf borderId="25" fillId="4" fontId="4" numFmtId="164" xfId="0" applyBorder="1" applyFont="1" applyNumberFormat="1"/>
    <xf borderId="25" fillId="4" fontId="3" numFmtId="0" xfId="0" applyBorder="1" applyFont="1"/>
    <xf borderId="26" fillId="4" fontId="3" numFmtId="1" xfId="0" applyBorder="1" applyFont="1" applyNumberFormat="1"/>
    <xf borderId="0" fillId="0" fontId="4" numFmtId="0" xfId="0" applyFont="1"/>
    <xf borderId="27" fillId="3" fontId="4" numFmtId="0" xfId="0" applyAlignment="1" applyBorder="1" applyFont="1">
      <alignment horizontal="center"/>
    </xf>
    <xf borderId="28" fillId="0" fontId="5" numFmtId="0" xfId="0" applyBorder="1" applyFont="1"/>
    <xf borderId="0" fillId="0" fontId="6" numFmtId="0" xfId="0" applyFont="1"/>
    <xf borderId="27" fillId="4" fontId="4" numFmtId="0" xfId="0" applyAlignment="1" applyBorder="1" applyFont="1">
      <alignment horizontal="center"/>
    </xf>
    <xf borderId="29" fillId="2" fontId="4" numFmtId="0" xfId="0" applyBorder="1" applyFont="1"/>
    <xf borderId="30" fillId="2" fontId="4" numFmtId="0" xfId="0" applyBorder="1" applyFont="1"/>
    <xf borderId="31" fillId="0" fontId="3" numFmtId="0" xfId="0" applyAlignment="1" applyBorder="1" applyFont="1">
      <alignment horizontal="right"/>
    </xf>
    <xf borderId="32" fillId="0" fontId="3" numFmtId="0" xfId="0" applyBorder="1" applyFont="1"/>
    <xf borderId="0" fillId="0" fontId="3" numFmtId="0" xfId="0" applyAlignment="1" applyFont="1">
      <alignment horizontal="left"/>
    </xf>
    <xf borderId="15" fillId="0" fontId="3" numFmtId="0" xfId="0" applyAlignment="1" applyBorder="1" applyFont="1">
      <alignment horizontal="right"/>
    </xf>
    <xf borderId="16" fillId="0" fontId="3" numFmtId="0" xfId="0" applyBorder="1" applyFont="1"/>
    <xf borderId="23" fillId="0" fontId="3" numFmtId="0" xfId="0" applyAlignment="1" applyBorder="1" applyFont="1">
      <alignment horizontal="right"/>
    </xf>
    <xf borderId="26" fillId="0" fontId="3" numFmtId="0" xfId="0" applyBorder="1" applyFont="1"/>
    <xf borderId="0" fillId="0" fontId="4" numFmtId="0" xfId="0" applyAlignment="1" applyFont="1">
      <alignment horizontal="right"/>
    </xf>
    <xf borderId="9" fillId="0" fontId="7" numFmtId="0" xfId="0" applyAlignment="1" applyBorder="1" applyFont="1">
      <alignment readingOrder="0" shrinkToFit="0" vertical="bottom" wrapText="1"/>
    </xf>
    <xf borderId="9" fillId="0" fontId="7" numFmtId="0" xfId="0" applyAlignment="1" applyBorder="1" applyFont="1">
      <alignment shrinkToFit="0" vertical="bottom" wrapText="1"/>
    </xf>
    <xf borderId="9" fillId="0" fontId="7" numFmtId="164" xfId="0" applyAlignment="1" applyBorder="1" applyFont="1" applyNumberFormat="1">
      <alignment readingOrder="0" shrinkToFit="0" vertical="bottom" wrapText="1"/>
    </xf>
    <xf borderId="9" fillId="0" fontId="8" numFmtId="0" xfId="0" applyAlignment="1" applyBorder="1" applyFont="1">
      <alignment horizontal="right" vertical="bottom"/>
    </xf>
    <xf borderId="9" fillId="0" fontId="8" numFmtId="0" xfId="0" applyAlignment="1" applyBorder="1" applyFont="1">
      <alignment vertical="bottom"/>
    </xf>
    <xf borderId="9" fillId="0" fontId="8" numFmtId="0" xfId="0" applyAlignment="1" applyBorder="1" applyFont="1">
      <alignment readingOrder="0" vertical="bottom"/>
    </xf>
    <xf borderId="9" fillId="0" fontId="9" numFmtId="0" xfId="0" applyAlignment="1" applyBorder="1" applyFont="1">
      <alignment vertical="bottom"/>
    </xf>
    <xf borderId="9" fillId="0" fontId="8" numFmtId="164" xfId="0" applyAlignment="1" applyBorder="1" applyFont="1" applyNumberFormat="1">
      <alignment vertical="bottom"/>
    </xf>
    <xf borderId="9" fillId="0" fontId="10" numFmtId="165" xfId="0" applyAlignment="1" applyBorder="1" applyFont="1" applyNumberFormat="1">
      <alignment readingOrder="0"/>
    </xf>
    <xf borderId="9" fillId="0" fontId="10" numFmtId="164" xfId="0" applyBorder="1" applyFont="1" applyNumberFormat="1"/>
    <xf borderId="9" fillId="0" fontId="11" numFmtId="164" xfId="0" applyBorder="1" applyFont="1" applyNumberFormat="1"/>
    <xf borderId="9" fillId="0" fontId="10" numFmtId="164" xfId="0" applyAlignment="1" applyBorder="1" applyFont="1" applyNumberFormat="1">
      <alignment readingOrder="0"/>
    </xf>
    <xf borderId="9" fillId="0" fontId="11" numFmtId="164" xfId="0" applyAlignment="1" applyBorder="1" applyFont="1" applyNumberFormat="1">
      <alignment readingOrder="0"/>
    </xf>
    <xf borderId="9" fillId="0" fontId="8" numFmtId="164" xfId="0" applyAlignment="1" applyBorder="1" applyFont="1" applyNumberFormat="1">
      <alignment readingOrder="0" vertical="bottom"/>
    </xf>
    <xf borderId="9" fillId="0" fontId="10" numFmtId="0" xfId="0" applyBorder="1" applyFont="1"/>
    <xf borderId="9" fillId="0" fontId="11" numFmtId="2" xfId="0" applyBorder="1" applyFont="1" applyNumberFormat="1"/>
    <xf borderId="9" fillId="0" fontId="6" numFmtId="0" xfId="0" applyAlignment="1" applyBorder="1" applyFont="1">
      <alignment readingOrder="0" vertical="bottom"/>
    </xf>
    <xf borderId="9" fillId="0" fontId="12" numFmtId="0" xfId="0" applyAlignment="1" applyBorder="1" applyFont="1">
      <alignment vertical="bottom"/>
    </xf>
    <xf borderId="9" fillId="0" fontId="8" numFmtId="0" xfId="0" applyAlignment="1" applyBorder="1" applyFont="1">
      <alignment horizontal="right" readingOrder="0" shrinkToFit="0" vertical="bottom" wrapText="0"/>
    </xf>
    <xf borderId="9" fillId="0" fontId="6" numFmtId="0" xfId="0" applyAlignment="1" applyBorder="1" applyFont="1">
      <alignment horizontal="right" vertical="bottom"/>
    </xf>
    <xf borderId="9" fillId="0" fontId="6" numFmtId="164" xfId="0" applyAlignment="1" applyBorder="1" applyFont="1" applyNumberFormat="1">
      <alignment readingOrder="0" vertical="bottom"/>
    </xf>
    <xf borderId="9" fillId="0" fontId="11" numFmtId="2" xfId="0" applyAlignment="1" applyBorder="1" applyFont="1" applyNumberFormat="1">
      <alignment readingOrder="0"/>
    </xf>
    <xf borderId="9" fillId="0" fontId="8" numFmtId="0" xfId="0" applyAlignment="1" applyBorder="1" applyFont="1">
      <alignment horizontal="right" readingOrder="0" vertical="bottom"/>
    </xf>
    <xf borderId="9" fillId="0" fontId="8" numFmtId="15" xfId="0" applyAlignment="1" applyBorder="1" applyFont="1" applyNumberFormat="1">
      <alignment vertical="bottom"/>
    </xf>
    <xf borderId="9" fillId="0" fontId="6" numFmtId="164" xfId="0" applyAlignment="1" applyBorder="1" applyFont="1" applyNumberFormat="1">
      <alignment vertical="bottom"/>
    </xf>
    <xf borderId="0" fillId="0" fontId="6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166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11" numFmtId="0" xfId="0" applyFont="1"/>
    <xf borderId="0" fillId="0" fontId="6" numFmtId="164" xfId="0" applyAlignment="1" applyFont="1" applyNumberFormat="1">
      <alignment readingOrder="0" shrinkToFit="0" vertical="bottom" wrapText="1"/>
    </xf>
    <xf borderId="0" fillId="0" fontId="6" numFmtId="164" xfId="0" applyAlignment="1" applyFont="1" applyNumberFormat="1">
      <alignment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/>
    </xf>
    <xf borderId="0" fillId="0" fontId="8" numFmtId="0" xfId="0" applyAlignment="1" applyFont="1">
      <alignment horizontal="right" readingOrder="0" shrinkToFit="0" vertical="bottom" wrapText="0"/>
    </xf>
    <xf borderId="1" fillId="5" fontId="1" numFmtId="0" xfId="0" applyAlignment="1" applyBorder="1" applyFill="1" applyFont="1">
      <alignment horizontal="left" shrinkToFit="0" wrapText="1"/>
    </xf>
    <xf borderId="2" fillId="5" fontId="1" numFmtId="0" xfId="0" applyAlignment="1" applyBorder="1" applyFont="1">
      <alignment horizontal="left"/>
    </xf>
    <xf borderId="2" fillId="5" fontId="1" numFmtId="0" xfId="0" applyAlignment="1" applyBorder="1" applyFont="1">
      <alignment horizontal="left" shrinkToFit="0" wrapText="1"/>
    </xf>
    <xf borderId="3" fillId="5" fontId="1" numFmtId="0" xfId="0" applyAlignment="1" applyBorder="1" applyFont="1">
      <alignment horizontal="left"/>
    </xf>
    <xf borderId="9" fillId="0" fontId="3" numFmtId="0" xfId="0" applyAlignment="1" applyBorder="1" applyFont="1">
      <alignment horizontal="left"/>
    </xf>
    <xf borderId="33" fillId="0" fontId="3" numFmtId="0" xfId="0" applyAlignment="1" applyBorder="1" applyFont="1">
      <alignment horizontal="left"/>
    </xf>
    <xf borderId="9" fillId="0" fontId="3" numFmtId="2" xfId="0" applyAlignment="1" applyBorder="1" applyFont="1" applyNumberFormat="1">
      <alignment horizontal="left"/>
    </xf>
    <xf borderId="33" fillId="0" fontId="3" numFmtId="2" xfId="0" applyAlignment="1" applyBorder="1" applyFont="1" applyNumberFormat="1">
      <alignment horizontal="left"/>
    </xf>
    <xf borderId="32" fillId="0" fontId="3" numFmtId="2" xfId="0" applyAlignment="1" applyBorder="1" applyFont="1" applyNumberFormat="1">
      <alignment horizontal="left"/>
    </xf>
    <xf borderId="16" fillId="0" fontId="3" numFmtId="2" xfId="0" applyAlignment="1" applyBorder="1" applyFont="1" applyNumberFormat="1">
      <alignment horizontal="left"/>
    </xf>
    <xf borderId="0" fillId="0" fontId="4" numFmtId="0" xfId="0" applyAlignment="1" applyFont="1">
      <alignment horizontal="left"/>
    </xf>
    <xf borderId="9" fillId="0" fontId="3" numFmtId="0" xfId="0" applyAlignment="1" applyBorder="1" applyFont="1">
      <alignment horizontal="left" readingOrder="0"/>
    </xf>
    <xf borderId="24" fillId="0" fontId="3" numFmtId="0" xfId="0" applyAlignment="1" applyBorder="1" applyFont="1">
      <alignment horizontal="left"/>
    </xf>
    <xf borderId="24" fillId="0" fontId="3" numFmtId="2" xfId="0" applyAlignment="1" applyBorder="1" applyFont="1" applyNumberFormat="1">
      <alignment horizontal="left"/>
    </xf>
    <xf borderId="26" fillId="0" fontId="3" numFmtId="2" xfId="0" applyAlignment="1" applyBorder="1" applyFont="1" applyNumberFormat="1">
      <alignment horizontal="left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Font="1"/>
    <xf borderId="1" fillId="5" fontId="1" numFmtId="0" xfId="0" applyAlignment="1" applyBorder="1" applyFont="1">
      <alignment horizontal="left" readingOrder="0" shrinkToFit="0" wrapText="1"/>
    </xf>
    <xf borderId="0" fillId="0" fontId="14" numFmtId="0" xfId="0" applyAlignment="1" applyFont="1">
      <alignment horizontal="left"/>
    </xf>
    <xf borderId="34" fillId="0" fontId="14" numFmtId="0" xfId="0" applyAlignment="1" applyBorder="1" applyFont="1">
      <alignment horizontal="left"/>
    </xf>
    <xf borderId="35" fillId="0" fontId="4" numFmtId="0" xfId="0" applyAlignment="1" applyBorder="1" applyFont="1">
      <alignment horizontal="left"/>
    </xf>
    <xf borderId="36" fillId="0" fontId="4" numFmtId="0" xfId="0" applyAlignment="1" applyBorder="1" applyFont="1">
      <alignment horizontal="left" shrinkToFit="0" wrapText="1"/>
    </xf>
    <xf borderId="37" fillId="0" fontId="12" numFmtId="0" xfId="0" applyAlignment="1" applyBorder="1" applyFont="1">
      <alignment vertical="bottom"/>
    </xf>
    <xf borderId="0" fillId="0" fontId="15" numFmtId="0" xfId="0" applyAlignment="1" applyFont="1">
      <alignment horizontal="left" vertical="center"/>
    </xf>
    <xf borderId="38" fillId="0" fontId="15" numFmtId="0" xfId="0" applyAlignment="1" applyBorder="1" applyFont="1">
      <alignment horizontal="left" vertical="center"/>
    </xf>
    <xf borderId="39" fillId="0" fontId="15" numFmtId="0" xfId="0" applyAlignment="1" applyBorder="1" applyFont="1">
      <alignment horizontal="left" vertical="center"/>
    </xf>
    <xf borderId="40" fillId="0" fontId="15" numFmtId="0" xfId="0" applyAlignment="1" applyBorder="1" applyFont="1">
      <alignment horizontal="left" vertical="center"/>
    </xf>
    <xf borderId="15" fillId="0" fontId="15" numFmtId="0" xfId="0" applyAlignment="1" applyBorder="1" applyFont="1">
      <alignment horizontal="left" vertical="center"/>
    </xf>
    <xf borderId="9" fillId="0" fontId="15" numFmtId="0" xfId="0" applyAlignment="1" applyBorder="1" applyFont="1">
      <alignment horizontal="left" vertical="center"/>
    </xf>
    <xf borderId="16" fillId="0" fontId="15" numFmtId="0" xfId="0" applyAlignment="1" applyBorder="1" applyFont="1">
      <alignment horizontal="left" vertical="center"/>
    </xf>
    <xf borderId="23" fillId="0" fontId="15" numFmtId="0" xfId="0" applyAlignment="1" applyBorder="1" applyFont="1">
      <alignment horizontal="left" vertical="center"/>
    </xf>
    <xf borderId="24" fillId="0" fontId="15" numFmtId="0" xfId="0" applyAlignment="1" applyBorder="1" applyFont="1">
      <alignment horizontal="left" readingOrder="0" vertical="center"/>
    </xf>
    <xf borderId="26" fillId="0" fontId="15" numFmtId="0" xfId="0" applyAlignment="1" applyBorder="1" applyFont="1">
      <alignment horizontal="left" vertical="center"/>
    </xf>
    <xf borderId="0" fillId="0" fontId="14" numFmtId="0" xfId="0" applyAlignment="1" applyFont="1">
      <alignment horizontal="left" vertical="center"/>
    </xf>
    <xf borderId="41" fillId="0" fontId="14" numFmtId="0" xfId="0" applyAlignment="1" applyBorder="1" applyFont="1">
      <alignment horizontal="left" vertical="center"/>
    </xf>
    <xf borderId="42" fillId="0" fontId="14" numFmtId="0" xfId="0" applyAlignment="1" applyBorder="1" applyFont="1">
      <alignment horizontal="left" vertical="center"/>
    </xf>
    <xf borderId="43" fillId="0" fontId="14" numFmtId="0" xfId="0" applyAlignment="1" applyBorder="1" applyFont="1">
      <alignment horizontal="left" vertical="center"/>
    </xf>
    <xf borderId="0" fillId="0" fontId="15" numFmtId="0" xfId="0" applyAlignment="1" applyFont="1">
      <alignment horizontal="left"/>
    </xf>
    <xf borderId="0" fillId="0" fontId="14" numFmtId="0" xfId="0" applyAlignment="1" applyFont="1">
      <alignment horizontal="left" readingOrder="0"/>
    </xf>
    <xf borderId="0" fillId="0" fontId="14" numFmtId="0" xfId="0" applyAlignment="1" applyFont="1">
      <alignment horizontal="left" shrinkToFit="0" wrapText="1"/>
    </xf>
    <xf borderId="34" fillId="0" fontId="14" numFmtId="0" xfId="0" applyAlignment="1" applyBorder="1" applyFont="1">
      <alignment horizontal="left" shrinkToFit="0" wrapText="1"/>
    </xf>
    <xf borderId="0" fillId="0" fontId="15" numFmtId="0" xfId="0" applyAlignment="1" applyFont="1">
      <alignment horizontal="left" shrinkToFit="0" vertical="center" wrapText="1"/>
    </xf>
    <xf borderId="38" fillId="0" fontId="15" numFmtId="0" xfId="0" applyAlignment="1" applyBorder="1" applyFont="1">
      <alignment horizontal="left" shrinkToFit="0" vertical="center" wrapText="1"/>
    </xf>
    <xf borderId="39" fillId="0" fontId="15" numFmtId="0" xfId="0" applyAlignment="1" applyBorder="1" applyFont="1">
      <alignment horizontal="left" shrinkToFit="0" vertical="center" wrapText="1"/>
    </xf>
    <xf borderId="40" fillId="0" fontId="15" numFmtId="0" xfId="0" applyAlignment="1" applyBorder="1" applyFont="1">
      <alignment horizontal="left" shrinkToFit="0" vertical="center" wrapText="1"/>
    </xf>
    <xf borderId="23" fillId="0" fontId="15" numFmtId="0" xfId="0" applyAlignment="1" applyBorder="1" applyFont="1">
      <alignment horizontal="left" shrinkToFit="0" vertical="center" wrapText="1"/>
    </xf>
    <xf borderId="24" fillId="0" fontId="15" numFmtId="0" xfId="0" applyAlignment="1" applyBorder="1" applyFont="1">
      <alignment horizontal="left" shrinkToFit="0" vertical="center" wrapText="1"/>
    </xf>
    <xf borderId="26" fillId="0" fontId="15" numFmtId="0" xfId="0" applyAlignment="1" applyBorder="1" applyFont="1">
      <alignment horizontal="left" shrinkToFit="0" vertical="center" wrapText="1"/>
    </xf>
    <xf borderId="0" fillId="0" fontId="14" numFmtId="0" xfId="0" applyAlignment="1" applyFont="1">
      <alignment horizontal="right" shrinkToFit="0" vertical="center" wrapText="1"/>
    </xf>
    <xf borderId="0" fillId="0" fontId="14" numFmtId="0" xfId="0" applyAlignment="1" applyFont="1">
      <alignment horizontal="left" shrinkToFit="0" vertical="center" wrapText="1"/>
    </xf>
    <xf borderId="41" fillId="0" fontId="14" numFmtId="0" xfId="0" applyAlignment="1" applyBorder="1" applyFont="1">
      <alignment horizontal="left" shrinkToFit="0" vertical="center" wrapText="1"/>
    </xf>
    <xf borderId="42" fillId="0" fontId="14" numFmtId="0" xfId="0" applyAlignment="1" applyBorder="1" applyFont="1">
      <alignment horizontal="left" shrinkToFit="0" vertical="center" wrapText="1"/>
    </xf>
    <xf borderId="43" fillId="0" fontId="14" numFmtId="0" xfId="0" applyAlignment="1" applyBorder="1" applyFont="1">
      <alignment horizontal="left" shrinkToFit="0" vertical="center" wrapText="1"/>
    </xf>
    <xf borderId="0" fillId="0" fontId="15" numFmtId="0" xfId="0" applyAlignment="1" applyFont="1">
      <alignment horizontal="left" readingOrder="0" shrinkToFit="0" vertical="center" wrapText="1"/>
    </xf>
    <xf borderId="38" fillId="0" fontId="15" numFmtId="0" xfId="0" applyAlignment="1" applyBorder="1" applyFont="1">
      <alignment horizontal="left" readingOrder="0" shrinkToFit="0" vertical="center" wrapText="1"/>
    </xf>
    <xf borderId="23" fillId="0" fontId="15" numFmtId="0" xfId="0" applyAlignment="1" applyBorder="1" applyFont="1">
      <alignment horizontal="left" readingOrder="0" shrinkToFit="0" vertical="center" wrapText="1"/>
    </xf>
    <xf borderId="9" fillId="0" fontId="11" numFmtId="0" xfId="0" applyAlignment="1" applyBorder="1" applyFont="1">
      <alignment readingOrder="0"/>
    </xf>
    <xf borderId="38" fillId="0" fontId="15" numFmtId="0" xfId="0" applyAlignment="1" applyBorder="1" applyFont="1">
      <alignment horizontal="left"/>
    </xf>
    <xf borderId="39" fillId="0" fontId="15" numFmtId="0" xfId="0" applyAlignment="1" applyBorder="1" applyFont="1">
      <alignment horizontal="left"/>
    </xf>
    <xf borderId="40" fillId="0" fontId="3" numFmtId="0" xfId="0" applyAlignment="1" applyBorder="1" applyFont="1">
      <alignment horizontal="left"/>
    </xf>
    <xf borderId="0" fillId="0" fontId="15" numFmtId="0" xfId="0" applyAlignment="1" applyFont="1">
      <alignment horizontal="left" readingOrder="0" shrinkToFit="0" wrapText="1"/>
    </xf>
    <xf borderId="15" fillId="0" fontId="15" numFmtId="0" xfId="0" applyAlignment="1" applyBorder="1" applyFont="1">
      <alignment horizontal="left" readingOrder="0" shrinkToFit="0" wrapText="1"/>
    </xf>
    <xf borderId="9" fillId="0" fontId="15" numFmtId="0" xfId="0" applyAlignment="1" applyBorder="1" applyFont="1">
      <alignment horizontal="left"/>
    </xf>
    <xf borderId="16" fillId="0" fontId="3" numFmtId="0" xfId="0" applyAlignment="1" applyBorder="1" applyFont="1">
      <alignment horizontal="left"/>
    </xf>
    <xf borderId="15" fillId="0" fontId="15" numFmtId="0" xfId="0" applyAlignment="1" applyBorder="1" applyFont="1">
      <alignment horizontal="left"/>
    </xf>
    <xf borderId="23" fillId="0" fontId="15" numFmtId="0" xfId="0" applyAlignment="1" applyBorder="1" applyFont="1">
      <alignment horizontal="left"/>
    </xf>
    <xf borderId="24" fillId="0" fontId="15" numFmtId="0" xfId="0" applyAlignment="1" applyBorder="1" applyFont="1">
      <alignment horizontal="left"/>
    </xf>
    <xf borderId="26" fillId="0" fontId="3" numFmtId="0" xfId="0" applyAlignment="1" applyBorder="1" applyFont="1">
      <alignment horizontal="left"/>
    </xf>
    <xf borderId="41" fillId="0" fontId="14" numFmtId="0" xfId="0" applyAlignment="1" applyBorder="1" applyFont="1">
      <alignment horizontal="left"/>
    </xf>
    <xf borderId="42" fillId="0" fontId="14" numFmtId="0" xfId="0" applyAlignment="1" applyBorder="1" applyFont="1">
      <alignment horizontal="left"/>
    </xf>
    <xf borderId="43" fillId="0" fontId="4" numFmtId="0" xfId="0" applyAlignment="1" applyBorder="1" applyFont="1">
      <alignment horizontal="left"/>
    </xf>
    <xf borderId="34" fillId="0" fontId="4" numFmtId="0" xfId="0" applyAlignment="1" applyBorder="1" applyFont="1">
      <alignment horizontal="left"/>
    </xf>
    <xf borderId="0" fillId="0" fontId="3" numFmtId="0" xfId="0" applyAlignment="1" applyFont="1">
      <alignment horizontal="left" vertical="center"/>
    </xf>
    <xf borderId="15" fillId="0" fontId="3" numFmtId="0" xfId="0" applyAlignment="1" applyBorder="1" applyFont="1">
      <alignment horizontal="left" vertical="center"/>
    </xf>
    <xf borderId="9" fillId="0" fontId="3" numFmtId="0" xfId="0" applyAlignment="1" applyBorder="1" applyFont="1">
      <alignment horizontal="left" readingOrder="0" vertical="center"/>
    </xf>
    <xf borderId="16" fillId="0" fontId="3" numFmtId="164" xfId="0" applyAlignment="1" applyBorder="1" applyFont="1" applyNumberFormat="1">
      <alignment horizontal="left" vertical="center"/>
    </xf>
    <xf borderId="0" fillId="0" fontId="3" numFmtId="0" xfId="0" applyAlignment="1" applyFont="1">
      <alignment horizontal="left" readingOrder="0" vertical="center"/>
    </xf>
    <xf borderId="15" fillId="0" fontId="3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left" readingOrder="0" shrinkToFit="0" vertical="center" wrapText="1"/>
    </xf>
    <xf borderId="15" fillId="0" fontId="3" numFmtId="0" xfId="0" applyAlignment="1" applyBorder="1" applyFont="1">
      <alignment horizontal="left" readingOrder="0" shrinkToFit="0" vertical="center" wrapText="1"/>
    </xf>
    <xf borderId="41" fillId="0" fontId="4" numFmtId="0" xfId="0" applyAlignment="1" applyBorder="1" applyFont="1">
      <alignment horizontal="left"/>
    </xf>
    <xf borderId="42" fillId="0" fontId="4" numFmtId="0" xfId="0" applyAlignment="1" applyBorder="1" applyFont="1">
      <alignment horizontal="left"/>
    </xf>
    <xf borderId="43" fillId="0" fontId="4" numFmtId="164" xfId="0" applyAlignment="1" applyBorder="1" applyFont="1" applyNumberFormat="1">
      <alignment horizontal="left" vertical="center"/>
    </xf>
    <xf borderId="38" fillId="0" fontId="3" numFmtId="0" xfId="0" applyAlignment="1" applyBorder="1" applyFont="1">
      <alignment horizontal="left" vertical="center"/>
    </xf>
    <xf borderId="39" fillId="0" fontId="3" numFmtId="0" xfId="0" applyAlignment="1" applyBorder="1" applyFont="1">
      <alignment horizontal="left" vertical="center"/>
    </xf>
    <xf borderId="40" fillId="0" fontId="3" numFmtId="0" xfId="0" applyAlignment="1" applyBorder="1" applyFont="1">
      <alignment horizontal="left" vertical="center"/>
    </xf>
    <xf borderId="9" fillId="0" fontId="3" numFmtId="0" xfId="0" applyAlignment="1" applyBorder="1" applyFont="1">
      <alignment horizontal="left" vertical="center"/>
    </xf>
    <xf borderId="16" fillId="0" fontId="3" numFmtId="0" xfId="0" applyAlignment="1" applyBorder="1" applyFont="1">
      <alignment horizontal="left" vertical="center"/>
    </xf>
    <xf borderId="0" fillId="0" fontId="3" numFmtId="0" xfId="0" applyAlignment="1" applyFont="1">
      <alignment horizontal="left" shrinkToFit="0" vertical="center" wrapText="1"/>
    </xf>
    <xf borderId="15" fillId="0" fontId="3" numFmtId="0" xfId="0" applyAlignment="1" applyBorder="1" applyFont="1">
      <alignment horizontal="left" shrinkToFit="0" vertical="center" wrapText="1"/>
    </xf>
    <xf borderId="23" fillId="0" fontId="3" numFmtId="0" xfId="0" applyAlignment="1" applyBorder="1" applyFont="1">
      <alignment horizontal="left" vertical="center"/>
    </xf>
    <xf borderId="26" fillId="0" fontId="3" numFmtId="0" xfId="0" applyAlignment="1" applyBorder="1" applyFont="1">
      <alignment horizontal="left" vertical="center"/>
    </xf>
    <xf borderId="43" fillId="0" fontId="4" numFmtId="0" xfId="0" applyAlignment="1" applyBorder="1" applyFont="1">
      <alignment horizontal="left" vertical="center"/>
    </xf>
    <xf borderId="2" fillId="5" fontId="1" numFmtId="0" xfId="0" applyAlignment="1" applyBorder="1" applyFont="1">
      <alignment horizontal="left" readingOrder="0" shrinkToFit="0" wrapText="1"/>
    </xf>
    <xf borderId="3" fillId="5" fontId="1" numFmtId="0" xfId="0" applyAlignment="1" applyBorder="1" applyFont="1">
      <alignment horizontal="left" readingOrder="0"/>
    </xf>
    <xf borderId="33" fillId="0" fontId="3" numFmtId="1" xfId="0" applyAlignment="1" applyBorder="1" applyFont="1" applyNumberFormat="1">
      <alignment horizontal="left" readingOrder="0"/>
    </xf>
    <xf borderId="16" fillId="0" fontId="3" numFmtId="2" xfId="0" applyAlignment="1" applyBorder="1" applyFont="1" applyNumberFormat="1">
      <alignment horizontal="left" readingOrder="0"/>
    </xf>
    <xf borderId="9" fillId="0" fontId="3" numFmtId="1" xfId="0" applyAlignment="1" applyBorder="1" applyFont="1" applyNumberFormat="1">
      <alignment horizontal="left" readingOrder="0"/>
    </xf>
    <xf borderId="0" fillId="0" fontId="15" numFmtId="0" xfId="0" applyAlignment="1" applyFont="1">
      <alignment readingOrder="0"/>
    </xf>
    <xf borderId="34" fillId="0" fontId="16" numFmtId="0" xfId="0" applyAlignment="1" applyBorder="1" applyFont="1">
      <alignment horizontal="left"/>
    </xf>
    <xf borderId="35" fillId="0" fontId="16" numFmtId="0" xfId="0" applyAlignment="1" applyBorder="1" applyFont="1">
      <alignment horizontal="left"/>
    </xf>
    <xf borderId="36" fillId="0" fontId="16" numFmtId="0" xfId="0" applyAlignment="1" applyBorder="1" applyFont="1">
      <alignment horizontal="left" shrinkToFit="0" wrapText="1"/>
    </xf>
    <xf borderId="15" fillId="0" fontId="17" numFmtId="0" xfId="0" applyAlignment="1" applyBorder="1" applyFont="1">
      <alignment horizontal="left" vertical="center"/>
    </xf>
    <xf borderId="9" fillId="0" fontId="17" numFmtId="0" xfId="0" applyAlignment="1" applyBorder="1" applyFont="1">
      <alignment horizontal="left" readingOrder="0" vertical="center"/>
    </xf>
    <xf borderId="16" fillId="0" fontId="17" numFmtId="164" xfId="0" applyAlignment="1" applyBorder="1" applyFont="1" applyNumberFormat="1">
      <alignment horizontal="left" vertical="center"/>
    </xf>
    <xf borderId="15" fillId="0" fontId="17" numFmtId="0" xfId="0" applyAlignment="1" applyBorder="1" applyFont="1">
      <alignment horizontal="left" readingOrder="0" vertical="center"/>
    </xf>
    <xf borderId="15" fillId="0" fontId="17" numFmtId="0" xfId="0" applyAlignment="1" applyBorder="1" applyFont="1">
      <alignment horizontal="left" readingOrder="0" shrinkToFit="0" vertical="center" wrapText="1"/>
    </xf>
    <xf borderId="41" fillId="0" fontId="16" numFmtId="0" xfId="0" applyAlignment="1" applyBorder="1" applyFont="1">
      <alignment horizontal="left"/>
    </xf>
    <xf borderId="42" fillId="0" fontId="16" numFmtId="0" xfId="0" applyAlignment="1" applyBorder="1" applyFont="1">
      <alignment horizontal="left"/>
    </xf>
    <xf borderId="43" fillId="0" fontId="16" numFmtId="164" xfId="0" applyAlignment="1" applyBorder="1" applyFont="1" applyNumberFormat="1">
      <alignment horizontal="left" vertical="center"/>
    </xf>
    <xf borderId="33" fillId="0" fontId="3" numFmtId="2" xfId="0" applyAlignment="1" applyBorder="1" applyFont="1" applyNumberFormat="1">
      <alignment horizontal="left" readingOrder="0"/>
    </xf>
    <xf borderId="9" fillId="0" fontId="3" numFmtId="2" xfId="0" applyAlignment="1" applyBorder="1" applyFont="1" applyNumberFormat="1">
      <alignment horizontal="left" readingOrder="0"/>
    </xf>
    <xf borderId="37" fillId="0" fontId="12" numFmtId="0" xfId="0" applyAlignment="1" applyBorder="1" applyFont="1">
      <alignment readingOrder="0" vertical="bottom"/>
    </xf>
    <xf borderId="9" fillId="0" fontId="3" numFmtId="0" xfId="0" applyAlignment="1" applyBorder="1" applyFont="1">
      <alignment horizontal="left" readingOrder="0"/>
    </xf>
    <xf borderId="9" fillId="0" fontId="12" numFmtId="0" xfId="0" applyAlignment="1" applyBorder="1" applyFont="1">
      <alignment readingOrder="0" vertical="bottom"/>
    </xf>
    <xf borderId="0" fillId="0" fontId="18" numFmtId="0" xfId="0" applyAlignment="1" applyFont="1">
      <alignment horizontal="right"/>
    </xf>
    <xf borderId="44" fillId="6" fontId="19" numFmtId="0" xfId="0" applyBorder="1" applyFill="1" applyFont="1"/>
    <xf borderId="44" fillId="7" fontId="19" numFmtId="0" xfId="0" applyBorder="1" applyFill="1" applyFont="1"/>
    <xf borderId="44" fillId="8" fontId="19" numFmtId="0" xfId="0" applyBorder="1" applyFill="1" applyFont="1"/>
    <xf borderId="44" fillId="9" fontId="19" numFmtId="0" xfId="0" applyBorder="1" applyFill="1" applyFont="1"/>
    <xf borderId="44" fillId="10" fontId="1" numFmtId="0" xfId="0" applyBorder="1" applyFill="1" applyFont="1"/>
    <xf borderId="44" fillId="11" fontId="1" numFmtId="0" xfId="0" applyBorder="1" applyFill="1" applyFont="1"/>
    <xf borderId="44" fillId="12" fontId="1" numFmtId="0" xfId="0" applyBorder="1" applyFill="1" applyFont="1"/>
    <xf borderId="44" fillId="13" fontId="1" numFmtId="0" xfId="0" applyBorder="1" applyFill="1" applyFont="1"/>
    <xf borderId="44" fillId="14" fontId="1" numFmtId="0" xfId="0" applyBorder="1" applyFill="1" applyFont="1"/>
    <xf borderId="44" fillId="15" fontId="1" numFmtId="0" xfId="0" applyBorder="1" applyFill="1" applyFont="1"/>
    <xf borderId="44" fillId="16" fontId="1" numFmtId="0" xfId="0" applyBorder="1" applyFill="1" applyFont="1"/>
    <xf borderId="44" fillId="17" fontId="1" numFmtId="0" xfId="0" applyBorder="1" applyFill="1" applyFont="1"/>
    <xf borderId="0" fillId="0" fontId="1" numFmtId="0" xfId="0" applyFont="1"/>
    <xf borderId="0" fillId="0" fontId="18" numFmtId="0" xfId="0" applyFont="1"/>
    <xf borderId="0" fillId="0" fontId="1" numFmtId="0" xfId="0" applyAlignment="1" applyFont="1">
      <alignment horizontal="left"/>
    </xf>
    <xf borderId="0" fillId="0" fontId="18" numFmtId="0" xfId="0" applyAlignment="1" applyFont="1">
      <alignment horizontal="left"/>
    </xf>
    <xf borderId="4" fillId="0" fontId="4" numFmtId="0" xfId="0" applyAlignment="1" applyBorder="1" applyFont="1">
      <alignment horizontal="left"/>
    </xf>
    <xf borderId="5" fillId="0" fontId="4" numFmtId="0" xfId="0" applyAlignment="1" applyBorder="1" applyFont="1">
      <alignment horizontal="left"/>
    </xf>
    <xf borderId="6" fillId="0" fontId="4" numFmtId="0" xfId="0" applyAlignment="1" applyBorder="1" applyFont="1">
      <alignment horizontal="left" shrinkToFit="0" wrapText="1"/>
    </xf>
    <xf borderId="0" fillId="0" fontId="1" numFmtId="0" xfId="0" applyAlignment="1" applyFont="1">
      <alignment horizontal="right"/>
    </xf>
    <xf borderId="38" fillId="0" fontId="3" numFmtId="0" xfId="0" applyAlignment="1" applyBorder="1" applyFont="1">
      <alignment horizontal="center"/>
    </xf>
    <xf borderId="39" fillId="0" fontId="3" numFmtId="0" xfId="0" applyAlignment="1" applyBorder="1" applyFont="1">
      <alignment horizontal="center"/>
    </xf>
    <xf borderId="44" fillId="18" fontId="19" numFmtId="0" xfId="0" applyBorder="1" applyFill="1" applyFont="1"/>
    <xf borderId="0" fillId="0" fontId="19" numFmtId="0" xfId="0" applyFont="1"/>
    <xf borderId="15" fillId="0" fontId="15" numFmtId="0" xfId="0" applyAlignment="1" applyBorder="1" applyFont="1">
      <alignment horizontal="left" readingOrder="0" vertical="center"/>
    </xf>
    <xf borderId="9" fillId="0" fontId="15" numFmtId="0" xfId="0" applyAlignment="1" applyBorder="1" applyFont="1">
      <alignment horizontal="left" readingOrder="0" vertical="center"/>
    </xf>
    <xf borderId="16" fillId="0" fontId="15" numFmtId="164" xfId="0" applyAlignment="1" applyBorder="1" applyFont="1" applyNumberFormat="1">
      <alignment horizontal="left" vertical="center"/>
    </xf>
    <xf borderId="31" fillId="0" fontId="3" numFmtId="0" xfId="0" applyAlignment="1" applyBorder="1" applyFont="1">
      <alignment horizontal="left" readingOrder="0" vertical="center"/>
    </xf>
    <xf borderId="33" fillId="0" fontId="3" numFmtId="0" xfId="0" applyAlignment="1" applyBorder="1" applyFont="1">
      <alignment horizontal="left" readingOrder="0" vertical="center"/>
    </xf>
    <xf borderId="32" fillId="0" fontId="3" numFmtId="1" xfId="0" applyAlignment="1" applyBorder="1" applyFont="1" applyNumberFormat="1">
      <alignment horizontal="left" vertical="center"/>
    </xf>
    <xf borderId="15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44" fillId="19" fontId="19" numFmtId="0" xfId="0" applyBorder="1" applyFill="1" applyFont="1"/>
    <xf borderId="31" fillId="0" fontId="15" numFmtId="0" xfId="0" applyAlignment="1" applyBorder="1" applyFont="1">
      <alignment horizontal="left" vertical="center"/>
    </xf>
    <xf borderId="33" fillId="0" fontId="15" numFmtId="0" xfId="0" applyAlignment="1" applyBorder="1" applyFont="1">
      <alignment horizontal="left" vertical="center"/>
    </xf>
    <xf borderId="32" fillId="0" fontId="15" numFmtId="164" xfId="0" applyAlignment="1" applyBorder="1" applyFont="1" applyNumberFormat="1">
      <alignment horizontal="left" vertical="center"/>
    </xf>
    <xf borderId="16" fillId="0" fontId="3" numFmtId="1" xfId="0" applyAlignment="1" applyBorder="1" applyFont="1" applyNumberFormat="1">
      <alignment horizontal="left" vertical="center"/>
    </xf>
    <xf borderId="44" fillId="20" fontId="19" numFmtId="0" xfId="0" applyBorder="1" applyFill="1" applyFont="1"/>
    <xf borderId="24" fillId="0" fontId="15" numFmtId="0" xfId="0" applyAlignment="1" applyBorder="1" applyFont="1">
      <alignment horizontal="left" vertical="center"/>
    </xf>
    <xf borderId="26" fillId="0" fontId="15" numFmtId="164" xfId="0" applyAlignment="1" applyBorder="1" applyFont="1" applyNumberFormat="1">
      <alignment horizontal="left" vertical="center"/>
    </xf>
    <xf borderId="44" fillId="21" fontId="19" numFmtId="0" xfId="0" applyBorder="1" applyFill="1" applyFont="1"/>
    <xf borderId="43" fillId="0" fontId="14" numFmtId="164" xfId="0" applyAlignment="1" applyBorder="1" applyFont="1" applyNumberFormat="1">
      <alignment horizontal="left" vertical="center"/>
    </xf>
    <xf borderId="15" fillId="0" fontId="3" numFmtId="0" xfId="0" applyAlignment="1" applyBorder="1" applyFont="1">
      <alignment horizontal="center" readingOrder="0"/>
    </xf>
    <xf borderId="44" fillId="22" fontId="4" numFmtId="0" xfId="0" applyBorder="1" applyFill="1" applyFont="1"/>
    <xf borderId="44" fillId="23" fontId="4" numFmtId="0" xfId="0" applyBorder="1" applyFill="1" applyFont="1"/>
    <xf borderId="45" fillId="0" fontId="3" numFmtId="0" xfId="0" applyAlignment="1" applyBorder="1" applyFont="1">
      <alignment horizontal="left" vertical="center"/>
    </xf>
    <xf borderId="46" fillId="0" fontId="3" numFmtId="0" xfId="0" applyAlignment="1" applyBorder="1" applyFont="1">
      <alignment horizontal="left" readingOrder="0" vertical="center"/>
    </xf>
    <xf borderId="47" fillId="0" fontId="3" numFmtId="164" xfId="0" applyAlignment="1" applyBorder="1" applyFont="1" applyNumberFormat="1">
      <alignment horizontal="left" vertical="center"/>
    </xf>
    <xf borderId="44" fillId="24" fontId="4" numFmtId="0" xfId="0" applyBorder="1" applyFill="1" applyFont="1"/>
    <xf borderId="6" fillId="0" fontId="4" numFmtId="164" xfId="0" applyAlignment="1" applyBorder="1" applyFont="1" applyNumberFormat="1">
      <alignment horizontal="left" vertical="center"/>
    </xf>
    <xf borderId="23" fillId="0" fontId="3" numFmtId="0" xfId="0" applyAlignment="1" applyBorder="1" applyFont="1">
      <alignment horizontal="center"/>
    </xf>
    <xf borderId="24" fillId="0" fontId="3" numFmtId="0" xfId="0" applyAlignment="1" applyBorder="1" applyFont="1">
      <alignment horizontal="center"/>
    </xf>
    <xf borderId="44" fillId="25" fontId="4" numFmtId="0" xfId="0" applyBorder="1" applyFill="1" applyFont="1"/>
    <xf borderId="40" fillId="0" fontId="15" numFmtId="164" xfId="0" applyAlignment="1" applyBorder="1" applyFont="1" applyNumberFormat="1">
      <alignment horizontal="left" shrinkToFit="0" vertical="center" wrapText="1"/>
    </xf>
    <xf borderId="26" fillId="0" fontId="15" numFmtId="164" xfId="0" applyAlignment="1" applyBorder="1" applyFont="1" applyNumberFormat="1">
      <alignment horizontal="left" shrinkToFit="0" vertical="center" wrapText="1"/>
    </xf>
    <xf borderId="0" fillId="0" fontId="20" numFmtId="0" xfId="0" applyAlignment="1" applyFont="1">
      <alignment horizontal="left" readingOrder="0"/>
    </xf>
    <xf borderId="0" fillId="0" fontId="21" numFmtId="0" xfId="0" applyFont="1"/>
    <xf borderId="44" fillId="26" fontId="4" numFmtId="0" xfId="0" applyAlignment="1" applyBorder="1" applyFill="1" applyFont="1">
      <alignment horizontal="right"/>
    </xf>
    <xf borderId="44" fillId="26" fontId="4" numFmtId="0" xfId="0" applyAlignment="1" applyBorder="1" applyFont="1">
      <alignment horizontal="left"/>
    </xf>
    <xf borderId="43" fillId="0" fontId="14" numFmtId="164" xfId="0" applyAlignment="1" applyBorder="1" applyFont="1" applyNumberFormat="1">
      <alignment horizontal="left" shrinkToFit="0" vertical="center" wrapText="1"/>
    </xf>
    <xf borderId="4" fillId="0" fontId="16" numFmtId="0" xfId="0" applyAlignment="1" applyBorder="1" applyFont="1">
      <alignment horizontal="left"/>
    </xf>
    <xf borderId="5" fillId="0" fontId="16" numFmtId="0" xfId="0" applyAlignment="1" applyBorder="1" applyFont="1">
      <alignment horizontal="left"/>
    </xf>
    <xf borderId="6" fillId="0" fontId="16" numFmtId="0" xfId="0" applyAlignment="1" applyBorder="1" applyFont="1">
      <alignment horizontal="left" readingOrder="0" shrinkToFit="0" wrapText="1"/>
    </xf>
    <xf borderId="0" fillId="0" fontId="11" numFmtId="0" xfId="0" applyAlignment="1" applyFont="1">
      <alignment horizontal="left"/>
    </xf>
    <xf borderId="31" fillId="0" fontId="17" numFmtId="0" xfId="0" applyAlignment="1" applyBorder="1" applyFont="1">
      <alignment horizontal="left" readingOrder="0" vertical="center"/>
    </xf>
    <xf borderId="33" fillId="0" fontId="17" numFmtId="0" xfId="0" applyAlignment="1" applyBorder="1" applyFont="1">
      <alignment horizontal="left" vertical="center"/>
    </xf>
    <xf borderId="32" fillId="0" fontId="17" numFmtId="164" xfId="0" applyAlignment="1" applyBorder="1" applyFont="1" applyNumberFormat="1">
      <alignment horizontal="left" vertical="center"/>
    </xf>
    <xf borderId="9" fillId="0" fontId="17" numFmtId="0" xfId="0" applyAlignment="1" applyBorder="1" applyFont="1">
      <alignment horizontal="left" vertical="center"/>
    </xf>
    <xf borderId="38" fillId="0" fontId="3" numFmtId="164" xfId="0" applyAlignment="1" applyBorder="1" applyFont="1" applyNumberFormat="1">
      <alignment horizontal="left"/>
    </xf>
    <xf borderId="39" fillId="0" fontId="3" numFmtId="164" xfId="0" applyAlignment="1" applyBorder="1" applyFont="1" applyNumberFormat="1">
      <alignment horizontal="left"/>
    </xf>
    <xf borderId="39" fillId="0" fontId="11" numFmtId="164" xfId="0" applyAlignment="1" applyBorder="1" applyFont="1" applyNumberFormat="1">
      <alignment horizontal="left"/>
    </xf>
    <xf borderId="40" fillId="0" fontId="11" numFmtId="164" xfId="0" applyAlignment="1" applyBorder="1" applyFont="1" applyNumberFormat="1">
      <alignment horizontal="left"/>
    </xf>
    <xf borderId="15" fillId="0" fontId="3" numFmtId="164" xfId="0" applyAlignment="1" applyBorder="1" applyFont="1" applyNumberFormat="1">
      <alignment horizontal="left"/>
    </xf>
    <xf borderId="9" fillId="0" fontId="3" numFmtId="164" xfId="0" applyAlignment="1" applyBorder="1" applyFont="1" applyNumberFormat="1">
      <alignment horizontal="left"/>
    </xf>
    <xf borderId="9" fillId="0" fontId="11" numFmtId="164" xfId="0" applyAlignment="1" applyBorder="1" applyFont="1" applyNumberFormat="1">
      <alignment horizontal="left"/>
    </xf>
    <xf borderId="16" fillId="0" fontId="11" numFmtId="164" xfId="0" applyAlignment="1" applyBorder="1" applyFont="1" applyNumberFormat="1">
      <alignment horizontal="left"/>
    </xf>
    <xf borderId="0" fillId="0" fontId="4" numFmtId="0" xfId="0" applyAlignment="1" applyFont="1">
      <alignment readingOrder="0"/>
    </xf>
    <xf borderId="0" fillId="27" fontId="22" numFmtId="0" xfId="0" applyAlignment="1" applyFill="1" applyFont="1">
      <alignment horizontal="left" readingOrder="0"/>
    </xf>
    <xf borderId="15" fillId="0" fontId="17" numFmtId="0" xfId="0" applyAlignment="1" applyBorder="1" applyFont="1">
      <alignment horizontal="left" shrinkToFit="0" vertical="center" wrapText="1"/>
    </xf>
    <xf borderId="9" fillId="0" fontId="17" numFmtId="164" xfId="0" applyAlignment="1" applyBorder="1" applyFont="1" applyNumberFormat="1">
      <alignment horizontal="left" vertical="center"/>
    </xf>
    <xf borderId="45" fillId="0" fontId="17" numFmtId="0" xfId="0" applyAlignment="1" applyBorder="1" applyFont="1">
      <alignment horizontal="left" vertical="center"/>
    </xf>
    <xf borderId="46" fillId="0" fontId="17" numFmtId="0" xfId="0" applyAlignment="1" applyBorder="1" applyFont="1">
      <alignment horizontal="left"/>
    </xf>
    <xf borderId="47" fillId="0" fontId="17" numFmtId="164" xfId="0" applyAlignment="1" applyBorder="1" applyFont="1" applyNumberFormat="1">
      <alignment horizontal="left" vertical="center"/>
    </xf>
    <xf borderId="5" fillId="0" fontId="16" numFmtId="164" xfId="0" applyAlignment="1" applyBorder="1" applyFont="1" applyNumberFormat="1">
      <alignment horizontal="left"/>
    </xf>
    <xf borderId="6" fillId="0" fontId="16" numFmtId="164" xfId="0" applyAlignment="1" applyBorder="1" applyFont="1" applyNumberFormat="1">
      <alignment horizontal="left" vertical="center"/>
    </xf>
    <xf borderId="4" fillId="0" fontId="14" numFmtId="0" xfId="0" applyAlignment="1" applyBorder="1" applyFont="1">
      <alignment horizontal="left" readingOrder="0" shrinkToFit="0" wrapText="1"/>
    </xf>
    <xf borderId="5" fillId="0" fontId="13" numFmtId="0" xfId="0" applyAlignment="1" applyBorder="1" applyFont="1">
      <alignment readingOrder="0"/>
    </xf>
    <xf borderId="6" fillId="0" fontId="13" numFmtId="0" xfId="0" applyAlignment="1" applyBorder="1" applyFont="1">
      <alignment readingOrder="0"/>
    </xf>
    <xf borderId="23" fillId="0" fontId="3" numFmtId="164" xfId="0" applyAlignment="1" applyBorder="1" applyFont="1" applyNumberFormat="1">
      <alignment horizontal="left"/>
    </xf>
    <xf borderId="24" fillId="0" fontId="3" numFmtId="164" xfId="0" applyAlignment="1" applyBorder="1" applyFont="1" applyNumberFormat="1">
      <alignment horizontal="left"/>
    </xf>
    <xf borderId="24" fillId="0" fontId="11" numFmtId="164" xfId="0" applyAlignment="1" applyBorder="1" applyFont="1" applyNumberFormat="1">
      <alignment horizontal="left"/>
    </xf>
    <xf borderId="26" fillId="0" fontId="11" numFmtId="164" xfId="0" applyAlignment="1" applyBorder="1" applyFont="1" applyNumberFormat="1">
      <alignment horizontal="left"/>
    </xf>
    <xf borderId="31" fillId="0" fontId="15" numFmtId="0" xfId="0" applyAlignment="1" applyBorder="1" applyFont="1">
      <alignment horizontal="left" readingOrder="0" shrinkToFit="0" wrapText="1"/>
    </xf>
    <xf borderId="33" fillId="0" fontId="15" numFmtId="0" xfId="0" applyAlignment="1" applyBorder="1" applyFont="1">
      <alignment horizontal="left" readingOrder="0"/>
    </xf>
    <xf borderId="33" fillId="0" fontId="11" numFmtId="0" xfId="0" applyAlignment="1" applyBorder="1" applyFont="1">
      <alignment horizontal="left" readingOrder="0"/>
    </xf>
    <xf borderId="32" fillId="0" fontId="11" numFmtId="164" xfId="0" applyAlignment="1" applyBorder="1" applyFont="1" applyNumberFormat="1">
      <alignment horizontal="left" readingOrder="0"/>
    </xf>
    <xf borderId="15" fillId="0" fontId="15" numFmtId="0" xfId="0" applyAlignment="1" applyBorder="1" applyFont="1">
      <alignment horizontal="left" readingOrder="0"/>
    </xf>
    <xf borderId="9" fillId="0" fontId="15" numFmtId="0" xfId="0" applyAlignment="1" applyBorder="1" applyFont="1">
      <alignment horizontal="left" readingOrder="0"/>
    </xf>
    <xf borderId="9" fillId="0" fontId="11" numFmtId="0" xfId="0" applyAlignment="1" applyBorder="1" applyFont="1">
      <alignment horizontal="left" readingOrder="0"/>
    </xf>
    <xf borderId="16" fillId="0" fontId="11" numFmtId="164" xfId="0" applyAlignment="1" applyBorder="1" applyFont="1" applyNumberFormat="1">
      <alignment horizontal="left" readingOrder="0"/>
    </xf>
    <xf borderId="45" fillId="0" fontId="15" numFmtId="0" xfId="0" applyAlignment="1" applyBorder="1" applyFont="1">
      <alignment horizontal="left" readingOrder="0"/>
    </xf>
    <xf borderId="46" fillId="0" fontId="15" numFmtId="0" xfId="0" applyAlignment="1" applyBorder="1" applyFont="1">
      <alignment horizontal="left" readingOrder="0"/>
    </xf>
    <xf borderId="46" fillId="0" fontId="11" numFmtId="0" xfId="0" applyAlignment="1" applyBorder="1" applyFont="1">
      <alignment horizontal="left" readingOrder="0"/>
    </xf>
    <xf borderId="47" fillId="0" fontId="11" numFmtId="164" xfId="0" applyAlignment="1" applyBorder="1" applyFont="1" applyNumberFormat="1">
      <alignment horizontal="left" readingOrder="0"/>
    </xf>
    <xf borderId="32" fillId="0" fontId="3" numFmtId="164" xfId="0" applyAlignment="1" applyBorder="1" applyFont="1" applyNumberFormat="1">
      <alignment horizontal="left" vertical="center"/>
    </xf>
    <xf borderId="4" fillId="0" fontId="14" numFmtId="0" xfId="0" applyAlignment="1" applyBorder="1" applyFont="1">
      <alignment horizontal="right" readingOrder="0"/>
    </xf>
    <xf borderId="5" fillId="0" fontId="14" numFmtId="0" xfId="0" applyAlignment="1" applyBorder="1" applyFont="1">
      <alignment horizontal="left" readingOrder="0"/>
    </xf>
    <xf borderId="5" fillId="0" fontId="13" numFmtId="0" xfId="0" applyAlignment="1" applyBorder="1" applyFont="1">
      <alignment horizontal="left" readingOrder="0"/>
    </xf>
    <xf borderId="6" fillId="0" fontId="13" numFmtId="164" xfId="0" applyAlignment="1" applyBorder="1" applyFont="1" applyNumberFormat="1">
      <alignment horizontal="left" readingOrder="0"/>
    </xf>
    <xf borderId="40" fillId="0" fontId="3" numFmtId="164" xfId="0" applyAlignment="1" applyBorder="1" applyFont="1" applyNumberFormat="1">
      <alignment horizontal="left"/>
    </xf>
    <xf borderId="9" fillId="0" fontId="3" numFmtId="164" xfId="0" applyAlignment="1" applyBorder="1" applyFont="1" applyNumberFormat="1">
      <alignment horizontal="left" readingOrder="0" vertical="center"/>
    </xf>
    <xf borderId="9" fillId="0" fontId="15" numFmtId="0" xfId="0" applyAlignment="1" applyBorder="1" applyFont="1">
      <alignment horizontal="left" readingOrder="0"/>
    </xf>
    <xf borderId="16" fillId="0" fontId="3" numFmtId="0" xfId="0" applyAlignment="1" applyBorder="1" applyFont="1">
      <alignment horizontal="left" readingOrder="0"/>
    </xf>
    <xf borderId="46" fillId="0" fontId="3" numFmtId="0" xfId="0" applyAlignment="1" applyBorder="1" applyFont="1">
      <alignment horizontal="left" readingOrder="0"/>
    </xf>
    <xf borderId="45" fillId="0" fontId="15" numFmtId="0" xfId="0" applyAlignment="1" applyBorder="1" applyFont="1">
      <alignment horizontal="left" readingOrder="0"/>
    </xf>
    <xf borderId="46" fillId="0" fontId="15" numFmtId="0" xfId="0" applyAlignment="1" applyBorder="1" applyFont="1">
      <alignment horizontal="left"/>
    </xf>
    <xf borderId="47" fillId="0" fontId="3" numFmtId="0" xfId="0" applyAlignment="1" applyBorder="1" applyFont="1">
      <alignment horizontal="left"/>
    </xf>
    <xf borderId="5" fillId="0" fontId="4" numFmtId="164" xfId="0" applyAlignment="1" applyBorder="1" applyFont="1" applyNumberFormat="1">
      <alignment horizontal="left"/>
    </xf>
    <xf borderId="4" fillId="0" fontId="14" numFmtId="0" xfId="0" applyAlignment="1" applyBorder="1" applyFont="1">
      <alignment horizontal="left"/>
    </xf>
    <xf borderId="5" fillId="0" fontId="14" numFmtId="0" xfId="0" applyAlignment="1" applyBorder="1" applyFont="1">
      <alignment horizontal="left"/>
    </xf>
    <xf borderId="6" fillId="0" fontId="4" numFmtId="164" xfId="0" applyAlignment="1" applyBorder="1" applyFont="1" applyNumberFormat="1">
      <alignment horizontal="left"/>
    </xf>
    <xf borderId="6" fillId="0" fontId="4" numFmtId="0" xfId="0" applyAlignment="1" applyBorder="1" applyFont="1">
      <alignment horizontal="left" readingOrder="0"/>
    </xf>
    <xf borderId="32" fillId="0" fontId="3" numFmtId="164" xfId="0" applyAlignment="1" applyBorder="1" applyFont="1" applyNumberFormat="1">
      <alignment horizontal="left" readingOrder="0" vertical="center"/>
    </xf>
    <xf borderId="16" fillId="0" fontId="3" numFmtId="164" xfId="0" applyAlignment="1" applyBorder="1" applyFont="1" applyNumberFormat="1">
      <alignment horizontal="left" readingOrder="0" vertical="center"/>
    </xf>
    <xf borderId="38" fillId="0" fontId="13" numFmtId="0" xfId="0" applyAlignment="1" applyBorder="1" applyFont="1">
      <alignment readingOrder="0"/>
    </xf>
    <xf borderId="39" fillId="0" fontId="23" numFmtId="0" xfId="0" applyAlignment="1" applyBorder="1" applyFont="1">
      <alignment vertical="bottom"/>
    </xf>
    <xf borderId="40" fillId="0" fontId="23" numFmtId="0" xfId="0" applyAlignment="1" applyBorder="1" applyFont="1">
      <alignment vertical="bottom"/>
    </xf>
    <xf borderId="45" fillId="0" fontId="3" numFmtId="0" xfId="0" applyAlignment="1" applyBorder="1" applyFont="1">
      <alignment horizontal="left" readingOrder="0" shrinkToFit="0" vertical="center" wrapText="1"/>
    </xf>
    <xf borderId="47" fillId="0" fontId="3" numFmtId="164" xfId="0" applyAlignment="1" applyBorder="1" applyFont="1" applyNumberFormat="1">
      <alignment horizontal="left" readingOrder="0" vertical="center"/>
    </xf>
    <xf borderId="16" fillId="0" fontId="12" numFmtId="0" xfId="0" applyAlignment="1" applyBorder="1" applyFont="1">
      <alignment horizontal="right" vertical="bottom"/>
    </xf>
    <xf borderId="0" fillId="0" fontId="13" numFmtId="0" xfId="0" applyFont="1"/>
    <xf borderId="15" fillId="0" fontId="11" numFmtId="0" xfId="0" applyAlignment="1" applyBorder="1" applyFont="1">
      <alignment readingOrder="0"/>
    </xf>
    <xf borderId="23" fillId="0" fontId="11" numFmtId="0" xfId="0" applyAlignment="1" applyBorder="1" applyFont="1">
      <alignment readingOrder="0"/>
    </xf>
    <xf borderId="24" fillId="0" fontId="12" numFmtId="0" xfId="0" applyAlignment="1" applyBorder="1" applyFont="1">
      <alignment vertical="bottom"/>
    </xf>
    <xf borderId="26" fillId="0" fontId="12" numFmtId="0" xfId="0" applyAlignment="1" applyBorder="1" applyFont="1">
      <alignment horizontal="right" vertical="bottom"/>
    </xf>
    <xf borderId="38" fillId="0" fontId="6" numFmtId="0" xfId="0" applyAlignment="1" applyBorder="1" applyFont="1">
      <alignment horizontal="center" vertical="bottom"/>
    </xf>
    <xf borderId="39" fillId="0" fontId="6" numFmtId="0" xfId="0" applyAlignment="1" applyBorder="1" applyFont="1">
      <alignment horizontal="center" vertical="bottom"/>
    </xf>
    <xf borderId="39" fillId="0" fontId="6" numFmtId="0" xfId="0" applyAlignment="1" applyBorder="1" applyFont="1">
      <alignment horizontal="center" readingOrder="0" vertical="bottom"/>
    </xf>
    <xf borderId="40" fillId="0" fontId="3" numFmtId="0" xfId="0" applyAlignment="1" applyBorder="1" applyFont="1">
      <alignment horizontal="center"/>
    </xf>
    <xf borderId="48" fillId="18" fontId="19" numFmtId="0" xfId="0" applyBorder="1" applyFont="1"/>
    <xf borderId="15" fillId="0" fontId="6" numFmtId="0" xfId="0" applyAlignment="1" applyBorder="1" applyFont="1">
      <alignment horizontal="center" vertical="bottom"/>
    </xf>
    <xf borderId="9" fillId="0" fontId="6" numFmtId="0" xfId="0" applyAlignment="1" applyBorder="1" applyFont="1">
      <alignment horizontal="center" vertical="bottom"/>
    </xf>
    <xf borderId="9" fillId="0" fontId="6" numFmtId="0" xfId="0" applyAlignment="1" applyBorder="1" applyFont="1">
      <alignment horizontal="center" readingOrder="0" vertical="bottom"/>
    </xf>
    <xf borderId="16" fillId="0" fontId="3" numFmtId="0" xfId="0" applyAlignment="1" applyBorder="1" applyFont="1">
      <alignment horizontal="center"/>
    </xf>
    <xf borderId="48" fillId="19" fontId="19" numFmtId="0" xfId="0" applyBorder="1" applyFont="1"/>
    <xf borderId="48" fillId="20" fontId="19" numFmtId="0" xfId="0" applyBorder="1" applyFont="1"/>
    <xf borderId="48" fillId="21" fontId="19" numFmtId="0" xfId="0" applyBorder="1" applyFont="1"/>
    <xf borderId="48" fillId="22" fontId="4" numFmtId="0" xfId="0" applyBorder="1" applyFont="1"/>
    <xf borderId="15" fillId="0" fontId="6" numFmtId="0" xfId="0" applyAlignment="1" applyBorder="1" applyFont="1">
      <alignment horizontal="center" vertical="bottom"/>
    </xf>
    <xf borderId="48" fillId="23" fontId="4" numFmtId="0" xfId="0" applyBorder="1" applyFont="1"/>
    <xf borderId="9" fillId="0" fontId="3" numFmtId="0" xfId="0" applyAlignment="1" applyBorder="1" applyFont="1">
      <alignment horizontal="center" readingOrder="0"/>
    </xf>
    <xf borderId="48" fillId="24" fontId="4" numFmtId="0" xfId="0" applyBorder="1" applyFont="1"/>
    <xf borderId="23" fillId="0" fontId="6" numFmtId="0" xfId="0" applyAlignment="1" applyBorder="1" applyFont="1">
      <alignment horizontal="center" vertical="bottom"/>
    </xf>
    <xf borderId="24" fillId="0" fontId="6" numFmtId="0" xfId="0" applyAlignment="1" applyBorder="1" applyFont="1">
      <alignment horizontal="center" vertical="bottom"/>
    </xf>
    <xf borderId="24" fillId="0" fontId="3" numFmtId="0" xfId="0" applyAlignment="1" applyBorder="1" applyFont="1">
      <alignment horizontal="center" readingOrder="0"/>
    </xf>
    <xf borderId="26" fillId="0" fontId="3" numFmtId="0" xfId="0" applyAlignment="1" applyBorder="1" applyFont="1">
      <alignment horizontal="center"/>
    </xf>
    <xf borderId="48" fillId="25" fontId="4" numFmtId="0" xfId="0" applyBorder="1" applyFont="1"/>
    <xf borderId="44" fillId="28" fontId="4" numFmtId="0" xfId="0" applyAlignment="1" applyBorder="1" applyFill="1" applyFont="1">
      <alignment horizontal="right"/>
    </xf>
    <xf borderId="44" fillId="28" fontId="4" numFmtId="0" xfId="0" applyAlignment="1" applyBorder="1" applyFont="1">
      <alignment horizontal="left"/>
    </xf>
    <xf borderId="38" fillId="0" fontId="24" numFmtId="164" xfId="0" applyAlignment="1" applyBorder="1" applyFont="1" applyNumberFormat="1">
      <alignment horizontal="left" vertical="bottom"/>
    </xf>
    <xf borderId="39" fillId="0" fontId="24" numFmtId="164" xfId="0" applyAlignment="1" applyBorder="1" applyFont="1" applyNumberFormat="1">
      <alignment horizontal="left" vertical="bottom"/>
    </xf>
    <xf borderId="40" fillId="0" fontId="11" numFmtId="164" xfId="0" applyAlignment="1" applyBorder="1" applyFont="1" applyNumberFormat="1">
      <alignment horizontal="left" readingOrder="0"/>
    </xf>
    <xf borderId="15" fillId="0" fontId="24" numFmtId="164" xfId="0" applyAlignment="1" applyBorder="1" applyFont="1" applyNumberFormat="1">
      <alignment horizontal="left" vertical="bottom"/>
    </xf>
    <xf borderId="9" fillId="0" fontId="24" numFmtId="164" xfId="0" applyAlignment="1" applyBorder="1" applyFont="1" applyNumberFormat="1">
      <alignment horizontal="left" vertical="bottom"/>
    </xf>
    <xf borderId="9" fillId="0" fontId="24" numFmtId="164" xfId="0" applyAlignment="1" applyBorder="1" applyFont="1" applyNumberFormat="1">
      <alignment horizontal="left" readingOrder="0" vertical="bottom"/>
    </xf>
    <xf borderId="9" fillId="0" fontId="11" numFmtId="164" xfId="0" applyAlignment="1" applyBorder="1" applyFont="1" applyNumberFormat="1">
      <alignment horizontal="left" readingOrder="0"/>
    </xf>
    <xf borderId="23" fillId="0" fontId="24" numFmtId="164" xfId="0" applyAlignment="1" applyBorder="1" applyFont="1" applyNumberFormat="1">
      <alignment horizontal="left" vertical="bottom"/>
    </xf>
    <xf borderId="24" fillId="0" fontId="24" numFmtId="164" xfId="0" applyAlignment="1" applyBorder="1" applyFont="1" applyNumberFormat="1">
      <alignment horizontal="left" vertical="bottom"/>
    </xf>
    <xf borderId="24" fillId="0" fontId="11" numFmtId="164" xfId="0" applyAlignment="1" applyBorder="1" applyFont="1" applyNumberFormat="1">
      <alignment horizontal="left" readingOrder="0"/>
    </xf>
    <xf borderId="26" fillId="0" fontId="11" numFmtId="164" xfId="0" applyAlignment="1" applyBorder="1" applyFont="1" applyNumberFormat="1">
      <alignment horizontal="left" readingOrder="0"/>
    </xf>
    <xf borderId="16" fillId="0" fontId="12" numFmtId="167" xfId="0" applyAlignment="1" applyBorder="1" applyFont="1" applyNumberFormat="1">
      <alignment horizontal="right" vertical="bottom"/>
    </xf>
    <xf borderId="16" fillId="0" fontId="11" numFmtId="167" xfId="0" applyBorder="1" applyFont="1" applyNumberFormat="1"/>
    <xf borderId="15" fillId="0" fontId="6" numFmtId="0" xfId="0" applyAlignment="1" applyBorder="1" applyFont="1">
      <alignment horizontal="center" readingOrder="0" vertical="bottom"/>
    </xf>
    <xf borderId="15" fillId="0" fontId="6" numFmtId="15" xfId="0" applyAlignment="1" applyBorder="1" applyFont="1" applyNumberFormat="1">
      <alignment horizontal="center" vertical="bottom"/>
    </xf>
    <xf borderId="16" fillId="0" fontId="12" numFmtId="167" xfId="0" applyAlignment="1" applyBorder="1" applyFont="1" applyNumberFormat="1">
      <alignment horizontal="right" readingOrder="0" vertical="bottom"/>
    </xf>
    <xf borderId="26" fillId="0" fontId="12" numFmtId="167" xfId="0" applyAlignment="1" applyBorder="1" applyFont="1" applyNumberFormat="1">
      <alignment horizontal="right" readingOrder="0" vertical="bottom"/>
    </xf>
    <xf borderId="9" fillId="0" fontId="13" numFmtId="0" xfId="0" applyAlignment="1" applyBorder="1" applyFont="1">
      <alignment horizontal="left" readingOrder="0"/>
    </xf>
    <xf borderId="9" fillId="0" fontId="23" numFmtId="0" xfId="0" applyAlignment="1" applyBorder="1" applyFont="1">
      <alignment horizontal="left" readingOrder="0" vertical="bottom"/>
    </xf>
    <xf borderId="9" fillId="0" fontId="23" numFmtId="0" xfId="0" applyAlignment="1" applyBorder="1" applyFont="1">
      <alignment vertical="bottom"/>
    </xf>
    <xf borderId="9" fillId="0" fontId="11" numFmtId="0" xfId="0" applyAlignment="1" applyBorder="1" applyFont="1">
      <alignment horizontal="left" readingOrder="0"/>
    </xf>
    <xf borderId="9" fillId="0" fontId="12" numFmtId="0" xfId="0" applyAlignment="1" applyBorder="1" applyFont="1">
      <alignment horizontal="left" readingOrder="0" vertical="bottom"/>
    </xf>
    <xf borderId="9" fillId="0" fontId="12" numFmtId="0" xfId="0" applyAlignment="1" applyBorder="1" applyFont="1">
      <alignment horizontal="right" readingOrder="0" shrinkToFit="0" vertical="bottom" wrapText="0"/>
    </xf>
    <xf borderId="9" fillId="0" fontId="11" numFmtId="0" xfId="0" applyAlignment="1" applyBorder="1" applyFont="1">
      <alignment horizontal="left"/>
    </xf>
    <xf borderId="9" fillId="0" fontId="11" numFmtId="0" xfId="0" applyBorder="1" applyFont="1"/>
    <xf borderId="9" fillId="0" fontId="13" numFmtId="0" xfId="0" applyBorder="1" applyFont="1"/>
    <xf borderId="9" fillId="0" fontId="13" numFmtId="0" xfId="0" applyAlignment="1" applyBorder="1" applyFont="1">
      <alignment readingOrder="0"/>
    </xf>
    <xf borderId="46" fillId="0" fontId="13" numFmtId="0" xfId="0" applyAlignment="1" applyBorder="1" applyFont="1">
      <alignment readingOrder="0" vertical="center"/>
    </xf>
    <xf borderId="46" fillId="0" fontId="13" numFmtId="0" xfId="0" applyAlignment="1" applyBorder="1" applyFont="1">
      <alignment readingOrder="0"/>
    </xf>
    <xf borderId="49" fillId="0" fontId="13" numFmtId="0" xfId="0" applyAlignment="1" applyBorder="1" applyFont="1">
      <alignment readingOrder="0"/>
    </xf>
    <xf borderId="50" fillId="0" fontId="5" numFmtId="0" xfId="0" applyBorder="1" applyFont="1"/>
    <xf borderId="51" fillId="0" fontId="5" numFmtId="0" xfId="0" applyBorder="1" applyFont="1"/>
    <xf borderId="46" fillId="0" fontId="13" numFmtId="0" xfId="0" applyAlignment="1" applyBorder="1" applyFont="1">
      <alignment readingOrder="0" shrinkToFit="0" wrapText="1"/>
    </xf>
    <xf borderId="9" fillId="0" fontId="11" numFmtId="0" xfId="0" applyBorder="1" applyFont="1"/>
    <xf borderId="33" fillId="0" fontId="5" numFmtId="0" xfId="0" applyBorder="1" applyFont="1"/>
    <xf borderId="9" fillId="0" fontId="13" numFmtId="0" xfId="0" applyAlignment="1" applyBorder="1" applyFont="1">
      <alignment readingOrder="0" shrinkToFit="0" wrapText="1"/>
    </xf>
    <xf borderId="0" fillId="0" fontId="25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  <dxf>
      <font>
        <color rgb="FF000000"/>
      </font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jpg"/><Relationship Id="rId2" Type="http://schemas.openxmlformats.org/officeDocument/2006/relationships/image" Target="../media/image12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jpg"/><Relationship Id="rId2" Type="http://schemas.openxmlformats.org/officeDocument/2006/relationships/image" Target="../media/image13.jpg"/><Relationship Id="rId3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5.jpg"/><Relationship Id="rId2" Type="http://schemas.openxmlformats.org/officeDocument/2006/relationships/image" Target="../media/image5.png"/><Relationship Id="rId3" Type="http://schemas.openxmlformats.org/officeDocument/2006/relationships/image" Target="../media/image4.png"/><Relationship Id="rId4" Type="http://schemas.openxmlformats.org/officeDocument/2006/relationships/image" Target="../media/image1.png"/><Relationship Id="rId5" Type="http://schemas.openxmlformats.org/officeDocument/2006/relationships/image" Target="../media/image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Relationship Id="rId2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7</xdr:row>
      <xdr:rowOff>152400</xdr:rowOff>
    </xdr:from>
    <xdr:ext cx="2286000" cy="69246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33</xdr:row>
      <xdr:rowOff>152400</xdr:rowOff>
    </xdr:from>
    <xdr:ext cx="3895725" cy="3895725"/>
    <xdr:pic>
      <xdr:nvPicPr>
        <xdr:cNvPr id="0" name="image1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55</xdr:row>
      <xdr:rowOff>152400</xdr:rowOff>
    </xdr:from>
    <xdr:ext cx="3895725" cy="3800475"/>
    <xdr:pic>
      <xdr:nvPicPr>
        <xdr:cNvPr id="0" name="image1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11</xdr:row>
      <xdr:rowOff>152400</xdr:rowOff>
    </xdr:from>
    <xdr:ext cx="3962400" cy="4229100"/>
    <xdr:pic>
      <xdr:nvPicPr>
        <xdr:cNvPr id="0" name="image14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35</xdr:row>
      <xdr:rowOff>152400</xdr:rowOff>
    </xdr:from>
    <xdr:ext cx="3962400" cy="4000500"/>
    <xdr:pic>
      <xdr:nvPicPr>
        <xdr:cNvPr id="0" name="image13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190500</xdr:colOff>
      <xdr:row>12</xdr:row>
      <xdr:rowOff>9525</xdr:rowOff>
    </xdr:from>
    <xdr:ext cx="6705600" cy="35718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34</xdr:row>
      <xdr:rowOff>-47625</xdr:rowOff>
    </xdr:from>
    <xdr:ext cx="4419600" cy="4505325"/>
    <xdr:pic>
      <xdr:nvPicPr>
        <xdr:cNvPr id="0" name="image15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</xdr:colOff>
      <xdr:row>24</xdr:row>
      <xdr:rowOff>19050</xdr:rowOff>
    </xdr:from>
    <xdr:ext cx="6705600" cy="35718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</xdr:colOff>
      <xdr:row>44</xdr:row>
      <xdr:rowOff>19050</xdr:rowOff>
    </xdr:from>
    <xdr:ext cx="6705600" cy="357187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200025</xdr:colOff>
      <xdr:row>64</xdr:row>
      <xdr:rowOff>9525</xdr:rowOff>
    </xdr:from>
    <xdr:ext cx="6753225" cy="357187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</xdr:colOff>
      <xdr:row>4</xdr:row>
      <xdr:rowOff>19050</xdr:rowOff>
    </xdr:from>
    <xdr:ext cx="6705600" cy="3571875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36</xdr:row>
      <xdr:rowOff>190500</xdr:rowOff>
    </xdr:from>
    <xdr:ext cx="5715000" cy="3533775"/>
    <xdr:pic>
      <xdr:nvPicPr>
        <xdr:cNvPr id="1399090508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152400</xdr:colOff>
      <xdr:row>58</xdr:row>
      <xdr:rowOff>152400</xdr:rowOff>
    </xdr:from>
    <xdr:ext cx="5343525" cy="47148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152400</xdr:colOff>
      <xdr:row>85</xdr:row>
      <xdr:rowOff>152400</xdr:rowOff>
    </xdr:from>
    <xdr:ext cx="5343525" cy="5210175"/>
    <xdr:pic>
      <xdr:nvPicPr>
        <xdr:cNvPr id="0" name="image7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171450</xdr:colOff>
      <xdr:row>85</xdr:row>
      <xdr:rowOff>152400</xdr:rowOff>
    </xdr:from>
    <xdr:ext cx="5886450" cy="5210175"/>
    <xdr:pic>
      <xdr:nvPicPr>
        <xdr:cNvPr id="0" name="image8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666750</xdr:colOff>
      <xdr:row>36</xdr:row>
      <xdr:rowOff>200025</xdr:rowOff>
    </xdr:from>
    <xdr:ext cx="5715000" cy="3533775"/>
    <xdr:pic>
      <xdr:nvPicPr>
        <xdr:cNvPr id="1377020913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152400</xdr:colOff>
      <xdr:row>59</xdr:row>
      <xdr:rowOff>-47625</xdr:rowOff>
    </xdr:from>
    <xdr:ext cx="5343525" cy="52101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86" sheet="zoox"/>
  </cacheSource>
  <cacheFields>
    <cacheField name="Original" numFmtId="0">
      <sharedItems>
        <s v="CPR_201"/>
        <s v="CPR_202"/>
        <s v="CPR_203"/>
        <s v="CPR_204"/>
        <s v="CPR_205"/>
        <s v="CPR_206"/>
        <s v="CPR_207"/>
        <s v="CPR_208"/>
        <s v="CPR_209"/>
        <s v="CPR_210_2"/>
        <s v="CPR_210_3"/>
        <s v="CPR_210"/>
        <s v="CPR_211"/>
        <s v="CPR_212"/>
        <s v="CPR_213"/>
        <s v="CPR_214"/>
        <s v="CPR_215"/>
        <s v="CPR_216"/>
        <s v="CPR_217"/>
        <s v="CPR_218"/>
        <s v="CPR_219"/>
        <s v="CPR_220"/>
        <s v="CPR_221"/>
        <s v="CPR_222"/>
        <s v="CPR_223"/>
        <s v="CPR_224"/>
        <s v="CPR_225"/>
        <s v="CPR_226_2"/>
        <s v="CPR_226_3"/>
        <s v="CPR_226"/>
        <s v="CPR_227"/>
        <s v="CPR_228"/>
        <s v="CPR_229"/>
        <s v="CPR_230"/>
        <s v="CPR_231"/>
        <s v="CPR_232"/>
        <s v="CPR_234"/>
        <s v="CPR_235"/>
        <s v="CPR_236"/>
        <s v="CPR_237"/>
        <s v="CPR_238"/>
        <s v="CPR_239"/>
        <s v="CPR_240"/>
        <s v="CPR_241"/>
        <s v="CPR_243"/>
        <s v="CPR_244"/>
        <s v="CPR_245"/>
        <s v="CPR_246"/>
        <s v="CPR_247"/>
        <s v="CPR_248"/>
        <s v="CPR_249"/>
        <s v="CPR_250"/>
        <s v="CPR_251"/>
        <s v="CPR_252"/>
        <s v="CPR_253"/>
        <s v="CPR_254"/>
        <s v="CPR_255"/>
        <s v="CPR_256"/>
        <s v="CPR_257"/>
        <s v="CPR_258"/>
        <s v="CPR_259"/>
        <s v="CPR_260"/>
        <s v="CPR_261"/>
        <s v="CPR_262"/>
        <s v="CPR_263"/>
        <s v="CPR_264"/>
        <s v="CPR_265"/>
        <s v="CPR_266"/>
        <s v="CPR_267"/>
        <s v="CPR_268"/>
        <s v="CPR_269"/>
        <s v="CPR_270"/>
        <s v="CPR_271"/>
        <s v="CPR_272"/>
        <s v="CPR_273"/>
        <s v="CPR_274"/>
        <s v="CPR_275"/>
        <s v="CPR_276"/>
        <s v="CPR_277"/>
        <s v="CPR_278"/>
        <s v="CPR_279"/>
        <s v="CPR_280"/>
        <s v="CPR_282"/>
        <s v="CPR_283"/>
        <s v="CPR_284"/>
        <s v="CPR_285"/>
        <s v="CPR_286"/>
        <s v="CPR_287"/>
        <s v="CPR_288"/>
        <s v="CPR_289"/>
        <s v="CPR_290"/>
        <s v="CPR_291"/>
        <s v="CPR_292"/>
        <s v="CPR_293"/>
        <s v="CPR_294"/>
        <s v="CPR_295"/>
        <s v="CPR_319"/>
        <s v="CPR_320"/>
        <s v="CPR_321"/>
        <s v="CPR_322"/>
        <s v="CPR_323"/>
        <s v="CPR_324"/>
        <s v="CPR_325"/>
        <s v="CPR_326"/>
        <s v="CPR_327"/>
        <s v="CPR_328"/>
        <s v="CPR_329"/>
        <s v="CPR_330"/>
        <s v="CPR_331"/>
        <s v="CPR_332"/>
        <s v="CPR_334"/>
        <s v="CPR_335"/>
        <s v="CPR_336"/>
        <s v="CPR_337"/>
        <s v="CPR_338"/>
        <s v="CPR_339"/>
        <s v="CPR_340"/>
        <s v="CPR_341"/>
        <s v="CPR_342"/>
        <s v="CPR_343"/>
        <s v="CPR_344"/>
        <s v="CPR_345"/>
        <s v="CPR_346"/>
        <s v="CPR_347"/>
        <s v="CPR_348"/>
        <s v="CPR_349"/>
        <s v="CPR_350"/>
        <s v="CPR_351"/>
        <s v="CPR_352"/>
        <s v="CPR_353"/>
        <s v="CPR_354"/>
        <s v="CPR_355"/>
        <s v="CPR_356"/>
        <s v="CPR_357"/>
        <s v="CPR_359"/>
        <s v="CPR_361"/>
        <s v="CPR_362"/>
        <s v="CPR_363"/>
        <s v="CPR_365"/>
        <s v="CPR_366"/>
        <s v="CPR_367"/>
        <s v="CPR_368"/>
        <s v="CPR_369"/>
        <s v="CPR_371"/>
        <s v="CPR_372"/>
        <s v="CPR_373"/>
        <s v="CPR_374"/>
        <s v="CPR_375_2"/>
        <s v="CPR_375_3"/>
        <s v="CPR_375"/>
        <s v="CPR_376_2"/>
        <s v="CPR_376_3"/>
        <s v="CPR_376"/>
        <s v="CPR_377"/>
        <s v="CPR_378"/>
        <s v="CPR_379"/>
        <s v="CPR_380"/>
        <s v="CPR_381"/>
        <s v="CPR_382"/>
        <s v="CPR_383"/>
        <s v="CPR_384"/>
        <s v="CPR_385"/>
        <s v="CPR_387"/>
        <s v="CPR_388"/>
        <s v="CPR_389"/>
        <s v="CPR_390"/>
        <s v="CPR_391"/>
        <s v="CPR_P106"/>
        <s v="CPR_P117"/>
        <s v="CPR_P1D12"/>
        <s v="CPR_P1D7"/>
        <s v="CPR_P1E1"/>
        <s v="CPR_P1E2"/>
        <s v="CPR_P1G3"/>
        <s v="CPR_P201"/>
        <s v="CPR_P23A"/>
        <s v="CPR_P29B"/>
        <s v="CPR_P2A8"/>
        <s v="CPR_P2H5"/>
        <s v="CPR_P62"/>
        <s v="CPR_P67"/>
        <s v="CPR_P89"/>
        <s v="CPR_sperm_2"/>
        <s v="CPR_sperm_3"/>
        <s v="CPR_sperm"/>
      </sharedItems>
    </cacheField>
    <cacheField name="2bRAD">
      <sharedItems containsMixedTypes="1" containsNumber="1" containsInteger="1"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4.0"/>
        <n v="235.0"/>
        <n v="236.0"/>
        <n v="237.0"/>
        <n v="238.0"/>
        <n v="239.0"/>
        <n v="240.0"/>
        <n v="241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9.0"/>
        <n v="361.0"/>
        <n v="362.0"/>
        <n v="363.0"/>
        <n v="365.0"/>
        <n v="366.0"/>
        <n v="367.0"/>
        <n v="368.0"/>
        <n v="369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7.0"/>
        <n v="388.0"/>
        <n v="389.0"/>
        <n v="390.0"/>
        <n v="391.0"/>
        <s v="P106"/>
        <s v="P117"/>
        <s v="P1 D12"/>
        <s v="P1 D7"/>
        <s v="P1 E1"/>
        <s v="P1 E2"/>
        <s v="P1 G3"/>
        <s v="P201"/>
        <s v="P23A/B"/>
        <s v="P29B"/>
        <s v="P2 A8"/>
        <s v="P2 H5"/>
        <s v="P62"/>
        <s v="P67"/>
        <s v="P89"/>
        <s v="sperm"/>
      </sharedItems>
    </cacheField>
    <cacheField name="Genotype" numFmtId="0">
      <sharedItems>
        <s v="unknown_of1"/>
        <s v="unknown_of2"/>
        <s v="unknown_of3"/>
        <s v="unknown_of4"/>
        <s v="unknown_of5"/>
        <s v="unknown_of6"/>
        <s v="unknown_of7"/>
        <s v="unknown_of8"/>
        <s v="unknown_of9"/>
        <s v="unknown_of10"/>
        <s v="unknown_of11"/>
        <s v="unknown_of12"/>
        <s v="unknown_of13"/>
        <s v="unknown_of14"/>
        <s v="unknown_of15"/>
        <s v="unknown_of16"/>
        <s v="unknown_of17"/>
        <s v="unknown_of18"/>
        <s v="unknown_of19"/>
        <s v="unknown_of20"/>
        <s v="unknown_of21"/>
        <s v="unknown_of22"/>
        <s v="unknown_of23"/>
        <s v="unknown_of24"/>
        <s v="unknown_of25"/>
        <s v="unknown_of26"/>
        <s v="unknown_of27"/>
        <s v="unknown_of28"/>
        <s v="unknown_of29"/>
        <s v="unknown_of30"/>
        <s v="unknown_of31"/>
        <s v="unknown_of32"/>
        <s v="unknown_of34"/>
        <s v="unknown_of35"/>
        <s v="unknown_of36"/>
        <s v="unknown_of37"/>
        <s v="unknown_of38"/>
        <s v="unknown_of39"/>
        <s v="unknown_of40"/>
        <s v="unknown_of41"/>
        <s v="unknown_of43"/>
        <s v="unknown_of44"/>
        <s v="unknown_of45"/>
        <s v="unknown_of46"/>
        <s v="unknown_of47"/>
        <s v="unknown_of48"/>
        <s v="unknown_of49"/>
        <s v="unknown_of50"/>
        <s v="unknown_of51"/>
        <s v="unknown_of52"/>
        <s v="unknown_of53"/>
        <s v="unknown_of54"/>
        <s v="unknown_of55"/>
        <s v="unknown_of56"/>
        <s v="unknown_of57"/>
        <s v="unknown_of58"/>
        <s v="unknown_of59"/>
        <s v="unknown_of60"/>
        <s v="unknown_of61"/>
        <s v="unknown_of62"/>
        <s v="unknown_of63"/>
        <s v="unknown_of64"/>
        <s v="unknown_of65"/>
        <s v="unknown_of66"/>
        <s v="unknown_of67"/>
        <s v="unknown_of68"/>
        <s v="unknown_of69"/>
        <s v="unknown_of70"/>
        <s v="unknown_of71"/>
        <s v="unknown_of72"/>
        <s v="unknown_of73"/>
        <s v="unknown_of74"/>
        <s v="unknown_of75"/>
        <s v="unknown_of76"/>
        <s v="unknown_of77"/>
        <s v="unknown_of78"/>
        <s v="unknown_of79"/>
        <s v="unknown_of80"/>
        <s v="unknown_of82"/>
        <s v="unknown_of83"/>
        <s v="unknown_of84"/>
        <s v="unknown_of85"/>
        <s v="unknown_of86"/>
        <s v="unknown_of87"/>
        <s v="unknown_of88"/>
        <s v="unknown_of89"/>
        <s v="unknown_of90"/>
        <s v="unknown_of91"/>
        <s v="unknown_of92"/>
        <s v="unknown_of93"/>
        <s v="unknown_of94"/>
        <s v="1-OF-3"/>
        <s v="1-OF-2"/>
        <s v="1-OF-5"/>
        <s v="OF12"/>
        <s v="OF201"/>
        <s v="OF209"/>
        <s v="OF27"/>
        <s v="OF276"/>
        <s v="OF286"/>
        <s v="OF326"/>
        <s v="OF345"/>
        <s v="OF357"/>
        <s v="OF384"/>
        <s v="OF393"/>
        <s v="OF420"/>
        <s v="OF431"/>
        <s v="OF441"/>
        <s v="OF443"/>
        <s v="OF445"/>
        <s v="OF448"/>
        <s v="OF457"/>
        <s v="OF471"/>
        <s v="OF473"/>
        <s v="OF483"/>
        <s v="OF509"/>
        <s v="OF512"/>
        <s v="OF523"/>
        <s v="OF549"/>
        <s v="OF560"/>
        <s v="OF581"/>
        <s v="OF590"/>
        <s v="OF591"/>
        <s v="OF611"/>
        <s v="OF622"/>
        <s v="OF629"/>
        <s v="OF653"/>
        <s v="OF654"/>
        <s v="OF657"/>
        <s v="OF656"/>
        <s v="OF662"/>
        <s v="OF671"/>
        <s v="OF679"/>
        <s v="OF681"/>
        <s v="OF687"/>
        <s v="OF690"/>
        <s v="OF692"/>
        <s v="OF693"/>
        <s v="OF695"/>
        <s v="OF698"/>
        <s v="OF700"/>
        <s v="OF702"/>
        <s v="OF704"/>
        <s v="OF706"/>
        <s v="OF727"/>
        <s v="OF729"/>
        <s v="OF782"/>
        <s v="OF668"/>
        <s v="OF670"/>
        <s v="OF672"/>
        <s v="OF675"/>
        <s v="OF676"/>
        <s v="OF677"/>
        <s v="OF678"/>
        <s v="OF688"/>
        <s v="OF689"/>
        <s v="OF691"/>
        <s v="OF694"/>
        <s v="OF697"/>
        <s v="OF682"/>
        <s v="missing5"/>
        <s v="OF419"/>
        <s v="missing4"/>
        <s v="M22"/>
        <s v="M1"/>
        <s v="F12"/>
        <s v="M2-AE23"/>
        <s v="missing6"/>
        <s v="missing3"/>
        <s v="missing1"/>
        <s v="missing2"/>
        <s v="GB7"/>
        <s v="sperm"/>
      </sharedItems>
    </cacheField>
    <cacheField name="Symbiodinium" numFmtId="0">
      <sharedItems containsSemiMixedTypes="0" containsString="0" containsNumber="1">
        <n v="0.00171408"/>
        <n v="0.00128482"/>
        <n v="0.00150567"/>
        <n v="0.00425182"/>
        <n v="0.00569496"/>
        <n v="0.00155053"/>
        <n v="0.00265881"/>
        <n v="0.00145093"/>
        <n v="0.00117829"/>
        <n v="0.00395767"/>
        <n v="0.00512687"/>
        <n v="0.00149916"/>
        <n v="0.00677679"/>
        <n v="0.00104926"/>
        <n v="0.00164615"/>
        <n v="0.00163287"/>
        <n v="0.00184404"/>
        <n v="0.00299097"/>
        <n v="0.00576534"/>
        <n v="0.00239808"/>
        <n v="0.00302413"/>
        <n v="0.00455745"/>
        <n v="0.00220983"/>
        <n v="0.00146396"/>
        <n v="0.00659618"/>
        <n v="0.00503467"/>
        <n v="0.00270247"/>
        <n v="0.00257397"/>
        <n v="0.00307398"/>
        <n v="0.00232804"/>
        <n v="0.00107525"/>
        <n v="0.00408789"/>
        <n v="0.00143341"/>
        <n v="0.00256521"/>
        <n v="0.00185359"/>
        <n v="0.00265146"/>
        <n v="0.00121786"/>
        <n v="0.0010676"/>
        <n v="0.00122394"/>
        <n v="0.00815661"/>
        <n v="0.00127915"/>
        <n v="0.00158694"/>
        <n v="0.00261309"/>
        <n v="0.01871921"/>
        <n v="0.00468448"/>
        <n v="8.9511E-4"/>
        <n v="0.00203117"/>
        <n v="0.00431491"/>
        <n v="6.4277E-4"/>
        <n v="0.00108754"/>
        <n v="0.00122605"/>
        <n v="0.00321421"/>
        <n v="0.00143355"/>
        <n v="0.00335299"/>
        <n v="0.00150568"/>
        <n v="0.00130894"/>
        <n v="0.00145955"/>
        <n v="0.00104442"/>
        <n v="0.0012971"/>
        <n v="0.0017736"/>
        <n v="0.00285203"/>
        <n v="0.00135668"/>
        <n v="0.00274436"/>
        <n v="0.00100887"/>
        <n v="0.00415852"/>
        <n v="0.002764"/>
        <n v="0.00236962"/>
        <n v="0.00566251"/>
        <n v="0.00107663"/>
        <n v="0.0019943"/>
        <n v="0.00138402"/>
        <n v="0.00229203"/>
        <n v="0.00397922"/>
        <n v="0.00405967"/>
        <n v="0.00195186"/>
        <n v="9.5338E-4"/>
        <n v="7.3419E-4"/>
        <n v="0.00539069"/>
        <n v="9.81E-4"/>
        <n v="0.00250889"/>
        <n v="0.01917999"/>
        <n v="0.00396939"/>
        <n v="0.00345994"/>
        <n v="0.003621"/>
        <n v="0.00200479"/>
        <n v="0.00442462"/>
        <n v="0.00159567"/>
        <n v="0.00158731"/>
        <n v="0.00145533"/>
        <n v="0.00143672"/>
        <n v="0.00850371"/>
        <n v="0.00198641"/>
        <n v="0.00224293"/>
        <n v="0.00136698"/>
        <n v="0.0017451"/>
        <n v="0.00535444"/>
        <n v="0.0295733"/>
        <n v="0.00336313"/>
        <n v="0.00468637"/>
        <n v="0.00219219"/>
        <n v="0.00311292"/>
        <n v="0.00159985"/>
        <n v="0.00352757"/>
        <n v="0.00165161"/>
        <n v="0.00291504"/>
        <n v="0.00535094"/>
        <n v="0.00217684"/>
        <n v="0.00273673"/>
        <n v="0.0040571"/>
        <n v="0.00143432"/>
        <n v="0.00246973"/>
        <n v="0.00581076"/>
        <n v="0.00175811"/>
        <n v="0.00380833"/>
        <n v="0.00410328"/>
        <n v="0.00263954"/>
        <n v="0.00140046"/>
        <n v="0.00293037"/>
        <n v="0.0025517"/>
        <n v="0.00446299"/>
        <n v="0.00107702"/>
        <n v="0.00469219"/>
        <n v="0.00192343"/>
        <n v="0.00272177"/>
        <n v="0.00359056"/>
        <n v="0.00375989"/>
        <n v="0.00331806"/>
        <n v="0.0016162"/>
        <n v="0.00595126"/>
        <n v="0.00997727"/>
        <n v="0.0020202"/>
        <n v="0.01240291"/>
        <n v="0.00292072"/>
        <n v="0.00151071"/>
        <n v="0.00204295"/>
        <n v="0.001444"/>
        <n v="0.00126963"/>
        <n v="0.00144916"/>
        <n v="0.00541334"/>
        <n v="0.00612951"/>
        <n v="0.00135947"/>
        <n v="0.00291829"/>
        <n v="0.00516995"/>
        <n v="0.00192255"/>
        <n v="0.00540935"/>
        <n v="0.00107789"/>
        <n v="0.0036991"/>
        <n v="0.0025033"/>
        <n v="0.00177721"/>
        <n v="9.7944E-4"/>
        <n v="0.00175007"/>
        <n v="0.00157145"/>
        <n v="6.1553E-4"/>
        <n v="0.00100989"/>
        <n v="0.00163018"/>
        <n v="0.00118184"/>
        <n v="0.00285083"/>
        <n v="0.00242967"/>
        <n v="0.00348116"/>
        <n v="0.00139371"/>
        <n v="0.00205662"/>
        <n v="0.02209945"/>
        <n v="0.02311757"/>
        <n v="0.01306753"/>
        <n v="0.00635239"/>
        <n v="0.00810637"/>
        <n v="0.00336052"/>
        <n v="0.01149049"/>
        <n v="0.01346235"/>
        <n v="0.00127607"/>
        <n v="0.00146136"/>
        <n v="0.04550173"/>
        <n v="0.02430724"/>
        <n v="0.00353916"/>
        <n v="0.0084801"/>
        <n v="0.00992073"/>
        <n v="0.02280827"/>
        <n v="0.00160586"/>
        <n v="0.01021031"/>
        <n v="0.0194827"/>
        <n v="0.0189705"/>
        <n v="0.02071139"/>
        <n v="0.00314476"/>
        <n v="0.00236869"/>
        <n v="0.00151538"/>
      </sharedItems>
    </cacheField>
    <cacheField name="Breviolum" numFmtId="0">
      <sharedItems containsSemiMixedTypes="0" containsString="0" containsNumber="1">
        <n v="2.4701E-4"/>
        <n v="3.1038E-4"/>
        <n v="2.3335E-4"/>
        <n v="3.8404E-4"/>
        <n v="8.8984E-4"/>
        <n v="4.9581E-4"/>
        <n v="4.4084E-4"/>
        <n v="2.5318E-4"/>
        <n v="8.7113E-4"/>
        <n v="1.334E-4"/>
        <n v="6.9517E-4"/>
        <n v="7.2438E-4"/>
        <n v="2.5413E-4"/>
        <n v="4.0356E-4"/>
        <n v="5.7134E-4"/>
        <n v="4.9421E-4"/>
        <n v="2.692E-4"/>
        <n v="4.3185E-4"/>
        <n v="0.00162112"/>
        <n v="3.6894E-4"/>
        <n v="6.1717E-4"/>
        <n v="8.7951E-4"/>
        <n v="3.1409E-4"/>
        <n v="4.4151E-4"/>
        <n v="4.8501E-4"/>
        <n v="1.8999E-4"/>
        <n v="3.1587E-4"/>
        <n v="2.6216E-4"/>
        <n v="2.3226E-4"/>
        <n v="4.3177E-4"/>
        <n v="2.6592E-4"/>
        <n v="1.7033E-4"/>
        <n v="4.0581E-4"/>
        <n v="0.00106606"/>
        <n v="1.9258E-4"/>
        <n v="3.0934E-4"/>
        <n v="2.5091E-4"/>
        <n v="2.3819E-4"/>
        <n v="2.6189E-4"/>
        <n v="0.00271887"/>
        <n v="2.4245E-4"/>
        <n v="3.2292E-4"/>
        <n v="2.6131E-4"/>
        <n v="0.00788177"/>
        <n v="2.71E-4"/>
        <n v="2.4412E-4"/>
        <n v="2.3437E-4"/>
        <n v="2.4424E-4"/>
        <n v="2.2171E-4"/>
        <n v="2.8066E-4"/>
        <n v="3.2264E-4"/>
        <n v="1.273E-4"/>
        <n v="2.0634E-4"/>
        <n v="4.1623E-4"/>
        <n v="2.1382E-4"/>
        <n v="1.9344E-4"/>
        <n v="2.3804E-4"/>
        <n v="1.6464E-4"/>
        <n v="2.2741E-4"/>
        <n v="2.956E-4"/>
        <n v="3.9146E-4"/>
        <n v="3.623E-4"/>
        <n v="1.1278E-4"/>
        <n v="2.2419E-4"/>
        <n v="1.0021E-4"/>
        <n v="3.455E-4"/>
        <n v="2.3067E-4"/>
        <n v="4.53E-4"/>
        <n v="4.5157E-4"/>
        <n v="2.3875E-4"/>
        <n v="2.4465E-4"/>
        <n v="3.5695E-4"/>
        <n v="2.2107E-4"/>
        <n v="3.4617E-4"/>
        <n v="2.0279E-4"/>
        <n v="3.5223E-4"/>
        <n v="2.5339E-4"/>
        <n v="3.2024E-4"/>
        <n v="2.6848E-4"/>
        <n v="2.5407E-4"/>
        <n v="0.00111188"/>
        <n v="2.0461E-4"/>
        <n v="2.2813E-4"/>
        <n v="3.0175E-4"/>
        <n v="2.0537E-4"/>
        <n v="2.1409E-4"/>
        <n v="2.1759E-4"/>
        <n v="2.9499E-4"/>
        <n v="1.6246E-4"/>
        <n v="3.5013E-4"/>
        <n v="3.6186E-4"/>
        <n v="2.7864E-4"/>
        <n v="2.3058E-4"/>
        <n v="0.00421287"/>
        <n v="3.3729E-4"/>
        <n v="2.716E-4"/>
        <n v="0.0016899"/>
        <n v="7.9E-4"/>
        <n v="4.1199E-4"/>
        <n v="6.4769E-4"/>
        <n v="7.7021E-4"/>
        <n v="3.3186E-4"/>
        <n v="6.0734E-4"/>
        <n v="4.6421E-4"/>
        <n v="1.8093E-4"/>
        <n v="3.1246E-4"/>
        <n v="3.5058E-4"/>
        <n v="8.508E-4"/>
        <n v="2.2539E-4"/>
        <n v="2.9364E-4"/>
        <n v="3.9834E-4"/>
        <n v="2.3557E-4"/>
        <n v="2.6443E-4"/>
        <n v="3.6974E-4"/>
        <n v="3.8251E-4"/>
        <n v="3.7433E-4"/>
        <n v="2.1951E-4"/>
        <n v="7.84E-4"/>
        <n v="8.6632E-4"/>
        <n v="2.5399E-4"/>
        <n v="2.0727E-4"/>
        <n v="0.00193033"/>
        <n v="1.8174E-4"/>
        <n v="2.0413E-4"/>
        <n v="6.341E-4"/>
        <n v="0.0013135"/>
        <n v="2.5688E-4"/>
        <n v="2.838E-4"/>
        <n v="8.0295E-4"/>
        <n v="0.96436689"/>
        <n v="2.7239E-4"/>
        <n v="3.7585E-4"/>
        <n v="3.4771E-4"/>
        <n v="3.4136E-4"/>
        <n v="3.2501E-4"/>
        <n v="3.1563E-4"/>
        <n v="2.2863E-4"/>
        <n v="1.8528E-4"/>
        <n v="2.7525E-4"/>
        <n v="3.9545E-4"/>
        <n v="3.736E-4"/>
        <n v="2.9931E-4"/>
        <n v="4.4E-4"/>
        <n v="2.2062E-4"/>
        <n v="0.00656415"/>
        <n v="2.1292E-4"/>
        <n v="4.1408E-4"/>
        <n v="3.6373E-4"/>
        <n v="4.8709E-4"/>
        <n v="2.1077E-4"/>
        <n v="6.7503E-4"/>
        <n v="6.9955E-4"/>
        <n v="2.5726E-4"/>
        <n v="2.268E-4"/>
        <n v="2.717E-4"/>
        <n v="3.5168E-4"/>
        <n v="6.482E-4"/>
        <n v="8.2694E-4"/>
        <n v="4.1676E-4"/>
        <n v="2.836E-4"/>
        <n v="2.2986E-4"/>
        <n v="0.00245549"/>
        <n v="0.00396301"/>
        <n v="0.00705837"/>
        <n v="6.2091E-4"/>
        <n v="0.00513209"/>
        <n v="6.0766E-4"/>
        <n v="0.00270878"/>
        <n v="0.00294489"/>
        <n v="2.0374E-4"/>
        <n v="2.9078E-4"/>
        <n v="0.00605536"/>
        <n v="0.00388916"/>
        <n v="3.012E-4"/>
        <n v="0.00130463"/>
        <n v="0.00194524"/>
        <n v="0.00261345"/>
        <n v="2.8319E-4"/>
        <n v="0.0012208"/>
        <n v="0.00100773"/>
        <n v="0.00335454"/>
        <n v="4.5025E-4"/>
        <n v="1.0483E-4"/>
        <n v="4.3254E-4"/>
        <n v="5.1472E-4"/>
      </sharedItems>
    </cacheField>
    <cacheField name="Cladocopium" numFmtId="0">
      <sharedItems containsSemiMixedTypes="0" containsString="0" containsNumber="1">
        <n v="0.0035629"/>
        <n v="0.0049444"/>
        <n v="0.00445035"/>
        <n v="0.01484021"/>
        <n v="0.02046628"/>
        <n v="0.00451636"/>
        <n v="0.01179242"/>
        <n v="0.00627115"/>
        <n v="0.00514367"/>
        <n v="0.00787086"/>
        <n v="0.01094891"/>
        <n v="0.01090352"/>
        <n v="0.01270648"/>
        <n v="0.00533237"/>
        <n v="0.00972417"/>
        <n v="0.00576051"/>
        <n v="0.00788763"/>
        <n v="0.01186792"/>
        <n v="0.01345043"/>
        <n v="0.01254381"/>
        <n v="0.00595569"/>
        <n v="0.01567122"/>
        <n v="0.01053316"/>
        <n v="0.00381675"/>
        <n v="0.01328936"/>
        <n v="0.01329914"/>
        <n v="0.0081074"/>
        <n v="0.00524328"/>
        <n v="0.00502767"/>
        <n v="0.01328557"/>
        <n v="0.00506024"/>
        <n v="0.01805485"/>
        <n v="0.00700999"/>
        <n v="0.00824533"/>
        <n v="0.00440529"/>
        <n v="0.00585532"/>
        <n v="0.00324965"/>
        <n v="0.00344949"/>
        <n v="0.00273649"/>
        <n v="0.12887439"/>
        <n v="0.00678867"/>
        <n v="0.00576648"/>
        <n v="0.00577783"/>
        <n v="0.41083744"/>
        <n v="0.01664731"/>
        <n v="0.00239599"/>
        <n v="0.00601539"/>
        <n v="0.00911829"/>
        <n v="0.00148489"/>
        <n v="0.00231041"/>
        <n v="0.00357256"/>
        <n v="0.00646024"/>
        <n v="0.00303001"/>
        <n v="0.01042895"/>
        <n v="0.00294008"/>
        <n v="0.0041654"/>
        <n v="0.00342024"/>
        <n v="0.00351913"/>
        <n v="0.00360494"/>
        <n v="0.00382542"/>
        <n v="0.00794095"/>
        <n v="0.00348421"/>
        <n v="0.00680451"/>
        <n v="0.00310267"/>
        <n v="0.01177414"/>
        <n v="0.00558898"/>
        <n v="0.00408916"/>
        <n v="0.01177803"/>
        <n v="0.00421466"/>
        <n v="0.0054773"/>
        <n v="0.00407518"/>
        <n v="0.00687608"/>
        <n v="0.01359567"/>
        <n v="0.00862286"/>
        <n v="0.00334605"/>
        <n v="0.00347537"/>
        <n v="0.00187554"/>
        <n v="0.01104825"/>
        <n v="0.00220983"/>
        <n v="0.00524009"/>
        <n v="0.2504517"/>
        <n v="0.00646561"/>
        <n v="0.0049808"/>
        <n v="0.0056729"/>
        <n v="0.00505599"/>
        <n v="0.00756467"/>
        <n v="0.00266187"/>
        <n v="0.00351878"/>
        <n v="0.00404107"/>
        <n v="0.00323565"/>
        <n v="0.02460648"/>
        <n v="0.0052132"/>
        <n v="0.00428672"/>
        <n v="0.00572374"/>
        <n v="0.00631682"/>
        <n v="0.02231017"/>
        <n v="0.17659485"/>
        <n v="0.0125948"/>
        <n v="0.00772479"/>
        <n v="0.02179735"/>
        <n v="0.00540749"/>
        <n v="0.00523542"/>
        <n v="0.01025824"/>
        <n v="0.00558517"/>
        <n v="0.00546822"/>
        <n v="0.01437332"/>
        <n v="0.00578859"/>
        <n v="0.00422563"/>
        <n v="0.00728775"/>
        <n v="0.00598572"/>
        <n v="0.00696531"/>
        <n v="0.01806046"/>
        <n v="0.00695382"/>
        <n v="0.008541"/>
        <n v="0.01138833"/>
        <n v="0.00715074"/>
        <n v="0.00519793"/>
        <n v="0.0095751"/>
        <n v="0.00437885"/>
        <n v="0.00845428"/>
        <n v="0.00427149"/>
        <n v="0.00665221"/>
        <n v="0.00573999"/>
        <n v="0.00696319"/>
        <n v="0.0102882"/>
        <n v="0.00861984"/>
        <n v="0.01076765"/>
        <n v="0.00417037"/>
        <n v="0.05932363"/>
        <n v="0.01196117"/>
        <n v="0.00631029"/>
        <n v="0.02129792"/>
        <n v="0.01015299"/>
        <n v="0.00520031"/>
        <n v="0.00569936"/>
        <n v="0.00507374"/>
        <n v="0.00303057"/>
        <n v="0.00348063"/>
        <n v="0.00770713"/>
        <n v="0.01235788"/>
        <n v="0.0127645"/>
        <n v="0.01002694"/>
        <n v="0.01121989"/>
        <n v="0.00508478"/>
        <n v="0.00717194"/>
        <n v="0.00395225"/>
        <n v="0.00957902"/>
        <n v="0.00924295"/>
        <n v="0.00685872"/>
        <n v="0.00320611"/>
        <n v="0.00961911"/>
        <n v="0.01045775"/>
        <n v="0.00276043"/>
        <n v="0.00290557"/>
        <n v="0.00292075"/>
        <n v="0.00432585"/>
        <n v="0.00719316"/>
        <n v="0.00647059"/>
        <n v="0.00610429"/>
        <n v="0.00480909"/>
        <n v="0.0048149"/>
        <n v="0.06875384"/>
        <n v="0.24108322"/>
        <n v="0.02088897"/>
        <n v="0.01810192"/>
        <n v="0.01183881"/>
        <n v="0.01083654"/>
        <n v="0.33331149"/>
        <n v="0.46697518"/>
        <n v="0.00414455"/>
        <n v="0.00489853"/>
        <n v="0.53598616"/>
        <n v="0.42002917"/>
        <n v="0.01521084"/>
        <n v="0.12557078"/>
        <n v="0.54632106"/>
        <n v="0.20574958"/>
        <n v="0.00551724"/>
        <n v="0.338383"/>
        <n v="0.40006718"/>
        <n v="0.6582996"/>
        <n v="0.1663665"/>
        <n v="0.00573046"/>
        <n v="0.00395469"/>
        <n v="0.00455332"/>
      </sharedItems>
    </cacheField>
    <cacheField name="Durusdinium" numFmtId="0">
      <sharedItems containsSemiMixedTypes="0" containsString="0" containsNumber="1">
        <n v="0.99447601"/>
        <n v="0.9934604"/>
        <n v="0.99381063"/>
        <n v="0.98052393"/>
        <n v="0.97294892"/>
        <n v="0.9934373"/>
        <n v="0.98510794"/>
        <n v="0.99202473"/>
        <n v="0.99280691"/>
        <n v="0.98803806"/>
        <n v="0.98322906"/>
        <n v="0.98687294"/>
        <n v="0.9802626"/>
        <n v="0.99321481"/>
        <n v="0.98805833"/>
        <n v="0.99211241"/>
        <n v="0.98999913"/>
        <n v="0.98470926"/>
        <n v="0.97916311"/>
        <n v="0.98468917"/>
        <n v="0.99040301"/>
        <n v="0.97889182"/>
        <n v="0.98694291"/>
        <n v="0.99427778"/>
        <n v="0.97962945"/>
        <n v="0.9814762"/>
        <n v="0.98887427"/>
        <n v="0.99192059"/>
        <n v="0.9916661"/>
        <n v="0.98395463"/>
        <n v="0.99359859"/>
        <n v="0.97768694"/>
        <n v="0.99115079"/>
        <n v="0.9881234"/>
        <n v="0.99354854"/>
        <n v="0.99118388"/>
        <n v="0.99528158"/>
        <n v="0.99524472"/>
        <n v="0.99577768"/>
        <n v="0.86025014"/>
        <n v="0.99168973"/>
        <n v="0.99232366"/>
        <n v="0.99134777"/>
        <n v="0.56256158"/>
        <n v="0.97839721"/>
        <n v="0.99646479"/>
        <n v="0.99171907"/>
        <n v="0.98632256"/>
        <n v="0.99765063"/>
        <n v="0.99632139"/>
        <n v="0.99487874"/>
        <n v="0.99019826"/>
        <n v="0.9953301"/>
        <n v="0.98580183"/>
        <n v="0.99534043"/>
        <n v="0.99433221"/>
        <n v="0.99488217"/>
        <n v="0.99527181"/>
        <n v="0.99487054"/>
        <n v="0.99410537"/>
        <n v="0.98881557"/>
        <n v="0.99479681"/>
        <n v="0.99033835"/>
        <n v="0.99566427"/>
        <n v="0.98396713"/>
        <n v="0.99130152"/>
        <n v="0.99331055"/>
        <n v="0.98210646"/>
        <n v="0.99425714"/>
        <n v="0.99228965"/>
        <n v="0.99429614"/>
        <n v="0.99047494"/>
        <n v="0.98220405"/>
        <n v="0.9869713"/>
        <n v="0.9944993"/>
        <n v="0.99521902"/>
        <n v="0.99713687"/>
        <n v="0.98324082"/>
        <n v="0.99654069"/>
        <n v="0.99199695"/>
        <n v="0.72925643"/>
        <n v="0.9893604"/>
        <n v="0.99133113"/>
        <n v="0.99040435"/>
        <n v="0.99273385"/>
        <n v="0.98779661"/>
        <n v="0.99552487"/>
        <n v="0.99459892"/>
        <n v="0.99434114"/>
        <n v="0.9949775"/>
        <n v="0.96652795"/>
        <n v="0.99252175"/>
        <n v="0.99323977"/>
        <n v="0.98869641"/>
        <n v="0.9916008"/>
        <n v="0.97206379"/>
        <n v="0.79214195"/>
        <n v="0.98325208"/>
        <n v="0.98717685"/>
        <n v="0.97536277"/>
        <n v="0.99070939"/>
        <n v="0.99283287"/>
        <n v="0.98560684"/>
        <n v="0.99229901"/>
        <n v="0.99143581"/>
        <n v="0.97996329"/>
        <n v="0.99168399"/>
        <n v="0.99218684"/>
        <n v="0.98842975"/>
        <n v="0.99228632"/>
        <n v="0.99016662"/>
        <n v="0.97589321"/>
        <n v="0.99102363"/>
        <n v="0.98728093"/>
        <n v="0.98412588"/>
        <n v="0.98983539"/>
        <n v="0.99318211"/>
        <n v="0.98671054"/>
        <n v="0.99220313"/>
        <n v="0.98682874"/>
        <n v="0.99444422"/>
        <n v="0.98672527"/>
        <n v="0.99215484"/>
        <n v="0.99011091"/>
        <n v="0.98548714"/>
        <n v="0.98630677"/>
        <n v="0.9856574"/>
        <n v="0.99392963"/>
        <n v="0.93392216"/>
        <n v="0.01369467"/>
        <n v="0.99139712"/>
        <n v="0.96592333"/>
        <n v="0.98657858"/>
        <n v="0.99294762"/>
        <n v="0.99193268"/>
        <n v="0.99316663"/>
        <n v="0.99547117"/>
        <n v="0.99488493"/>
        <n v="0.98660428"/>
        <n v="0.98111715"/>
        <n v="0.98550243"/>
        <n v="0.98675546"/>
        <n v="0.98317017"/>
        <n v="0.99277205"/>
        <n v="0.98085456"/>
        <n v="0.99475694"/>
        <n v="0.9863078"/>
        <n v="0.98789003"/>
        <n v="0.99087698"/>
        <n v="0.99560368"/>
        <n v="0.9879558"/>
        <n v="0.98727125"/>
        <n v="0.99636677"/>
        <n v="0.99585774"/>
        <n v="0.99517737"/>
        <n v="0.99414063"/>
        <n v="0.98930781"/>
        <n v="0.9902728"/>
        <n v="0.98999779"/>
        <n v="0.9935136"/>
        <n v="0.99289862"/>
        <n v="0.90669122"/>
        <n v="0.7318362"/>
        <n v="0.95898512"/>
        <n v="0.97492477"/>
        <n v="0.97492273"/>
        <n v="0.98519528"/>
        <n v="0.65248924"/>
        <n v="0.51661759"/>
        <n v="0.99437564"/>
        <n v="0.99334934"/>
        <n v="0.41245675"/>
        <n v="0.55177443"/>
        <n v="0.9809488"/>
        <n v="0.86464449"/>
        <n v="0.44181297"/>
        <n v="0.7688287"/>
        <n v="0.9925937"/>
        <n v="0.65018589"/>
        <n v="0.57944239"/>
        <n v="0.31937536"/>
        <n v="0.81247186"/>
        <n v="0.99101995"/>
        <n v="0.99324408"/>
        <n v="0.99341658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1:H193" sheet="pool"/>
  </cacheSource>
  <cacheFields>
    <cacheField name="Unique?" numFmtId="0">
      <sharedItems>
        <s v="3illBC-1_TruSeq_UN 1_ILL-BC 23"/>
        <s v="3illBC-1_TruSeq_UN 1_ILL-BC 24"/>
        <s v="3illBC-1_TruSeq_UN 1_ILL-BC 25"/>
        <s v="3illBC-1_TruSeq_UN 1_ILL-BC 26"/>
        <s v="3illBC-1_TruSeq_UN 1_ILL-BC 27"/>
        <s v="3illBC-1_TruSeq_UN 1_ILL-BC 28"/>
        <s v="3illBC-1_TruSeq_UN 1_ILL-BC 29"/>
        <s v="3illBC-1_TruSeq_UN 1_ILL-BC 30"/>
        <s v="3illBC-2_TruSeq_UN 1_ILL-BC 23"/>
        <s v="3illBC-2_TruSeq_UN 1_ILL-BC 24"/>
        <s v="3illBC-2_TruSeq_UN 1_ILL-BC 25"/>
        <s v="3illBC-2_TruSeq_UN 1_ILL-BC 26"/>
        <s v="3illBC-2_TruSeq_UN 1_ILL-BC 27"/>
        <s v="3illBC-2_TruSeq_UN 1_ILL-BC 28"/>
        <s v="3illBC-2_TruSeq_UN 1_ILL-BC 29"/>
        <s v="3illBC-2_TruSeq_UN 1_ILL-BC 30"/>
        <s v="3illBC-3_TruSeq_UN 1_ILL-BC 23"/>
        <s v="3illBC-3_TruSeq_UN 1_ILL-BC 24"/>
        <s v="3illBC-3_TruSeq_UN 1_ILL-BC 25"/>
        <s v="3illBC-3_TruSeq_UN 1_ILL-BC 26"/>
        <s v="3illBC-3_TruSeq_UN 1_ILL-BC 27"/>
        <s v="3illBC-3_TruSeq_UN 1_ILL-BC 28"/>
        <s v="3illBC-3_TruSeq_UN 1_ILL-BC 29"/>
        <s v="3illBC-3_TruSeq_UN 1_ILL-BC 30"/>
        <s v="3illBC-4_TruSeq_UN 1_ILL-BC 23"/>
        <s v="3illBC-4_TruSeq_UN 1_ILL-BC 24"/>
        <s v="3illBC-4_TruSeq_UN 1_ILL-BC 25"/>
        <s v="3illBC-4_TruSeq_UN 1_ILL-BC 26"/>
        <s v="3illBC-4_TruSeq_UN 1_ILL-BC 27"/>
        <s v="3illBC-4_TruSeq_UN 1_ILL-BC 28"/>
        <s v="3illBC-4_TruSeq_UN 1_ILL-BC 29"/>
        <s v="3illBC-4_TruSeq_UN 1_ILL-BC 30"/>
        <s v="3illBC-5_TruSeq_UN 1_ILL-BC 23"/>
        <s v="3illBC-5_TruSeq_UN 1_ILL-BC 24"/>
        <s v="3illBC-5_TruSeq_UN 1_ILL-BC 25"/>
        <s v="3illBC-5_TruSeq_UN 1_ILL-BC 26"/>
        <s v="3illBC-5_TruSeq_UN 1_ILL-BC 27"/>
        <s v="3illBC-5_TruSeq_UN 1_ILL-BC 28"/>
        <s v="3illBC-5_TruSeq_UN 1_ILL-BC 29"/>
        <s v="3illBC-5_TruSeq_UN 1_ILL-BC 30"/>
        <s v="3illBC-6_TruSeq_UN 1_ILL-BC 23"/>
        <s v="3illBC-6_TruSeq_UN 1_ILL-BC 24"/>
        <s v="3illBC-6_TruSeq_UN 1_ILL-BC 25"/>
        <s v="3illBC-6_TruSeq_UN 1_ILL-BC 26"/>
        <s v="3illBC-6_TruSeq_UN 1_ILL-BC 27"/>
        <s v="3illBC-6_TruSeq_UN 1_ILL-BC 28"/>
        <s v="3illBC-6_TruSeq_UN 1_ILL-BC 29"/>
        <s v="3illBC-6_TruSeq_UN 1_ILL-BC 30"/>
        <s v="3illBC-7_TruSeq_UN 1_ILL-BC 23"/>
        <s v="3illBC-7_TruSeq_UN 1_ILL-BC 24"/>
        <s v="3illBC-7_TruSeq_UN 1_ILL-BC 25"/>
        <s v="3illBC-7_TruSeq_UN 1_ILL-BC 26"/>
        <s v="3illBC-7_TruSeq_UN 1_ILL-BC 27"/>
        <s v="3illBC-7_TruSeq_UN 1_ILL-BC 28"/>
        <s v="3illBC-7_TruSeq_UN 1_ILL-BC 29"/>
        <s v="3illBC-7_TruSeq_UN 1_ILL-BC 30"/>
        <s v="3illBC-8_TruSeq_UN 1_ILL-BC 23"/>
        <s v="3illBC-8_TruSeq_UN 1_ILL-BC 24"/>
        <s v="3illBC-8_TruSeq_UN 1_ILL-BC 25"/>
        <s v="3illBC-8_TruSeq_UN 1_ILL-BC 26"/>
        <s v="3illBC-8_TruSeq_UN 1_ILL-BC 27"/>
        <s v="3illBC-8_TruSeq_UN 1_ILL-BC 28"/>
        <s v="3illBC-8_TruSeq_UN 1_ILL-BC 29"/>
        <s v="3illBC-8_TruSeq_UN 1_ILL-BC 30"/>
        <s v="3illBC-9_TruSeq_UN 1_ILL-BC 23"/>
        <s v="3illBC-9_TruSeq_UN 1_ILL-BC 24"/>
        <s v="3illBC-9_TruSeq_UN 1_ILL-BC 25"/>
        <s v="3illBC-9_TruSeq_UN 1_ILL-BC 26"/>
        <s v="3illBC-9_TruSeq_UN 1_ILL-BC 27"/>
        <s v="3illBC-9_TruSeq_UN 1_ILL-BC 28"/>
        <s v="3illBC-9_TruSeq_UN 1_ILL-BC 29"/>
        <s v="3illBC-9_TruSeq_UN 1_ILL-BC 30"/>
        <s v="3illBC-10_TruSeq_UN 1_ILL-BC 23"/>
        <s v="3illBC-10_TruSeq_UN 1_ILL-BC 24"/>
        <s v="3illBC-10_TruSeq_UN 1_ILL-BC 25"/>
        <s v="3illBC-10_TruSeq_UN 1_ILL-BC 26"/>
        <s v="3illBC-10_TruSeq_UN 1_ILL-BC 27"/>
        <s v="3illBC-10_TruSeq_UN 1_ILL-BC 28"/>
        <s v="3illBC-10_TruSeq_UN 1_ILL-BC 29"/>
        <s v="3illBC-10_TruSeq_UN 1_ILL-BC 30"/>
        <s v="3illBC-11_TruSeq_UN 1_ILL-BC 23"/>
        <s v="3illBC-11_TruSeq_UN 1_ILL-BC 24"/>
        <s v="3illBC-11_TruSeq_UN 1_ILL-BC 25"/>
        <s v="3illBC-11_TruSeq_UN 1_ILL-BC 26"/>
        <s v="3illBC-11_TruSeq_UN 1_ILL-BC 27"/>
        <s v="3illBC-11_TruSeq_UN 1_ILL-BC 28"/>
        <s v="3illBC-11_TruSeq_UN 1_ILL-BC 29"/>
        <s v="3illBC-11_TruSeq_UN 1_ILL-BC 30"/>
        <s v="3illBC-12_TruSeq_UN 1_ILL-BC 23"/>
        <s v="3illBC-12_TruSeq_UN 1_ILL-BC 24"/>
        <s v="3illBC-12_TruSeq_UN 1_ILL-BC 25"/>
        <s v="3illBC-12_TruSeq_UN 1_ILL-BC 26"/>
        <s v="3illBC-12_TruSeq_UN 1_ILL-BC 27"/>
        <s v="3illBC-12_TruSeq_UN 1_ILL-BC 28"/>
        <s v="3illBC-12_TruSeq_UN 1_ILL-BC 29"/>
        <s v="3illBC-12_TruSeq_UN 1_ILL-BC 30"/>
        <s v="3illBC-1_TruSeq_UN 2_ILL-BC 23"/>
        <s v="3illBC-1_TruSeq_UN 2_ILL-BC 24"/>
        <s v="3illBC-1_TruSeq_UN 2_ILL-BC 25"/>
        <s v="3illBC-1_TruSeq_UN 2_ILL-BC 26"/>
        <s v="3illBC-1_TruSeq_UN 2_ILL-BC 27"/>
        <s v="3illBC-1_TruSeq_UN 2_ILL-BC 28"/>
        <s v="3illBC-1_TruSeq_UN 2_ILL-BC 29"/>
        <s v="3illBC-1_TruSeq_UN 2_ILL-BC 30"/>
        <s v="3illBC-2_TruSeq_UN 2_ILL-BC 23"/>
        <s v="3illBC-2_TruSeq_UN 2_ILL-BC 24"/>
        <s v="3illBC-2_TruSeq_UN 2_ILL-BC 25"/>
        <s v="3illBC-2_TruSeq_UN 2_ILL-BC 26"/>
        <s v="3illBC-2_TruSeq_UN 2_ILL-BC 27"/>
        <s v="3illBC-2_TruSeq_UN 2_ILL-BC 28"/>
        <s v="3illBC-2_TruSeq_UN 2_ILL-BC 29"/>
        <s v="3illBC-2_TruSeq_UN 2_ILL-BC 30"/>
        <s v="3illBC-3_TruSeq_UN 2_ILL-BC 23"/>
        <s v="3illBC-3_TruSeq_UN 2_ILL-BC 24"/>
        <s v="3illBC-3_TruSeq_UN 2_ILL-BC 25"/>
        <s v="3illBC-3_TruSeq_UN 2_ILL-BC 26"/>
        <s v="3illBC-3_TruSeq_UN 2_ILL-BC 27"/>
        <s v="3illBC-3_TruSeq_UN 2_ILL-BC 28"/>
        <s v="3illBC-3_TruSeq_UN 2_ILL-BC 29"/>
        <s v="3illBC-3_TruSeq_UN 2_ILL-BC 30"/>
        <s v="3illBC-4_TruSeq_UN 2_ILL-BC 23"/>
        <s v="3illBC-4_TruSeq_UN 2_ILL-BC 24"/>
        <s v="3illBC-4_TruSeq_UN 2_ILL-BC 25"/>
        <s v="3illBC-4_TruSeq_UN 2_ILL-BC 26"/>
        <s v="3illBC-4_TruSeq_UN 2_ILL-BC 27"/>
        <s v="3illBC-4_TruSeq_UN 2_ILL-BC 28"/>
        <s v="3illBC-4_TruSeq_UN 2_ILL-BC 29"/>
        <s v="3illBC-4_TruSeq_UN 2_ILL-BC 30"/>
        <s v="3illBC-5_TruSeq_UN 2_ILL-BC 23"/>
        <s v="3illBC-5_TruSeq_UN 2_ILL-BC 24"/>
        <s v="3illBC-5_TruSeq_UN 2_ILL-BC 25"/>
        <s v="3illBC-5_TruSeq_UN 2_ILL-BC 26"/>
        <s v="3illBC-5_TruSeq_UN 2_ILL-BC 27"/>
        <s v="3illBC-5_TruSeq_UN 2_ILL-BC 28"/>
        <s v="3illBC-5_TruSeq_UN 2_ILL-BC 29"/>
        <s v="3illBC-5_TruSeq_UN 2_ILL-BC 30"/>
        <s v="3illBC-6_TruSeq_UN 2_ILL-BC 23"/>
        <s v="3illBC-6_TruSeq_UN 2_ILL-BC 24"/>
        <s v="3illBC-6_TruSeq_UN 2_ILL-BC 25"/>
        <s v="3illBC-6_TruSeq_UN 2_ILL-BC 26"/>
        <s v="3illBC-6_TruSeq_UN 2_ILL-BC 27"/>
        <s v="3illBC-6_TruSeq_UN 2_ILL-BC 28"/>
        <s v="3illBC-6_TruSeq_UN 2_ILL-BC 29"/>
        <s v="3illBC-6_TruSeq_UN 2_ILL-BC 30"/>
        <s v="3illBC-7_TruSeq_UN 2_ILL-BC 23"/>
        <s v="3illBC-7_TruSeq_UN 2_ILL-BC 24"/>
        <s v="3illBC-7_TruSeq_UN 2_ILL-BC 25"/>
        <s v="3illBC-7_TruSeq_UN 2_ILL-BC 26"/>
        <s v="3illBC-7_TruSeq_UN 2_ILL-BC 27"/>
        <s v="3illBC-7_TruSeq_UN 2_ILL-BC 28"/>
        <s v="3illBC-7_TruSeq_UN 2_ILL-BC 29"/>
        <s v="3illBC-7_TruSeq_UN 2_ILL-BC 30"/>
        <s v="3illBC-8_TruSeq_UN 2_ILL-BC 23"/>
        <s v="3illBC-8_TruSeq_UN 2_ILL-BC 24"/>
        <s v="3illBC-8_TruSeq_UN 2_ILL-BC 25"/>
        <s v="3illBC-8_TruSeq_UN 2_ILL-BC 26"/>
        <s v="3illBC-8_TruSeq_UN 2_ILL-BC 27"/>
        <s v="3illBC-8_TruSeq_UN 2_ILL-BC 28"/>
        <s v="3illBC-8_TruSeq_UN 2_ILL-BC 29"/>
        <s v="3illBC-8_TruSeq_UN 2_ILL-BC 30"/>
        <s v="3illBC-9_TruSeq_UN 2_ILL-BC 23"/>
        <s v="3illBC-9_TruSeq_UN 2_ILL-BC 24"/>
        <s v="3illBC-9_TruSeq_UN 2_ILL-BC 25"/>
        <s v="3illBC-9_TruSeq_UN 2_ILL-BC 26"/>
        <s v="3illBC-9_TruSeq_UN 2_ILL-BC 27"/>
        <s v="3illBC-9_TruSeq_UN 2_ILL-BC 28"/>
        <s v="3illBC-9_TruSeq_UN 2_ILL-BC 29"/>
        <s v="3illBC-9_TruSeq_UN 2_ILL-BC 30"/>
        <s v="3illBC-10_TruSeq_UN 2_ILL-BC 23"/>
        <s v="3illBC-10_TruSeq_UN 2_ILL-BC 24"/>
        <s v="3illBC-10_TruSeq_UN 2_ILL-BC 25"/>
        <s v="3illBC-10_TruSeq_UN 2_ILL-BC 26"/>
        <s v="3illBC-10_TruSeq_UN 2_ILL-BC 27"/>
        <s v="3illBC-10_TruSeq_UN 2_ILL-BC 28"/>
        <s v="3illBC-10_TruSeq_UN 2_ILL-BC 29"/>
        <s v="3illBC-10_TruSeq_UN 2_ILL-BC 30"/>
        <s v="3illBC-11_TruSeq_UN 2_ILL-BC 23"/>
        <s v="3illBC-11_TruSeq_UN 2_ILL-BC 24"/>
        <s v="3illBC-11_TruSeq_UN 2_ILL-BC 25"/>
        <s v="3illBC-11_TruSeq_UN 2_ILL-BC 26"/>
        <s v="3illBC-11_TruSeq_UN 2_ILL-BC 27"/>
        <s v="3illBC-11_TruSeq_UN 2_ILL-BC 28"/>
        <s v="3illBC-11_TruSeq_UN 2_ILL-BC 29"/>
        <s v="3illBC-11_TruSeq_UN 2_ILL-BC 30"/>
        <s v="3illBC-12_TruSeq_UN 2_ILL-BC 23"/>
        <s v="3illBC-12_TruSeq_UN 2_ILL-BC 24"/>
        <s v="3illBC-12_TruSeq_UN 2_ILL-BC 25"/>
        <s v="3illBC-12_TruSeq_UN 2_ILL-BC 26"/>
        <s v="3illBC-12_TruSeq_UN 2_ILL-BC 27"/>
        <s v="3illBC-12_TruSeq_UN 2_ILL-BC 28"/>
        <s v="3illBC-12_TruSeq_UN 2_ILL-BC 29"/>
        <s v="3illBC-12_TruSeq_UN 2_ILL-BC 3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zoox" cacheId="0" dataCaption="" compact="0" compactData="0">
  <location ref="I1:J169" firstHeaderRow="0" firstDataRow="1" firstDataCol="0"/>
  <pivotFields>
    <pivotField name="Origi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2bR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name="Genotype" axis="axisRow" dataField="1" compact="0" outline="0" multipleItemSelectionAllowed="1" showAll="0" sortType="ascending">
      <items>
        <item x="92"/>
        <item x="91"/>
        <item x="93"/>
        <item x="165"/>
        <item x="171"/>
        <item x="164"/>
        <item x="166"/>
        <item x="163"/>
        <item h="1" x="169"/>
        <item h="1" x="170"/>
        <item h="1" x="168"/>
        <item h="1" x="162"/>
        <item h="1" x="160"/>
        <item h="1" x="167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61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9"/>
        <item x="128"/>
        <item x="130"/>
        <item x="147"/>
        <item x="148"/>
        <item x="131"/>
        <item x="149"/>
        <item x="150"/>
        <item x="151"/>
        <item x="152"/>
        <item x="153"/>
        <item x="132"/>
        <item x="133"/>
        <item x="159"/>
        <item x="134"/>
        <item x="154"/>
        <item x="155"/>
        <item x="135"/>
        <item x="156"/>
        <item x="136"/>
        <item x="137"/>
        <item x="157"/>
        <item x="138"/>
        <item x="158"/>
        <item x="139"/>
        <item x="140"/>
        <item x="141"/>
        <item x="142"/>
        <item x="143"/>
        <item x="144"/>
        <item x="145"/>
        <item x="146"/>
        <item x="172"/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"/>
        <item x="38"/>
        <item x="39"/>
        <item x="40"/>
        <item x="41"/>
        <item x="42"/>
        <item x="43"/>
        <item x="44"/>
        <item x="45"/>
        <item x="46"/>
        <item x="4"/>
        <item x="47"/>
        <item x="48"/>
        <item x="49"/>
        <item x="50"/>
        <item x="51"/>
        <item x="52"/>
        <item x="53"/>
        <item x="54"/>
        <item x="55"/>
        <item x="56"/>
        <item x="5"/>
        <item x="57"/>
        <item x="58"/>
        <item x="59"/>
        <item x="60"/>
        <item x="61"/>
        <item x="62"/>
        <item x="63"/>
        <item x="64"/>
        <item x="65"/>
        <item x="66"/>
        <item x="6"/>
        <item x="67"/>
        <item x="68"/>
        <item x="69"/>
        <item x="70"/>
        <item x="71"/>
        <item x="72"/>
        <item x="73"/>
        <item x="74"/>
        <item x="75"/>
        <item x="76"/>
        <item x="7"/>
        <item x="77"/>
        <item x="78"/>
        <item x="79"/>
        <item x="80"/>
        <item x="81"/>
        <item x="82"/>
        <item x="83"/>
        <item x="84"/>
        <item x="85"/>
        <item x="8"/>
        <item x="86"/>
        <item x="87"/>
        <item x="88"/>
        <item x="89"/>
        <item x="90"/>
        <item t="default"/>
      </items>
    </pivotField>
    <pivotField name="Symbiodin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Breviol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Cladocop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Durusdin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</pivotFields>
  <rowFields>
    <field x="2"/>
  </rowFields>
  <dataFields>
    <dataField name="COUNTA of Genotype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0.89"/>
    <col customWidth="1" min="2" max="2" width="14.33"/>
    <col customWidth="1" min="3" max="5" width="10.56"/>
    <col customWidth="1" min="6" max="6" width="7.67"/>
    <col customWidth="1" min="7" max="8" width="10.56"/>
    <col customWidth="1" min="9" max="9" width="7.44"/>
    <col customWidth="1" min="10" max="10" width="7.33"/>
    <col customWidth="1" min="11" max="11" width="8.11"/>
    <col customWidth="1" min="12" max="12" width="7.22"/>
    <col customWidth="1" min="13" max="13" width="7.44"/>
    <col customWidth="1" min="14" max="14" width="9.33"/>
    <col customWidth="1" min="15" max="26" width="10.56"/>
  </cols>
  <sheetData>
    <row r="1" ht="6.0" customHeight="1">
      <c r="B1" s="1"/>
      <c r="C1" s="2"/>
      <c r="D1" s="2"/>
      <c r="E1" s="2"/>
      <c r="F1" s="2"/>
      <c r="G1" s="2"/>
      <c r="H1" s="2"/>
      <c r="I1" s="2"/>
      <c r="J1" s="2"/>
    </row>
    <row r="2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5" t="s">
        <v>12</v>
      </c>
      <c r="P2" s="6" t="s">
        <v>13</v>
      </c>
      <c r="Q2" s="7" t="s">
        <v>14</v>
      </c>
      <c r="R2" s="8" t="s">
        <v>15</v>
      </c>
    </row>
    <row r="3" ht="15.75" customHeight="1">
      <c r="B3" s="9" t="s">
        <v>16</v>
      </c>
      <c r="C3" s="10">
        <v>27.06</v>
      </c>
      <c r="D3" s="10">
        <v>255975.0</v>
      </c>
      <c r="E3" s="10">
        <v>322.0</v>
      </c>
      <c r="F3" s="11">
        <f t="shared" ref="F3:F48" si="1">(C3*1000000)/D3</f>
        <v>105.7134486</v>
      </c>
      <c r="G3" s="12">
        <f>((K3*$C$53)+(M3*$C$60))*1.05</f>
        <v>1058.4</v>
      </c>
      <c r="H3" s="10">
        <v>10.0</v>
      </c>
      <c r="I3" s="13">
        <f t="shared" ref="I3:I48" si="2">(H3*G3)/F3</f>
        <v>100.1197118</v>
      </c>
      <c r="J3" s="14">
        <f t="shared" ref="J3:J48" si="3">G3-I3</f>
        <v>958.2802882</v>
      </c>
      <c r="K3" s="15">
        <v>16.0</v>
      </c>
      <c r="L3" s="16"/>
      <c r="M3" s="16">
        <v>8.0</v>
      </c>
      <c r="N3" s="17">
        <f t="shared" ref="N3:N48" si="4">(E3-5)-I3</f>
        <v>216.8802882</v>
      </c>
      <c r="O3" s="18"/>
      <c r="P3" s="19" t="s">
        <v>17</v>
      </c>
      <c r="R3" s="20"/>
      <c r="S3" s="18"/>
    </row>
    <row r="4" ht="15.75" customHeight="1">
      <c r="B4" s="21" t="s">
        <v>18</v>
      </c>
      <c r="C4" s="16">
        <v>12.255</v>
      </c>
      <c r="D4" s="16">
        <v>132375.0</v>
      </c>
      <c r="E4" s="16">
        <v>1745.0</v>
      </c>
      <c r="F4" s="11">
        <f t="shared" si="1"/>
        <v>92.57790368</v>
      </c>
      <c r="G4" s="16">
        <f>((K4*$C$54)+(M4*$C$61))*1.05</f>
        <v>1058.4</v>
      </c>
      <c r="H4" s="16">
        <v>10.0</v>
      </c>
      <c r="I4" s="22">
        <f t="shared" si="2"/>
        <v>114.3253366</v>
      </c>
      <c r="J4" s="22">
        <f t="shared" si="3"/>
        <v>944.0746634</v>
      </c>
      <c r="K4" s="15">
        <v>16.0</v>
      </c>
      <c r="L4" s="16"/>
      <c r="M4" s="16">
        <v>8.0</v>
      </c>
      <c r="N4" s="23">
        <f t="shared" si="4"/>
        <v>1625.674663</v>
      </c>
      <c r="O4" s="18"/>
      <c r="P4" s="24"/>
      <c r="Q4" s="25"/>
      <c r="R4" s="26"/>
      <c r="S4" s="18"/>
    </row>
    <row r="5" ht="15.75" customHeight="1">
      <c r="B5" s="21" t="s">
        <v>19</v>
      </c>
      <c r="C5" s="16">
        <v>23.585</v>
      </c>
      <c r="D5" s="16">
        <v>257025.0</v>
      </c>
      <c r="E5" s="16">
        <v>228.0</v>
      </c>
      <c r="F5" s="11">
        <f t="shared" si="1"/>
        <v>91.7615018</v>
      </c>
      <c r="G5" s="16">
        <f t="shared" ref="G5:G16" si="5">((K5*$C$55)+(M5*$C$62))*1.05</f>
        <v>151.2</v>
      </c>
      <c r="H5" s="16">
        <v>10.0</v>
      </c>
      <c r="I5" s="22">
        <f t="shared" si="2"/>
        <v>16.47749841</v>
      </c>
      <c r="J5" s="22">
        <f t="shared" si="3"/>
        <v>134.7225016</v>
      </c>
      <c r="K5" s="15">
        <v>16.0</v>
      </c>
      <c r="L5" s="16"/>
      <c r="M5" s="16">
        <v>8.0</v>
      </c>
      <c r="N5" s="23">
        <f t="shared" si="4"/>
        <v>206.5225016</v>
      </c>
      <c r="O5" s="18"/>
      <c r="P5" s="27" t="s">
        <v>20</v>
      </c>
      <c r="Q5" s="28"/>
      <c r="R5" s="27" t="s">
        <v>17</v>
      </c>
      <c r="S5" s="18"/>
    </row>
    <row r="6" ht="15.75" customHeight="1">
      <c r="B6" s="21" t="s">
        <v>21</v>
      </c>
      <c r="C6" s="16">
        <v>25.352</v>
      </c>
      <c r="D6" s="16">
        <v>251325.0</v>
      </c>
      <c r="E6" s="16">
        <v>296.0</v>
      </c>
      <c r="F6" s="11">
        <f t="shared" si="1"/>
        <v>100.8733711</v>
      </c>
      <c r="G6" s="16">
        <f t="shared" si="5"/>
        <v>151.2</v>
      </c>
      <c r="H6" s="16">
        <v>10.0</v>
      </c>
      <c r="I6" s="22">
        <f t="shared" si="2"/>
        <v>14.98908962</v>
      </c>
      <c r="J6" s="22">
        <f t="shared" si="3"/>
        <v>136.2109104</v>
      </c>
      <c r="K6" s="15">
        <v>16.0</v>
      </c>
      <c r="L6" s="16"/>
      <c r="M6" s="16">
        <v>8.0</v>
      </c>
      <c r="N6" s="23">
        <f t="shared" si="4"/>
        <v>276.0109104</v>
      </c>
      <c r="O6" s="18"/>
      <c r="P6" s="29"/>
      <c r="Q6" s="28"/>
      <c r="R6" s="29"/>
      <c r="S6" s="18"/>
    </row>
    <row r="7" ht="15.75" customHeight="1">
      <c r="B7" s="21" t="s">
        <v>22</v>
      </c>
      <c r="C7" s="16">
        <v>25.127</v>
      </c>
      <c r="D7" s="16">
        <v>254225.0</v>
      </c>
      <c r="E7" s="16">
        <v>242.0</v>
      </c>
      <c r="F7" s="11">
        <f t="shared" si="1"/>
        <v>98.83764382</v>
      </c>
      <c r="G7" s="16">
        <f t="shared" si="5"/>
        <v>151.2</v>
      </c>
      <c r="H7" s="16">
        <v>10.0</v>
      </c>
      <c r="I7" s="22">
        <f t="shared" si="2"/>
        <v>15.2978151</v>
      </c>
      <c r="J7" s="22">
        <f t="shared" si="3"/>
        <v>135.9021849</v>
      </c>
      <c r="K7" s="15">
        <v>16.0</v>
      </c>
      <c r="L7" s="16"/>
      <c r="M7" s="16">
        <v>8.0</v>
      </c>
      <c r="N7" s="23">
        <f t="shared" si="4"/>
        <v>221.7021849</v>
      </c>
      <c r="O7" s="18"/>
      <c r="P7" s="29"/>
      <c r="Q7" s="28"/>
      <c r="R7" s="29"/>
      <c r="S7" s="18"/>
    </row>
    <row r="8" ht="15.75" customHeight="1">
      <c r="B8" s="21" t="s">
        <v>23</v>
      </c>
      <c r="C8" s="16">
        <v>24.406</v>
      </c>
      <c r="D8" s="16">
        <v>252125.0</v>
      </c>
      <c r="E8" s="16">
        <v>277.0</v>
      </c>
      <c r="F8" s="11">
        <f t="shared" si="1"/>
        <v>96.80118989</v>
      </c>
      <c r="G8" s="16">
        <f t="shared" si="5"/>
        <v>151.2</v>
      </c>
      <c r="H8" s="16">
        <v>10.0</v>
      </c>
      <c r="I8" s="22">
        <f t="shared" si="2"/>
        <v>15.61964271</v>
      </c>
      <c r="J8" s="22">
        <f t="shared" si="3"/>
        <v>135.5803573</v>
      </c>
      <c r="K8" s="15">
        <v>16.0</v>
      </c>
      <c r="L8" s="16"/>
      <c r="M8" s="16">
        <v>8.0</v>
      </c>
      <c r="N8" s="23">
        <f t="shared" si="4"/>
        <v>256.3803573</v>
      </c>
      <c r="O8" s="18"/>
      <c r="P8" s="29"/>
      <c r="Q8" s="28"/>
      <c r="R8" s="29"/>
      <c r="S8" s="18"/>
    </row>
    <row r="9" ht="15.75" customHeight="1">
      <c r="B9" s="21" t="s">
        <v>24</v>
      </c>
      <c r="C9" s="16">
        <v>26.448</v>
      </c>
      <c r="D9" s="16">
        <v>258375.0</v>
      </c>
      <c r="E9" s="16">
        <v>293.0</v>
      </c>
      <c r="F9" s="11">
        <f t="shared" si="1"/>
        <v>102.3628447</v>
      </c>
      <c r="G9" s="16">
        <f t="shared" si="5"/>
        <v>151.2</v>
      </c>
      <c r="H9" s="16">
        <v>10.0</v>
      </c>
      <c r="I9" s="22">
        <f t="shared" si="2"/>
        <v>14.77098457</v>
      </c>
      <c r="J9" s="22">
        <f t="shared" si="3"/>
        <v>136.4290154</v>
      </c>
      <c r="K9" s="15">
        <v>16.0</v>
      </c>
      <c r="L9" s="16"/>
      <c r="M9" s="16">
        <v>8.0</v>
      </c>
      <c r="N9" s="23">
        <f t="shared" si="4"/>
        <v>273.2290154</v>
      </c>
      <c r="O9" s="18"/>
      <c r="P9" s="29"/>
      <c r="Q9" s="28"/>
      <c r="R9" s="29"/>
      <c r="S9" s="18"/>
    </row>
    <row r="10" ht="15.75" customHeight="1">
      <c r="B10" s="21" t="s">
        <v>25</v>
      </c>
      <c r="C10" s="16">
        <v>25.214</v>
      </c>
      <c r="D10" s="16">
        <v>252125.0</v>
      </c>
      <c r="E10" s="16">
        <v>257.0</v>
      </c>
      <c r="F10" s="11">
        <f t="shared" si="1"/>
        <v>100.0059494</v>
      </c>
      <c r="G10" s="16">
        <f t="shared" si="5"/>
        <v>151.2</v>
      </c>
      <c r="H10" s="16">
        <v>10.0</v>
      </c>
      <c r="I10" s="22">
        <f t="shared" si="2"/>
        <v>15.1191005</v>
      </c>
      <c r="J10" s="22">
        <f t="shared" si="3"/>
        <v>136.0808995</v>
      </c>
      <c r="K10" s="15">
        <v>16.0</v>
      </c>
      <c r="L10" s="16"/>
      <c r="M10" s="16">
        <v>8.0</v>
      </c>
      <c r="N10" s="23">
        <f t="shared" si="4"/>
        <v>236.8808995</v>
      </c>
      <c r="O10" s="18"/>
      <c r="P10" s="29"/>
      <c r="Q10" s="28"/>
      <c r="R10" s="29"/>
      <c r="S10" s="18"/>
    </row>
    <row r="11" ht="15.75" customHeight="1">
      <c r="B11" s="21" t="s">
        <v>26</v>
      </c>
      <c r="C11" s="16">
        <v>28.085</v>
      </c>
      <c r="D11" s="16">
        <v>255075.0</v>
      </c>
      <c r="E11" s="16">
        <v>275.0</v>
      </c>
      <c r="F11" s="11">
        <f t="shared" si="1"/>
        <v>110.1048711</v>
      </c>
      <c r="G11" s="16">
        <f t="shared" si="5"/>
        <v>151.2</v>
      </c>
      <c r="H11" s="16">
        <v>10.0</v>
      </c>
      <c r="I11" s="22">
        <f t="shared" si="2"/>
        <v>13.73236247</v>
      </c>
      <c r="J11" s="22">
        <f t="shared" si="3"/>
        <v>137.4676375</v>
      </c>
      <c r="K11" s="15">
        <v>16.0</v>
      </c>
      <c r="L11" s="16"/>
      <c r="M11" s="16">
        <v>8.0</v>
      </c>
      <c r="N11" s="23">
        <f t="shared" si="4"/>
        <v>256.2676375</v>
      </c>
      <c r="O11" s="18"/>
      <c r="P11" s="29"/>
      <c r="Q11" s="28"/>
      <c r="R11" s="29"/>
      <c r="S11" s="18"/>
    </row>
    <row r="12" ht="15.75" customHeight="1">
      <c r="B12" s="21" t="s">
        <v>27</v>
      </c>
      <c r="C12" s="16">
        <v>28.862</v>
      </c>
      <c r="D12" s="16">
        <v>259325.0</v>
      </c>
      <c r="E12" s="16">
        <v>239.0</v>
      </c>
      <c r="F12" s="11">
        <f t="shared" si="1"/>
        <v>111.2966355</v>
      </c>
      <c r="G12" s="16">
        <f t="shared" si="5"/>
        <v>151.2</v>
      </c>
      <c r="H12" s="16">
        <v>10.0</v>
      </c>
      <c r="I12" s="22">
        <f t="shared" si="2"/>
        <v>13.58531633</v>
      </c>
      <c r="J12" s="22">
        <f t="shared" si="3"/>
        <v>137.6146837</v>
      </c>
      <c r="K12" s="15">
        <v>16.0</v>
      </c>
      <c r="L12" s="16"/>
      <c r="M12" s="16">
        <v>8.0</v>
      </c>
      <c r="N12" s="23">
        <f t="shared" si="4"/>
        <v>220.4146837</v>
      </c>
      <c r="O12" s="18"/>
      <c r="P12" s="29"/>
      <c r="Q12" s="28"/>
      <c r="R12" s="29"/>
      <c r="S12" s="18"/>
    </row>
    <row r="13" ht="15.75" customHeight="1">
      <c r="B13" s="21" t="s">
        <v>28</v>
      </c>
      <c r="C13" s="16">
        <v>26.421</v>
      </c>
      <c r="D13" s="16">
        <v>259775.0</v>
      </c>
      <c r="E13" s="16">
        <v>247.0</v>
      </c>
      <c r="F13" s="11">
        <f t="shared" si="1"/>
        <v>101.7072467</v>
      </c>
      <c r="G13" s="16">
        <f t="shared" si="5"/>
        <v>151.2</v>
      </c>
      <c r="H13" s="16">
        <v>10.0</v>
      </c>
      <c r="I13" s="22">
        <f t="shared" si="2"/>
        <v>14.86619734</v>
      </c>
      <c r="J13" s="22">
        <f t="shared" si="3"/>
        <v>136.3338027</v>
      </c>
      <c r="K13" s="15">
        <v>16.0</v>
      </c>
      <c r="L13" s="16"/>
      <c r="M13" s="16">
        <v>8.0</v>
      </c>
      <c r="N13" s="23">
        <f t="shared" si="4"/>
        <v>227.1338027</v>
      </c>
      <c r="O13" s="18"/>
      <c r="P13" s="29"/>
      <c r="Q13" s="28"/>
      <c r="R13" s="29"/>
      <c r="S13" s="18"/>
    </row>
    <row r="14" ht="15.75" customHeight="1">
      <c r="B14" s="21" t="s">
        <v>29</v>
      </c>
      <c r="C14" s="16">
        <v>28.194</v>
      </c>
      <c r="D14" s="16">
        <v>259375.0</v>
      </c>
      <c r="E14" s="16">
        <v>304.0</v>
      </c>
      <c r="F14" s="11">
        <f t="shared" si="1"/>
        <v>108.699759</v>
      </c>
      <c r="G14" s="16">
        <f t="shared" si="5"/>
        <v>151.2</v>
      </c>
      <c r="H14" s="16">
        <v>10.0</v>
      </c>
      <c r="I14" s="22">
        <f t="shared" si="2"/>
        <v>13.90987444</v>
      </c>
      <c r="J14" s="22">
        <f t="shared" si="3"/>
        <v>137.2901256</v>
      </c>
      <c r="K14" s="15">
        <v>16.0</v>
      </c>
      <c r="L14" s="16"/>
      <c r="M14" s="16">
        <v>8.0</v>
      </c>
      <c r="N14" s="23">
        <f t="shared" si="4"/>
        <v>285.0901256</v>
      </c>
      <c r="O14" s="18"/>
      <c r="P14" s="29"/>
      <c r="Q14" s="28"/>
      <c r="R14" s="29"/>
      <c r="S14" s="18"/>
    </row>
    <row r="15" ht="15.75" customHeight="1">
      <c r="B15" s="21" t="s">
        <v>30</v>
      </c>
      <c r="C15" s="16">
        <v>25.069</v>
      </c>
      <c r="D15" s="16">
        <v>258575.0</v>
      </c>
      <c r="E15" s="16">
        <v>252.0</v>
      </c>
      <c r="F15" s="11">
        <f t="shared" si="1"/>
        <v>96.95059461</v>
      </c>
      <c r="G15" s="16">
        <f t="shared" si="5"/>
        <v>151.2</v>
      </c>
      <c r="H15" s="16">
        <v>10.0</v>
      </c>
      <c r="I15" s="22">
        <f t="shared" si="2"/>
        <v>15.59557222</v>
      </c>
      <c r="J15" s="22">
        <f t="shared" si="3"/>
        <v>135.6044278</v>
      </c>
      <c r="K15" s="15">
        <v>16.0</v>
      </c>
      <c r="L15" s="16"/>
      <c r="M15" s="16">
        <v>8.0</v>
      </c>
      <c r="N15" s="23">
        <f t="shared" si="4"/>
        <v>231.4044278</v>
      </c>
      <c r="O15" s="18"/>
      <c r="P15" s="29"/>
      <c r="Q15" s="28"/>
      <c r="R15" s="29"/>
      <c r="S15" s="18"/>
    </row>
    <row r="16" ht="15.75" customHeight="1">
      <c r="B16" s="21" t="s">
        <v>31</v>
      </c>
      <c r="C16" s="16">
        <v>25.726</v>
      </c>
      <c r="D16" s="16">
        <v>257225.0</v>
      </c>
      <c r="E16" s="16">
        <v>301.0</v>
      </c>
      <c r="F16" s="11">
        <f t="shared" si="1"/>
        <v>100.0136068</v>
      </c>
      <c r="G16" s="16">
        <f t="shared" si="5"/>
        <v>151.2</v>
      </c>
      <c r="H16" s="16">
        <v>10.0</v>
      </c>
      <c r="I16" s="22">
        <f t="shared" si="2"/>
        <v>15.11794294</v>
      </c>
      <c r="J16" s="22">
        <f t="shared" si="3"/>
        <v>136.0820571</v>
      </c>
      <c r="K16" s="15">
        <v>16.0</v>
      </c>
      <c r="L16" s="16"/>
      <c r="M16" s="16">
        <v>8.0</v>
      </c>
      <c r="N16" s="23">
        <f t="shared" si="4"/>
        <v>280.8820571</v>
      </c>
      <c r="O16" s="18"/>
      <c r="P16" s="30"/>
      <c r="Q16" s="28"/>
      <c r="R16" s="30"/>
      <c r="S16" s="18"/>
    </row>
    <row r="17" ht="15.75" customHeight="1">
      <c r="B17" s="21" t="s">
        <v>32</v>
      </c>
      <c r="C17" s="16">
        <v>14.577</v>
      </c>
      <c r="D17" s="16">
        <v>133500.0</v>
      </c>
      <c r="E17" s="16">
        <v>1621.0</v>
      </c>
      <c r="F17" s="11">
        <f t="shared" si="1"/>
        <v>109.1910112</v>
      </c>
      <c r="G17" s="16">
        <f t="shared" ref="G17:G28" si="6">((K17*$C$56)+(M17*$C$63))*1.05</f>
        <v>151.2</v>
      </c>
      <c r="H17" s="16">
        <v>10.0</v>
      </c>
      <c r="I17" s="22">
        <f t="shared" si="2"/>
        <v>13.84729368</v>
      </c>
      <c r="J17" s="22">
        <f t="shared" si="3"/>
        <v>137.3527063</v>
      </c>
      <c r="K17" s="15">
        <v>16.0</v>
      </c>
      <c r="L17" s="16"/>
      <c r="M17" s="16">
        <v>8.0</v>
      </c>
      <c r="N17" s="23">
        <f t="shared" si="4"/>
        <v>1602.152706</v>
      </c>
      <c r="O17" s="18"/>
      <c r="P17" s="27" t="s">
        <v>20</v>
      </c>
      <c r="Q17" s="28"/>
      <c r="R17" s="27" t="s">
        <v>17</v>
      </c>
      <c r="S17" s="18"/>
    </row>
    <row r="18" ht="15.75" customHeight="1">
      <c r="B18" s="21" t="s">
        <v>33</v>
      </c>
      <c r="C18" s="16">
        <v>13.292</v>
      </c>
      <c r="D18" s="16">
        <v>138300.0</v>
      </c>
      <c r="E18" s="16">
        <v>2528.0</v>
      </c>
      <c r="F18" s="11">
        <f t="shared" si="1"/>
        <v>96.109906</v>
      </c>
      <c r="G18" s="16">
        <f t="shared" si="6"/>
        <v>151.2</v>
      </c>
      <c r="H18" s="16">
        <v>10.0</v>
      </c>
      <c r="I18" s="22">
        <f t="shared" si="2"/>
        <v>15.73198917</v>
      </c>
      <c r="J18" s="22">
        <f t="shared" si="3"/>
        <v>135.4680108</v>
      </c>
      <c r="K18" s="15">
        <v>16.0</v>
      </c>
      <c r="L18" s="16"/>
      <c r="M18" s="16">
        <v>8.0</v>
      </c>
      <c r="N18" s="23">
        <f t="shared" si="4"/>
        <v>2507.268011</v>
      </c>
      <c r="O18" s="18"/>
      <c r="P18" s="29"/>
      <c r="Q18" s="28"/>
      <c r="R18" s="29"/>
      <c r="S18" s="18"/>
    </row>
    <row r="19" ht="15.75" customHeight="1">
      <c r="B19" s="21" t="s">
        <v>34</v>
      </c>
      <c r="C19" s="16">
        <v>13.246</v>
      </c>
      <c r="D19" s="16">
        <v>134200.0</v>
      </c>
      <c r="E19" s="16">
        <v>1671.0</v>
      </c>
      <c r="F19" s="11">
        <f t="shared" si="1"/>
        <v>98.70342772</v>
      </c>
      <c r="G19" s="16">
        <f t="shared" si="6"/>
        <v>151.2</v>
      </c>
      <c r="H19" s="16">
        <v>10.0</v>
      </c>
      <c r="I19" s="22">
        <f t="shared" si="2"/>
        <v>15.31861694</v>
      </c>
      <c r="J19" s="22">
        <f t="shared" si="3"/>
        <v>135.8813831</v>
      </c>
      <c r="K19" s="15">
        <v>16.0</v>
      </c>
      <c r="L19" s="16"/>
      <c r="M19" s="16">
        <v>8.0</v>
      </c>
      <c r="N19" s="23">
        <f t="shared" si="4"/>
        <v>1650.681383</v>
      </c>
      <c r="O19" s="18"/>
      <c r="P19" s="29"/>
      <c r="Q19" s="28"/>
      <c r="R19" s="29"/>
      <c r="S19" s="18"/>
    </row>
    <row r="20" ht="15.75" customHeight="1">
      <c r="B20" s="21" t="s">
        <v>35</v>
      </c>
      <c r="C20" s="16">
        <v>13.024</v>
      </c>
      <c r="D20" s="16">
        <v>137500.0</v>
      </c>
      <c r="E20" s="16">
        <v>1472.0</v>
      </c>
      <c r="F20" s="11">
        <f t="shared" si="1"/>
        <v>94.72</v>
      </c>
      <c r="G20" s="16">
        <f t="shared" si="6"/>
        <v>151.2</v>
      </c>
      <c r="H20" s="16">
        <v>10.0</v>
      </c>
      <c r="I20" s="22">
        <f t="shared" si="2"/>
        <v>15.96283784</v>
      </c>
      <c r="J20" s="22">
        <f t="shared" si="3"/>
        <v>135.2371622</v>
      </c>
      <c r="K20" s="15">
        <v>16.0</v>
      </c>
      <c r="L20" s="16"/>
      <c r="M20" s="16">
        <v>8.0</v>
      </c>
      <c r="N20" s="23">
        <f t="shared" si="4"/>
        <v>1451.037162</v>
      </c>
      <c r="O20" s="18"/>
      <c r="P20" s="29"/>
      <c r="Q20" s="28"/>
      <c r="R20" s="29"/>
      <c r="S20" s="18"/>
    </row>
    <row r="21" ht="15.75" customHeight="1">
      <c r="B21" s="21" t="s">
        <v>36</v>
      </c>
      <c r="C21" s="16">
        <v>13.218</v>
      </c>
      <c r="D21" s="16">
        <v>129900.0</v>
      </c>
      <c r="E21" s="16">
        <v>1606.0</v>
      </c>
      <c r="F21" s="11">
        <f t="shared" si="1"/>
        <v>101.7551963</v>
      </c>
      <c r="G21" s="16">
        <f t="shared" si="6"/>
        <v>151.2</v>
      </c>
      <c r="H21" s="16">
        <v>10.0</v>
      </c>
      <c r="I21" s="22">
        <f t="shared" si="2"/>
        <v>14.85919201</v>
      </c>
      <c r="J21" s="22">
        <f t="shared" si="3"/>
        <v>136.340808</v>
      </c>
      <c r="K21" s="15">
        <v>16.0</v>
      </c>
      <c r="L21" s="16"/>
      <c r="M21" s="16">
        <v>8.0</v>
      </c>
      <c r="N21" s="23">
        <f t="shared" si="4"/>
        <v>1586.140808</v>
      </c>
      <c r="O21" s="18"/>
      <c r="P21" s="29"/>
      <c r="Q21" s="28"/>
      <c r="R21" s="29"/>
      <c r="S21" s="18"/>
    </row>
    <row r="22" ht="15.75" customHeight="1">
      <c r="B22" s="21" t="s">
        <v>37</v>
      </c>
      <c r="C22" s="16">
        <v>13.403</v>
      </c>
      <c r="D22" s="16">
        <v>136000.0</v>
      </c>
      <c r="E22" s="16">
        <v>1528.0</v>
      </c>
      <c r="F22" s="11">
        <f t="shared" si="1"/>
        <v>98.55147059</v>
      </c>
      <c r="G22" s="16">
        <f t="shared" si="6"/>
        <v>151.2</v>
      </c>
      <c r="H22" s="16">
        <v>10.0</v>
      </c>
      <c r="I22" s="22">
        <f t="shared" si="2"/>
        <v>15.34223681</v>
      </c>
      <c r="J22" s="22">
        <f t="shared" si="3"/>
        <v>135.8577632</v>
      </c>
      <c r="K22" s="15">
        <v>16.0</v>
      </c>
      <c r="L22" s="16"/>
      <c r="M22" s="16">
        <v>8.0</v>
      </c>
      <c r="N22" s="23">
        <f t="shared" si="4"/>
        <v>1507.657763</v>
      </c>
      <c r="O22" s="18"/>
      <c r="P22" s="29"/>
      <c r="Q22" s="28"/>
      <c r="R22" s="29"/>
      <c r="S22" s="18"/>
    </row>
    <row r="23" ht="15.75" customHeight="1">
      <c r="B23" s="21" t="s">
        <v>38</v>
      </c>
      <c r="C23" s="16">
        <v>12.844</v>
      </c>
      <c r="D23" s="16">
        <v>133300.0</v>
      </c>
      <c r="E23" s="16">
        <v>1559.0</v>
      </c>
      <c r="F23" s="11">
        <f t="shared" si="1"/>
        <v>96.35408852</v>
      </c>
      <c r="G23" s="16">
        <f t="shared" si="6"/>
        <v>151.2</v>
      </c>
      <c r="H23" s="16">
        <v>10.0</v>
      </c>
      <c r="I23" s="22">
        <f t="shared" si="2"/>
        <v>15.69212083</v>
      </c>
      <c r="J23" s="22">
        <f t="shared" si="3"/>
        <v>135.5078792</v>
      </c>
      <c r="K23" s="15">
        <v>16.0</v>
      </c>
      <c r="L23" s="16"/>
      <c r="M23" s="16">
        <v>8.0</v>
      </c>
      <c r="N23" s="23">
        <f t="shared" si="4"/>
        <v>1538.307879</v>
      </c>
      <c r="O23" s="18"/>
      <c r="P23" s="29"/>
      <c r="Q23" s="28"/>
      <c r="R23" s="29"/>
      <c r="S23" s="18"/>
    </row>
    <row r="24" ht="15.75" customHeight="1">
      <c r="B24" s="21" t="s">
        <v>39</v>
      </c>
      <c r="C24" s="16">
        <v>12.107</v>
      </c>
      <c r="D24" s="16">
        <v>128200.0</v>
      </c>
      <c r="E24" s="16">
        <v>1637.0</v>
      </c>
      <c r="F24" s="11">
        <f t="shared" si="1"/>
        <v>94.43837754</v>
      </c>
      <c r="G24" s="16">
        <f t="shared" si="6"/>
        <v>151.2</v>
      </c>
      <c r="H24" s="16">
        <v>10.0</v>
      </c>
      <c r="I24" s="22">
        <f t="shared" si="2"/>
        <v>16.01044024</v>
      </c>
      <c r="J24" s="22">
        <f t="shared" si="3"/>
        <v>135.1895598</v>
      </c>
      <c r="K24" s="15">
        <v>16.0</v>
      </c>
      <c r="L24" s="16"/>
      <c r="M24" s="16">
        <v>8.0</v>
      </c>
      <c r="N24" s="23">
        <f t="shared" si="4"/>
        <v>1615.98956</v>
      </c>
      <c r="O24" s="18"/>
      <c r="P24" s="29"/>
      <c r="Q24" s="28"/>
      <c r="R24" s="29"/>
      <c r="S24" s="18"/>
    </row>
    <row r="25" ht="15.75" customHeight="1">
      <c r="B25" s="21" t="s">
        <v>40</v>
      </c>
      <c r="C25" s="16">
        <v>11.912</v>
      </c>
      <c r="D25" s="16">
        <v>129500.0</v>
      </c>
      <c r="E25" s="16">
        <v>1540.0</v>
      </c>
      <c r="F25" s="11">
        <f t="shared" si="1"/>
        <v>91.98455598</v>
      </c>
      <c r="G25" s="16">
        <f t="shared" si="6"/>
        <v>151.2</v>
      </c>
      <c r="H25" s="16">
        <v>10.0</v>
      </c>
      <c r="I25" s="22">
        <f t="shared" si="2"/>
        <v>16.43754197</v>
      </c>
      <c r="J25" s="22">
        <f t="shared" si="3"/>
        <v>134.762458</v>
      </c>
      <c r="K25" s="15">
        <v>16.0</v>
      </c>
      <c r="L25" s="16"/>
      <c r="M25" s="16">
        <v>8.0</v>
      </c>
      <c r="N25" s="23">
        <f t="shared" si="4"/>
        <v>1518.562458</v>
      </c>
      <c r="O25" s="18"/>
      <c r="P25" s="29"/>
      <c r="Q25" s="28"/>
      <c r="R25" s="29"/>
      <c r="S25" s="18"/>
    </row>
    <row r="26" ht="15.75" customHeight="1">
      <c r="B26" s="21" t="s">
        <v>41</v>
      </c>
      <c r="C26" s="16">
        <v>11.589</v>
      </c>
      <c r="D26" s="16">
        <v>128800.0</v>
      </c>
      <c r="E26" s="16">
        <v>1515.0</v>
      </c>
      <c r="F26" s="11">
        <f t="shared" si="1"/>
        <v>89.97670807</v>
      </c>
      <c r="G26" s="16">
        <f t="shared" si="6"/>
        <v>151.2</v>
      </c>
      <c r="H26" s="16">
        <v>10.0</v>
      </c>
      <c r="I26" s="22">
        <f t="shared" si="2"/>
        <v>16.80434895</v>
      </c>
      <c r="J26" s="22">
        <f t="shared" si="3"/>
        <v>134.395651</v>
      </c>
      <c r="K26" s="15">
        <v>16.0</v>
      </c>
      <c r="L26" s="16"/>
      <c r="M26" s="16">
        <v>8.0</v>
      </c>
      <c r="N26" s="23">
        <f t="shared" si="4"/>
        <v>1493.195651</v>
      </c>
      <c r="O26" s="18"/>
      <c r="P26" s="29"/>
      <c r="Q26" s="28"/>
      <c r="R26" s="29"/>
      <c r="S26" s="18"/>
    </row>
    <row r="27" ht="15.75" customHeight="1">
      <c r="B27" s="21" t="s">
        <v>42</v>
      </c>
      <c r="C27" s="16">
        <v>12.619</v>
      </c>
      <c r="D27" s="16">
        <v>129600.0</v>
      </c>
      <c r="E27" s="16">
        <v>1542.0</v>
      </c>
      <c r="F27" s="11">
        <f t="shared" si="1"/>
        <v>97.36882716</v>
      </c>
      <c r="G27" s="16">
        <f t="shared" si="6"/>
        <v>151.2</v>
      </c>
      <c r="H27" s="16">
        <v>10.0</v>
      </c>
      <c r="I27" s="22">
        <f t="shared" si="2"/>
        <v>15.52858388</v>
      </c>
      <c r="J27" s="22">
        <f t="shared" si="3"/>
        <v>135.6714161</v>
      </c>
      <c r="K27" s="15">
        <v>16.0</v>
      </c>
      <c r="L27" s="16"/>
      <c r="M27" s="16">
        <v>8.0</v>
      </c>
      <c r="N27" s="23">
        <f t="shared" si="4"/>
        <v>1521.471416</v>
      </c>
      <c r="O27" s="18"/>
      <c r="P27" s="29"/>
      <c r="Q27" s="28"/>
      <c r="R27" s="29"/>
      <c r="S27" s="18"/>
    </row>
    <row r="28" ht="15.75" customHeight="1">
      <c r="B28" s="21" t="s">
        <v>43</v>
      </c>
      <c r="C28" s="16">
        <v>15.689</v>
      </c>
      <c r="D28" s="16">
        <v>133500.0</v>
      </c>
      <c r="E28" s="16">
        <v>1580.0</v>
      </c>
      <c r="F28" s="11">
        <f t="shared" si="1"/>
        <v>117.5205993</v>
      </c>
      <c r="G28" s="16">
        <f t="shared" si="6"/>
        <v>151.2</v>
      </c>
      <c r="H28" s="16">
        <v>10.0</v>
      </c>
      <c r="I28" s="22">
        <f t="shared" si="2"/>
        <v>12.86582956</v>
      </c>
      <c r="J28" s="22">
        <f t="shared" si="3"/>
        <v>138.3341704</v>
      </c>
      <c r="K28" s="15">
        <v>16.0</v>
      </c>
      <c r="L28" s="16"/>
      <c r="M28" s="16">
        <v>8.0</v>
      </c>
      <c r="N28" s="23">
        <f t="shared" si="4"/>
        <v>1562.13417</v>
      </c>
      <c r="O28" s="18"/>
      <c r="P28" s="30"/>
      <c r="Q28" s="28"/>
      <c r="R28" s="30"/>
      <c r="S28" s="18"/>
    </row>
    <row r="29" ht="15.75" customHeight="1">
      <c r="B29" s="31" t="s">
        <v>44</v>
      </c>
      <c r="C29" s="32">
        <v>20.582</v>
      </c>
      <c r="D29" s="32">
        <v>201900.0</v>
      </c>
      <c r="E29" s="32">
        <v>205.0</v>
      </c>
      <c r="F29" s="33">
        <f t="shared" si="1"/>
        <v>101.9415552</v>
      </c>
      <c r="G29" s="32">
        <f>((K29*$I$53)+(L29*$F$53)+(M29*$F$60))*1.05</f>
        <v>453.6</v>
      </c>
      <c r="H29" s="32">
        <v>10.0</v>
      </c>
      <c r="I29" s="34">
        <f t="shared" si="2"/>
        <v>44.49608396</v>
      </c>
      <c r="J29" s="34">
        <f t="shared" si="3"/>
        <v>409.103916</v>
      </c>
      <c r="K29" s="35">
        <v>16.0</v>
      </c>
      <c r="L29" s="35">
        <v>16.0</v>
      </c>
      <c r="M29" s="32">
        <v>8.0</v>
      </c>
      <c r="N29" s="36">
        <f t="shared" si="4"/>
        <v>155.503916</v>
      </c>
      <c r="O29" s="18"/>
      <c r="P29" s="27" t="s">
        <v>17</v>
      </c>
      <c r="Q29" s="27" t="s">
        <v>20</v>
      </c>
      <c r="R29" s="27" t="s">
        <v>17</v>
      </c>
      <c r="S29" s="18"/>
    </row>
    <row r="30" ht="15.75" customHeight="1">
      <c r="B30" s="31" t="s">
        <v>45</v>
      </c>
      <c r="C30" s="32">
        <v>23.522</v>
      </c>
      <c r="D30" s="32">
        <v>219900.0</v>
      </c>
      <c r="E30" s="32">
        <v>223.0</v>
      </c>
      <c r="F30" s="33">
        <f t="shared" si="1"/>
        <v>106.9668031</v>
      </c>
      <c r="G30" s="32">
        <f>((K30*$I$54)+(L30*$F$54)+(M30*$F$61))*1.1</f>
        <v>475.2</v>
      </c>
      <c r="H30" s="32">
        <v>10.0</v>
      </c>
      <c r="I30" s="34">
        <f t="shared" si="2"/>
        <v>44.42499787</v>
      </c>
      <c r="J30" s="34">
        <f t="shared" si="3"/>
        <v>430.7750021</v>
      </c>
      <c r="K30" s="35">
        <v>16.0</v>
      </c>
      <c r="L30" s="35">
        <v>16.0</v>
      </c>
      <c r="M30" s="32">
        <v>8.0</v>
      </c>
      <c r="N30" s="36">
        <f t="shared" si="4"/>
        <v>173.5750021</v>
      </c>
      <c r="O30" s="18"/>
      <c r="P30" s="29"/>
      <c r="Q30" s="29"/>
      <c r="R30" s="29"/>
      <c r="S30" s="18"/>
    </row>
    <row r="31" ht="15.75" customHeight="1">
      <c r="B31" s="31" t="s">
        <v>46</v>
      </c>
      <c r="C31" s="32">
        <v>62.046</v>
      </c>
      <c r="D31" s="32">
        <v>599500.0</v>
      </c>
      <c r="E31" s="32">
        <v>200.0</v>
      </c>
      <c r="F31" s="33">
        <f t="shared" si="1"/>
        <v>103.4962469</v>
      </c>
      <c r="G31" s="32">
        <f t="shared" ref="G31:G38" si="7">((K31*$I$55)+(L31*$F$55)+(M31*$F$62))*1.05</f>
        <v>1008</v>
      </c>
      <c r="H31" s="32">
        <v>1.0</v>
      </c>
      <c r="I31" s="34">
        <f t="shared" si="2"/>
        <v>9.739483609</v>
      </c>
      <c r="J31" s="34">
        <f t="shared" si="3"/>
        <v>998.2605164</v>
      </c>
      <c r="K31" s="35">
        <v>8.0</v>
      </c>
      <c r="L31" s="35">
        <v>16.0</v>
      </c>
      <c r="M31" s="32">
        <v>8.0</v>
      </c>
      <c r="N31" s="36">
        <f t="shared" si="4"/>
        <v>185.2605164</v>
      </c>
      <c r="O31" s="18"/>
      <c r="P31" s="29"/>
      <c r="Q31" s="29"/>
      <c r="R31" s="29"/>
      <c r="S31" s="18"/>
    </row>
    <row r="32" ht="15.75" customHeight="1">
      <c r="B32" s="31" t="s">
        <v>47</v>
      </c>
      <c r="C32" s="32">
        <v>62.935</v>
      </c>
      <c r="D32" s="32">
        <v>601800.0</v>
      </c>
      <c r="E32" s="32">
        <v>200.0</v>
      </c>
      <c r="F32" s="33">
        <f t="shared" si="1"/>
        <v>104.5779329</v>
      </c>
      <c r="G32" s="32">
        <f t="shared" si="7"/>
        <v>1008</v>
      </c>
      <c r="H32" s="32">
        <v>1.0</v>
      </c>
      <c r="I32" s="34">
        <f t="shared" si="2"/>
        <v>9.638744737</v>
      </c>
      <c r="J32" s="34">
        <f t="shared" si="3"/>
        <v>998.3612553</v>
      </c>
      <c r="K32" s="35">
        <v>8.0</v>
      </c>
      <c r="L32" s="35">
        <v>16.0</v>
      </c>
      <c r="M32" s="32">
        <v>8.0</v>
      </c>
      <c r="N32" s="36">
        <f t="shared" si="4"/>
        <v>185.3612553</v>
      </c>
      <c r="O32" s="18"/>
      <c r="P32" s="29"/>
      <c r="Q32" s="29"/>
      <c r="R32" s="29"/>
      <c r="S32" s="18"/>
    </row>
    <row r="33" ht="15.75" customHeight="1">
      <c r="B33" s="31" t="s">
        <v>48</v>
      </c>
      <c r="C33" s="32">
        <v>63.241</v>
      </c>
      <c r="D33" s="32">
        <v>611100.0</v>
      </c>
      <c r="E33" s="32">
        <v>200.0</v>
      </c>
      <c r="F33" s="33">
        <f t="shared" si="1"/>
        <v>103.4871543</v>
      </c>
      <c r="G33" s="32">
        <f t="shared" si="7"/>
        <v>1008</v>
      </c>
      <c r="H33" s="32">
        <v>1.0</v>
      </c>
      <c r="I33" s="34">
        <f t="shared" si="2"/>
        <v>9.740339337</v>
      </c>
      <c r="J33" s="34">
        <f t="shared" si="3"/>
        <v>998.2596607</v>
      </c>
      <c r="K33" s="35">
        <v>8.0</v>
      </c>
      <c r="L33" s="35">
        <v>16.0</v>
      </c>
      <c r="M33" s="32">
        <v>8.0</v>
      </c>
      <c r="N33" s="36">
        <f t="shared" si="4"/>
        <v>185.2596607</v>
      </c>
      <c r="O33" s="18"/>
      <c r="P33" s="29"/>
      <c r="Q33" s="29"/>
      <c r="R33" s="29"/>
      <c r="S33" s="18"/>
    </row>
    <row r="34" ht="15.75" customHeight="1">
      <c r="B34" s="31" t="s">
        <v>49</v>
      </c>
      <c r="C34" s="32">
        <v>62.523</v>
      </c>
      <c r="D34" s="32">
        <v>602500.0</v>
      </c>
      <c r="E34" s="32">
        <v>200.0</v>
      </c>
      <c r="F34" s="33">
        <f t="shared" si="1"/>
        <v>103.7726141</v>
      </c>
      <c r="G34" s="32">
        <f t="shared" si="7"/>
        <v>1008</v>
      </c>
      <c r="H34" s="32">
        <v>1.0</v>
      </c>
      <c r="I34" s="34">
        <f t="shared" si="2"/>
        <v>9.713545415</v>
      </c>
      <c r="J34" s="34">
        <f t="shared" si="3"/>
        <v>998.2864546</v>
      </c>
      <c r="K34" s="35">
        <v>8.0</v>
      </c>
      <c r="L34" s="35">
        <v>16.0</v>
      </c>
      <c r="M34" s="32">
        <v>8.0</v>
      </c>
      <c r="N34" s="36">
        <f t="shared" si="4"/>
        <v>185.2864546</v>
      </c>
      <c r="O34" s="18"/>
      <c r="P34" s="29"/>
      <c r="Q34" s="29"/>
      <c r="R34" s="29"/>
      <c r="S34" s="18"/>
    </row>
    <row r="35" ht="15.75" customHeight="1">
      <c r="B35" s="31" t="s">
        <v>50</v>
      </c>
      <c r="C35" s="32">
        <v>70.29</v>
      </c>
      <c r="D35" s="32">
        <v>617100.0</v>
      </c>
      <c r="E35" s="32">
        <v>200.0</v>
      </c>
      <c r="F35" s="33">
        <f t="shared" si="1"/>
        <v>113.9037433</v>
      </c>
      <c r="G35" s="32">
        <f t="shared" si="7"/>
        <v>1008</v>
      </c>
      <c r="H35" s="32">
        <v>1.0</v>
      </c>
      <c r="I35" s="34">
        <f t="shared" si="2"/>
        <v>8.849577465</v>
      </c>
      <c r="J35" s="34">
        <f t="shared" si="3"/>
        <v>999.1504225</v>
      </c>
      <c r="K35" s="35">
        <v>8.0</v>
      </c>
      <c r="L35" s="35">
        <v>16.0</v>
      </c>
      <c r="M35" s="32">
        <v>8.0</v>
      </c>
      <c r="N35" s="36">
        <f t="shared" si="4"/>
        <v>186.1504225</v>
      </c>
      <c r="O35" s="18"/>
      <c r="P35" s="29"/>
      <c r="Q35" s="29"/>
      <c r="R35" s="29"/>
      <c r="S35" s="18"/>
    </row>
    <row r="36" ht="15.75" customHeight="1">
      <c r="B36" s="31" t="s">
        <v>51</v>
      </c>
      <c r="C36" s="32">
        <v>66.886</v>
      </c>
      <c r="D36" s="32">
        <v>599300.0</v>
      </c>
      <c r="E36" s="32">
        <v>200.0</v>
      </c>
      <c r="F36" s="33">
        <f t="shared" si="1"/>
        <v>111.6068747</v>
      </c>
      <c r="G36" s="32">
        <f t="shared" si="7"/>
        <v>1008</v>
      </c>
      <c r="H36" s="32">
        <v>1.0</v>
      </c>
      <c r="I36" s="34">
        <f t="shared" si="2"/>
        <v>9.031701701</v>
      </c>
      <c r="J36" s="34">
        <f t="shared" si="3"/>
        <v>998.9682983</v>
      </c>
      <c r="K36" s="35">
        <v>8.0</v>
      </c>
      <c r="L36" s="35">
        <v>16.0</v>
      </c>
      <c r="M36" s="32">
        <v>8.0</v>
      </c>
      <c r="N36" s="36">
        <f t="shared" si="4"/>
        <v>185.9682983</v>
      </c>
      <c r="O36" s="18"/>
      <c r="P36" s="29"/>
      <c r="Q36" s="29"/>
      <c r="R36" s="29"/>
      <c r="S36" s="18"/>
    </row>
    <row r="37" ht="15.75" customHeight="1">
      <c r="B37" s="31" t="s">
        <v>52</v>
      </c>
      <c r="C37" s="32">
        <v>64.658</v>
      </c>
      <c r="D37" s="32">
        <v>608700.0</v>
      </c>
      <c r="E37" s="32">
        <v>200.0</v>
      </c>
      <c r="F37" s="33">
        <f t="shared" si="1"/>
        <v>106.2230984</v>
      </c>
      <c r="G37" s="32">
        <f t="shared" si="7"/>
        <v>1008</v>
      </c>
      <c r="H37" s="32">
        <v>1.0</v>
      </c>
      <c r="I37" s="34">
        <f t="shared" si="2"/>
        <v>9.489461474</v>
      </c>
      <c r="J37" s="34">
        <f t="shared" si="3"/>
        <v>998.5105385</v>
      </c>
      <c r="K37" s="35">
        <v>8.0</v>
      </c>
      <c r="L37" s="35">
        <v>16.0</v>
      </c>
      <c r="M37" s="32">
        <v>8.0</v>
      </c>
      <c r="N37" s="36">
        <f t="shared" si="4"/>
        <v>185.5105385</v>
      </c>
      <c r="O37" s="18"/>
      <c r="P37" s="29"/>
      <c r="Q37" s="29"/>
      <c r="R37" s="29"/>
      <c r="S37" s="18"/>
    </row>
    <row r="38" ht="15.75" customHeight="1">
      <c r="B38" s="31" t="s">
        <v>53</v>
      </c>
      <c r="C38" s="32">
        <v>63.241</v>
      </c>
      <c r="D38" s="32">
        <v>603600.0</v>
      </c>
      <c r="E38" s="32">
        <v>200.0</v>
      </c>
      <c r="F38" s="33">
        <f t="shared" si="1"/>
        <v>104.7730285</v>
      </c>
      <c r="G38" s="32">
        <f t="shared" si="7"/>
        <v>1008</v>
      </c>
      <c r="H38" s="32">
        <v>1.0</v>
      </c>
      <c r="I38" s="34">
        <f t="shared" si="2"/>
        <v>9.620796635</v>
      </c>
      <c r="J38" s="34">
        <f t="shared" si="3"/>
        <v>998.3792034</v>
      </c>
      <c r="K38" s="35">
        <v>8.0</v>
      </c>
      <c r="L38" s="35">
        <v>16.0</v>
      </c>
      <c r="M38" s="32">
        <v>8.0</v>
      </c>
      <c r="N38" s="36">
        <f t="shared" si="4"/>
        <v>185.3792034</v>
      </c>
      <c r="O38" s="18"/>
      <c r="P38" s="30"/>
      <c r="Q38" s="30"/>
      <c r="R38" s="30"/>
      <c r="S38" s="18"/>
    </row>
    <row r="39" ht="15.75" customHeight="1">
      <c r="B39" s="31" t="s">
        <v>54</v>
      </c>
      <c r="C39" s="32">
        <v>64.499</v>
      </c>
      <c r="D39" s="32">
        <v>634800.0</v>
      </c>
      <c r="E39" s="32">
        <v>200.0</v>
      </c>
      <c r="F39" s="33">
        <f t="shared" si="1"/>
        <v>101.60523</v>
      </c>
      <c r="G39" s="32">
        <f t="shared" ref="G39:G48" si="8">((K39*$I$56)+(L39*$F$56)+(M39*$F$63))*1.05</f>
        <v>336</v>
      </c>
      <c r="H39" s="32">
        <v>10.0</v>
      </c>
      <c r="I39" s="34">
        <f t="shared" si="2"/>
        <v>33.06916386</v>
      </c>
      <c r="J39" s="34">
        <f t="shared" si="3"/>
        <v>302.9308361</v>
      </c>
      <c r="K39" s="35">
        <v>16.0</v>
      </c>
      <c r="L39" s="35">
        <v>16.0</v>
      </c>
      <c r="M39" s="32">
        <v>8.0</v>
      </c>
      <c r="N39" s="36">
        <f t="shared" si="4"/>
        <v>161.9308361</v>
      </c>
      <c r="O39" s="18"/>
      <c r="P39" s="27" t="s">
        <v>20</v>
      </c>
      <c r="Q39" s="27" t="s">
        <v>20</v>
      </c>
      <c r="R39" s="27" t="s">
        <v>17</v>
      </c>
      <c r="S39" s="18"/>
    </row>
    <row r="40" ht="15.75" customHeight="1">
      <c r="B40" s="31" t="s">
        <v>55</v>
      </c>
      <c r="C40" s="32">
        <v>66.857</v>
      </c>
      <c r="D40" s="32">
        <v>633700.0</v>
      </c>
      <c r="E40" s="32">
        <v>200.0</v>
      </c>
      <c r="F40" s="33">
        <f t="shared" si="1"/>
        <v>105.5026038</v>
      </c>
      <c r="G40" s="32">
        <f t="shared" si="8"/>
        <v>336</v>
      </c>
      <c r="H40" s="32">
        <v>10.0</v>
      </c>
      <c r="I40" s="34">
        <f t="shared" si="2"/>
        <v>31.84755523</v>
      </c>
      <c r="J40" s="34">
        <f t="shared" si="3"/>
        <v>304.1524448</v>
      </c>
      <c r="K40" s="35">
        <v>16.0</v>
      </c>
      <c r="L40" s="35">
        <v>16.0</v>
      </c>
      <c r="M40" s="32">
        <v>8.0</v>
      </c>
      <c r="N40" s="36">
        <f t="shared" si="4"/>
        <v>163.1524448</v>
      </c>
      <c r="O40" s="18"/>
      <c r="P40" s="29"/>
      <c r="Q40" s="29"/>
      <c r="R40" s="29"/>
      <c r="S40" s="18"/>
    </row>
    <row r="41" ht="15.75" customHeight="1">
      <c r="B41" s="31" t="s">
        <v>56</v>
      </c>
      <c r="C41" s="32">
        <v>68.177</v>
      </c>
      <c r="D41" s="32">
        <v>631000.0</v>
      </c>
      <c r="E41" s="32">
        <v>200.0</v>
      </c>
      <c r="F41" s="33">
        <f t="shared" si="1"/>
        <v>108.0459588</v>
      </c>
      <c r="G41" s="32">
        <f t="shared" si="8"/>
        <v>336</v>
      </c>
      <c r="H41" s="32">
        <v>10.0</v>
      </c>
      <c r="I41" s="34">
        <f t="shared" si="2"/>
        <v>31.09787758</v>
      </c>
      <c r="J41" s="34">
        <f t="shared" si="3"/>
        <v>304.9021224</v>
      </c>
      <c r="K41" s="35">
        <v>16.0</v>
      </c>
      <c r="L41" s="35">
        <v>16.0</v>
      </c>
      <c r="M41" s="32">
        <v>8.0</v>
      </c>
      <c r="N41" s="36">
        <f t="shared" si="4"/>
        <v>163.9021224</v>
      </c>
      <c r="O41" s="18"/>
      <c r="P41" s="29"/>
      <c r="Q41" s="29"/>
      <c r="R41" s="29"/>
      <c r="S41" s="18"/>
    </row>
    <row r="42" ht="15.75" customHeight="1">
      <c r="B42" s="31" t="s">
        <v>57</v>
      </c>
      <c r="C42" s="32">
        <v>66.617</v>
      </c>
      <c r="D42" s="32">
        <v>631100.0</v>
      </c>
      <c r="E42" s="32">
        <v>200.0</v>
      </c>
      <c r="F42" s="33">
        <f t="shared" si="1"/>
        <v>105.556964</v>
      </c>
      <c r="G42" s="32">
        <f t="shared" si="8"/>
        <v>336</v>
      </c>
      <c r="H42" s="32">
        <v>10.0</v>
      </c>
      <c r="I42" s="34">
        <f t="shared" si="2"/>
        <v>31.83115421</v>
      </c>
      <c r="J42" s="34">
        <f t="shared" si="3"/>
        <v>304.1688458</v>
      </c>
      <c r="K42" s="35">
        <v>16.0</v>
      </c>
      <c r="L42" s="35">
        <v>16.0</v>
      </c>
      <c r="M42" s="32">
        <v>8.0</v>
      </c>
      <c r="N42" s="36">
        <f t="shared" si="4"/>
        <v>163.1688458</v>
      </c>
      <c r="O42" s="18"/>
      <c r="P42" s="29"/>
      <c r="Q42" s="29"/>
      <c r="R42" s="29"/>
      <c r="S42" s="18"/>
    </row>
    <row r="43" ht="15.75" customHeight="1">
      <c r="B43" s="31" t="s">
        <v>58</v>
      </c>
      <c r="C43" s="32">
        <v>75.071</v>
      </c>
      <c r="D43" s="32">
        <v>632400.0</v>
      </c>
      <c r="E43" s="32">
        <v>200.0</v>
      </c>
      <c r="F43" s="33">
        <f t="shared" si="1"/>
        <v>118.7080961</v>
      </c>
      <c r="G43" s="32">
        <f t="shared" si="8"/>
        <v>336</v>
      </c>
      <c r="H43" s="32">
        <v>10.0</v>
      </c>
      <c r="I43" s="34">
        <f t="shared" si="2"/>
        <v>28.30472486</v>
      </c>
      <c r="J43" s="34">
        <f t="shared" si="3"/>
        <v>307.6952751</v>
      </c>
      <c r="K43" s="35">
        <v>16.0</v>
      </c>
      <c r="L43" s="35">
        <v>16.0</v>
      </c>
      <c r="M43" s="32">
        <v>8.0</v>
      </c>
      <c r="N43" s="36">
        <f t="shared" si="4"/>
        <v>166.6952751</v>
      </c>
      <c r="O43" s="18"/>
      <c r="P43" s="29"/>
      <c r="Q43" s="29"/>
      <c r="R43" s="29"/>
      <c r="S43" s="18"/>
    </row>
    <row r="44" ht="15.75" customHeight="1">
      <c r="B44" s="31" t="s">
        <v>59</v>
      </c>
      <c r="C44" s="32">
        <v>68.415</v>
      </c>
      <c r="D44" s="32">
        <v>634600.0</v>
      </c>
      <c r="E44" s="32">
        <v>200.0</v>
      </c>
      <c r="F44" s="33">
        <f t="shared" si="1"/>
        <v>107.8080681</v>
      </c>
      <c r="G44" s="32">
        <f t="shared" si="8"/>
        <v>336</v>
      </c>
      <c r="H44" s="32">
        <v>10.0</v>
      </c>
      <c r="I44" s="34">
        <f t="shared" si="2"/>
        <v>31.16649857</v>
      </c>
      <c r="J44" s="34">
        <f t="shared" si="3"/>
        <v>304.8335014</v>
      </c>
      <c r="K44" s="35">
        <v>16.0</v>
      </c>
      <c r="L44" s="35">
        <v>16.0</v>
      </c>
      <c r="M44" s="32">
        <v>8.0</v>
      </c>
      <c r="N44" s="36">
        <f t="shared" si="4"/>
        <v>163.8335014</v>
      </c>
      <c r="O44" s="18"/>
      <c r="P44" s="29"/>
      <c r="Q44" s="29"/>
      <c r="R44" s="29"/>
      <c r="S44" s="18"/>
    </row>
    <row r="45" ht="15.75" customHeight="1">
      <c r="B45" s="31" t="s">
        <v>60</v>
      </c>
      <c r="C45" s="32">
        <v>67.005</v>
      </c>
      <c r="D45" s="32">
        <v>634000.0</v>
      </c>
      <c r="E45" s="32">
        <v>200.0</v>
      </c>
      <c r="F45" s="33">
        <f t="shared" si="1"/>
        <v>105.6861199</v>
      </c>
      <c r="G45" s="32">
        <f t="shared" si="8"/>
        <v>336</v>
      </c>
      <c r="H45" s="32">
        <v>10.0</v>
      </c>
      <c r="I45" s="34">
        <f t="shared" si="2"/>
        <v>31.79225431</v>
      </c>
      <c r="J45" s="34">
        <f t="shared" si="3"/>
        <v>304.2077457</v>
      </c>
      <c r="K45" s="35">
        <v>16.0</v>
      </c>
      <c r="L45" s="35">
        <v>16.0</v>
      </c>
      <c r="M45" s="32">
        <v>8.0</v>
      </c>
      <c r="N45" s="36">
        <f t="shared" si="4"/>
        <v>163.2077457</v>
      </c>
      <c r="O45" s="18"/>
      <c r="P45" s="29"/>
      <c r="Q45" s="29"/>
      <c r="R45" s="29"/>
      <c r="S45" s="18"/>
    </row>
    <row r="46" ht="15.75" customHeight="1">
      <c r="B46" s="31" t="s">
        <v>61</v>
      </c>
      <c r="C46" s="32">
        <v>69.676</v>
      </c>
      <c r="D46" s="32">
        <v>635200.0</v>
      </c>
      <c r="E46" s="32">
        <v>200.0</v>
      </c>
      <c r="F46" s="33">
        <f t="shared" si="1"/>
        <v>109.6914358</v>
      </c>
      <c r="G46" s="32">
        <f t="shared" si="8"/>
        <v>336</v>
      </c>
      <c r="H46" s="32">
        <v>10.0</v>
      </c>
      <c r="I46" s="34">
        <f t="shared" si="2"/>
        <v>30.63137953</v>
      </c>
      <c r="J46" s="34">
        <f t="shared" si="3"/>
        <v>305.3686205</v>
      </c>
      <c r="K46" s="35">
        <v>16.0</v>
      </c>
      <c r="L46" s="35">
        <v>16.0</v>
      </c>
      <c r="M46" s="32">
        <v>8.0</v>
      </c>
      <c r="N46" s="36">
        <f t="shared" si="4"/>
        <v>164.3686205</v>
      </c>
      <c r="O46" s="18"/>
      <c r="P46" s="29"/>
      <c r="Q46" s="29"/>
      <c r="R46" s="29"/>
      <c r="S46" s="18"/>
    </row>
    <row r="47" ht="15.75" customHeight="1">
      <c r="B47" s="31" t="s">
        <v>62</v>
      </c>
      <c r="C47" s="32">
        <v>65.826</v>
      </c>
      <c r="D47" s="32">
        <v>638500.0</v>
      </c>
      <c r="E47" s="32">
        <v>200.0</v>
      </c>
      <c r="F47" s="33">
        <f t="shared" si="1"/>
        <v>103.0947533</v>
      </c>
      <c r="G47" s="32">
        <f t="shared" si="8"/>
        <v>336</v>
      </c>
      <c r="H47" s="32">
        <v>10.0</v>
      </c>
      <c r="I47" s="34">
        <f t="shared" si="2"/>
        <v>32.59137727</v>
      </c>
      <c r="J47" s="34">
        <f t="shared" si="3"/>
        <v>303.4086227</v>
      </c>
      <c r="K47" s="35">
        <v>16.0</v>
      </c>
      <c r="L47" s="35">
        <v>16.0</v>
      </c>
      <c r="M47" s="32">
        <v>8.0</v>
      </c>
      <c r="N47" s="36">
        <f t="shared" si="4"/>
        <v>162.4086227</v>
      </c>
      <c r="O47" s="18"/>
      <c r="P47" s="29"/>
      <c r="Q47" s="29"/>
      <c r="R47" s="29"/>
      <c r="S47" s="18"/>
    </row>
    <row r="48" ht="15.75" customHeight="1">
      <c r="B48" s="37" t="s">
        <v>63</v>
      </c>
      <c r="C48" s="38">
        <v>66.261</v>
      </c>
      <c r="D48" s="38">
        <v>630800.0</v>
      </c>
      <c r="E48" s="38">
        <v>200.0</v>
      </c>
      <c r="F48" s="39">
        <f t="shared" si="1"/>
        <v>105.0428028</v>
      </c>
      <c r="G48" s="40">
        <f t="shared" si="8"/>
        <v>336</v>
      </c>
      <c r="H48" s="38">
        <v>10.0</v>
      </c>
      <c r="I48" s="41">
        <f t="shared" si="2"/>
        <v>31.98696066</v>
      </c>
      <c r="J48" s="42">
        <f t="shared" si="3"/>
        <v>304.0130393</v>
      </c>
      <c r="K48" s="43">
        <v>16.0</v>
      </c>
      <c r="L48" s="38">
        <v>16.0</v>
      </c>
      <c r="M48" s="38">
        <v>8.0</v>
      </c>
      <c r="N48" s="44">
        <f t="shared" si="4"/>
        <v>163.0130393</v>
      </c>
      <c r="O48" s="18"/>
      <c r="P48" s="30"/>
      <c r="Q48" s="30"/>
      <c r="R48" s="30"/>
      <c r="S48" s="18"/>
    </row>
    <row r="49" ht="7.5" customHeight="1">
      <c r="P49" s="18"/>
      <c r="Q49" s="18"/>
      <c r="R49" s="18"/>
    </row>
    <row r="50" ht="15.75" customHeight="1">
      <c r="B50" s="45" t="s">
        <v>64</v>
      </c>
      <c r="M50" s="18"/>
    </row>
    <row r="51" ht="15.75" customHeight="1">
      <c r="B51" s="46" t="s">
        <v>65</v>
      </c>
      <c r="C51" s="47"/>
      <c r="D51" s="48"/>
      <c r="E51" s="49" t="s">
        <v>66</v>
      </c>
      <c r="F51" s="47"/>
      <c r="H51" s="49" t="s">
        <v>67</v>
      </c>
      <c r="I51" s="47"/>
      <c r="M51" s="18">
        <f>SUM(K3:M48)/8</f>
        <v>170</v>
      </c>
      <c r="N51" s="18" t="s">
        <v>68</v>
      </c>
      <c r="R51" s="18" t="s">
        <v>69</v>
      </c>
    </row>
    <row r="52" ht="15.75" customHeight="1">
      <c r="B52" s="50" t="s">
        <v>0</v>
      </c>
      <c r="C52" s="51" t="s">
        <v>70</v>
      </c>
      <c r="D52" s="48"/>
      <c r="E52" s="50" t="s">
        <v>0</v>
      </c>
      <c r="F52" s="51" t="s">
        <v>70</v>
      </c>
      <c r="H52" s="50" t="s">
        <v>0</v>
      </c>
      <c r="I52" s="51" t="s">
        <v>70</v>
      </c>
    </row>
    <row r="53" ht="15.75" customHeight="1">
      <c r="B53" s="52" t="s">
        <v>16</v>
      </c>
      <c r="C53" s="53">
        <v>60.0</v>
      </c>
      <c r="D53" s="48"/>
      <c r="E53" s="52" t="s">
        <v>44</v>
      </c>
      <c r="F53" s="53">
        <v>12.0</v>
      </c>
      <c r="G53" s="54"/>
      <c r="H53" s="52" t="s">
        <v>44</v>
      </c>
      <c r="I53" s="53">
        <v>12.0</v>
      </c>
    </row>
    <row r="54" ht="15.75" customHeight="1">
      <c r="B54" s="55" t="s">
        <v>18</v>
      </c>
      <c r="C54" s="56">
        <v>60.0</v>
      </c>
      <c r="D54" s="48"/>
      <c r="E54" s="55" t="s">
        <v>45</v>
      </c>
      <c r="F54" s="56">
        <v>12.0</v>
      </c>
      <c r="G54" s="54"/>
      <c r="H54" s="55" t="s">
        <v>45</v>
      </c>
      <c r="I54" s="56">
        <v>12.0</v>
      </c>
    </row>
    <row r="55" ht="15.75" customHeight="1">
      <c r="B55" s="55" t="s">
        <v>71</v>
      </c>
      <c r="C55" s="56">
        <v>6.0</v>
      </c>
      <c r="D55" s="48"/>
      <c r="E55" s="55" t="s">
        <v>72</v>
      </c>
      <c r="F55" s="56">
        <v>8.0</v>
      </c>
      <c r="G55" s="54"/>
      <c r="H55" s="55" t="s">
        <v>72</v>
      </c>
      <c r="I55" s="56">
        <v>80.0</v>
      </c>
    </row>
    <row r="56" ht="15.75" customHeight="1">
      <c r="B56" s="57" t="s">
        <v>73</v>
      </c>
      <c r="C56" s="58">
        <v>6.0</v>
      </c>
      <c r="D56" s="48"/>
      <c r="E56" s="57" t="s">
        <v>74</v>
      </c>
      <c r="F56" s="58">
        <v>8.0</v>
      </c>
      <c r="G56" s="54"/>
      <c r="H56" s="57" t="s">
        <v>74</v>
      </c>
      <c r="I56" s="58">
        <v>10.0</v>
      </c>
    </row>
    <row r="57" ht="15.75" customHeight="1">
      <c r="D57" s="48"/>
      <c r="G57" s="54"/>
    </row>
    <row r="58" ht="15.75" customHeight="1">
      <c r="B58" s="46" t="s">
        <v>75</v>
      </c>
      <c r="C58" s="47"/>
      <c r="D58" s="48"/>
      <c r="E58" s="49" t="s">
        <v>76</v>
      </c>
      <c r="F58" s="47"/>
      <c r="G58" s="54"/>
    </row>
    <row r="59" ht="15.75" customHeight="1">
      <c r="B59" s="50" t="s">
        <v>0</v>
      </c>
      <c r="C59" s="51" t="s">
        <v>70</v>
      </c>
      <c r="D59" s="48"/>
      <c r="E59" s="50" t="s">
        <v>0</v>
      </c>
      <c r="F59" s="51" t="s">
        <v>70</v>
      </c>
      <c r="G59" s="54"/>
    </row>
    <row r="60" ht="15.75" customHeight="1">
      <c r="B60" s="52" t="s">
        <v>16</v>
      </c>
      <c r="C60" s="53">
        <v>6.0</v>
      </c>
      <c r="D60" s="48"/>
      <c r="E60" s="52" t="s">
        <v>44</v>
      </c>
      <c r="F60" s="53">
        <v>6.0</v>
      </c>
      <c r="G60" s="54"/>
    </row>
    <row r="61" ht="15.75" customHeight="1">
      <c r="B61" s="55" t="s">
        <v>18</v>
      </c>
      <c r="C61" s="56">
        <v>6.0</v>
      </c>
      <c r="D61" s="48"/>
      <c r="E61" s="55" t="s">
        <v>45</v>
      </c>
      <c r="F61" s="56">
        <v>6.0</v>
      </c>
      <c r="G61" s="54"/>
    </row>
    <row r="62" ht="15.75" customHeight="1">
      <c r="B62" s="55" t="s">
        <v>71</v>
      </c>
      <c r="C62" s="56">
        <v>6.0</v>
      </c>
      <c r="D62" s="48"/>
      <c r="E62" s="55" t="s">
        <v>72</v>
      </c>
      <c r="F62" s="56">
        <v>24.0</v>
      </c>
      <c r="G62" s="54"/>
    </row>
    <row r="63" ht="15.75" customHeight="1">
      <c r="B63" s="57" t="s">
        <v>73</v>
      </c>
      <c r="C63" s="58">
        <v>6.0</v>
      </c>
      <c r="D63" s="48"/>
      <c r="E63" s="57" t="s">
        <v>74</v>
      </c>
      <c r="F63" s="58">
        <v>4.0</v>
      </c>
      <c r="G63" s="54"/>
    </row>
    <row r="64" ht="15.75" customHeight="1">
      <c r="D64" s="48"/>
      <c r="G64" s="54"/>
    </row>
    <row r="65" ht="15.75" customHeight="1">
      <c r="D65" s="48"/>
      <c r="G65" s="54"/>
    </row>
    <row r="66" ht="15.75" customHeight="1">
      <c r="D66" s="48"/>
      <c r="G66" s="54"/>
    </row>
    <row r="67" ht="15.75" customHeight="1">
      <c r="D67" s="48"/>
      <c r="G67" s="54"/>
    </row>
    <row r="68" ht="15.75" customHeight="1">
      <c r="D68" s="48"/>
      <c r="G68" s="54"/>
    </row>
    <row r="69" ht="15.75" customHeight="1">
      <c r="D69" s="48"/>
      <c r="G69" s="54"/>
    </row>
    <row r="70" ht="15.75" customHeight="1">
      <c r="D70" s="48"/>
      <c r="G70" s="54"/>
    </row>
    <row r="71" ht="15.75" customHeight="1">
      <c r="D71" s="48"/>
      <c r="E71" s="54"/>
      <c r="F71" s="54"/>
      <c r="G71" s="54"/>
    </row>
    <row r="72" ht="15.75" customHeight="1">
      <c r="D72" s="48"/>
      <c r="E72" s="54"/>
      <c r="F72" s="54"/>
      <c r="G72" s="54"/>
    </row>
    <row r="73" ht="15.75" customHeight="1">
      <c r="D73" s="48"/>
      <c r="E73" s="54"/>
      <c r="F73" s="54"/>
      <c r="G73" s="54"/>
    </row>
    <row r="74" ht="15.75" customHeight="1">
      <c r="D74" s="48"/>
      <c r="E74" s="54"/>
      <c r="F74" s="54"/>
      <c r="G74" s="54"/>
    </row>
    <row r="75" ht="15.75" customHeight="1">
      <c r="D75" s="48"/>
      <c r="E75" s="54"/>
      <c r="F75" s="54"/>
      <c r="G75" s="54"/>
    </row>
    <row r="76" ht="15.75" customHeight="1">
      <c r="D76" s="48"/>
      <c r="E76" s="54"/>
      <c r="F76" s="54"/>
      <c r="G76" s="54"/>
    </row>
    <row r="77" ht="15.75" customHeight="1">
      <c r="D77" s="48"/>
      <c r="E77" s="54"/>
      <c r="F77" s="54"/>
      <c r="G77" s="54"/>
    </row>
    <row r="78" ht="15.75" customHeight="1">
      <c r="D78" s="48"/>
      <c r="E78" s="54"/>
      <c r="F78" s="54"/>
      <c r="G78" s="54"/>
    </row>
    <row r="79" ht="15.75" customHeight="1">
      <c r="D79" s="48"/>
      <c r="E79" s="54"/>
      <c r="F79" s="54"/>
      <c r="G79" s="54"/>
    </row>
    <row r="80" ht="15.75" customHeight="1">
      <c r="D80" s="48"/>
      <c r="E80" s="54"/>
      <c r="F80" s="54"/>
      <c r="G80" s="54"/>
    </row>
    <row r="81" ht="15.75" customHeight="1">
      <c r="D81" s="48"/>
      <c r="E81" s="54"/>
      <c r="F81" s="54"/>
      <c r="G81" s="54"/>
    </row>
    <row r="82" ht="15.75" customHeight="1">
      <c r="D82" s="48"/>
      <c r="E82" s="54"/>
      <c r="F82" s="54"/>
      <c r="G82" s="54"/>
    </row>
    <row r="83" ht="15.75" customHeight="1">
      <c r="D83" s="48"/>
      <c r="E83" s="54"/>
      <c r="F83" s="54"/>
      <c r="G83" s="54"/>
    </row>
    <row r="84" ht="15.75" customHeight="1">
      <c r="D84" s="48"/>
      <c r="E84" s="54"/>
      <c r="F84" s="54"/>
      <c r="G84" s="54"/>
    </row>
    <row r="85" ht="15.75" customHeight="1">
      <c r="D85" s="48"/>
      <c r="F85" s="59"/>
    </row>
    <row r="86" ht="15.75" customHeight="1">
      <c r="E86" s="59"/>
    </row>
    <row r="87" ht="15.75" customHeight="1">
      <c r="E87" s="59"/>
    </row>
    <row r="88" ht="15.75" customHeight="1">
      <c r="E88" s="59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P3:R4"/>
    <mergeCell ref="P5:P16"/>
    <mergeCell ref="R5:R16"/>
    <mergeCell ref="P17:P28"/>
    <mergeCell ref="R17:R28"/>
    <mergeCell ref="Q29:Q38"/>
    <mergeCell ref="R29:R38"/>
    <mergeCell ref="B58:C58"/>
    <mergeCell ref="E58:F58"/>
    <mergeCell ref="P29:P38"/>
    <mergeCell ref="P39:P48"/>
    <mergeCell ref="Q39:Q48"/>
    <mergeCell ref="R39:R48"/>
    <mergeCell ref="B51:C51"/>
    <mergeCell ref="E51:F51"/>
    <mergeCell ref="H51:I51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1" max="1" width="12.33"/>
    <col customWidth="1" min="2" max="2" width="5.22"/>
    <col customWidth="1" min="3" max="3" width="4.44"/>
    <col customWidth="1" min="4" max="4" width="8.22"/>
    <col customWidth="1" min="5" max="5" width="11.44"/>
    <col customWidth="1" min="6" max="6" width="9.0"/>
    <col customWidth="1" min="8" max="8" width="28.67"/>
    <col customWidth="1" min="10" max="10" width="12.11"/>
    <col customWidth="1" min="11" max="11" width="7.22"/>
    <col customWidth="1" min="12" max="12" width="6.78"/>
    <col customWidth="1" min="13" max="13" width="6.11"/>
    <col customWidth="1" min="14" max="16" width="6.0"/>
    <col customWidth="1" min="17" max="17" width="5.56"/>
  </cols>
  <sheetData>
    <row r="1">
      <c r="A1" s="400" t="s">
        <v>866</v>
      </c>
      <c r="B1" s="401" t="s">
        <v>867</v>
      </c>
      <c r="C1" s="401" t="s">
        <v>632</v>
      </c>
      <c r="D1" s="401" t="s">
        <v>868</v>
      </c>
      <c r="E1" s="401" t="s">
        <v>74</v>
      </c>
      <c r="F1" s="401" t="s">
        <v>72</v>
      </c>
      <c r="G1" s="346"/>
      <c r="H1" s="114" t="s">
        <v>869</v>
      </c>
      <c r="J1" s="402" t="s">
        <v>870</v>
      </c>
      <c r="K1" s="403" t="s">
        <v>871</v>
      </c>
      <c r="L1" s="404" t="s">
        <v>872</v>
      </c>
      <c r="M1" s="405"/>
      <c r="N1" s="404" t="s">
        <v>873</v>
      </c>
      <c r="O1" s="406"/>
      <c r="P1" s="405"/>
      <c r="Q1" s="407" t="s">
        <v>91</v>
      </c>
      <c r="R1" s="346"/>
      <c r="S1" s="346"/>
      <c r="T1" s="346"/>
      <c r="U1" s="346"/>
      <c r="V1" s="346"/>
      <c r="W1" s="346"/>
      <c r="X1" s="346"/>
      <c r="Y1" s="346"/>
      <c r="Z1" s="346"/>
      <c r="AA1" s="346"/>
    </row>
    <row r="2">
      <c r="A2" s="408" t="s">
        <v>619</v>
      </c>
      <c r="B2" s="156" t="s">
        <v>874</v>
      </c>
      <c r="C2" s="156" t="s">
        <v>657</v>
      </c>
      <c r="D2" s="156" t="s">
        <v>716</v>
      </c>
      <c r="E2" s="156" t="s">
        <v>875</v>
      </c>
      <c r="F2" s="156" t="s">
        <v>876</v>
      </c>
      <c r="H2" s="92" t="str">
        <f t="shared" ref="H2:H193" si="1">(D2&amp;"_"&amp;E2&amp;"_"&amp;F2)</f>
        <v>3illBC-1_TruSeq_UN 1_ILL-BC 23</v>
      </c>
      <c r="J2" s="409"/>
      <c r="K2" s="409"/>
      <c r="L2" s="410" t="s">
        <v>877</v>
      </c>
      <c r="M2" s="401" t="s">
        <v>426</v>
      </c>
      <c r="N2" s="401">
        <v>1.0</v>
      </c>
      <c r="O2" s="401">
        <v>2.0</v>
      </c>
      <c r="P2" s="401">
        <v>3.0</v>
      </c>
      <c r="Q2" s="409"/>
    </row>
    <row r="3">
      <c r="A3" s="408" t="s">
        <v>620</v>
      </c>
      <c r="B3" s="156" t="s">
        <v>874</v>
      </c>
      <c r="C3" s="156" t="s">
        <v>638</v>
      </c>
      <c r="D3" s="156" t="s">
        <v>716</v>
      </c>
      <c r="E3" s="156" t="s">
        <v>875</v>
      </c>
      <c r="F3" s="156" t="s">
        <v>878</v>
      </c>
      <c r="H3" s="92" t="str">
        <f t="shared" si="1"/>
        <v>3illBC-1_TruSeq_UN 1_ILL-BC 24</v>
      </c>
      <c r="J3" s="156" t="s">
        <v>879</v>
      </c>
      <c r="K3" s="156">
        <v>20.0</v>
      </c>
      <c r="L3" s="156">
        <v>5.49</v>
      </c>
      <c r="M3" s="156">
        <v>62.4</v>
      </c>
      <c r="N3" s="156">
        <v>74.5</v>
      </c>
      <c r="O3" s="156">
        <v>77.2</v>
      </c>
      <c r="P3" s="156">
        <v>77.0</v>
      </c>
      <c r="Q3" s="70">
        <f>average(N3:P3)</f>
        <v>76.23333333</v>
      </c>
    </row>
    <row r="4">
      <c r="A4" s="408" t="s">
        <v>621</v>
      </c>
      <c r="B4" s="156" t="s">
        <v>874</v>
      </c>
      <c r="C4" s="156" t="s">
        <v>652</v>
      </c>
      <c r="D4" s="156" t="s">
        <v>716</v>
      </c>
      <c r="E4" s="156" t="s">
        <v>875</v>
      </c>
      <c r="F4" s="156" t="s">
        <v>880</v>
      </c>
      <c r="H4" s="92" t="str">
        <f t="shared" si="1"/>
        <v>3illBC-1_TruSeq_UN 1_ILL-BC 25</v>
      </c>
    </row>
    <row r="5">
      <c r="A5" s="408" t="s">
        <v>614</v>
      </c>
      <c r="B5" s="156" t="s">
        <v>874</v>
      </c>
      <c r="C5" s="156" t="s">
        <v>666</v>
      </c>
      <c r="D5" s="156" t="s">
        <v>716</v>
      </c>
      <c r="E5" s="156" t="s">
        <v>875</v>
      </c>
      <c r="F5" s="156" t="s">
        <v>881</v>
      </c>
      <c r="H5" s="92" t="str">
        <f t="shared" si="1"/>
        <v>3illBC-1_TruSeq_UN 1_ILL-BC 26</v>
      </c>
    </row>
    <row r="6">
      <c r="A6" s="408" t="s">
        <v>618</v>
      </c>
      <c r="B6" s="156" t="s">
        <v>874</v>
      </c>
      <c r="C6" s="156" t="s">
        <v>671</v>
      </c>
      <c r="D6" s="156" t="s">
        <v>716</v>
      </c>
      <c r="E6" s="156" t="s">
        <v>875</v>
      </c>
      <c r="F6" s="156" t="s">
        <v>882</v>
      </c>
      <c r="H6" s="92" t="str">
        <f t="shared" si="1"/>
        <v>3illBC-1_TruSeq_UN 1_ILL-BC 27</v>
      </c>
    </row>
    <row r="7">
      <c r="A7" s="408" t="s">
        <v>616</v>
      </c>
      <c r="B7" s="156" t="s">
        <v>874</v>
      </c>
      <c r="C7" s="156" t="s">
        <v>662</v>
      </c>
      <c r="D7" s="156" t="s">
        <v>716</v>
      </c>
      <c r="E7" s="156" t="s">
        <v>875</v>
      </c>
      <c r="F7" s="156" t="s">
        <v>883</v>
      </c>
      <c r="H7" s="92" t="str">
        <f t="shared" si="1"/>
        <v>3illBC-1_TruSeq_UN 1_ILL-BC 28</v>
      </c>
      <c r="J7" s="114" t="s">
        <v>884</v>
      </c>
    </row>
    <row r="8">
      <c r="A8" s="408" t="s">
        <v>537</v>
      </c>
      <c r="B8" s="156" t="s">
        <v>874</v>
      </c>
      <c r="C8" s="156" t="s">
        <v>648</v>
      </c>
      <c r="D8" s="156" t="s">
        <v>716</v>
      </c>
      <c r="E8" s="156" t="s">
        <v>875</v>
      </c>
      <c r="F8" s="156" t="s">
        <v>885</v>
      </c>
      <c r="H8" s="92" t="str">
        <f t="shared" si="1"/>
        <v>3illBC-1_TruSeq_UN 1_ILL-BC 29</v>
      </c>
    </row>
    <row r="9">
      <c r="A9" s="408" t="s">
        <v>540</v>
      </c>
      <c r="B9" s="156" t="s">
        <v>874</v>
      </c>
      <c r="C9" s="156" t="s">
        <v>643</v>
      </c>
      <c r="D9" s="156" t="s">
        <v>716</v>
      </c>
      <c r="E9" s="156" t="s">
        <v>875</v>
      </c>
      <c r="F9" s="156" t="s">
        <v>886</v>
      </c>
      <c r="H9" s="92" t="str">
        <f t="shared" si="1"/>
        <v>3illBC-1_TruSeq_UN 1_ILL-BC 30</v>
      </c>
    </row>
    <row r="10">
      <c r="A10" s="408" t="s">
        <v>541</v>
      </c>
      <c r="B10" s="156" t="s">
        <v>874</v>
      </c>
      <c r="C10" s="156" t="s">
        <v>660</v>
      </c>
      <c r="D10" s="156" t="s">
        <v>717</v>
      </c>
      <c r="E10" s="156" t="s">
        <v>875</v>
      </c>
      <c r="F10" s="156" t="s">
        <v>876</v>
      </c>
      <c r="H10" s="92" t="str">
        <f t="shared" si="1"/>
        <v>3illBC-2_TruSeq_UN 1_ILL-BC 23</v>
      </c>
    </row>
    <row r="11">
      <c r="A11" s="408" t="s">
        <v>542</v>
      </c>
      <c r="B11" s="156" t="s">
        <v>874</v>
      </c>
      <c r="C11" s="156" t="s">
        <v>641</v>
      </c>
      <c r="D11" s="156" t="s">
        <v>717</v>
      </c>
      <c r="E11" s="156" t="s">
        <v>875</v>
      </c>
      <c r="F11" s="156" t="s">
        <v>878</v>
      </c>
      <c r="H11" s="92" t="str">
        <f t="shared" si="1"/>
        <v>3illBC-2_TruSeq_UN 1_ILL-BC 24</v>
      </c>
    </row>
    <row r="12">
      <c r="A12" s="408" t="s">
        <v>544</v>
      </c>
      <c r="B12" s="156" t="s">
        <v>874</v>
      </c>
      <c r="C12" s="156" t="s">
        <v>655</v>
      </c>
      <c r="D12" s="156" t="s">
        <v>717</v>
      </c>
      <c r="E12" s="156" t="s">
        <v>875</v>
      </c>
      <c r="F12" s="156" t="s">
        <v>880</v>
      </c>
      <c r="H12" s="92" t="str">
        <f t="shared" si="1"/>
        <v>3illBC-2_TruSeq_UN 1_ILL-BC 25</v>
      </c>
    </row>
    <row r="13">
      <c r="A13" s="408" t="s">
        <v>545</v>
      </c>
      <c r="B13" s="156" t="s">
        <v>874</v>
      </c>
      <c r="C13" s="156" t="s">
        <v>669</v>
      </c>
      <c r="D13" s="156" t="s">
        <v>717</v>
      </c>
      <c r="E13" s="156" t="s">
        <v>875</v>
      </c>
      <c r="F13" s="156" t="s">
        <v>881</v>
      </c>
      <c r="H13" s="92" t="str">
        <f t="shared" si="1"/>
        <v>3illBC-2_TruSeq_UN 1_ILL-BC 26</v>
      </c>
    </row>
    <row r="14">
      <c r="A14" s="408" t="s">
        <v>547</v>
      </c>
      <c r="B14" s="156" t="s">
        <v>874</v>
      </c>
      <c r="C14" s="156" t="s">
        <v>674</v>
      </c>
      <c r="D14" s="156" t="s">
        <v>717</v>
      </c>
      <c r="E14" s="156" t="s">
        <v>875</v>
      </c>
      <c r="F14" s="156" t="s">
        <v>882</v>
      </c>
      <c r="H14" s="92" t="str">
        <f t="shared" si="1"/>
        <v>3illBC-2_TruSeq_UN 1_ILL-BC 27</v>
      </c>
    </row>
    <row r="15">
      <c r="A15" s="408" t="s">
        <v>548</v>
      </c>
      <c r="B15" s="156" t="s">
        <v>874</v>
      </c>
      <c r="C15" s="156" t="s">
        <v>664</v>
      </c>
      <c r="D15" s="156" t="s">
        <v>717</v>
      </c>
      <c r="E15" s="156" t="s">
        <v>875</v>
      </c>
      <c r="F15" s="156" t="s">
        <v>883</v>
      </c>
      <c r="H15" s="92" t="str">
        <f t="shared" si="1"/>
        <v>3illBC-2_TruSeq_UN 1_ILL-BC 28</v>
      </c>
    </row>
    <row r="16">
      <c r="A16" s="408" t="s">
        <v>887</v>
      </c>
      <c r="B16" s="156" t="s">
        <v>874</v>
      </c>
      <c r="C16" s="156" t="s">
        <v>650</v>
      </c>
      <c r="D16" s="156" t="s">
        <v>717</v>
      </c>
      <c r="E16" s="156" t="s">
        <v>875</v>
      </c>
      <c r="F16" s="156" t="s">
        <v>885</v>
      </c>
      <c r="H16" s="92" t="str">
        <f t="shared" si="1"/>
        <v>3illBC-2_TruSeq_UN 1_ILL-BC 29</v>
      </c>
    </row>
    <row r="17">
      <c r="A17" s="408" t="s">
        <v>549</v>
      </c>
      <c r="B17" s="156" t="s">
        <v>874</v>
      </c>
      <c r="C17" s="156" t="s">
        <v>646</v>
      </c>
      <c r="D17" s="156" t="s">
        <v>717</v>
      </c>
      <c r="E17" s="156" t="s">
        <v>875</v>
      </c>
      <c r="F17" s="156" t="s">
        <v>886</v>
      </c>
      <c r="H17" s="92" t="str">
        <f t="shared" si="1"/>
        <v>3illBC-2_TruSeq_UN 1_ILL-BC 30</v>
      </c>
    </row>
    <row r="18">
      <c r="A18" s="408" t="s">
        <v>550</v>
      </c>
      <c r="B18" s="156" t="s">
        <v>874</v>
      </c>
      <c r="C18" s="156" t="s">
        <v>677</v>
      </c>
      <c r="D18" s="156" t="s">
        <v>718</v>
      </c>
      <c r="E18" s="156" t="s">
        <v>875</v>
      </c>
      <c r="F18" s="156" t="s">
        <v>876</v>
      </c>
      <c r="H18" s="92" t="str">
        <f t="shared" si="1"/>
        <v>3illBC-3_TruSeq_UN 1_ILL-BC 23</v>
      </c>
    </row>
    <row r="19">
      <c r="A19" s="408" t="s">
        <v>551</v>
      </c>
      <c r="B19" s="156" t="s">
        <v>874</v>
      </c>
      <c r="C19" s="156" t="s">
        <v>679</v>
      </c>
      <c r="D19" s="156" t="s">
        <v>718</v>
      </c>
      <c r="E19" s="156" t="s">
        <v>875</v>
      </c>
      <c r="F19" s="156" t="s">
        <v>878</v>
      </c>
      <c r="H19" s="92" t="str">
        <f t="shared" si="1"/>
        <v>3illBC-3_TruSeq_UN 1_ILL-BC 24</v>
      </c>
    </row>
    <row r="20">
      <c r="A20" s="408" t="s">
        <v>552</v>
      </c>
      <c r="B20" s="156" t="s">
        <v>874</v>
      </c>
      <c r="C20" s="156" t="s">
        <v>681</v>
      </c>
      <c r="D20" s="156" t="s">
        <v>718</v>
      </c>
      <c r="E20" s="156" t="s">
        <v>875</v>
      </c>
      <c r="F20" s="156" t="s">
        <v>880</v>
      </c>
      <c r="H20" s="92" t="str">
        <f t="shared" si="1"/>
        <v>3illBC-3_TruSeq_UN 1_ILL-BC 25</v>
      </c>
    </row>
    <row r="21">
      <c r="A21" s="408" t="s">
        <v>553</v>
      </c>
      <c r="B21" s="156" t="s">
        <v>874</v>
      </c>
      <c r="C21" s="156" t="s">
        <v>785</v>
      </c>
      <c r="D21" s="156" t="s">
        <v>718</v>
      </c>
      <c r="E21" s="156" t="s">
        <v>875</v>
      </c>
      <c r="F21" s="156" t="s">
        <v>881</v>
      </c>
      <c r="H21" s="92" t="str">
        <f t="shared" si="1"/>
        <v>3illBC-3_TruSeq_UN 1_ILL-BC 26</v>
      </c>
    </row>
    <row r="22">
      <c r="A22" s="408" t="s">
        <v>554</v>
      </c>
      <c r="B22" s="156" t="s">
        <v>874</v>
      </c>
      <c r="C22" s="156" t="s">
        <v>786</v>
      </c>
      <c r="D22" s="156" t="s">
        <v>718</v>
      </c>
      <c r="E22" s="156" t="s">
        <v>875</v>
      </c>
      <c r="F22" s="156" t="s">
        <v>882</v>
      </c>
      <c r="H22" s="92" t="str">
        <f t="shared" si="1"/>
        <v>3illBC-3_TruSeq_UN 1_ILL-BC 27</v>
      </c>
    </row>
    <row r="23">
      <c r="A23" s="408" t="s">
        <v>555</v>
      </c>
      <c r="B23" s="156" t="s">
        <v>874</v>
      </c>
      <c r="C23" s="156" t="s">
        <v>782</v>
      </c>
      <c r="D23" s="156" t="s">
        <v>718</v>
      </c>
      <c r="E23" s="156" t="s">
        <v>875</v>
      </c>
      <c r="F23" s="156" t="s">
        <v>883</v>
      </c>
      <c r="H23" s="92" t="str">
        <f t="shared" si="1"/>
        <v>3illBC-3_TruSeq_UN 1_ILL-BC 28</v>
      </c>
    </row>
    <row r="24">
      <c r="A24" s="408" t="s">
        <v>556</v>
      </c>
      <c r="B24" s="156" t="s">
        <v>874</v>
      </c>
      <c r="C24" s="156" t="s">
        <v>784</v>
      </c>
      <c r="D24" s="156" t="s">
        <v>718</v>
      </c>
      <c r="E24" s="156" t="s">
        <v>875</v>
      </c>
      <c r="F24" s="156" t="s">
        <v>885</v>
      </c>
      <c r="H24" s="92" t="str">
        <f t="shared" si="1"/>
        <v>3illBC-3_TruSeq_UN 1_ILL-BC 29</v>
      </c>
    </row>
    <row r="25">
      <c r="A25" s="408" t="s">
        <v>558</v>
      </c>
      <c r="B25" s="156" t="s">
        <v>874</v>
      </c>
      <c r="C25" s="156" t="s">
        <v>800</v>
      </c>
      <c r="D25" s="156" t="s">
        <v>718</v>
      </c>
      <c r="E25" s="156" t="s">
        <v>875</v>
      </c>
      <c r="F25" s="156" t="s">
        <v>886</v>
      </c>
      <c r="H25" s="92" t="str">
        <f t="shared" si="1"/>
        <v>3illBC-3_TruSeq_UN 1_ILL-BC 30</v>
      </c>
    </row>
    <row r="26">
      <c r="A26" s="408" t="s">
        <v>559</v>
      </c>
      <c r="B26" s="156" t="s">
        <v>874</v>
      </c>
      <c r="C26" s="156" t="s">
        <v>794</v>
      </c>
      <c r="D26" s="156" t="s">
        <v>719</v>
      </c>
      <c r="E26" s="156" t="s">
        <v>875</v>
      </c>
      <c r="F26" s="156" t="s">
        <v>876</v>
      </c>
      <c r="H26" s="92" t="str">
        <f t="shared" si="1"/>
        <v>3illBC-4_TruSeq_UN 1_ILL-BC 23</v>
      </c>
    </row>
    <row r="27">
      <c r="A27" s="408" t="s">
        <v>561</v>
      </c>
      <c r="B27" s="156" t="s">
        <v>874</v>
      </c>
      <c r="C27" s="156" t="s">
        <v>815</v>
      </c>
      <c r="D27" s="156" t="s">
        <v>719</v>
      </c>
      <c r="E27" s="156" t="s">
        <v>875</v>
      </c>
      <c r="F27" s="156" t="s">
        <v>878</v>
      </c>
      <c r="H27" s="92" t="str">
        <f t="shared" si="1"/>
        <v>3illBC-4_TruSeq_UN 1_ILL-BC 24</v>
      </c>
    </row>
    <row r="28">
      <c r="A28" s="408" t="s">
        <v>563</v>
      </c>
      <c r="B28" s="156" t="s">
        <v>874</v>
      </c>
      <c r="C28" s="156" t="s">
        <v>775</v>
      </c>
      <c r="D28" s="156" t="s">
        <v>719</v>
      </c>
      <c r="E28" s="156" t="s">
        <v>875</v>
      </c>
      <c r="F28" s="156" t="s">
        <v>880</v>
      </c>
      <c r="H28" s="92" t="str">
        <f t="shared" si="1"/>
        <v>3illBC-4_TruSeq_UN 1_ILL-BC 25</v>
      </c>
    </row>
    <row r="29">
      <c r="A29" s="408" t="s">
        <v>565</v>
      </c>
      <c r="B29" s="156" t="s">
        <v>874</v>
      </c>
      <c r="C29" s="156" t="s">
        <v>799</v>
      </c>
      <c r="D29" s="156" t="s">
        <v>719</v>
      </c>
      <c r="E29" s="156" t="s">
        <v>875</v>
      </c>
      <c r="F29" s="156" t="s">
        <v>881</v>
      </c>
      <c r="H29" s="92" t="str">
        <f t="shared" si="1"/>
        <v>3illBC-4_TruSeq_UN 1_ILL-BC 26</v>
      </c>
    </row>
    <row r="30">
      <c r="A30" s="408" t="s">
        <v>566</v>
      </c>
      <c r="B30" s="156" t="s">
        <v>874</v>
      </c>
      <c r="C30" s="156" t="s">
        <v>791</v>
      </c>
      <c r="D30" s="156" t="s">
        <v>719</v>
      </c>
      <c r="E30" s="156" t="s">
        <v>875</v>
      </c>
      <c r="F30" s="156" t="s">
        <v>882</v>
      </c>
      <c r="H30" s="92" t="str">
        <f t="shared" si="1"/>
        <v>3illBC-4_TruSeq_UN 1_ILL-BC 27</v>
      </c>
    </row>
    <row r="31">
      <c r="A31" s="408" t="s">
        <v>567</v>
      </c>
      <c r="B31" s="156" t="s">
        <v>874</v>
      </c>
      <c r="C31" s="156" t="s">
        <v>821</v>
      </c>
      <c r="D31" s="156" t="s">
        <v>719</v>
      </c>
      <c r="E31" s="156" t="s">
        <v>875</v>
      </c>
      <c r="F31" s="156" t="s">
        <v>883</v>
      </c>
      <c r="H31" s="92" t="str">
        <f t="shared" si="1"/>
        <v>3illBC-4_TruSeq_UN 1_ILL-BC 28</v>
      </c>
    </row>
    <row r="32">
      <c r="A32" s="408" t="s">
        <v>569</v>
      </c>
      <c r="B32" s="156" t="s">
        <v>874</v>
      </c>
      <c r="C32" s="156" t="s">
        <v>818</v>
      </c>
      <c r="D32" s="156" t="s">
        <v>719</v>
      </c>
      <c r="E32" s="156" t="s">
        <v>875</v>
      </c>
      <c r="F32" s="156" t="s">
        <v>885</v>
      </c>
      <c r="H32" s="92" t="str">
        <f t="shared" si="1"/>
        <v>3illBC-4_TruSeq_UN 1_ILL-BC 29</v>
      </c>
    </row>
    <row r="33">
      <c r="A33" s="408" t="s">
        <v>572</v>
      </c>
      <c r="B33" s="156" t="s">
        <v>874</v>
      </c>
      <c r="C33" s="156" t="s">
        <v>790</v>
      </c>
      <c r="D33" s="156" t="s">
        <v>719</v>
      </c>
      <c r="E33" s="156" t="s">
        <v>875</v>
      </c>
      <c r="F33" s="156" t="s">
        <v>886</v>
      </c>
      <c r="H33" s="92" t="str">
        <f t="shared" si="1"/>
        <v>3illBC-4_TruSeq_UN 1_ILL-BC 30</v>
      </c>
    </row>
    <row r="34">
      <c r="A34" s="408" t="s">
        <v>571</v>
      </c>
      <c r="B34" s="156" t="s">
        <v>874</v>
      </c>
      <c r="C34" s="156" t="s">
        <v>837</v>
      </c>
      <c r="D34" s="156" t="s">
        <v>720</v>
      </c>
      <c r="E34" s="156" t="s">
        <v>875</v>
      </c>
      <c r="F34" s="156" t="s">
        <v>876</v>
      </c>
      <c r="H34" s="92" t="str">
        <f t="shared" si="1"/>
        <v>3illBC-5_TruSeq_UN 1_ILL-BC 23</v>
      </c>
    </row>
    <row r="35">
      <c r="A35" s="408" t="s">
        <v>888</v>
      </c>
      <c r="B35" s="156" t="s">
        <v>874</v>
      </c>
      <c r="C35" s="156" t="s">
        <v>844</v>
      </c>
      <c r="D35" s="156" t="s">
        <v>720</v>
      </c>
      <c r="E35" s="156" t="s">
        <v>875</v>
      </c>
      <c r="F35" s="156" t="s">
        <v>878</v>
      </c>
      <c r="H35" s="92" t="str">
        <f t="shared" si="1"/>
        <v>3illBC-5_TruSeq_UN 1_ILL-BC 24</v>
      </c>
    </row>
    <row r="36">
      <c r="A36" s="408" t="s">
        <v>578</v>
      </c>
      <c r="B36" s="156" t="s">
        <v>874</v>
      </c>
      <c r="C36" s="156" t="s">
        <v>829</v>
      </c>
      <c r="D36" s="156" t="s">
        <v>720</v>
      </c>
      <c r="E36" s="156" t="s">
        <v>875</v>
      </c>
      <c r="F36" s="156" t="s">
        <v>880</v>
      </c>
      <c r="H36" s="92" t="str">
        <f t="shared" si="1"/>
        <v>3illBC-5_TruSeq_UN 1_ILL-BC 25</v>
      </c>
    </row>
    <row r="37">
      <c r="A37" s="408" t="s">
        <v>580</v>
      </c>
      <c r="B37" s="156" t="s">
        <v>874</v>
      </c>
      <c r="C37" s="156" t="s">
        <v>834</v>
      </c>
      <c r="D37" s="156" t="s">
        <v>720</v>
      </c>
      <c r="E37" s="156" t="s">
        <v>875</v>
      </c>
      <c r="F37" s="156" t="s">
        <v>881</v>
      </c>
      <c r="H37" s="92" t="str">
        <f t="shared" si="1"/>
        <v>3illBC-5_TruSeq_UN 1_ILL-BC 26</v>
      </c>
    </row>
    <row r="38">
      <c r="A38" s="408" t="s">
        <v>581</v>
      </c>
      <c r="B38" s="156" t="s">
        <v>874</v>
      </c>
      <c r="C38" s="156" t="s">
        <v>843</v>
      </c>
      <c r="D38" s="156" t="s">
        <v>720</v>
      </c>
      <c r="E38" s="156" t="s">
        <v>875</v>
      </c>
      <c r="F38" s="156" t="s">
        <v>882</v>
      </c>
      <c r="H38" s="92" t="str">
        <f t="shared" si="1"/>
        <v>3illBC-5_TruSeq_UN 1_ILL-BC 27</v>
      </c>
    </row>
    <row r="39">
      <c r="A39" s="408" t="s">
        <v>889</v>
      </c>
      <c r="B39" s="156" t="s">
        <v>874</v>
      </c>
      <c r="C39" s="156" t="s">
        <v>846</v>
      </c>
      <c r="D39" s="156" t="s">
        <v>720</v>
      </c>
      <c r="E39" s="156" t="s">
        <v>875</v>
      </c>
      <c r="F39" s="156" t="s">
        <v>883</v>
      </c>
      <c r="H39" s="92" t="str">
        <f t="shared" si="1"/>
        <v>3illBC-5_TruSeq_UN 1_ILL-BC 28</v>
      </c>
    </row>
    <row r="40">
      <c r="A40" s="408" t="s">
        <v>582</v>
      </c>
      <c r="B40" s="156" t="s">
        <v>874</v>
      </c>
      <c r="C40" s="156" t="s">
        <v>797</v>
      </c>
      <c r="D40" s="156" t="s">
        <v>720</v>
      </c>
      <c r="E40" s="156" t="s">
        <v>875</v>
      </c>
      <c r="F40" s="156" t="s">
        <v>885</v>
      </c>
      <c r="H40" s="92" t="str">
        <f t="shared" si="1"/>
        <v>3illBC-5_TruSeq_UN 1_ILL-BC 29</v>
      </c>
    </row>
    <row r="41">
      <c r="A41" s="408" t="s">
        <v>583</v>
      </c>
      <c r="B41" s="156" t="s">
        <v>874</v>
      </c>
      <c r="C41" s="156" t="s">
        <v>830</v>
      </c>
      <c r="D41" s="156" t="s">
        <v>720</v>
      </c>
      <c r="E41" s="156" t="s">
        <v>875</v>
      </c>
      <c r="F41" s="156" t="s">
        <v>886</v>
      </c>
      <c r="H41" s="92" t="str">
        <f t="shared" si="1"/>
        <v>3illBC-5_TruSeq_UN 1_ILL-BC 30</v>
      </c>
    </row>
    <row r="42">
      <c r="A42" s="408" t="s">
        <v>584</v>
      </c>
      <c r="B42" s="156" t="s">
        <v>874</v>
      </c>
      <c r="C42" s="156" t="s">
        <v>820</v>
      </c>
      <c r="D42" s="156" t="s">
        <v>721</v>
      </c>
      <c r="E42" s="156" t="s">
        <v>875</v>
      </c>
      <c r="F42" s="156" t="s">
        <v>876</v>
      </c>
      <c r="H42" s="92" t="str">
        <f t="shared" si="1"/>
        <v>3illBC-6_TruSeq_UN 1_ILL-BC 23</v>
      </c>
    </row>
    <row r="43">
      <c r="A43" s="408" t="s">
        <v>585</v>
      </c>
      <c r="B43" s="156" t="s">
        <v>874</v>
      </c>
      <c r="C43" s="156" t="s">
        <v>814</v>
      </c>
      <c r="D43" s="156" t="s">
        <v>721</v>
      </c>
      <c r="E43" s="156" t="s">
        <v>875</v>
      </c>
      <c r="F43" s="156" t="s">
        <v>878</v>
      </c>
      <c r="H43" s="92" t="str">
        <f t="shared" si="1"/>
        <v>3illBC-6_TruSeq_UN 1_ILL-BC 24</v>
      </c>
    </row>
    <row r="44">
      <c r="A44" s="408" t="s">
        <v>588</v>
      </c>
      <c r="B44" s="156" t="s">
        <v>874</v>
      </c>
      <c r="C44" s="156" t="s">
        <v>771</v>
      </c>
      <c r="D44" s="156" t="s">
        <v>721</v>
      </c>
      <c r="E44" s="156" t="s">
        <v>875</v>
      </c>
      <c r="F44" s="156" t="s">
        <v>880</v>
      </c>
      <c r="H44" s="92" t="str">
        <f t="shared" si="1"/>
        <v>3illBC-6_TruSeq_UN 1_ILL-BC 25</v>
      </c>
    </row>
    <row r="45">
      <c r="A45" s="408" t="s">
        <v>591</v>
      </c>
      <c r="B45" s="156" t="s">
        <v>874</v>
      </c>
      <c r="C45" s="156" t="s">
        <v>769</v>
      </c>
      <c r="D45" s="156" t="s">
        <v>721</v>
      </c>
      <c r="E45" s="156" t="s">
        <v>875</v>
      </c>
      <c r="F45" s="156" t="s">
        <v>881</v>
      </c>
      <c r="H45" s="92" t="str">
        <f t="shared" si="1"/>
        <v>3illBC-6_TruSeq_UN 1_ILL-BC 26</v>
      </c>
    </row>
    <row r="46">
      <c r="A46" s="408" t="s">
        <v>441</v>
      </c>
      <c r="B46" s="156" t="s">
        <v>874</v>
      </c>
      <c r="C46" s="156" t="s">
        <v>793</v>
      </c>
      <c r="D46" s="156" t="s">
        <v>721</v>
      </c>
      <c r="E46" s="156" t="s">
        <v>875</v>
      </c>
      <c r="F46" s="156" t="s">
        <v>882</v>
      </c>
      <c r="H46" s="92" t="str">
        <f t="shared" si="1"/>
        <v>3illBC-6_TruSeq_UN 1_ILL-BC 27</v>
      </c>
    </row>
    <row r="47">
      <c r="A47" s="408" t="s">
        <v>443</v>
      </c>
      <c r="B47" s="156" t="s">
        <v>874</v>
      </c>
      <c r="C47" s="156" t="s">
        <v>845</v>
      </c>
      <c r="D47" s="156" t="s">
        <v>721</v>
      </c>
      <c r="E47" s="156" t="s">
        <v>875</v>
      </c>
      <c r="F47" s="156" t="s">
        <v>883</v>
      </c>
      <c r="H47" s="92" t="str">
        <f t="shared" si="1"/>
        <v>3illBC-6_TruSeq_UN 1_ILL-BC 28</v>
      </c>
    </row>
    <row r="48">
      <c r="A48" s="408" t="s">
        <v>444</v>
      </c>
      <c r="B48" s="156" t="s">
        <v>874</v>
      </c>
      <c r="C48" s="156" t="s">
        <v>776</v>
      </c>
      <c r="D48" s="156" t="s">
        <v>721</v>
      </c>
      <c r="E48" s="156" t="s">
        <v>875</v>
      </c>
      <c r="F48" s="156" t="s">
        <v>885</v>
      </c>
      <c r="H48" s="92" t="str">
        <f t="shared" si="1"/>
        <v>3illBC-6_TruSeq_UN 1_ILL-BC 29</v>
      </c>
    </row>
    <row r="49">
      <c r="A49" s="408" t="s">
        <v>446</v>
      </c>
      <c r="B49" s="156" t="s">
        <v>874</v>
      </c>
      <c r="C49" s="156" t="s">
        <v>774</v>
      </c>
      <c r="D49" s="156" t="s">
        <v>721</v>
      </c>
      <c r="E49" s="156" t="s">
        <v>875</v>
      </c>
      <c r="F49" s="156" t="s">
        <v>886</v>
      </c>
      <c r="H49" s="92" t="str">
        <f t="shared" si="1"/>
        <v>3illBC-6_TruSeq_UN 1_ILL-BC 30</v>
      </c>
    </row>
    <row r="50">
      <c r="A50" s="408" t="s">
        <v>447</v>
      </c>
      <c r="B50" s="156" t="s">
        <v>874</v>
      </c>
      <c r="C50" s="156" t="s">
        <v>773</v>
      </c>
      <c r="D50" s="156" t="s">
        <v>722</v>
      </c>
      <c r="E50" s="156" t="s">
        <v>875</v>
      </c>
      <c r="F50" s="156" t="s">
        <v>876</v>
      </c>
      <c r="H50" s="92" t="str">
        <f t="shared" si="1"/>
        <v>3illBC-7_TruSeq_UN 1_ILL-BC 23</v>
      </c>
    </row>
    <row r="51">
      <c r="A51" s="408" t="s">
        <v>450</v>
      </c>
      <c r="B51" s="156" t="s">
        <v>874</v>
      </c>
      <c r="C51" s="156" t="s">
        <v>772</v>
      </c>
      <c r="D51" s="156" t="s">
        <v>722</v>
      </c>
      <c r="E51" s="156" t="s">
        <v>875</v>
      </c>
      <c r="F51" s="156" t="s">
        <v>878</v>
      </c>
      <c r="H51" s="92" t="str">
        <f t="shared" si="1"/>
        <v>3illBC-7_TruSeq_UN 1_ILL-BC 24</v>
      </c>
    </row>
    <row r="52">
      <c r="A52" s="408" t="s">
        <v>451</v>
      </c>
      <c r="B52" s="156" t="s">
        <v>874</v>
      </c>
      <c r="C52" s="156" t="s">
        <v>832</v>
      </c>
      <c r="D52" s="156" t="s">
        <v>722</v>
      </c>
      <c r="E52" s="156" t="s">
        <v>875</v>
      </c>
      <c r="F52" s="156" t="s">
        <v>880</v>
      </c>
      <c r="H52" s="92" t="str">
        <f t="shared" si="1"/>
        <v>3illBC-7_TruSeq_UN 1_ILL-BC 25</v>
      </c>
    </row>
    <row r="53">
      <c r="A53" s="408" t="s">
        <v>452</v>
      </c>
      <c r="B53" s="156" t="s">
        <v>874</v>
      </c>
      <c r="C53" s="156" t="s">
        <v>787</v>
      </c>
      <c r="D53" s="156" t="s">
        <v>722</v>
      </c>
      <c r="E53" s="156" t="s">
        <v>875</v>
      </c>
      <c r="F53" s="156" t="s">
        <v>881</v>
      </c>
      <c r="H53" s="92" t="str">
        <f t="shared" si="1"/>
        <v>3illBC-7_TruSeq_UN 1_ILL-BC 26</v>
      </c>
    </row>
    <row r="54">
      <c r="A54" s="408" t="s">
        <v>453</v>
      </c>
      <c r="B54" s="156" t="s">
        <v>874</v>
      </c>
      <c r="C54" s="156" t="s">
        <v>777</v>
      </c>
      <c r="D54" s="156" t="s">
        <v>722</v>
      </c>
      <c r="E54" s="156" t="s">
        <v>875</v>
      </c>
      <c r="F54" s="156" t="s">
        <v>882</v>
      </c>
      <c r="H54" s="92" t="str">
        <f t="shared" si="1"/>
        <v>3illBC-7_TruSeq_UN 1_ILL-BC 27</v>
      </c>
    </row>
    <row r="55">
      <c r="A55" s="408" t="s">
        <v>454</v>
      </c>
      <c r="B55" s="156" t="s">
        <v>874</v>
      </c>
      <c r="C55" s="156" t="s">
        <v>778</v>
      </c>
      <c r="D55" s="156" t="s">
        <v>722</v>
      </c>
      <c r="E55" s="156" t="s">
        <v>875</v>
      </c>
      <c r="F55" s="156" t="s">
        <v>883</v>
      </c>
      <c r="H55" s="92" t="str">
        <f t="shared" si="1"/>
        <v>3illBC-7_TruSeq_UN 1_ILL-BC 28</v>
      </c>
    </row>
    <row r="56">
      <c r="A56" s="408" t="s">
        <v>456</v>
      </c>
      <c r="B56" s="156" t="s">
        <v>874</v>
      </c>
      <c r="C56" s="156" t="s">
        <v>780</v>
      </c>
      <c r="D56" s="156" t="s">
        <v>722</v>
      </c>
      <c r="E56" s="156" t="s">
        <v>875</v>
      </c>
      <c r="F56" s="156" t="s">
        <v>885</v>
      </c>
      <c r="H56" s="92" t="str">
        <f t="shared" si="1"/>
        <v>3illBC-7_TruSeq_UN 1_ILL-BC 29</v>
      </c>
    </row>
    <row r="57">
      <c r="A57" s="408" t="s">
        <v>458</v>
      </c>
      <c r="B57" s="156" t="s">
        <v>874</v>
      </c>
      <c r="C57" s="156" t="s">
        <v>838</v>
      </c>
      <c r="D57" s="156" t="s">
        <v>722</v>
      </c>
      <c r="E57" s="156" t="s">
        <v>875</v>
      </c>
      <c r="F57" s="156" t="s">
        <v>886</v>
      </c>
      <c r="H57" s="92" t="str">
        <f t="shared" si="1"/>
        <v>3illBC-7_TruSeq_UN 1_ILL-BC 30</v>
      </c>
    </row>
    <row r="58">
      <c r="A58" s="408" t="s">
        <v>459</v>
      </c>
      <c r="B58" s="156" t="s">
        <v>874</v>
      </c>
      <c r="C58" s="156" t="s">
        <v>825</v>
      </c>
      <c r="D58" s="156" t="s">
        <v>723</v>
      </c>
      <c r="E58" s="156" t="s">
        <v>875</v>
      </c>
      <c r="F58" s="156" t="s">
        <v>876</v>
      </c>
      <c r="H58" s="92" t="str">
        <f t="shared" si="1"/>
        <v>3illBC-8_TruSeq_UN 1_ILL-BC 23</v>
      </c>
    </row>
    <row r="59">
      <c r="A59" s="408" t="s">
        <v>460</v>
      </c>
      <c r="B59" s="156" t="s">
        <v>874</v>
      </c>
      <c r="C59" s="156" t="s">
        <v>801</v>
      </c>
      <c r="D59" s="156" t="s">
        <v>723</v>
      </c>
      <c r="E59" s="156" t="s">
        <v>875</v>
      </c>
      <c r="F59" s="156" t="s">
        <v>878</v>
      </c>
      <c r="H59" s="92" t="str">
        <f t="shared" si="1"/>
        <v>3illBC-8_TruSeq_UN 1_ILL-BC 24</v>
      </c>
    </row>
    <row r="60">
      <c r="A60" s="408" t="s">
        <v>461</v>
      </c>
      <c r="B60" s="156" t="s">
        <v>874</v>
      </c>
      <c r="C60" s="156" t="s">
        <v>792</v>
      </c>
      <c r="D60" s="156" t="s">
        <v>723</v>
      </c>
      <c r="E60" s="156" t="s">
        <v>875</v>
      </c>
      <c r="F60" s="156" t="s">
        <v>880</v>
      </c>
      <c r="H60" s="92" t="str">
        <f t="shared" si="1"/>
        <v>3illBC-8_TruSeq_UN 1_ILL-BC 25</v>
      </c>
    </row>
    <row r="61">
      <c r="A61" s="408" t="s">
        <v>462</v>
      </c>
      <c r="B61" s="156" t="s">
        <v>874</v>
      </c>
      <c r="C61" s="156" t="s">
        <v>789</v>
      </c>
      <c r="D61" s="156" t="s">
        <v>723</v>
      </c>
      <c r="E61" s="156" t="s">
        <v>875</v>
      </c>
      <c r="F61" s="156" t="s">
        <v>881</v>
      </c>
      <c r="H61" s="92" t="str">
        <f t="shared" si="1"/>
        <v>3illBC-8_TruSeq_UN 1_ILL-BC 26</v>
      </c>
    </row>
    <row r="62">
      <c r="A62" s="408" t="s">
        <v>463</v>
      </c>
      <c r="B62" s="156" t="s">
        <v>874</v>
      </c>
      <c r="C62" s="156" t="s">
        <v>836</v>
      </c>
      <c r="D62" s="156" t="s">
        <v>723</v>
      </c>
      <c r="E62" s="156" t="s">
        <v>875</v>
      </c>
      <c r="F62" s="156" t="s">
        <v>882</v>
      </c>
      <c r="H62" s="92" t="str">
        <f t="shared" si="1"/>
        <v>3illBC-8_TruSeq_UN 1_ILL-BC 27</v>
      </c>
    </row>
    <row r="63">
      <c r="A63" s="408" t="s">
        <v>464</v>
      </c>
      <c r="B63" s="156" t="s">
        <v>874</v>
      </c>
      <c r="C63" s="156" t="s">
        <v>847</v>
      </c>
      <c r="D63" s="156" t="s">
        <v>723</v>
      </c>
      <c r="E63" s="156" t="s">
        <v>875</v>
      </c>
      <c r="F63" s="156" t="s">
        <v>883</v>
      </c>
      <c r="H63" s="92" t="str">
        <f t="shared" si="1"/>
        <v>3illBC-8_TruSeq_UN 1_ILL-BC 28</v>
      </c>
    </row>
    <row r="64">
      <c r="A64" s="408" t="s">
        <v>465</v>
      </c>
      <c r="B64" s="156" t="s">
        <v>874</v>
      </c>
      <c r="C64" s="156" t="s">
        <v>807</v>
      </c>
      <c r="D64" s="156" t="s">
        <v>723</v>
      </c>
      <c r="E64" s="156" t="s">
        <v>875</v>
      </c>
      <c r="F64" s="156" t="s">
        <v>885</v>
      </c>
      <c r="H64" s="92" t="str">
        <f t="shared" si="1"/>
        <v>3illBC-8_TruSeq_UN 1_ILL-BC 29</v>
      </c>
    </row>
    <row r="65">
      <c r="A65" s="408" t="s">
        <v>468</v>
      </c>
      <c r="B65" s="156" t="s">
        <v>874</v>
      </c>
      <c r="C65" s="156" t="s">
        <v>770</v>
      </c>
      <c r="D65" s="156" t="s">
        <v>723</v>
      </c>
      <c r="E65" s="156" t="s">
        <v>875</v>
      </c>
      <c r="F65" s="156" t="s">
        <v>886</v>
      </c>
      <c r="H65" s="92" t="str">
        <f t="shared" si="1"/>
        <v>3illBC-8_TruSeq_UN 1_ILL-BC 30</v>
      </c>
    </row>
    <row r="66">
      <c r="A66" s="408" t="s">
        <v>470</v>
      </c>
      <c r="B66" s="156" t="s">
        <v>874</v>
      </c>
      <c r="C66" s="156" t="s">
        <v>842</v>
      </c>
      <c r="D66" s="156" t="s">
        <v>724</v>
      </c>
      <c r="E66" s="156" t="s">
        <v>875</v>
      </c>
      <c r="F66" s="156" t="s">
        <v>876</v>
      </c>
      <c r="H66" s="92" t="str">
        <f t="shared" si="1"/>
        <v>3illBC-9_TruSeq_UN 1_ILL-BC 23</v>
      </c>
    </row>
    <row r="67">
      <c r="A67" s="408" t="s">
        <v>473</v>
      </c>
      <c r="B67" s="156" t="s">
        <v>874</v>
      </c>
      <c r="C67" s="156" t="s">
        <v>827</v>
      </c>
      <c r="D67" s="156" t="s">
        <v>724</v>
      </c>
      <c r="E67" s="156" t="s">
        <v>875</v>
      </c>
      <c r="F67" s="156" t="s">
        <v>878</v>
      </c>
      <c r="H67" s="92" t="str">
        <f t="shared" si="1"/>
        <v>3illBC-9_TruSeq_UN 1_ILL-BC 24</v>
      </c>
    </row>
    <row r="68">
      <c r="A68" s="408" t="s">
        <v>481</v>
      </c>
      <c r="B68" s="156" t="s">
        <v>874</v>
      </c>
      <c r="C68" s="156" t="s">
        <v>823</v>
      </c>
      <c r="D68" s="156" t="s">
        <v>724</v>
      </c>
      <c r="E68" s="156" t="s">
        <v>875</v>
      </c>
      <c r="F68" s="156" t="s">
        <v>880</v>
      </c>
      <c r="H68" s="92" t="str">
        <f t="shared" si="1"/>
        <v>3illBC-9_TruSeq_UN 1_ILL-BC 25</v>
      </c>
    </row>
    <row r="69">
      <c r="A69" s="408" t="s">
        <v>485</v>
      </c>
      <c r="B69" s="156" t="s">
        <v>874</v>
      </c>
      <c r="C69" s="156" t="s">
        <v>826</v>
      </c>
      <c r="D69" s="156" t="s">
        <v>724</v>
      </c>
      <c r="E69" s="156" t="s">
        <v>875</v>
      </c>
      <c r="F69" s="156" t="s">
        <v>881</v>
      </c>
      <c r="H69" s="92" t="str">
        <f t="shared" si="1"/>
        <v>3illBC-9_TruSeq_UN 1_ILL-BC 26</v>
      </c>
    </row>
    <row r="70">
      <c r="A70" s="408" t="s">
        <v>489</v>
      </c>
      <c r="B70" s="156" t="s">
        <v>874</v>
      </c>
      <c r="C70" s="156" t="s">
        <v>798</v>
      </c>
      <c r="D70" s="156" t="s">
        <v>724</v>
      </c>
      <c r="E70" s="156" t="s">
        <v>875</v>
      </c>
      <c r="F70" s="156" t="s">
        <v>882</v>
      </c>
      <c r="H70" s="92" t="str">
        <f t="shared" si="1"/>
        <v>3illBC-9_TruSeq_UN 1_ILL-BC 27</v>
      </c>
    </row>
    <row r="71">
      <c r="A71" s="408" t="s">
        <v>490</v>
      </c>
      <c r="B71" s="156" t="s">
        <v>874</v>
      </c>
      <c r="C71" s="156" t="s">
        <v>833</v>
      </c>
      <c r="D71" s="156" t="s">
        <v>724</v>
      </c>
      <c r="E71" s="156" t="s">
        <v>875</v>
      </c>
      <c r="F71" s="156" t="s">
        <v>883</v>
      </c>
      <c r="H71" s="92" t="str">
        <f t="shared" si="1"/>
        <v>3illBC-9_TruSeq_UN 1_ILL-BC 28</v>
      </c>
    </row>
    <row r="72">
      <c r="A72" s="408" t="s">
        <v>491</v>
      </c>
      <c r="B72" s="156" t="s">
        <v>874</v>
      </c>
      <c r="C72" s="156" t="s">
        <v>809</v>
      </c>
      <c r="D72" s="156" t="s">
        <v>724</v>
      </c>
      <c r="E72" s="156" t="s">
        <v>875</v>
      </c>
      <c r="F72" s="156" t="s">
        <v>885</v>
      </c>
      <c r="H72" s="92" t="str">
        <f t="shared" si="1"/>
        <v>3illBC-9_TruSeq_UN 1_ILL-BC 29</v>
      </c>
    </row>
    <row r="73">
      <c r="A73" s="408" t="s">
        <v>492</v>
      </c>
      <c r="B73" s="156" t="s">
        <v>874</v>
      </c>
      <c r="C73" s="156" t="s">
        <v>813</v>
      </c>
      <c r="D73" s="156" t="s">
        <v>724</v>
      </c>
      <c r="E73" s="156" t="s">
        <v>875</v>
      </c>
      <c r="F73" s="156" t="s">
        <v>886</v>
      </c>
      <c r="H73" s="92" t="str">
        <f t="shared" si="1"/>
        <v>3illBC-9_TruSeq_UN 1_ILL-BC 30</v>
      </c>
    </row>
    <row r="74">
      <c r="A74" s="408" t="s">
        <v>493</v>
      </c>
      <c r="B74" s="156" t="s">
        <v>874</v>
      </c>
      <c r="C74" s="156" t="s">
        <v>819</v>
      </c>
      <c r="D74" s="156" t="s">
        <v>725</v>
      </c>
      <c r="E74" s="156" t="s">
        <v>875</v>
      </c>
      <c r="F74" s="156" t="s">
        <v>876</v>
      </c>
      <c r="H74" s="92" t="str">
        <f t="shared" si="1"/>
        <v>3illBC-10_TruSeq_UN 1_ILL-BC 23</v>
      </c>
    </row>
    <row r="75">
      <c r="A75" s="408" t="s">
        <v>494</v>
      </c>
      <c r="B75" s="156" t="s">
        <v>874</v>
      </c>
      <c r="C75" s="156" t="s">
        <v>805</v>
      </c>
      <c r="D75" s="156" t="s">
        <v>725</v>
      </c>
      <c r="E75" s="156" t="s">
        <v>875</v>
      </c>
      <c r="F75" s="156" t="s">
        <v>878</v>
      </c>
      <c r="H75" s="92" t="str">
        <f t="shared" si="1"/>
        <v>3illBC-10_TruSeq_UN 1_ILL-BC 24</v>
      </c>
    </row>
    <row r="76">
      <c r="A76" s="408" t="s">
        <v>495</v>
      </c>
      <c r="B76" s="156" t="s">
        <v>874</v>
      </c>
      <c r="C76" s="156" t="s">
        <v>804</v>
      </c>
      <c r="D76" s="156" t="s">
        <v>725</v>
      </c>
      <c r="E76" s="156" t="s">
        <v>875</v>
      </c>
      <c r="F76" s="156" t="s">
        <v>880</v>
      </c>
      <c r="H76" s="92" t="str">
        <f t="shared" si="1"/>
        <v>3illBC-10_TruSeq_UN 1_ILL-BC 25</v>
      </c>
    </row>
    <row r="77">
      <c r="A77" s="408" t="s">
        <v>496</v>
      </c>
      <c r="B77" s="156" t="s">
        <v>874</v>
      </c>
      <c r="C77" s="156" t="s">
        <v>802</v>
      </c>
      <c r="D77" s="156" t="s">
        <v>725</v>
      </c>
      <c r="E77" s="156" t="s">
        <v>875</v>
      </c>
      <c r="F77" s="156" t="s">
        <v>881</v>
      </c>
      <c r="H77" s="92" t="str">
        <f t="shared" si="1"/>
        <v>3illBC-10_TruSeq_UN 1_ILL-BC 26</v>
      </c>
    </row>
    <row r="78">
      <c r="A78" s="408" t="s">
        <v>497</v>
      </c>
      <c r="B78" s="156" t="s">
        <v>874</v>
      </c>
      <c r="C78" s="156" t="s">
        <v>816</v>
      </c>
      <c r="D78" s="156" t="s">
        <v>725</v>
      </c>
      <c r="E78" s="156" t="s">
        <v>875</v>
      </c>
      <c r="F78" s="156" t="s">
        <v>882</v>
      </c>
      <c r="H78" s="92" t="str">
        <f t="shared" si="1"/>
        <v>3illBC-10_TruSeq_UN 1_ILL-BC 27</v>
      </c>
    </row>
    <row r="79">
      <c r="A79" s="408" t="s">
        <v>498</v>
      </c>
      <c r="B79" s="156" t="s">
        <v>874</v>
      </c>
      <c r="C79" s="156" t="s">
        <v>835</v>
      </c>
      <c r="D79" s="156" t="s">
        <v>725</v>
      </c>
      <c r="E79" s="156" t="s">
        <v>875</v>
      </c>
      <c r="F79" s="156" t="s">
        <v>883</v>
      </c>
      <c r="H79" s="92" t="str">
        <f t="shared" si="1"/>
        <v>3illBC-10_TruSeq_UN 1_ILL-BC 28</v>
      </c>
    </row>
    <row r="80">
      <c r="A80" s="408" t="s">
        <v>500</v>
      </c>
      <c r="B80" s="156" t="s">
        <v>874</v>
      </c>
      <c r="C80" s="156" t="s">
        <v>803</v>
      </c>
      <c r="D80" s="156" t="s">
        <v>725</v>
      </c>
      <c r="E80" s="156" t="s">
        <v>875</v>
      </c>
      <c r="F80" s="156" t="s">
        <v>885</v>
      </c>
      <c r="H80" s="92" t="str">
        <f t="shared" si="1"/>
        <v>3illBC-10_TruSeq_UN 1_ILL-BC 29</v>
      </c>
    </row>
    <row r="81">
      <c r="A81" s="408" t="s">
        <v>501</v>
      </c>
      <c r="B81" s="156" t="s">
        <v>874</v>
      </c>
      <c r="C81" s="156" t="s">
        <v>831</v>
      </c>
      <c r="D81" s="156" t="s">
        <v>725</v>
      </c>
      <c r="E81" s="156" t="s">
        <v>875</v>
      </c>
      <c r="F81" s="156" t="s">
        <v>886</v>
      </c>
      <c r="H81" s="92" t="str">
        <f t="shared" si="1"/>
        <v>3illBC-10_TruSeq_UN 1_ILL-BC 30</v>
      </c>
    </row>
    <row r="82">
      <c r="A82" s="408" t="s">
        <v>502</v>
      </c>
      <c r="B82" s="156" t="s">
        <v>874</v>
      </c>
      <c r="C82" s="156" t="s">
        <v>795</v>
      </c>
      <c r="D82" s="156" t="s">
        <v>726</v>
      </c>
      <c r="E82" s="156" t="s">
        <v>875</v>
      </c>
      <c r="F82" s="156" t="s">
        <v>876</v>
      </c>
      <c r="H82" s="92" t="str">
        <f t="shared" si="1"/>
        <v>3illBC-11_TruSeq_UN 1_ILL-BC 23</v>
      </c>
    </row>
    <row r="83">
      <c r="A83" s="408" t="s">
        <v>503</v>
      </c>
      <c r="B83" s="156" t="s">
        <v>874</v>
      </c>
      <c r="C83" s="156" t="s">
        <v>828</v>
      </c>
      <c r="D83" s="156" t="s">
        <v>726</v>
      </c>
      <c r="E83" s="156" t="s">
        <v>875</v>
      </c>
      <c r="F83" s="156" t="s">
        <v>878</v>
      </c>
      <c r="H83" s="92" t="str">
        <f t="shared" si="1"/>
        <v>3illBC-11_TruSeq_UN 1_ILL-BC 24</v>
      </c>
    </row>
    <row r="84">
      <c r="A84" s="408" t="s">
        <v>505</v>
      </c>
      <c r="B84" s="156" t="s">
        <v>874</v>
      </c>
      <c r="C84" s="156" t="s">
        <v>811</v>
      </c>
      <c r="D84" s="156" t="s">
        <v>726</v>
      </c>
      <c r="E84" s="156" t="s">
        <v>875</v>
      </c>
      <c r="F84" s="156" t="s">
        <v>880</v>
      </c>
      <c r="H84" s="92" t="str">
        <f t="shared" si="1"/>
        <v>3illBC-11_TruSeq_UN 1_ILL-BC 25</v>
      </c>
    </row>
    <row r="85">
      <c r="A85" s="408" t="s">
        <v>506</v>
      </c>
      <c r="B85" s="156" t="s">
        <v>874</v>
      </c>
      <c r="C85" s="156" t="s">
        <v>841</v>
      </c>
      <c r="D85" s="156" t="s">
        <v>726</v>
      </c>
      <c r="E85" s="156" t="s">
        <v>875</v>
      </c>
      <c r="F85" s="156" t="s">
        <v>881</v>
      </c>
      <c r="H85" s="92" t="str">
        <f t="shared" si="1"/>
        <v>3illBC-11_TruSeq_UN 1_ILL-BC 26</v>
      </c>
    </row>
    <row r="86">
      <c r="A86" s="408" t="s">
        <v>507</v>
      </c>
      <c r="B86" s="156" t="s">
        <v>874</v>
      </c>
      <c r="C86" s="156" t="s">
        <v>781</v>
      </c>
      <c r="D86" s="156" t="s">
        <v>726</v>
      </c>
      <c r="E86" s="156" t="s">
        <v>875</v>
      </c>
      <c r="F86" s="156" t="s">
        <v>882</v>
      </c>
      <c r="H86" s="92" t="str">
        <f t="shared" si="1"/>
        <v>3illBC-11_TruSeq_UN 1_ILL-BC 27</v>
      </c>
    </row>
    <row r="87">
      <c r="A87" s="408" t="s">
        <v>508</v>
      </c>
      <c r="B87" s="156" t="s">
        <v>874</v>
      </c>
      <c r="C87" s="156" t="s">
        <v>812</v>
      </c>
      <c r="D87" s="156" t="s">
        <v>726</v>
      </c>
      <c r="E87" s="156" t="s">
        <v>875</v>
      </c>
      <c r="F87" s="156" t="s">
        <v>883</v>
      </c>
      <c r="H87" s="92" t="str">
        <f t="shared" si="1"/>
        <v>3illBC-11_TruSeq_UN 1_ILL-BC 28</v>
      </c>
    </row>
    <row r="88">
      <c r="A88" s="408" t="s">
        <v>509</v>
      </c>
      <c r="B88" s="156" t="s">
        <v>874</v>
      </c>
      <c r="C88" s="156" t="s">
        <v>796</v>
      </c>
      <c r="D88" s="156" t="s">
        <v>726</v>
      </c>
      <c r="E88" s="156" t="s">
        <v>875</v>
      </c>
      <c r="F88" s="156" t="s">
        <v>885</v>
      </c>
      <c r="H88" s="92" t="str">
        <f t="shared" si="1"/>
        <v>3illBC-11_TruSeq_UN 1_ILL-BC 29</v>
      </c>
    </row>
    <row r="89">
      <c r="A89" s="408" t="s">
        <v>511</v>
      </c>
      <c r="B89" s="156" t="s">
        <v>874</v>
      </c>
      <c r="C89" s="156" t="s">
        <v>840</v>
      </c>
      <c r="D89" s="156" t="s">
        <v>726</v>
      </c>
      <c r="E89" s="156" t="s">
        <v>875</v>
      </c>
      <c r="F89" s="156" t="s">
        <v>886</v>
      </c>
      <c r="H89" s="92" t="str">
        <f t="shared" si="1"/>
        <v>3illBC-11_TruSeq_UN 1_ILL-BC 30</v>
      </c>
    </row>
    <row r="90">
      <c r="A90" s="408" t="s">
        <v>513</v>
      </c>
      <c r="B90" s="156" t="s">
        <v>874</v>
      </c>
      <c r="C90" s="156" t="s">
        <v>810</v>
      </c>
      <c r="D90" s="156" t="s">
        <v>727</v>
      </c>
      <c r="E90" s="156" t="s">
        <v>875</v>
      </c>
      <c r="F90" s="156" t="s">
        <v>876</v>
      </c>
      <c r="H90" s="92" t="str">
        <f t="shared" si="1"/>
        <v>3illBC-12_TruSeq_UN 1_ILL-BC 23</v>
      </c>
    </row>
    <row r="91">
      <c r="A91" s="408" t="s">
        <v>514</v>
      </c>
      <c r="B91" s="156" t="s">
        <v>874</v>
      </c>
      <c r="C91" s="156" t="s">
        <v>788</v>
      </c>
      <c r="D91" s="156" t="s">
        <v>727</v>
      </c>
      <c r="E91" s="156" t="s">
        <v>875</v>
      </c>
      <c r="F91" s="156" t="s">
        <v>878</v>
      </c>
      <c r="H91" s="92" t="str">
        <f t="shared" si="1"/>
        <v>3illBC-12_TruSeq_UN 1_ILL-BC 24</v>
      </c>
    </row>
    <row r="92">
      <c r="A92" s="408" t="s">
        <v>515</v>
      </c>
      <c r="B92" s="156" t="s">
        <v>874</v>
      </c>
      <c r="C92" s="156" t="s">
        <v>779</v>
      </c>
      <c r="D92" s="156" t="s">
        <v>727</v>
      </c>
      <c r="E92" s="156" t="s">
        <v>875</v>
      </c>
      <c r="F92" s="156" t="s">
        <v>880</v>
      </c>
      <c r="H92" s="92" t="str">
        <f t="shared" si="1"/>
        <v>3illBC-12_TruSeq_UN 1_ILL-BC 25</v>
      </c>
    </row>
    <row r="93">
      <c r="A93" s="408" t="s">
        <v>517</v>
      </c>
      <c r="B93" s="156" t="s">
        <v>874</v>
      </c>
      <c r="C93" s="156" t="s">
        <v>806</v>
      </c>
      <c r="D93" s="156" t="s">
        <v>727</v>
      </c>
      <c r="E93" s="156" t="s">
        <v>875</v>
      </c>
      <c r="F93" s="156" t="s">
        <v>881</v>
      </c>
      <c r="H93" s="92" t="str">
        <f t="shared" si="1"/>
        <v>3illBC-12_TruSeq_UN 1_ILL-BC 26</v>
      </c>
    </row>
    <row r="94">
      <c r="A94" s="408" t="s">
        <v>518</v>
      </c>
      <c r="B94" s="156" t="s">
        <v>874</v>
      </c>
      <c r="C94" s="156" t="s">
        <v>824</v>
      </c>
      <c r="D94" s="156" t="s">
        <v>727</v>
      </c>
      <c r="E94" s="156" t="s">
        <v>875</v>
      </c>
      <c r="F94" s="156" t="s">
        <v>882</v>
      </c>
      <c r="H94" s="92" t="str">
        <f t="shared" si="1"/>
        <v>3illBC-12_TruSeq_UN 1_ILL-BC 27</v>
      </c>
    </row>
    <row r="95">
      <c r="A95" s="408" t="s">
        <v>520</v>
      </c>
      <c r="B95" s="156" t="s">
        <v>874</v>
      </c>
      <c r="C95" s="156" t="s">
        <v>112</v>
      </c>
      <c r="D95" s="156" t="s">
        <v>727</v>
      </c>
      <c r="E95" s="156" t="s">
        <v>875</v>
      </c>
      <c r="F95" s="156" t="s">
        <v>883</v>
      </c>
      <c r="H95" s="92" t="str">
        <f t="shared" si="1"/>
        <v>3illBC-12_TruSeq_UN 1_ILL-BC 28</v>
      </c>
    </row>
    <row r="96">
      <c r="A96" s="408" t="s">
        <v>521</v>
      </c>
      <c r="B96" s="156" t="s">
        <v>874</v>
      </c>
      <c r="C96" s="156" t="s">
        <v>822</v>
      </c>
      <c r="D96" s="156" t="s">
        <v>727</v>
      </c>
      <c r="E96" s="156" t="s">
        <v>875</v>
      </c>
      <c r="F96" s="156" t="s">
        <v>885</v>
      </c>
      <c r="H96" s="92" t="str">
        <f t="shared" si="1"/>
        <v>3illBC-12_TruSeq_UN 1_ILL-BC 29</v>
      </c>
    </row>
    <row r="97">
      <c r="A97" s="408" t="s">
        <v>522</v>
      </c>
      <c r="B97" s="156" t="s">
        <v>874</v>
      </c>
      <c r="C97" s="156" t="s">
        <v>817</v>
      </c>
      <c r="D97" s="156" t="s">
        <v>727</v>
      </c>
      <c r="E97" s="156" t="s">
        <v>875</v>
      </c>
      <c r="F97" s="156" t="s">
        <v>886</v>
      </c>
      <c r="H97" s="92" t="str">
        <f t="shared" si="1"/>
        <v>3illBC-12_TruSeq_UN 1_ILL-BC 30</v>
      </c>
    </row>
    <row r="98">
      <c r="A98" s="399" t="s">
        <v>523</v>
      </c>
      <c r="B98" s="156" t="s">
        <v>890</v>
      </c>
      <c r="C98" s="156" t="s">
        <v>657</v>
      </c>
      <c r="D98" s="156" t="s">
        <v>716</v>
      </c>
      <c r="E98" s="156" t="s">
        <v>891</v>
      </c>
      <c r="F98" s="156" t="s">
        <v>876</v>
      </c>
      <c r="H98" s="92" t="str">
        <f t="shared" si="1"/>
        <v>3illBC-1_TruSeq_UN 2_ILL-BC 23</v>
      </c>
    </row>
    <row r="99">
      <c r="A99" s="399" t="s">
        <v>524</v>
      </c>
      <c r="B99" s="156" t="s">
        <v>890</v>
      </c>
      <c r="C99" s="156" t="s">
        <v>638</v>
      </c>
      <c r="D99" s="156" t="s">
        <v>716</v>
      </c>
      <c r="E99" s="156" t="s">
        <v>891</v>
      </c>
      <c r="F99" s="156" t="s">
        <v>878</v>
      </c>
      <c r="H99" s="92" t="str">
        <f t="shared" si="1"/>
        <v>3illBC-1_TruSeq_UN 2_ILL-BC 24</v>
      </c>
    </row>
    <row r="100">
      <c r="A100" s="399" t="s">
        <v>525</v>
      </c>
      <c r="B100" s="156" t="s">
        <v>890</v>
      </c>
      <c r="C100" s="156" t="s">
        <v>652</v>
      </c>
      <c r="D100" s="156" t="s">
        <v>716</v>
      </c>
      <c r="E100" s="156" t="s">
        <v>891</v>
      </c>
      <c r="F100" s="156" t="s">
        <v>880</v>
      </c>
      <c r="H100" s="92" t="str">
        <f t="shared" si="1"/>
        <v>3illBC-1_TruSeq_UN 2_ILL-BC 25</v>
      </c>
    </row>
    <row r="101">
      <c r="A101" s="399" t="s">
        <v>526</v>
      </c>
      <c r="B101" s="156" t="s">
        <v>890</v>
      </c>
      <c r="C101" s="156" t="s">
        <v>666</v>
      </c>
      <c r="D101" s="156" t="s">
        <v>716</v>
      </c>
      <c r="E101" s="156" t="s">
        <v>891</v>
      </c>
      <c r="F101" s="156" t="s">
        <v>881</v>
      </c>
      <c r="H101" s="92" t="str">
        <f t="shared" si="1"/>
        <v>3illBC-1_TruSeq_UN 2_ILL-BC 26</v>
      </c>
    </row>
    <row r="102">
      <c r="A102" s="399" t="s">
        <v>527</v>
      </c>
      <c r="B102" s="156" t="s">
        <v>890</v>
      </c>
      <c r="C102" s="156" t="s">
        <v>671</v>
      </c>
      <c r="D102" s="156" t="s">
        <v>716</v>
      </c>
      <c r="E102" s="156" t="s">
        <v>891</v>
      </c>
      <c r="F102" s="156" t="s">
        <v>882</v>
      </c>
      <c r="H102" s="92" t="str">
        <f t="shared" si="1"/>
        <v>3illBC-1_TruSeq_UN 2_ILL-BC 27</v>
      </c>
    </row>
    <row r="103">
      <c r="A103" s="399" t="s">
        <v>528</v>
      </c>
      <c r="B103" s="156" t="s">
        <v>890</v>
      </c>
      <c r="C103" s="156" t="s">
        <v>662</v>
      </c>
      <c r="D103" s="156" t="s">
        <v>716</v>
      </c>
      <c r="E103" s="156" t="s">
        <v>891</v>
      </c>
      <c r="F103" s="156" t="s">
        <v>883</v>
      </c>
      <c r="H103" s="92" t="str">
        <f t="shared" si="1"/>
        <v>3illBC-1_TruSeq_UN 2_ILL-BC 28</v>
      </c>
    </row>
    <row r="104">
      <c r="A104" s="399" t="s">
        <v>530</v>
      </c>
      <c r="B104" s="156" t="s">
        <v>890</v>
      </c>
      <c r="C104" s="156" t="s">
        <v>648</v>
      </c>
      <c r="D104" s="156" t="s">
        <v>716</v>
      </c>
      <c r="E104" s="156" t="s">
        <v>891</v>
      </c>
      <c r="F104" s="156" t="s">
        <v>885</v>
      </c>
      <c r="H104" s="92" t="str">
        <f t="shared" si="1"/>
        <v>3illBC-1_TruSeq_UN 2_ILL-BC 29</v>
      </c>
    </row>
    <row r="105">
      <c r="A105" s="399" t="s">
        <v>531</v>
      </c>
      <c r="B105" s="156" t="s">
        <v>890</v>
      </c>
      <c r="C105" s="156" t="s">
        <v>643</v>
      </c>
      <c r="D105" s="156" t="s">
        <v>716</v>
      </c>
      <c r="E105" s="156" t="s">
        <v>891</v>
      </c>
      <c r="F105" s="156" t="s">
        <v>886</v>
      </c>
      <c r="H105" s="92" t="str">
        <f t="shared" si="1"/>
        <v>3illBC-1_TruSeq_UN 2_ILL-BC 30</v>
      </c>
    </row>
    <row r="106">
      <c r="A106" s="399" t="s">
        <v>532</v>
      </c>
      <c r="B106" s="156" t="s">
        <v>890</v>
      </c>
      <c r="C106" s="156" t="s">
        <v>660</v>
      </c>
      <c r="D106" s="156" t="s">
        <v>717</v>
      </c>
      <c r="E106" s="156" t="s">
        <v>891</v>
      </c>
      <c r="F106" s="156" t="s">
        <v>876</v>
      </c>
      <c r="H106" s="92" t="str">
        <f t="shared" si="1"/>
        <v>3illBC-2_TruSeq_UN 2_ILL-BC 23</v>
      </c>
    </row>
    <row r="107">
      <c r="A107" s="399" t="s">
        <v>533</v>
      </c>
      <c r="B107" s="156" t="s">
        <v>890</v>
      </c>
      <c r="C107" s="156" t="s">
        <v>641</v>
      </c>
      <c r="D107" s="156" t="s">
        <v>717</v>
      </c>
      <c r="E107" s="156" t="s">
        <v>891</v>
      </c>
      <c r="F107" s="156" t="s">
        <v>878</v>
      </c>
      <c r="H107" s="92" t="str">
        <f t="shared" si="1"/>
        <v>3illBC-2_TruSeq_UN 2_ILL-BC 24</v>
      </c>
    </row>
    <row r="108">
      <c r="A108" s="399" t="s">
        <v>594</v>
      </c>
      <c r="B108" s="156" t="s">
        <v>890</v>
      </c>
      <c r="C108" s="156" t="s">
        <v>655</v>
      </c>
      <c r="D108" s="156" t="s">
        <v>717</v>
      </c>
      <c r="E108" s="156" t="s">
        <v>891</v>
      </c>
      <c r="F108" s="156" t="s">
        <v>880</v>
      </c>
      <c r="H108" s="92" t="str">
        <f t="shared" si="1"/>
        <v>3illBC-2_TruSeq_UN 2_ILL-BC 25</v>
      </c>
    </row>
    <row r="109">
      <c r="A109" s="399" t="s">
        <v>595</v>
      </c>
      <c r="B109" s="156" t="s">
        <v>890</v>
      </c>
      <c r="C109" s="156" t="s">
        <v>669</v>
      </c>
      <c r="D109" s="156" t="s">
        <v>717</v>
      </c>
      <c r="E109" s="156" t="s">
        <v>891</v>
      </c>
      <c r="F109" s="156" t="s">
        <v>881</v>
      </c>
      <c r="H109" s="92" t="str">
        <f t="shared" si="1"/>
        <v>3illBC-2_TruSeq_UN 2_ILL-BC 26</v>
      </c>
    </row>
    <row r="110">
      <c r="A110" s="399" t="s">
        <v>596</v>
      </c>
      <c r="B110" s="156" t="s">
        <v>890</v>
      </c>
      <c r="C110" s="156" t="s">
        <v>674</v>
      </c>
      <c r="D110" s="156" t="s">
        <v>717</v>
      </c>
      <c r="E110" s="156" t="s">
        <v>891</v>
      </c>
      <c r="F110" s="156" t="s">
        <v>882</v>
      </c>
      <c r="H110" s="92" t="str">
        <f t="shared" si="1"/>
        <v>3illBC-2_TruSeq_UN 2_ILL-BC 27</v>
      </c>
    </row>
    <row r="111">
      <c r="A111" s="399" t="s">
        <v>597</v>
      </c>
      <c r="B111" s="156" t="s">
        <v>890</v>
      </c>
      <c r="C111" s="156" t="s">
        <v>664</v>
      </c>
      <c r="D111" s="156" t="s">
        <v>717</v>
      </c>
      <c r="E111" s="156" t="s">
        <v>891</v>
      </c>
      <c r="F111" s="156" t="s">
        <v>883</v>
      </c>
      <c r="H111" s="92" t="str">
        <f t="shared" si="1"/>
        <v>3illBC-2_TruSeq_UN 2_ILL-BC 28</v>
      </c>
    </row>
    <row r="112">
      <c r="A112" s="399" t="s">
        <v>598</v>
      </c>
      <c r="B112" s="156" t="s">
        <v>890</v>
      </c>
      <c r="C112" s="156" t="s">
        <v>650</v>
      </c>
      <c r="D112" s="156" t="s">
        <v>717</v>
      </c>
      <c r="E112" s="156" t="s">
        <v>891</v>
      </c>
      <c r="F112" s="156" t="s">
        <v>885</v>
      </c>
      <c r="H112" s="92" t="str">
        <f t="shared" si="1"/>
        <v>3illBC-2_TruSeq_UN 2_ILL-BC 29</v>
      </c>
    </row>
    <row r="113">
      <c r="A113" s="399" t="s">
        <v>599</v>
      </c>
      <c r="B113" s="156" t="s">
        <v>890</v>
      </c>
      <c r="C113" s="156" t="s">
        <v>646</v>
      </c>
      <c r="D113" s="156" t="s">
        <v>717</v>
      </c>
      <c r="E113" s="156" t="s">
        <v>891</v>
      </c>
      <c r="F113" s="156" t="s">
        <v>886</v>
      </c>
      <c r="H113" s="92" t="str">
        <f t="shared" si="1"/>
        <v>3illBC-2_TruSeq_UN 2_ILL-BC 30</v>
      </c>
    </row>
    <row r="114">
      <c r="A114" s="399" t="s">
        <v>892</v>
      </c>
      <c r="B114" s="156" t="s">
        <v>890</v>
      </c>
      <c r="C114" s="156" t="s">
        <v>677</v>
      </c>
      <c r="D114" s="156" t="s">
        <v>718</v>
      </c>
      <c r="E114" s="156" t="s">
        <v>891</v>
      </c>
      <c r="F114" s="156" t="s">
        <v>876</v>
      </c>
      <c r="H114" s="92" t="str">
        <f t="shared" si="1"/>
        <v>3illBC-3_TruSeq_UN 2_ILL-BC 23</v>
      </c>
    </row>
    <row r="115">
      <c r="A115" s="399" t="s">
        <v>601</v>
      </c>
      <c r="B115" s="156" t="s">
        <v>890</v>
      </c>
      <c r="C115" s="156" t="s">
        <v>679</v>
      </c>
      <c r="D115" s="156" t="s">
        <v>718</v>
      </c>
      <c r="E115" s="156" t="s">
        <v>891</v>
      </c>
      <c r="F115" s="156" t="s">
        <v>878</v>
      </c>
      <c r="H115" s="92" t="str">
        <f t="shared" si="1"/>
        <v>3illBC-3_TruSeq_UN 2_ILL-BC 24</v>
      </c>
    </row>
    <row r="116">
      <c r="A116" s="399" t="s">
        <v>602</v>
      </c>
      <c r="B116" s="156" t="s">
        <v>890</v>
      </c>
      <c r="C116" s="156" t="s">
        <v>681</v>
      </c>
      <c r="D116" s="156" t="s">
        <v>718</v>
      </c>
      <c r="E116" s="156" t="s">
        <v>891</v>
      </c>
      <c r="F116" s="156" t="s">
        <v>880</v>
      </c>
      <c r="H116" s="92" t="str">
        <f t="shared" si="1"/>
        <v>3illBC-3_TruSeq_UN 2_ILL-BC 25</v>
      </c>
    </row>
    <row r="117">
      <c r="A117" s="399" t="s">
        <v>603</v>
      </c>
      <c r="B117" s="156" t="s">
        <v>890</v>
      </c>
      <c r="C117" s="156" t="s">
        <v>785</v>
      </c>
      <c r="D117" s="156" t="s">
        <v>718</v>
      </c>
      <c r="E117" s="156" t="s">
        <v>891</v>
      </c>
      <c r="F117" s="156" t="s">
        <v>881</v>
      </c>
      <c r="H117" s="92" t="str">
        <f t="shared" si="1"/>
        <v>3illBC-3_TruSeq_UN 2_ILL-BC 26</v>
      </c>
    </row>
    <row r="118">
      <c r="A118" s="399" t="s">
        <v>604</v>
      </c>
      <c r="B118" s="156" t="s">
        <v>890</v>
      </c>
      <c r="C118" s="156" t="s">
        <v>786</v>
      </c>
      <c r="D118" s="156" t="s">
        <v>718</v>
      </c>
      <c r="E118" s="156" t="s">
        <v>891</v>
      </c>
      <c r="F118" s="156" t="s">
        <v>882</v>
      </c>
      <c r="H118" s="92" t="str">
        <f t="shared" si="1"/>
        <v>3illBC-3_TruSeq_UN 2_ILL-BC 27</v>
      </c>
    </row>
    <row r="119">
      <c r="A119" s="399" t="s">
        <v>605</v>
      </c>
      <c r="B119" s="156" t="s">
        <v>890</v>
      </c>
      <c r="C119" s="156" t="s">
        <v>782</v>
      </c>
      <c r="D119" s="156" t="s">
        <v>718</v>
      </c>
      <c r="E119" s="156" t="s">
        <v>891</v>
      </c>
      <c r="F119" s="156" t="s">
        <v>883</v>
      </c>
      <c r="H119" s="92" t="str">
        <f t="shared" si="1"/>
        <v>3illBC-3_TruSeq_UN 2_ILL-BC 28</v>
      </c>
    </row>
    <row r="120">
      <c r="A120" s="399" t="s">
        <v>624</v>
      </c>
      <c r="B120" s="156" t="s">
        <v>890</v>
      </c>
      <c r="C120" s="156" t="s">
        <v>784</v>
      </c>
      <c r="D120" s="156" t="s">
        <v>718</v>
      </c>
      <c r="E120" s="156" t="s">
        <v>891</v>
      </c>
      <c r="F120" s="156" t="s">
        <v>885</v>
      </c>
      <c r="H120" s="92" t="str">
        <f t="shared" si="1"/>
        <v>3illBC-3_TruSeq_UN 2_ILL-BC 29</v>
      </c>
    </row>
    <row r="121">
      <c r="A121" s="399" t="s">
        <v>617</v>
      </c>
      <c r="B121" s="156" t="s">
        <v>890</v>
      </c>
      <c r="C121" s="156" t="s">
        <v>800</v>
      </c>
      <c r="D121" s="156" t="s">
        <v>718</v>
      </c>
      <c r="E121" s="156" t="s">
        <v>891</v>
      </c>
      <c r="F121" s="156" t="s">
        <v>886</v>
      </c>
      <c r="H121" s="92" t="str">
        <f t="shared" si="1"/>
        <v>3illBC-3_TruSeq_UN 2_ILL-BC 30</v>
      </c>
    </row>
    <row r="122">
      <c r="A122" s="399" t="s">
        <v>610</v>
      </c>
      <c r="B122" s="156" t="s">
        <v>890</v>
      </c>
      <c r="C122" s="156" t="s">
        <v>794</v>
      </c>
      <c r="D122" s="156" t="s">
        <v>719</v>
      </c>
      <c r="E122" s="156" t="s">
        <v>891</v>
      </c>
      <c r="F122" s="156" t="s">
        <v>876</v>
      </c>
      <c r="H122" s="92" t="str">
        <f t="shared" si="1"/>
        <v>3illBC-4_TruSeq_UN 2_ILL-BC 23</v>
      </c>
    </row>
    <row r="123">
      <c r="A123" s="399" t="s">
        <v>611</v>
      </c>
      <c r="B123" s="156" t="s">
        <v>890</v>
      </c>
      <c r="C123" s="156" t="s">
        <v>815</v>
      </c>
      <c r="D123" s="156" t="s">
        <v>719</v>
      </c>
      <c r="E123" s="156" t="s">
        <v>891</v>
      </c>
      <c r="F123" s="156" t="s">
        <v>878</v>
      </c>
      <c r="H123" s="92" t="str">
        <f t="shared" si="1"/>
        <v>3illBC-4_TruSeq_UN 2_ILL-BC 24</v>
      </c>
    </row>
    <row r="124">
      <c r="A124" s="399" t="s">
        <v>612</v>
      </c>
      <c r="B124" s="156" t="s">
        <v>890</v>
      </c>
      <c r="C124" s="156" t="s">
        <v>775</v>
      </c>
      <c r="D124" s="156" t="s">
        <v>719</v>
      </c>
      <c r="E124" s="156" t="s">
        <v>891</v>
      </c>
      <c r="F124" s="156" t="s">
        <v>880</v>
      </c>
      <c r="H124" s="92" t="str">
        <f t="shared" si="1"/>
        <v>3illBC-4_TruSeq_UN 2_ILL-BC 25</v>
      </c>
    </row>
    <row r="125">
      <c r="A125" s="399" t="s">
        <v>606</v>
      </c>
      <c r="B125" s="156" t="s">
        <v>890</v>
      </c>
      <c r="C125" s="156" t="s">
        <v>799</v>
      </c>
      <c r="D125" s="156" t="s">
        <v>719</v>
      </c>
      <c r="E125" s="156" t="s">
        <v>891</v>
      </c>
      <c r="F125" s="156" t="s">
        <v>881</v>
      </c>
      <c r="H125" s="92" t="str">
        <f t="shared" si="1"/>
        <v>3illBC-4_TruSeq_UN 2_ILL-BC 26</v>
      </c>
    </row>
    <row r="126">
      <c r="A126" s="399" t="s">
        <v>608</v>
      </c>
      <c r="B126" s="156" t="s">
        <v>890</v>
      </c>
      <c r="C126" s="156" t="s">
        <v>791</v>
      </c>
      <c r="D126" s="156" t="s">
        <v>719</v>
      </c>
      <c r="E126" s="156" t="s">
        <v>891</v>
      </c>
      <c r="F126" s="156" t="s">
        <v>882</v>
      </c>
      <c r="H126" s="92" t="str">
        <f t="shared" si="1"/>
        <v>3illBC-4_TruSeq_UN 2_ILL-BC 27</v>
      </c>
    </row>
    <row r="127">
      <c r="A127" s="399" t="s">
        <v>618</v>
      </c>
      <c r="B127" s="156" t="s">
        <v>890</v>
      </c>
      <c r="C127" s="156" t="s">
        <v>821</v>
      </c>
      <c r="D127" s="156" t="s">
        <v>719</v>
      </c>
      <c r="E127" s="156" t="s">
        <v>891</v>
      </c>
      <c r="F127" s="156" t="s">
        <v>883</v>
      </c>
      <c r="H127" s="92" t="str">
        <f t="shared" si="1"/>
        <v>3illBC-4_TruSeq_UN 2_ILL-BC 28</v>
      </c>
    </row>
    <row r="128">
      <c r="A128" s="399" t="s">
        <v>615</v>
      </c>
      <c r="B128" s="156" t="s">
        <v>890</v>
      </c>
      <c r="C128" s="156" t="s">
        <v>818</v>
      </c>
      <c r="D128" s="156" t="s">
        <v>719</v>
      </c>
      <c r="E128" s="156" t="s">
        <v>891</v>
      </c>
      <c r="F128" s="156" t="s">
        <v>885</v>
      </c>
      <c r="H128" s="92" t="str">
        <f t="shared" si="1"/>
        <v>3illBC-4_TruSeq_UN 2_ILL-BC 29</v>
      </c>
    </row>
    <row r="129">
      <c r="A129" s="399" t="s">
        <v>535</v>
      </c>
      <c r="B129" s="156" t="s">
        <v>890</v>
      </c>
      <c r="C129" s="156" t="s">
        <v>790</v>
      </c>
      <c r="D129" s="156" t="s">
        <v>719</v>
      </c>
      <c r="E129" s="156" t="s">
        <v>891</v>
      </c>
      <c r="F129" s="156" t="s">
        <v>886</v>
      </c>
      <c r="H129" s="92" t="str">
        <f t="shared" si="1"/>
        <v>3illBC-4_TruSeq_UN 2_ILL-BC 30</v>
      </c>
    </row>
    <row r="130">
      <c r="A130" s="399" t="s">
        <v>536</v>
      </c>
      <c r="B130" s="156" t="s">
        <v>890</v>
      </c>
      <c r="C130" s="156" t="s">
        <v>837</v>
      </c>
      <c r="D130" s="156" t="s">
        <v>720</v>
      </c>
      <c r="E130" s="156" t="s">
        <v>891</v>
      </c>
      <c r="F130" s="156" t="s">
        <v>876</v>
      </c>
      <c r="H130" s="92" t="str">
        <f t="shared" si="1"/>
        <v>3illBC-5_TruSeq_UN 2_ILL-BC 23</v>
      </c>
    </row>
    <row r="131">
      <c r="A131" s="399" t="s">
        <v>538</v>
      </c>
      <c r="B131" s="156" t="s">
        <v>890</v>
      </c>
      <c r="C131" s="156" t="s">
        <v>844</v>
      </c>
      <c r="D131" s="156" t="s">
        <v>720</v>
      </c>
      <c r="E131" s="156" t="s">
        <v>891</v>
      </c>
      <c r="F131" s="156" t="s">
        <v>878</v>
      </c>
      <c r="H131" s="92" t="str">
        <f t="shared" si="1"/>
        <v>3illBC-5_TruSeq_UN 2_ILL-BC 24</v>
      </c>
    </row>
    <row r="132">
      <c r="A132" s="399" t="s">
        <v>539</v>
      </c>
      <c r="B132" s="156" t="s">
        <v>890</v>
      </c>
      <c r="C132" s="156" t="s">
        <v>829</v>
      </c>
      <c r="D132" s="156" t="s">
        <v>720</v>
      </c>
      <c r="E132" s="156" t="s">
        <v>891</v>
      </c>
      <c r="F132" s="156" t="s">
        <v>880</v>
      </c>
      <c r="H132" s="92" t="str">
        <f t="shared" si="1"/>
        <v>3illBC-5_TruSeq_UN 2_ILL-BC 25</v>
      </c>
    </row>
    <row r="133">
      <c r="A133" s="399" t="s">
        <v>546</v>
      </c>
      <c r="B133" s="156" t="s">
        <v>890</v>
      </c>
      <c r="C133" s="156" t="s">
        <v>834</v>
      </c>
      <c r="D133" s="156" t="s">
        <v>720</v>
      </c>
      <c r="E133" s="156" t="s">
        <v>891</v>
      </c>
      <c r="F133" s="156" t="s">
        <v>881</v>
      </c>
      <c r="H133" s="92" t="str">
        <f t="shared" si="1"/>
        <v>3illBC-5_TruSeq_UN 2_ILL-BC 26</v>
      </c>
    </row>
    <row r="134">
      <c r="A134" s="399" t="s">
        <v>557</v>
      </c>
      <c r="B134" s="156" t="s">
        <v>890</v>
      </c>
      <c r="C134" s="156" t="s">
        <v>843</v>
      </c>
      <c r="D134" s="156" t="s">
        <v>720</v>
      </c>
      <c r="E134" s="156" t="s">
        <v>891</v>
      </c>
      <c r="F134" s="156" t="s">
        <v>882</v>
      </c>
      <c r="H134" s="92" t="str">
        <f t="shared" si="1"/>
        <v>3illBC-5_TruSeq_UN 2_ILL-BC 27</v>
      </c>
    </row>
    <row r="135">
      <c r="A135" s="399" t="s">
        <v>560</v>
      </c>
      <c r="B135" s="156" t="s">
        <v>890</v>
      </c>
      <c r="C135" s="156" t="s">
        <v>846</v>
      </c>
      <c r="D135" s="156" t="s">
        <v>720</v>
      </c>
      <c r="E135" s="156" t="s">
        <v>891</v>
      </c>
      <c r="F135" s="156" t="s">
        <v>883</v>
      </c>
      <c r="H135" s="92" t="str">
        <f t="shared" si="1"/>
        <v>3illBC-5_TruSeq_UN 2_ILL-BC 28</v>
      </c>
    </row>
    <row r="136">
      <c r="A136" s="399" t="s">
        <v>564</v>
      </c>
      <c r="B136" s="156" t="s">
        <v>890</v>
      </c>
      <c r="C136" s="156" t="s">
        <v>797</v>
      </c>
      <c r="D136" s="156" t="s">
        <v>720</v>
      </c>
      <c r="E136" s="156" t="s">
        <v>891</v>
      </c>
      <c r="F136" s="156" t="s">
        <v>885</v>
      </c>
      <c r="H136" s="92" t="str">
        <f t="shared" si="1"/>
        <v>3illBC-5_TruSeq_UN 2_ILL-BC 29</v>
      </c>
    </row>
    <row r="137">
      <c r="A137" s="399" t="s">
        <v>568</v>
      </c>
      <c r="B137" s="156" t="s">
        <v>890</v>
      </c>
      <c r="C137" s="156" t="s">
        <v>830</v>
      </c>
      <c r="D137" s="156" t="s">
        <v>720</v>
      </c>
      <c r="E137" s="156" t="s">
        <v>891</v>
      </c>
      <c r="F137" s="156" t="s">
        <v>886</v>
      </c>
      <c r="H137" s="92" t="str">
        <f t="shared" si="1"/>
        <v>3illBC-5_TruSeq_UN 2_ILL-BC 30</v>
      </c>
    </row>
    <row r="138">
      <c r="A138" s="399" t="s">
        <v>570</v>
      </c>
      <c r="B138" s="156" t="s">
        <v>890</v>
      </c>
      <c r="C138" s="156" t="s">
        <v>820</v>
      </c>
      <c r="D138" s="156" t="s">
        <v>721</v>
      </c>
      <c r="E138" s="156" t="s">
        <v>891</v>
      </c>
      <c r="F138" s="156" t="s">
        <v>876</v>
      </c>
      <c r="H138" s="92" t="str">
        <f t="shared" si="1"/>
        <v>3illBC-6_TruSeq_UN 2_ILL-BC 23</v>
      </c>
    </row>
    <row r="139">
      <c r="A139" s="399" t="s">
        <v>573</v>
      </c>
      <c r="B139" s="156" t="s">
        <v>890</v>
      </c>
      <c r="C139" s="156" t="s">
        <v>814</v>
      </c>
      <c r="D139" s="156" t="s">
        <v>721</v>
      </c>
      <c r="E139" s="156" t="s">
        <v>891</v>
      </c>
      <c r="F139" s="156" t="s">
        <v>878</v>
      </c>
      <c r="H139" s="92" t="str">
        <f t="shared" si="1"/>
        <v>3illBC-6_TruSeq_UN 2_ILL-BC 24</v>
      </c>
    </row>
    <row r="140">
      <c r="A140" s="399" t="s">
        <v>574</v>
      </c>
      <c r="B140" s="156" t="s">
        <v>890</v>
      </c>
      <c r="C140" s="156" t="s">
        <v>771</v>
      </c>
      <c r="D140" s="156" t="s">
        <v>721</v>
      </c>
      <c r="E140" s="156" t="s">
        <v>891</v>
      </c>
      <c r="F140" s="156" t="s">
        <v>880</v>
      </c>
      <c r="H140" s="92" t="str">
        <f t="shared" si="1"/>
        <v>3illBC-6_TruSeq_UN 2_ILL-BC 25</v>
      </c>
    </row>
    <row r="141">
      <c r="A141" s="399" t="s">
        <v>575</v>
      </c>
      <c r="B141" s="156" t="s">
        <v>890</v>
      </c>
      <c r="C141" s="156" t="s">
        <v>769</v>
      </c>
      <c r="D141" s="156" t="s">
        <v>721</v>
      </c>
      <c r="E141" s="156" t="s">
        <v>891</v>
      </c>
      <c r="F141" s="156" t="s">
        <v>881</v>
      </c>
      <c r="H141" s="92" t="str">
        <f t="shared" si="1"/>
        <v>3illBC-6_TruSeq_UN 2_ILL-BC 26</v>
      </c>
    </row>
    <row r="142">
      <c r="A142" s="399" t="s">
        <v>576</v>
      </c>
      <c r="B142" s="156" t="s">
        <v>890</v>
      </c>
      <c r="C142" s="156" t="s">
        <v>793</v>
      </c>
      <c r="D142" s="156" t="s">
        <v>721</v>
      </c>
      <c r="E142" s="156" t="s">
        <v>891</v>
      </c>
      <c r="F142" s="156" t="s">
        <v>882</v>
      </c>
      <c r="H142" s="92" t="str">
        <f t="shared" si="1"/>
        <v>3illBC-6_TruSeq_UN 2_ILL-BC 27</v>
      </c>
    </row>
    <row r="143">
      <c r="A143" s="399" t="s">
        <v>579</v>
      </c>
      <c r="B143" s="156" t="s">
        <v>890</v>
      </c>
      <c r="C143" s="156" t="s">
        <v>845</v>
      </c>
      <c r="D143" s="156" t="s">
        <v>721</v>
      </c>
      <c r="E143" s="156" t="s">
        <v>891</v>
      </c>
      <c r="F143" s="156" t="s">
        <v>883</v>
      </c>
      <c r="H143" s="92" t="str">
        <f t="shared" si="1"/>
        <v>3illBC-6_TruSeq_UN 2_ILL-BC 28</v>
      </c>
    </row>
    <row r="144">
      <c r="A144" s="399" t="s">
        <v>593</v>
      </c>
      <c r="B144" s="156" t="s">
        <v>890</v>
      </c>
      <c r="C144" s="156" t="s">
        <v>776</v>
      </c>
      <c r="D144" s="156" t="s">
        <v>721</v>
      </c>
      <c r="E144" s="156" t="s">
        <v>891</v>
      </c>
      <c r="F144" s="156" t="s">
        <v>885</v>
      </c>
      <c r="H144" s="92" t="str">
        <f t="shared" si="1"/>
        <v>3illBC-6_TruSeq_UN 2_ILL-BC 29</v>
      </c>
    </row>
    <row r="145">
      <c r="A145" s="399" t="s">
        <v>439</v>
      </c>
      <c r="B145" s="156" t="s">
        <v>890</v>
      </c>
      <c r="C145" s="156" t="s">
        <v>774</v>
      </c>
      <c r="D145" s="156" t="s">
        <v>721</v>
      </c>
      <c r="E145" s="156" t="s">
        <v>891</v>
      </c>
      <c r="F145" s="156" t="s">
        <v>886</v>
      </c>
      <c r="H145" s="92" t="str">
        <f t="shared" si="1"/>
        <v>3illBC-6_TruSeq_UN 2_ILL-BC 30</v>
      </c>
    </row>
    <row r="146">
      <c r="A146" s="399" t="s">
        <v>440</v>
      </c>
      <c r="B146" s="156" t="s">
        <v>890</v>
      </c>
      <c r="C146" s="156" t="s">
        <v>773</v>
      </c>
      <c r="D146" s="156" t="s">
        <v>722</v>
      </c>
      <c r="E146" s="156" t="s">
        <v>891</v>
      </c>
      <c r="F146" s="156" t="s">
        <v>876</v>
      </c>
      <c r="H146" s="92" t="str">
        <f t="shared" si="1"/>
        <v>3illBC-7_TruSeq_UN 2_ILL-BC 23</v>
      </c>
    </row>
    <row r="147">
      <c r="A147" s="399" t="s">
        <v>442</v>
      </c>
      <c r="B147" s="156" t="s">
        <v>890</v>
      </c>
      <c r="C147" s="156" t="s">
        <v>772</v>
      </c>
      <c r="D147" s="156" t="s">
        <v>722</v>
      </c>
      <c r="E147" s="156" t="s">
        <v>891</v>
      </c>
      <c r="F147" s="156" t="s">
        <v>878</v>
      </c>
      <c r="H147" s="92" t="str">
        <f t="shared" si="1"/>
        <v>3illBC-7_TruSeq_UN 2_ILL-BC 24</v>
      </c>
    </row>
    <row r="148">
      <c r="A148" s="399" t="s">
        <v>445</v>
      </c>
      <c r="B148" s="156" t="s">
        <v>890</v>
      </c>
      <c r="C148" s="156" t="s">
        <v>832</v>
      </c>
      <c r="D148" s="156" t="s">
        <v>722</v>
      </c>
      <c r="E148" s="156" t="s">
        <v>891</v>
      </c>
      <c r="F148" s="156" t="s">
        <v>880</v>
      </c>
      <c r="H148" s="92" t="str">
        <f t="shared" si="1"/>
        <v>3illBC-7_TruSeq_UN 2_ILL-BC 25</v>
      </c>
    </row>
    <row r="149">
      <c r="A149" s="399" t="s">
        <v>455</v>
      </c>
      <c r="B149" s="156" t="s">
        <v>890</v>
      </c>
      <c r="C149" s="156" t="s">
        <v>787</v>
      </c>
      <c r="D149" s="156" t="s">
        <v>722</v>
      </c>
      <c r="E149" s="156" t="s">
        <v>891</v>
      </c>
      <c r="F149" s="156" t="s">
        <v>881</v>
      </c>
      <c r="H149" s="92" t="str">
        <f t="shared" si="1"/>
        <v>3illBC-7_TruSeq_UN 2_ILL-BC 26</v>
      </c>
    </row>
    <row r="150">
      <c r="A150" s="399" t="s">
        <v>457</v>
      </c>
      <c r="B150" s="156" t="s">
        <v>890</v>
      </c>
      <c r="C150" s="156" t="s">
        <v>777</v>
      </c>
      <c r="D150" s="156" t="s">
        <v>722</v>
      </c>
      <c r="E150" s="156" t="s">
        <v>891</v>
      </c>
      <c r="F150" s="156" t="s">
        <v>882</v>
      </c>
      <c r="H150" s="92" t="str">
        <f t="shared" si="1"/>
        <v>3illBC-7_TruSeq_UN 2_ILL-BC 27</v>
      </c>
    </row>
    <row r="151">
      <c r="A151" s="399" t="s">
        <v>469</v>
      </c>
      <c r="B151" s="156" t="s">
        <v>890</v>
      </c>
      <c r="C151" s="156" t="s">
        <v>778</v>
      </c>
      <c r="D151" s="156" t="s">
        <v>722</v>
      </c>
      <c r="E151" s="156" t="s">
        <v>891</v>
      </c>
      <c r="F151" s="156" t="s">
        <v>883</v>
      </c>
      <c r="H151" s="92" t="str">
        <f t="shared" si="1"/>
        <v>3illBC-7_TruSeq_UN 2_ILL-BC 28</v>
      </c>
    </row>
    <row r="152">
      <c r="A152" s="399" t="s">
        <v>471</v>
      </c>
      <c r="B152" s="156" t="s">
        <v>890</v>
      </c>
      <c r="C152" s="156" t="s">
        <v>780</v>
      </c>
      <c r="D152" s="156" t="s">
        <v>722</v>
      </c>
      <c r="E152" s="156" t="s">
        <v>891</v>
      </c>
      <c r="F152" s="156" t="s">
        <v>885</v>
      </c>
      <c r="H152" s="92" t="str">
        <f t="shared" si="1"/>
        <v>3illBC-7_TruSeq_UN 2_ILL-BC 29</v>
      </c>
    </row>
    <row r="153">
      <c r="A153" s="399" t="s">
        <v>893</v>
      </c>
      <c r="B153" s="156" t="s">
        <v>890</v>
      </c>
      <c r="C153" s="156" t="s">
        <v>838</v>
      </c>
      <c r="D153" s="156" t="s">
        <v>722</v>
      </c>
      <c r="E153" s="156" t="s">
        <v>891</v>
      </c>
      <c r="F153" s="156" t="s">
        <v>886</v>
      </c>
      <c r="H153" s="92" t="str">
        <f t="shared" si="1"/>
        <v>3illBC-7_TruSeq_UN 2_ILL-BC 30</v>
      </c>
    </row>
    <row r="154">
      <c r="A154" s="399" t="s">
        <v>475</v>
      </c>
      <c r="B154" s="156" t="s">
        <v>890</v>
      </c>
      <c r="C154" s="156" t="s">
        <v>825</v>
      </c>
      <c r="D154" s="156" t="s">
        <v>723</v>
      </c>
      <c r="E154" s="156" t="s">
        <v>891</v>
      </c>
      <c r="F154" s="156" t="s">
        <v>876</v>
      </c>
      <c r="H154" s="92" t="str">
        <f t="shared" si="1"/>
        <v>3illBC-8_TruSeq_UN 2_ILL-BC 23</v>
      </c>
    </row>
    <row r="155">
      <c r="A155" s="399" t="s">
        <v>476</v>
      </c>
      <c r="B155" s="156" t="s">
        <v>890</v>
      </c>
      <c r="C155" s="156" t="s">
        <v>801</v>
      </c>
      <c r="D155" s="156" t="s">
        <v>723</v>
      </c>
      <c r="E155" s="156" t="s">
        <v>891</v>
      </c>
      <c r="F155" s="156" t="s">
        <v>878</v>
      </c>
      <c r="H155" s="92" t="str">
        <f t="shared" si="1"/>
        <v>3illBC-8_TruSeq_UN 2_ILL-BC 24</v>
      </c>
    </row>
    <row r="156">
      <c r="A156" s="399" t="s">
        <v>477</v>
      </c>
      <c r="B156" s="156" t="s">
        <v>890</v>
      </c>
      <c r="C156" s="156" t="s">
        <v>792</v>
      </c>
      <c r="D156" s="156" t="s">
        <v>723</v>
      </c>
      <c r="E156" s="156" t="s">
        <v>891</v>
      </c>
      <c r="F156" s="156" t="s">
        <v>880</v>
      </c>
      <c r="H156" s="92" t="str">
        <f t="shared" si="1"/>
        <v>3illBC-8_TruSeq_UN 2_ILL-BC 25</v>
      </c>
    </row>
    <row r="157">
      <c r="A157" s="399" t="s">
        <v>479</v>
      </c>
      <c r="B157" s="156" t="s">
        <v>890</v>
      </c>
      <c r="C157" s="156" t="s">
        <v>789</v>
      </c>
      <c r="D157" s="156" t="s">
        <v>723</v>
      </c>
      <c r="E157" s="156" t="s">
        <v>891</v>
      </c>
      <c r="F157" s="156" t="s">
        <v>881</v>
      </c>
      <c r="H157" s="92" t="str">
        <f t="shared" si="1"/>
        <v>3illBC-8_TruSeq_UN 2_ILL-BC 26</v>
      </c>
    </row>
    <row r="158">
      <c r="A158" s="399" t="s">
        <v>480</v>
      </c>
      <c r="B158" s="156" t="s">
        <v>890</v>
      </c>
      <c r="C158" s="156" t="s">
        <v>836</v>
      </c>
      <c r="D158" s="156" t="s">
        <v>723</v>
      </c>
      <c r="E158" s="156" t="s">
        <v>891</v>
      </c>
      <c r="F158" s="156" t="s">
        <v>882</v>
      </c>
      <c r="H158" s="92" t="str">
        <f t="shared" si="1"/>
        <v>3illBC-8_TruSeq_UN 2_ILL-BC 27</v>
      </c>
    </row>
    <row r="159">
      <c r="A159" s="399" t="s">
        <v>484</v>
      </c>
      <c r="B159" s="156" t="s">
        <v>890</v>
      </c>
      <c r="C159" s="156" t="s">
        <v>847</v>
      </c>
      <c r="D159" s="156" t="s">
        <v>723</v>
      </c>
      <c r="E159" s="156" t="s">
        <v>891</v>
      </c>
      <c r="F159" s="156" t="s">
        <v>883</v>
      </c>
      <c r="H159" s="92" t="str">
        <f t="shared" si="1"/>
        <v>3illBC-8_TruSeq_UN 2_ILL-BC 28</v>
      </c>
    </row>
    <row r="160">
      <c r="A160" s="399" t="s">
        <v>487</v>
      </c>
      <c r="B160" s="156" t="s">
        <v>890</v>
      </c>
      <c r="C160" s="156" t="s">
        <v>807</v>
      </c>
      <c r="D160" s="156" t="s">
        <v>723</v>
      </c>
      <c r="E160" s="156" t="s">
        <v>891</v>
      </c>
      <c r="F160" s="156" t="s">
        <v>885</v>
      </c>
      <c r="H160" s="92" t="str">
        <f t="shared" si="1"/>
        <v>3illBC-8_TruSeq_UN 2_ILL-BC 29</v>
      </c>
    </row>
    <row r="161">
      <c r="A161" s="399" t="s">
        <v>488</v>
      </c>
      <c r="B161" s="156" t="s">
        <v>890</v>
      </c>
      <c r="C161" s="156" t="s">
        <v>770</v>
      </c>
      <c r="D161" s="156" t="s">
        <v>723</v>
      </c>
      <c r="E161" s="156" t="s">
        <v>891</v>
      </c>
      <c r="F161" s="156" t="s">
        <v>886</v>
      </c>
      <c r="H161" s="92" t="str">
        <f t="shared" si="1"/>
        <v>3illBC-8_TruSeq_UN 2_ILL-BC 30</v>
      </c>
    </row>
    <row r="162">
      <c r="A162" s="399" t="s">
        <v>499</v>
      </c>
      <c r="B162" s="156" t="s">
        <v>890</v>
      </c>
      <c r="C162" s="156" t="s">
        <v>842</v>
      </c>
      <c r="D162" s="156" t="s">
        <v>724</v>
      </c>
      <c r="E162" s="156" t="s">
        <v>891</v>
      </c>
      <c r="F162" s="156" t="s">
        <v>876</v>
      </c>
      <c r="H162" s="92" t="str">
        <f t="shared" si="1"/>
        <v>3illBC-9_TruSeq_UN 2_ILL-BC 23</v>
      </c>
    </row>
    <row r="163">
      <c r="A163" s="399" t="s">
        <v>516</v>
      </c>
      <c r="B163" s="156" t="s">
        <v>890</v>
      </c>
      <c r="C163" s="156" t="s">
        <v>827</v>
      </c>
      <c r="D163" s="156" t="s">
        <v>724</v>
      </c>
      <c r="E163" s="156" t="s">
        <v>891</v>
      </c>
      <c r="F163" s="156" t="s">
        <v>878</v>
      </c>
      <c r="H163" s="92" t="str">
        <f t="shared" si="1"/>
        <v>3illBC-9_TruSeq_UN 2_ILL-BC 24</v>
      </c>
    </row>
    <row r="164">
      <c r="A164" s="399" t="s">
        <v>519</v>
      </c>
      <c r="B164" s="156" t="s">
        <v>890</v>
      </c>
      <c r="C164" s="156" t="s">
        <v>823</v>
      </c>
      <c r="D164" s="156" t="s">
        <v>724</v>
      </c>
      <c r="E164" s="156" t="s">
        <v>891</v>
      </c>
      <c r="F164" s="156" t="s">
        <v>880</v>
      </c>
      <c r="H164" s="92" t="str">
        <f t="shared" si="1"/>
        <v>3illBC-9_TruSeq_UN 2_ILL-BC 25</v>
      </c>
    </row>
    <row r="165">
      <c r="A165" s="399" t="s">
        <v>600</v>
      </c>
      <c r="B165" s="156" t="s">
        <v>890</v>
      </c>
      <c r="C165" s="156" t="s">
        <v>826</v>
      </c>
      <c r="D165" s="156" t="s">
        <v>724</v>
      </c>
      <c r="E165" s="156" t="s">
        <v>891</v>
      </c>
      <c r="F165" s="156" t="s">
        <v>881</v>
      </c>
      <c r="H165" s="92" t="str">
        <f t="shared" si="1"/>
        <v>3illBC-9_TruSeq_UN 2_ILL-BC 26</v>
      </c>
    </row>
    <row r="166">
      <c r="A166" s="399" t="s">
        <v>534</v>
      </c>
      <c r="B166" s="156" t="s">
        <v>890</v>
      </c>
      <c r="C166" s="156" t="s">
        <v>798</v>
      </c>
      <c r="D166" s="156" t="s">
        <v>724</v>
      </c>
      <c r="E166" s="156" t="s">
        <v>891</v>
      </c>
      <c r="F166" s="156" t="s">
        <v>882</v>
      </c>
      <c r="H166" s="92" t="str">
        <f t="shared" si="1"/>
        <v>3illBC-9_TruSeq_UN 2_ILL-BC 27</v>
      </c>
    </row>
    <row r="167">
      <c r="A167" s="399" t="s">
        <v>609</v>
      </c>
      <c r="B167" s="156" t="s">
        <v>890</v>
      </c>
      <c r="C167" s="156" t="s">
        <v>833</v>
      </c>
      <c r="D167" s="156" t="s">
        <v>724</v>
      </c>
      <c r="E167" s="156" t="s">
        <v>891</v>
      </c>
      <c r="F167" s="156" t="s">
        <v>883</v>
      </c>
      <c r="H167" s="92" t="str">
        <f t="shared" si="1"/>
        <v>3illBC-9_TruSeq_UN 2_ILL-BC 28</v>
      </c>
    </row>
    <row r="168">
      <c r="A168" s="399" t="s">
        <v>592</v>
      </c>
      <c r="B168" s="156" t="s">
        <v>890</v>
      </c>
      <c r="C168" s="156" t="s">
        <v>809</v>
      </c>
      <c r="D168" s="156" t="s">
        <v>724</v>
      </c>
      <c r="E168" s="156" t="s">
        <v>891</v>
      </c>
      <c r="F168" s="156" t="s">
        <v>885</v>
      </c>
      <c r="H168" s="92" t="str">
        <f t="shared" si="1"/>
        <v>3illBC-9_TruSeq_UN 2_ILL-BC 29</v>
      </c>
    </row>
    <row r="169">
      <c r="A169" s="399" t="s">
        <v>472</v>
      </c>
      <c r="B169" s="156" t="s">
        <v>890</v>
      </c>
      <c r="C169" s="156" t="s">
        <v>813</v>
      </c>
      <c r="D169" s="156" t="s">
        <v>724</v>
      </c>
      <c r="E169" s="156" t="s">
        <v>891</v>
      </c>
      <c r="F169" s="156" t="s">
        <v>886</v>
      </c>
      <c r="H169" s="92" t="str">
        <f t="shared" si="1"/>
        <v>3illBC-9_TruSeq_UN 2_ILL-BC 30</v>
      </c>
    </row>
    <row r="170">
      <c r="A170" s="399" t="s">
        <v>510</v>
      </c>
      <c r="B170" s="156" t="s">
        <v>890</v>
      </c>
      <c r="C170" s="156" t="s">
        <v>819</v>
      </c>
      <c r="D170" s="156" t="s">
        <v>725</v>
      </c>
      <c r="E170" s="156" t="s">
        <v>891</v>
      </c>
      <c r="F170" s="156" t="s">
        <v>876</v>
      </c>
      <c r="H170" s="92" t="str">
        <f t="shared" si="1"/>
        <v>3illBC-10_TruSeq_UN 2_ILL-BC 23</v>
      </c>
    </row>
    <row r="171">
      <c r="A171" s="399" t="s">
        <v>529</v>
      </c>
      <c r="B171" s="156" t="s">
        <v>890</v>
      </c>
      <c r="C171" s="156" t="s">
        <v>805</v>
      </c>
      <c r="D171" s="156" t="s">
        <v>725</v>
      </c>
      <c r="E171" s="156" t="s">
        <v>891</v>
      </c>
      <c r="F171" s="156" t="s">
        <v>878</v>
      </c>
      <c r="H171" s="92" t="str">
        <f t="shared" si="1"/>
        <v>3illBC-10_TruSeq_UN 2_ILL-BC 24</v>
      </c>
    </row>
    <row r="172">
      <c r="A172" s="399" t="s">
        <v>613</v>
      </c>
      <c r="B172" s="156" t="s">
        <v>890</v>
      </c>
      <c r="C172" s="156" t="s">
        <v>804</v>
      </c>
      <c r="D172" s="156" t="s">
        <v>725</v>
      </c>
      <c r="E172" s="156" t="s">
        <v>891</v>
      </c>
      <c r="F172" s="156" t="s">
        <v>880</v>
      </c>
      <c r="H172" s="92" t="str">
        <f t="shared" si="1"/>
        <v>3illBC-10_TruSeq_UN 2_ILL-BC 25</v>
      </c>
    </row>
    <row r="173">
      <c r="A173" s="399" t="s">
        <v>543</v>
      </c>
      <c r="B173" s="156" t="s">
        <v>890</v>
      </c>
      <c r="C173" s="156" t="s">
        <v>802</v>
      </c>
      <c r="D173" s="156" t="s">
        <v>725</v>
      </c>
      <c r="E173" s="156" t="s">
        <v>891</v>
      </c>
      <c r="F173" s="156" t="s">
        <v>881</v>
      </c>
      <c r="H173" s="92" t="str">
        <f t="shared" si="1"/>
        <v>3illBC-10_TruSeq_UN 2_ILL-BC 26</v>
      </c>
    </row>
    <row r="174">
      <c r="A174" s="399" t="s">
        <v>562</v>
      </c>
      <c r="B174" s="156" t="s">
        <v>890</v>
      </c>
      <c r="C174" s="156" t="s">
        <v>816</v>
      </c>
      <c r="D174" s="156" t="s">
        <v>725</v>
      </c>
      <c r="E174" s="156" t="s">
        <v>891</v>
      </c>
      <c r="F174" s="156" t="s">
        <v>882</v>
      </c>
      <c r="H174" s="92" t="str">
        <f t="shared" si="1"/>
        <v>3illBC-10_TruSeq_UN 2_ILL-BC 27</v>
      </c>
    </row>
    <row r="175">
      <c r="A175" s="399" t="s">
        <v>894</v>
      </c>
      <c r="B175" s="156" t="s">
        <v>890</v>
      </c>
      <c r="C175" s="156" t="s">
        <v>835</v>
      </c>
      <c r="D175" s="156" t="s">
        <v>725</v>
      </c>
      <c r="E175" s="156" t="s">
        <v>891</v>
      </c>
      <c r="F175" s="156" t="s">
        <v>883</v>
      </c>
      <c r="H175" s="92" t="str">
        <f t="shared" si="1"/>
        <v>3illBC-10_TruSeq_UN 2_ILL-BC 28</v>
      </c>
    </row>
    <row r="176">
      <c r="A176" s="399" t="s">
        <v>577</v>
      </c>
      <c r="B176" s="156" t="s">
        <v>890</v>
      </c>
      <c r="C176" s="156" t="s">
        <v>803</v>
      </c>
      <c r="D176" s="156" t="s">
        <v>725</v>
      </c>
      <c r="E176" s="156" t="s">
        <v>891</v>
      </c>
      <c r="F176" s="156" t="s">
        <v>885</v>
      </c>
      <c r="H176" s="92" t="str">
        <f t="shared" si="1"/>
        <v>3illBC-10_TruSeq_UN 2_ILL-BC 29</v>
      </c>
    </row>
    <row r="177">
      <c r="A177" s="399" t="s">
        <v>474</v>
      </c>
      <c r="B177" s="156" t="s">
        <v>890</v>
      </c>
      <c r="C177" s="156" t="s">
        <v>831</v>
      </c>
      <c r="D177" s="156" t="s">
        <v>725</v>
      </c>
      <c r="E177" s="156" t="s">
        <v>891</v>
      </c>
      <c r="F177" s="156" t="s">
        <v>886</v>
      </c>
      <c r="H177" s="92" t="str">
        <f t="shared" si="1"/>
        <v>3illBC-10_TruSeq_UN 2_ILL-BC 30</v>
      </c>
    </row>
    <row r="178">
      <c r="A178" s="399" t="s">
        <v>478</v>
      </c>
      <c r="B178" s="156" t="s">
        <v>890</v>
      </c>
      <c r="C178" s="156" t="s">
        <v>795</v>
      </c>
      <c r="D178" s="156" t="s">
        <v>726</v>
      </c>
      <c r="E178" s="156" t="s">
        <v>891</v>
      </c>
      <c r="F178" s="156" t="s">
        <v>876</v>
      </c>
      <c r="H178" s="92" t="str">
        <f t="shared" si="1"/>
        <v>3illBC-11_TruSeq_UN 2_ILL-BC 23</v>
      </c>
    </row>
    <row r="179">
      <c r="A179" s="399" t="s">
        <v>482</v>
      </c>
      <c r="B179" s="156" t="s">
        <v>890</v>
      </c>
      <c r="C179" s="156" t="s">
        <v>828</v>
      </c>
      <c r="D179" s="156" t="s">
        <v>726</v>
      </c>
      <c r="E179" s="156" t="s">
        <v>891</v>
      </c>
      <c r="F179" s="156" t="s">
        <v>878</v>
      </c>
      <c r="H179" s="92" t="str">
        <f t="shared" si="1"/>
        <v>3illBC-11_TruSeq_UN 2_ILL-BC 24</v>
      </c>
    </row>
    <row r="180">
      <c r="A180" s="399" t="s">
        <v>483</v>
      </c>
      <c r="B180" s="156" t="s">
        <v>890</v>
      </c>
      <c r="C180" s="156" t="s">
        <v>811</v>
      </c>
      <c r="D180" s="156" t="s">
        <v>726</v>
      </c>
      <c r="E180" s="156" t="s">
        <v>891</v>
      </c>
      <c r="F180" s="156" t="s">
        <v>880</v>
      </c>
      <c r="H180" s="92" t="str">
        <f t="shared" si="1"/>
        <v>3illBC-11_TruSeq_UN 2_ILL-BC 25</v>
      </c>
    </row>
    <row r="181">
      <c r="A181" s="399" t="s">
        <v>486</v>
      </c>
      <c r="B181" s="156" t="s">
        <v>890</v>
      </c>
      <c r="C181" s="156" t="s">
        <v>841</v>
      </c>
      <c r="D181" s="156" t="s">
        <v>726</v>
      </c>
      <c r="E181" s="156" t="s">
        <v>891</v>
      </c>
      <c r="F181" s="156" t="s">
        <v>881</v>
      </c>
      <c r="H181" s="92" t="str">
        <f t="shared" si="1"/>
        <v>3illBC-11_TruSeq_UN 2_ILL-BC 26</v>
      </c>
    </row>
    <row r="182">
      <c r="A182" s="399" t="s">
        <v>504</v>
      </c>
      <c r="B182" s="156" t="s">
        <v>890</v>
      </c>
      <c r="C182" s="156" t="s">
        <v>781</v>
      </c>
      <c r="D182" s="156" t="s">
        <v>726</v>
      </c>
      <c r="E182" s="156" t="s">
        <v>891</v>
      </c>
      <c r="F182" s="156" t="s">
        <v>882</v>
      </c>
      <c r="H182" s="92" t="str">
        <f t="shared" si="1"/>
        <v>3illBC-11_TruSeq_UN 2_ILL-BC 27</v>
      </c>
    </row>
    <row r="183">
      <c r="A183" s="399" t="s">
        <v>512</v>
      </c>
      <c r="B183" s="156" t="s">
        <v>890</v>
      </c>
      <c r="C183" s="156" t="s">
        <v>812</v>
      </c>
      <c r="D183" s="156" t="s">
        <v>726</v>
      </c>
      <c r="E183" s="156" t="s">
        <v>891</v>
      </c>
      <c r="F183" s="156" t="s">
        <v>883</v>
      </c>
      <c r="H183" s="92" t="str">
        <f t="shared" si="1"/>
        <v>3illBC-11_TruSeq_UN 2_ILL-BC 28</v>
      </c>
    </row>
    <row r="184">
      <c r="A184" s="399" t="s">
        <v>622</v>
      </c>
      <c r="B184" s="156" t="s">
        <v>890</v>
      </c>
      <c r="C184" s="156" t="s">
        <v>796</v>
      </c>
      <c r="D184" s="156" t="s">
        <v>726</v>
      </c>
      <c r="E184" s="156" t="s">
        <v>891</v>
      </c>
      <c r="F184" s="156" t="s">
        <v>885</v>
      </c>
      <c r="H184" s="92" t="str">
        <f t="shared" si="1"/>
        <v>3illBC-11_TruSeq_UN 2_ILL-BC 29</v>
      </c>
    </row>
    <row r="185">
      <c r="A185" s="399" t="s">
        <v>623</v>
      </c>
      <c r="B185" s="156" t="s">
        <v>890</v>
      </c>
      <c r="C185" s="156" t="s">
        <v>840</v>
      </c>
      <c r="D185" s="156" t="s">
        <v>726</v>
      </c>
      <c r="E185" s="156" t="s">
        <v>891</v>
      </c>
      <c r="F185" s="156" t="s">
        <v>886</v>
      </c>
      <c r="H185" s="92" t="str">
        <f t="shared" si="1"/>
        <v>3illBC-11_TruSeq_UN 2_ILL-BC 30</v>
      </c>
    </row>
    <row r="186">
      <c r="A186" s="399" t="s">
        <v>589</v>
      </c>
      <c r="B186" s="156" t="s">
        <v>890</v>
      </c>
      <c r="C186" s="156" t="s">
        <v>810</v>
      </c>
      <c r="D186" s="156" t="s">
        <v>727</v>
      </c>
      <c r="E186" s="156" t="s">
        <v>891</v>
      </c>
      <c r="F186" s="156" t="s">
        <v>876</v>
      </c>
      <c r="H186" s="92" t="str">
        <f t="shared" si="1"/>
        <v>3illBC-12_TruSeq_UN 2_ILL-BC 23</v>
      </c>
    </row>
    <row r="187">
      <c r="A187" s="399" t="s">
        <v>590</v>
      </c>
      <c r="B187" s="156" t="s">
        <v>890</v>
      </c>
      <c r="C187" s="156" t="s">
        <v>788</v>
      </c>
      <c r="D187" s="156" t="s">
        <v>727</v>
      </c>
      <c r="E187" s="156" t="s">
        <v>891</v>
      </c>
      <c r="F187" s="156" t="s">
        <v>878</v>
      </c>
      <c r="H187" s="92" t="str">
        <f t="shared" si="1"/>
        <v>3illBC-12_TruSeq_UN 2_ILL-BC 24</v>
      </c>
    </row>
    <row r="188">
      <c r="A188" s="399" t="s">
        <v>466</v>
      </c>
      <c r="B188" s="156" t="s">
        <v>890</v>
      </c>
      <c r="C188" s="156" t="s">
        <v>779</v>
      </c>
      <c r="D188" s="156" t="s">
        <v>727</v>
      </c>
      <c r="E188" s="156" t="s">
        <v>891</v>
      </c>
      <c r="F188" s="156" t="s">
        <v>880</v>
      </c>
      <c r="H188" s="92" t="str">
        <f t="shared" si="1"/>
        <v>3illBC-12_TruSeq_UN 2_ILL-BC 25</v>
      </c>
    </row>
    <row r="189">
      <c r="A189" s="399" t="s">
        <v>467</v>
      </c>
      <c r="B189" s="156" t="s">
        <v>890</v>
      </c>
      <c r="C189" s="156" t="s">
        <v>806</v>
      </c>
      <c r="D189" s="156" t="s">
        <v>727</v>
      </c>
      <c r="E189" s="156" t="s">
        <v>891</v>
      </c>
      <c r="F189" s="156" t="s">
        <v>881</v>
      </c>
      <c r="H189" s="92" t="str">
        <f t="shared" si="1"/>
        <v>3illBC-12_TruSeq_UN 2_ILL-BC 26</v>
      </c>
    </row>
    <row r="190">
      <c r="A190" s="399" t="s">
        <v>586</v>
      </c>
      <c r="B190" s="156" t="s">
        <v>890</v>
      </c>
      <c r="C190" s="156" t="s">
        <v>824</v>
      </c>
      <c r="D190" s="156" t="s">
        <v>727</v>
      </c>
      <c r="E190" s="156" t="s">
        <v>891</v>
      </c>
      <c r="F190" s="156" t="s">
        <v>882</v>
      </c>
      <c r="H190" s="92" t="str">
        <f t="shared" si="1"/>
        <v>3illBC-12_TruSeq_UN 2_ILL-BC 27</v>
      </c>
    </row>
    <row r="191">
      <c r="A191" s="399" t="s">
        <v>587</v>
      </c>
      <c r="B191" s="156" t="s">
        <v>890</v>
      </c>
      <c r="C191" s="156" t="s">
        <v>112</v>
      </c>
      <c r="D191" s="156" t="s">
        <v>727</v>
      </c>
      <c r="E191" s="156" t="s">
        <v>891</v>
      </c>
      <c r="F191" s="156" t="s">
        <v>883</v>
      </c>
      <c r="H191" s="92" t="str">
        <f t="shared" si="1"/>
        <v>3illBC-12_TruSeq_UN 2_ILL-BC 28</v>
      </c>
    </row>
    <row r="192">
      <c r="A192" s="399" t="s">
        <v>448</v>
      </c>
      <c r="B192" s="156" t="s">
        <v>890</v>
      </c>
      <c r="C192" s="156" t="s">
        <v>822</v>
      </c>
      <c r="D192" s="156" t="s">
        <v>727</v>
      </c>
      <c r="E192" s="156" t="s">
        <v>891</v>
      </c>
      <c r="F192" s="156" t="s">
        <v>885</v>
      </c>
      <c r="H192" s="92" t="str">
        <f t="shared" si="1"/>
        <v>3illBC-12_TruSeq_UN 2_ILL-BC 29</v>
      </c>
    </row>
    <row r="193">
      <c r="A193" s="399" t="s">
        <v>449</v>
      </c>
      <c r="B193" s="156" t="s">
        <v>890</v>
      </c>
      <c r="C193" s="156" t="s">
        <v>817</v>
      </c>
      <c r="D193" s="156" t="s">
        <v>727</v>
      </c>
      <c r="E193" s="156" t="s">
        <v>891</v>
      </c>
      <c r="F193" s="156" t="s">
        <v>886</v>
      </c>
      <c r="H193" s="92" t="str">
        <f t="shared" si="1"/>
        <v>3illBC-12_TruSeq_UN 2_ILL-BC 30</v>
      </c>
    </row>
    <row r="195">
      <c r="H195" s="92" t="s">
        <v>895</v>
      </c>
    </row>
    <row r="196">
      <c r="H196" s="92">
        <v>192.0</v>
      </c>
    </row>
  </sheetData>
  <mergeCells count="5">
    <mergeCell ref="J1:J2"/>
    <mergeCell ref="K1:K2"/>
    <mergeCell ref="L1:M1"/>
    <mergeCell ref="N1:P1"/>
    <mergeCell ref="Q1:Q2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11"/>
    <col customWidth="1" min="2" max="2" width="7.67"/>
  </cols>
  <sheetData>
    <row r="1">
      <c r="A1" s="96" t="s">
        <v>896</v>
      </c>
      <c r="B1" s="96" t="s">
        <v>897</v>
      </c>
      <c r="I1" s="400" t="s">
        <v>866</v>
      </c>
      <c r="J1" s="401" t="s">
        <v>867</v>
      </c>
      <c r="K1" s="401" t="s">
        <v>632</v>
      </c>
      <c r="L1" s="401" t="s">
        <v>71</v>
      </c>
      <c r="N1" s="97" t="s">
        <v>898</v>
      </c>
      <c r="P1" s="97" t="s">
        <v>897</v>
      </c>
    </row>
    <row r="2">
      <c r="A2" s="96" t="str">
        <f t="shared" ref="A2:A193" si="1">H2&amp;"_"&amp;M2</f>
        <v>CPR-P1p1_GTGT</v>
      </c>
      <c r="B2" s="96" t="str">
        <f t="shared" ref="B2:B193" si="2">I2</f>
        <v>CPR_P62</v>
      </c>
      <c r="D2" s="97" t="s">
        <v>899</v>
      </c>
      <c r="E2" s="97" t="s">
        <v>900</v>
      </c>
      <c r="F2" s="97" t="s">
        <v>901</v>
      </c>
      <c r="G2" s="96"/>
      <c r="H2" s="96" t="str">
        <f t="shared" ref="H2:H193" si="3">("CPR-"&amp;J2&amp;K2)</f>
        <v>CPR-P1p1</v>
      </c>
      <c r="I2" s="408" t="s">
        <v>619</v>
      </c>
      <c r="J2" s="156" t="s">
        <v>874</v>
      </c>
      <c r="K2" s="97" t="s">
        <v>902</v>
      </c>
      <c r="L2" s="156" t="s">
        <v>19</v>
      </c>
      <c r="M2" s="92" t="str">
        <f t="shared" ref="M2:M193" si="4">VLOOKUP(L2,$D$3:$F$14,3,FALSE)</f>
        <v>GTGT</v>
      </c>
      <c r="P2" s="97" t="s">
        <v>439</v>
      </c>
      <c r="Q2" s="97">
        <v>1.0</v>
      </c>
    </row>
    <row r="3">
      <c r="A3" s="96" t="str">
        <f t="shared" si="1"/>
        <v>CPR-P1p2_GTGT</v>
      </c>
      <c r="B3" s="96" t="str">
        <f t="shared" si="2"/>
        <v>CPR_P67</v>
      </c>
      <c r="D3" s="97" t="s">
        <v>19</v>
      </c>
      <c r="E3" s="97" t="s">
        <v>903</v>
      </c>
      <c r="F3" s="411" t="s">
        <v>904</v>
      </c>
      <c r="G3" s="96"/>
      <c r="H3" s="96" t="str">
        <f t="shared" si="3"/>
        <v>CPR-P1p2</v>
      </c>
      <c r="I3" s="408" t="s">
        <v>620</v>
      </c>
      <c r="J3" s="156" t="s">
        <v>874</v>
      </c>
      <c r="K3" s="97" t="s">
        <v>905</v>
      </c>
      <c r="L3" s="156" t="s">
        <v>19</v>
      </c>
      <c r="M3" s="92" t="str">
        <f t="shared" si="4"/>
        <v>GTGT</v>
      </c>
      <c r="P3" s="97" t="s">
        <v>440</v>
      </c>
      <c r="Q3" s="97">
        <v>2.0</v>
      </c>
    </row>
    <row r="4">
      <c r="A4" s="96" t="str">
        <f t="shared" si="1"/>
        <v>CPR-P1p3_GTGT</v>
      </c>
      <c r="B4" s="96" t="str">
        <f t="shared" si="2"/>
        <v>CPR_P89</v>
      </c>
      <c r="D4" s="97" t="s">
        <v>21</v>
      </c>
      <c r="E4" s="97" t="s">
        <v>906</v>
      </c>
      <c r="F4" s="411" t="s">
        <v>907</v>
      </c>
      <c r="G4" s="96"/>
      <c r="H4" s="96" t="str">
        <f t="shared" si="3"/>
        <v>CPR-P1p3</v>
      </c>
      <c r="I4" s="408" t="s">
        <v>621</v>
      </c>
      <c r="J4" s="156" t="s">
        <v>874</v>
      </c>
      <c r="K4" s="97" t="s">
        <v>908</v>
      </c>
      <c r="L4" s="156" t="s">
        <v>19</v>
      </c>
      <c r="M4" s="92" t="str">
        <f t="shared" si="4"/>
        <v>GTGT</v>
      </c>
      <c r="P4" s="97" t="s">
        <v>441</v>
      </c>
      <c r="Q4" s="97">
        <v>3.0</v>
      </c>
    </row>
    <row r="5">
      <c r="A5" s="96" t="str">
        <f t="shared" si="1"/>
        <v>CPR-P1p4_GTGT</v>
      </c>
      <c r="B5" s="96" t="str">
        <f t="shared" si="2"/>
        <v>CPR_P201</v>
      </c>
      <c r="D5" s="97" t="s">
        <v>22</v>
      </c>
      <c r="E5" s="97" t="s">
        <v>909</v>
      </c>
      <c r="F5" s="411" t="s">
        <v>910</v>
      </c>
      <c r="G5" s="96"/>
      <c r="H5" s="96" t="str">
        <f t="shared" si="3"/>
        <v>CPR-P1p4</v>
      </c>
      <c r="I5" s="408" t="s">
        <v>614</v>
      </c>
      <c r="J5" s="156" t="s">
        <v>874</v>
      </c>
      <c r="K5" s="97" t="s">
        <v>911</v>
      </c>
      <c r="L5" s="156" t="s">
        <v>19</v>
      </c>
      <c r="M5" s="92" t="str">
        <f t="shared" si="4"/>
        <v>GTGT</v>
      </c>
      <c r="P5" s="97" t="s">
        <v>442</v>
      </c>
      <c r="Q5" s="97">
        <v>4.0</v>
      </c>
    </row>
    <row r="6">
      <c r="A6" s="96" t="str">
        <f t="shared" si="1"/>
        <v>CPR-P1p5_GTGT</v>
      </c>
      <c r="B6" s="96" t="str">
        <f t="shared" si="2"/>
        <v>CPR_P2H5</v>
      </c>
      <c r="D6" s="97" t="s">
        <v>23</v>
      </c>
      <c r="E6" s="97" t="s">
        <v>912</v>
      </c>
      <c r="F6" s="411" t="s">
        <v>913</v>
      </c>
      <c r="G6" s="96"/>
      <c r="H6" s="96" t="str">
        <f t="shared" si="3"/>
        <v>CPR-P1p5</v>
      </c>
      <c r="I6" s="408" t="s">
        <v>618</v>
      </c>
      <c r="J6" s="156" t="s">
        <v>874</v>
      </c>
      <c r="K6" s="97" t="s">
        <v>914</v>
      </c>
      <c r="L6" s="156" t="s">
        <v>19</v>
      </c>
      <c r="M6" s="92" t="str">
        <f t="shared" si="4"/>
        <v>GTGT</v>
      </c>
      <c r="P6" s="97" t="s">
        <v>443</v>
      </c>
      <c r="Q6" s="97">
        <v>5.0</v>
      </c>
    </row>
    <row r="7">
      <c r="A7" s="96" t="str">
        <f t="shared" si="1"/>
        <v>CPR-P1p6_GTGT</v>
      </c>
      <c r="B7" s="96" t="str">
        <f t="shared" si="2"/>
        <v>CPR_P29B</v>
      </c>
      <c r="D7" s="97" t="s">
        <v>24</v>
      </c>
      <c r="E7" s="97" t="s">
        <v>915</v>
      </c>
      <c r="F7" s="411" t="s">
        <v>916</v>
      </c>
      <c r="G7" s="96"/>
      <c r="H7" s="96" t="str">
        <f t="shared" si="3"/>
        <v>CPR-P1p6</v>
      </c>
      <c r="I7" s="408" t="s">
        <v>616</v>
      </c>
      <c r="J7" s="156" t="s">
        <v>874</v>
      </c>
      <c r="K7" s="97" t="s">
        <v>917</v>
      </c>
      <c r="L7" s="156" t="s">
        <v>19</v>
      </c>
      <c r="M7" s="92" t="str">
        <f t="shared" si="4"/>
        <v>GTGT</v>
      </c>
      <c r="P7" s="97" t="s">
        <v>444</v>
      </c>
      <c r="Q7" s="97">
        <v>6.0</v>
      </c>
    </row>
    <row r="8">
      <c r="A8" s="96" t="str">
        <f t="shared" si="1"/>
        <v>CPR-P1p7_GTGT</v>
      </c>
      <c r="B8" s="96" t="str">
        <f t="shared" si="2"/>
        <v>CPR_321</v>
      </c>
      <c r="D8" s="97" t="s">
        <v>25</v>
      </c>
      <c r="E8" s="97" t="s">
        <v>918</v>
      </c>
      <c r="F8" s="411" t="s">
        <v>919</v>
      </c>
      <c r="G8" s="96"/>
      <c r="H8" s="96" t="str">
        <f t="shared" si="3"/>
        <v>CPR-P1p7</v>
      </c>
      <c r="I8" s="408" t="s">
        <v>537</v>
      </c>
      <c r="J8" s="156" t="s">
        <v>874</v>
      </c>
      <c r="K8" s="97" t="s">
        <v>920</v>
      </c>
      <c r="L8" s="156" t="s">
        <v>19</v>
      </c>
      <c r="M8" s="92" t="str">
        <f t="shared" si="4"/>
        <v>GTGT</v>
      </c>
      <c r="P8" s="97" t="s">
        <v>445</v>
      </c>
      <c r="Q8" s="97">
        <v>7.0</v>
      </c>
    </row>
    <row r="9">
      <c r="A9" s="96" t="str">
        <f t="shared" si="1"/>
        <v>CPR-P1p8_GTGT</v>
      </c>
      <c r="B9" s="96" t="str">
        <f t="shared" si="2"/>
        <v>CPR_324</v>
      </c>
      <c r="D9" s="97" t="s">
        <v>26</v>
      </c>
      <c r="E9" s="97" t="s">
        <v>921</v>
      </c>
      <c r="F9" s="411" t="s">
        <v>922</v>
      </c>
      <c r="G9" s="96"/>
      <c r="H9" s="96" t="str">
        <f t="shared" si="3"/>
        <v>CPR-P1p8</v>
      </c>
      <c r="I9" s="408" t="s">
        <v>540</v>
      </c>
      <c r="J9" s="156" t="s">
        <v>874</v>
      </c>
      <c r="K9" s="97" t="s">
        <v>923</v>
      </c>
      <c r="L9" s="156" t="s">
        <v>19</v>
      </c>
      <c r="M9" s="92" t="str">
        <f t="shared" si="4"/>
        <v>GTGT</v>
      </c>
      <c r="P9" s="97" t="s">
        <v>446</v>
      </c>
      <c r="Q9" s="97">
        <v>8.0</v>
      </c>
    </row>
    <row r="10">
      <c r="A10" s="96" t="str">
        <f t="shared" si="1"/>
        <v>CPR-P1p1_AGAC</v>
      </c>
      <c r="B10" s="96" t="str">
        <f t="shared" si="2"/>
        <v>CPR_325</v>
      </c>
      <c r="D10" s="97" t="s">
        <v>27</v>
      </c>
      <c r="E10" s="97" t="s">
        <v>924</v>
      </c>
      <c r="F10" s="411" t="s">
        <v>925</v>
      </c>
      <c r="G10" s="96"/>
      <c r="H10" s="96" t="str">
        <f t="shared" si="3"/>
        <v>CPR-P1p1</v>
      </c>
      <c r="I10" s="408" t="s">
        <v>541</v>
      </c>
      <c r="J10" s="156" t="s">
        <v>874</v>
      </c>
      <c r="K10" s="97" t="s">
        <v>902</v>
      </c>
      <c r="L10" s="156" t="s">
        <v>21</v>
      </c>
      <c r="M10" s="92" t="str">
        <f t="shared" si="4"/>
        <v>AGAC</v>
      </c>
      <c r="P10" s="97" t="s">
        <v>447</v>
      </c>
      <c r="Q10" s="97">
        <v>9.0</v>
      </c>
    </row>
    <row r="11">
      <c r="A11" s="96" t="str">
        <f t="shared" si="1"/>
        <v>CPR-P1p2_AGAC</v>
      </c>
      <c r="B11" s="96" t="str">
        <f t="shared" si="2"/>
        <v>CPR_326</v>
      </c>
      <c r="D11" s="97" t="s">
        <v>28</v>
      </c>
      <c r="E11" s="97" t="s">
        <v>926</v>
      </c>
      <c r="F11" s="411" t="s">
        <v>927</v>
      </c>
      <c r="G11" s="96"/>
      <c r="H11" s="96" t="str">
        <f t="shared" si="3"/>
        <v>CPR-P1p2</v>
      </c>
      <c r="I11" s="408" t="s">
        <v>542</v>
      </c>
      <c r="J11" s="156" t="s">
        <v>874</v>
      </c>
      <c r="K11" s="97" t="s">
        <v>905</v>
      </c>
      <c r="L11" s="156" t="s">
        <v>21</v>
      </c>
      <c r="M11" s="92" t="str">
        <f t="shared" si="4"/>
        <v>AGAC</v>
      </c>
      <c r="P11" s="97" t="s">
        <v>450</v>
      </c>
      <c r="Q11" s="97">
        <v>10.0</v>
      </c>
    </row>
    <row r="12">
      <c r="A12" s="96" t="str">
        <f t="shared" si="1"/>
        <v>CPR-P1p3_AGAC</v>
      </c>
      <c r="B12" s="96" t="str">
        <f t="shared" si="2"/>
        <v>CPR_328</v>
      </c>
      <c r="D12" s="97" t="s">
        <v>29</v>
      </c>
      <c r="E12" s="97" t="s">
        <v>928</v>
      </c>
      <c r="F12" s="411" t="s">
        <v>929</v>
      </c>
      <c r="G12" s="96"/>
      <c r="H12" s="96" t="str">
        <f t="shared" si="3"/>
        <v>CPR-P1p3</v>
      </c>
      <c r="I12" s="408" t="s">
        <v>544</v>
      </c>
      <c r="J12" s="156" t="s">
        <v>874</v>
      </c>
      <c r="K12" s="97" t="s">
        <v>908</v>
      </c>
      <c r="L12" s="156" t="s">
        <v>21</v>
      </c>
      <c r="M12" s="92" t="str">
        <f t="shared" si="4"/>
        <v>AGAC</v>
      </c>
      <c r="P12" s="97" t="s">
        <v>448</v>
      </c>
      <c r="Q12" s="97">
        <v>11.0</v>
      </c>
    </row>
    <row r="13">
      <c r="A13" s="96" t="str">
        <f t="shared" si="1"/>
        <v>CPR-P1p4_AGAC</v>
      </c>
      <c r="B13" s="96" t="str">
        <f t="shared" si="2"/>
        <v>CPR_329</v>
      </c>
      <c r="D13" s="97" t="s">
        <v>30</v>
      </c>
      <c r="E13" s="97" t="s">
        <v>919</v>
      </c>
      <c r="F13" s="411" t="s">
        <v>918</v>
      </c>
      <c r="G13" s="96"/>
      <c r="H13" s="96" t="str">
        <f t="shared" si="3"/>
        <v>CPR-P1p4</v>
      </c>
      <c r="I13" s="408" t="s">
        <v>545</v>
      </c>
      <c r="J13" s="156" t="s">
        <v>874</v>
      </c>
      <c r="K13" s="97" t="s">
        <v>911</v>
      </c>
      <c r="L13" s="156" t="s">
        <v>21</v>
      </c>
      <c r="M13" s="92" t="str">
        <f t="shared" si="4"/>
        <v>AGAC</v>
      </c>
      <c r="P13" s="97" t="s">
        <v>449</v>
      </c>
      <c r="Q13" s="97">
        <v>12.0</v>
      </c>
    </row>
    <row r="14">
      <c r="A14" s="96" t="str">
        <f t="shared" si="1"/>
        <v>CPR-P1p5_AGAC</v>
      </c>
      <c r="B14" s="96" t="str">
        <f t="shared" si="2"/>
        <v>CPR_331</v>
      </c>
      <c r="D14" s="97" t="s">
        <v>31</v>
      </c>
      <c r="E14" s="97" t="s">
        <v>930</v>
      </c>
      <c r="F14" s="411" t="s">
        <v>931</v>
      </c>
      <c r="G14" s="96"/>
      <c r="H14" s="96" t="str">
        <f t="shared" si="3"/>
        <v>CPR-P1p5</v>
      </c>
      <c r="I14" s="408" t="s">
        <v>547</v>
      </c>
      <c r="J14" s="156" t="s">
        <v>874</v>
      </c>
      <c r="K14" s="97" t="s">
        <v>914</v>
      </c>
      <c r="L14" s="156" t="s">
        <v>21</v>
      </c>
      <c r="M14" s="92" t="str">
        <f t="shared" si="4"/>
        <v>AGAC</v>
      </c>
      <c r="P14" s="97" t="s">
        <v>451</v>
      </c>
      <c r="Q14" s="97">
        <v>13.0</v>
      </c>
    </row>
    <row r="15">
      <c r="A15" s="96" t="str">
        <f t="shared" si="1"/>
        <v>CPR-P1p6_AGAC</v>
      </c>
      <c r="B15" s="96" t="str">
        <f t="shared" si="2"/>
        <v>CPR_332</v>
      </c>
      <c r="G15" s="96"/>
      <c r="H15" s="96" t="str">
        <f t="shared" si="3"/>
        <v>CPR-P1p6</v>
      </c>
      <c r="I15" s="408" t="s">
        <v>548</v>
      </c>
      <c r="J15" s="156" t="s">
        <v>874</v>
      </c>
      <c r="K15" s="97" t="s">
        <v>917</v>
      </c>
      <c r="L15" s="156" t="s">
        <v>21</v>
      </c>
      <c r="M15" s="92" t="str">
        <f t="shared" si="4"/>
        <v>AGAC</v>
      </c>
      <c r="P15" s="97" t="s">
        <v>452</v>
      </c>
      <c r="Q15" s="97">
        <v>14.0</v>
      </c>
    </row>
    <row r="16">
      <c r="A16" s="96" t="str">
        <f t="shared" si="1"/>
        <v>CPR-P1p7_AGAC</v>
      </c>
      <c r="B16" s="96" t="str">
        <f t="shared" si="2"/>
        <v>CPR_333</v>
      </c>
      <c r="G16" s="96"/>
      <c r="H16" s="96" t="str">
        <f t="shared" si="3"/>
        <v>CPR-P1p7</v>
      </c>
      <c r="I16" s="408" t="s">
        <v>887</v>
      </c>
      <c r="J16" s="156" t="s">
        <v>874</v>
      </c>
      <c r="K16" s="97" t="s">
        <v>920</v>
      </c>
      <c r="L16" s="156" t="s">
        <v>21</v>
      </c>
      <c r="M16" s="92" t="str">
        <f t="shared" si="4"/>
        <v>AGAC</v>
      </c>
      <c r="N16" s="97" t="s">
        <v>106</v>
      </c>
      <c r="P16" s="97" t="s">
        <v>453</v>
      </c>
      <c r="Q16" s="97">
        <v>15.0</v>
      </c>
    </row>
    <row r="17">
      <c r="A17" s="96" t="str">
        <f t="shared" si="1"/>
        <v>CPR-P1p8_AGAC</v>
      </c>
      <c r="B17" s="96" t="str">
        <f t="shared" si="2"/>
        <v>CPR_334</v>
      </c>
      <c r="G17" s="96"/>
      <c r="H17" s="96" t="str">
        <f t="shared" si="3"/>
        <v>CPR-P1p8</v>
      </c>
      <c r="I17" s="408" t="s">
        <v>549</v>
      </c>
      <c r="J17" s="156" t="s">
        <v>874</v>
      </c>
      <c r="K17" s="97" t="s">
        <v>923</v>
      </c>
      <c r="L17" s="156" t="s">
        <v>21</v>
      </c>
      <c r="M17" s="92" t="str">
        <f t="shared" si="4"/>
        <v>AGAC</v>
      </c>
      <c r="P17" s="97" t="s">
        <v>454</v>
      </c>
      <c r="Q17" s="97">
        <v>16.0</v>
      </c>
    </row>
    <row r="18">
      <c r="A18" s="96" t="str">
        <f t="shared" si="1"/>
        <v>CPR-P1p1_ACCA</v>
      </c>
      <c r="B18" s="96" t="str">
        <f t="shared" si="2"/>
        <v>CPR_335</v>
      </c>
      <c r="D18" s="97" t="s">
        <v>899</v>
      </c>
      <c r="E18" s="97" t="s">
        <v>900</v>
      </c>
      <c r="F18" s="97" t="s">
        <v>901</v>
      </c>
      <c r="G18" s="96"/>
      <c r="H18" s="96" t="str">
        <f t="shared" si="3"/>
        <v>CPR-P1p1</v>
      </c>
      <c r="I18" s="408" t="s">
        <v>550</v>
      </c>
      <c r="J18" s="156" t="s">
        <v>874</v>
      </c>
      <c r="K18" s="97" t="s">
        <v>902</v>
      </c>
      <c r="L18" s="156" t="s">
        <v>22</v>
      </c>
      <c r="M18" s="92" t="str">
        <f t="shared" si="4"/>
        <v>ACCA</v>
      </c>
      <c r="P18" s="97" t="s">
        <v>455</v>
      </c>
      <c r="Q18" s="97">
        <v>17.0</v>
      </c>
    </row>
    <row r="19">
      <c r="A19" s="96" t="str">
        <f t="shared" si="1"/>
        <v>CPR-P1p2_ACCA</v>
      </c>
      <c r="B19" s="96" t="str">
        <f t="shared" si="2"/>
        <v>CPR_336</v>
      </c>
      <c r="D19" s="97" t="s">
        <v>22</v>
      </c>
      <c r="E19" s="97" t="s">
        <v>909</v>
      </c>
      <c r="F19" s="411" t="s">
        <v>910</v>
      </c>
      <c r="G19" s="96"/>
      <c r="H19" s="96" t="str">
        <f t="shared" si="3"/>
        <v>CPR-P1p2</v>
      </c>
      <c r="I19" s="408" t="s">
        <v>551</v>
      </c>
      <c r="J19" s="156" t="s">
        <v>874</v>
      </c>
      <c r="K19" s="97" t="s">
        <v>905</v>
      </c>
      <c r="L19" s="156" t="s">
        <v>22</v>
      </c>
      <c r="M19" s="92" t="str">
        <f t="shared" si="4"/>
        <v>ACCA</v>
      </c>
      <c r="P19" s="97" t="s">
        <v>456</v>
      </c>
      <c r="Q19" s="97">
        <v>18.0</v>
      </c>
    </row>
    <row r="20">
      <c r="A20" s="96" t="str">
        <f t="shared" si="1"/>
        <v>CPR-P1p3_ACCA</v>
      </c>
      <c r="B20" s="96" t="str">
        <f t="shared" si="2"/>
        <v>CPR_337</v>
      </c>
      <c r="D20" s="97" t="s">
        <v>21</v>
      </c>
      <c r="E20" s="97" t="s">
        <v>906</v>
      </c>
      <c r="F20" s="411" t="s">
        <v>907</v>
      </c>
      <c r="G20" s="96"/>
      <c r="H20" s="96" t="str">
        <f t="shared" si="3"/>
        <v>CPR-P1p3</v>
      </c>
      <c r="I20" s="408" t="s">
        <v>552</v>
      </c>
      <c r="J20" s="156" t="s">
        <v>874</v>
      </c>
      <c r="K20" s="97" t="s">
        <v>908</v>
      </c>
      <c r="L20" s="156" t="s">
        <v>22</v>
      </c>
      <c r="M20" s="92" t="str">
        <f t="shared" si="4"/>
        <v>ACCA</v>
      </c>
      <c r="P20" s="97" t="s">
        <v>457</v>
      </c>
      <c r="Q20" s="97">
        <v>19.0</v>
      </c>
    </row>
    <row r="21">
      <c r="A21" s="96" t="str">
        <f t="shared" si="1"/>
        <v>CPR-P1p4_ACCA</v>
      </c>
      <c r="B21" s="96" t="str">
        <f t="shared" si="2"/>
        <v>CPR_338</v>
      </c>
      <c r="D21" s="97" t="s">
        <v>23</v>
      </c>
      <c r="E21" s="97" t="s">
        <v>912</v>
      </c>
      <c r="F21" s="411" t="s">
        <v>913</v>
      </c>
      <c r="G21" s="96"/>
      <c r="H21" s="96" t="str">
        <f t="shared" si="3"/>
        <v>CPR-P1p4</v>
      </c>
      <c r="I21" s="408" t="s">
        <v>553</v>
      </c>
      <c r="J21" s="156" t="s">
        <v>874</v>
      </c>
      <c r="K21" s="97" t="s">
        <v>911</v>
      </c>
      <c r="L21" s="156" t="s">
        <v>22</v>
      </c>
      <c r="M21" s="92" t="str">
        <f t="shared" si="4"/>
        <v>ACCA</v>
      </c>
      <c r="P21" s="97" t="s">
        <v>458</v>
      </c>
      <c r="Q21" s="97">
        <v>20.0</v>
      </c>
    </row>
    <row r="22">
      <c r="A22" s="96" t="str">
        <f t="shared" si="1"/>
        <v>CPR-P1p5_ACCA</v>
      </c>
      <c r="B22" s="96" t="str">
        <f t="shared" si="2"/>
        <v>CPR_339</v>
      </c>
      <c r="D22" s="97" t="s">
        <v>24</v>
      </c>
      <c r="E22" s="97" t="s">
        <v>915</v>
      </c>
      <c r="F22" s="411" t="s">
        <v>916</v>
      </c>
      <c r="G22" s="96"/>
      <c r="H22" s="96" t="str">
        <f t="shared" si="3"/>
        <v>CPR-P1p5</v>
      </c>
      <c r="I22" s="408" t="s">
        <v>554</v>
      </c>
      <c r="J22" s="156" t="s">
        <v>874</v>
      </c>
      <c r="K22" s="97" t="s">
        <v>914</v>
      </c>
      <c r="L22" s="156" t="s">
        <v>22</v>
      </c>
      <c r="M22" s="92" t="str">
        <f t="shared" si="4"/>
        <v>ACCA</v>
      </c>
      <c r="P22" s="97" t="s">
        <v>459</v>
      </c>
      <c r="Q22" s="97">
        <v>21.0</v>
      </c>
    </row>
    <row r="23">
      <c r="A23" s="96" t="str">
        <f t="shared" si="1"/>
        <v>CPR-P1p6_ACCA</v>
      </c>
      <c r="B23" s="96" t="str">
        <f t="shared" si="2"/>
        <v>CPR_340</v>
      </c>
      <c r="D23" s="97" t="s">
        <v>28</v>
      </c>
      <c r="E23" s="97" t="s">
        <v>926</v>
      </c>
      <c r="F23" s="411" t="s">
        <v>927</v>
      </c>
      <c r="G23" s="96"/>
      <c r="H23" s="96" t="str">
        <f t="shared" si="3"/>
        <v>CPR-P1p6</v>
      </c>
      <c r="I23" s="408" t="s">
        <v>555</v>
      </c>
      <c r="J23" s="156" t="s">
        <v>874</v>
      </c>
      <c r="K23" s="97" t="s">
        <v>917</v>
      </c>
      <c r="L23" s="156" t="s">
        <v>22</v>
      </c>
      <c r="M23" s="92" t="str">
        <f t="shared" si="4"/>
        <v>ACCA</v>
      </c>
      <c r="P23" s="97" t="s">
        <v>460</v>
      </c>
      <c r="Q23" s="97">
        <v>22.0</v>
      </c>
    </row>
    <row r="24">
      <c r="A24" s="96" t="str">
        <f t="shared" si="1"/>
        <v>CPR-P1p7_ACCA</v>
      </c>
      <c r="B24" s="96" t="str">
        <f t="shared" si="2"/>
        <v>CPR_341</v>
      </c>
      <c r="D24" s="97" t="s">
        <v>31</v>
      </c>
      <c r="E24" s="97" t="s">
        <v>930</v>
      </c>
      <c r="F24" s="411" t="s">
        <v>931</v>
      </c>
      <c r="G24" s="96"/>
      <c r="H24" s="96" t="str">
        <f t="shared" si="3"/>
        <v>CPR-P1p7</v>
      </c>
      <c r="I24" s="408" t="s">
        <v>556</v>
      </c>
      <c r="J24" s="156" t="s">
        <v>874</v>
      </c>
      <c r="K24" s="97" t="s">
        <v>920</v>
      </c>
      <c r="L24" s="156" t="s">
        <v>22</v>
      </c>
      <c r="M24" s="92" t="str">
        <f t="shared" si="4"/>
        <v>ACCA</v>
      </c>
      <c r="P24" s="97" t="s">
        <v>461</v>
      </c>
      <c r="Q24" s="97">
        <v>23.0</v>
      </c>
    </row>
    <row r="25">
      <c r="A25" s="96" t="str">
        <f t="shared" si="1"/>
        <v>CPR-P1p8_ACCA</v>
      </c>
      <c r="B25" s="96" t="str">
        <f t="shared" si="2"/>
        <v>CPR_343</v>
      </c>
      <c r="D25" s="97" t="s">
        <v>27</v>
      </c>
      <c r="E25" s="97" t="s">
        <v>924</v>
      </c>
      <c r="F25" s="411" t="s">
        <v>925</v>
      </c>
      <c r="G25" s="96"/>
      <c r="H25" s="96" t="str">
        <f t="shared" si="3"/>
        <v>CPR-P1p8</v>
      </c>
      <c r="I25" s="408" t="s">
        <v>558</v>
      </c>
      <c r="J25" s="156" t="s">
        <v>874</v>
      </c>
      <c r="K25" s="97" t="s">
        <v>923</v>
      </c>
      <c r="L25" s="156" t="s">
        <v>22</v>
      </c>
      <c r="M25" s="92" t="str">
        <f t="shared" si="4"/>
        <v>ACCA</v>
      </c>
      <c r="P25" s="97" t="s">
        <v>462</v>
      </c>
      <c r="Q25" s="97">
        <v>24.0</v>
      </c>
    </row>
    <row r="26">
      <c r="A26" s="96" t="str">
        <f t="shared" si="1"/>
        <v>CPR-P1p1_AGTG</v>
      </c>
      <c r="B26" s="96" t="str">
        <f t="shared" si="2"/>
        <v>CPR_344</v>
      </c>
      <c r="D26" s="97" t="s">
        <v>25</v>
      </c>
      <c r="E26" s="97" t="s">
        <v>918</v>
      </c>
      <c r="F26" s="411" t="s">
        <v>919</v>
      </c>
      <c r="G26" s="96"/>
      <c r="H26" s="96" t="str">
        <f t="shared" si="3"/>
        <v>CPR-P1p1</v>
      </c>
      <c r="I26" s="408" t="s">
        <v>559</v>
      </c>
      <c r="J26" s="156" t="s">
        <v>874</v>
      </c>
      <c r="K26" s="97" t="s">
        <v>902</v>
      </c>
      <c r="L26" s="156" t="s">
        <v>23</v>
      </c>
      <c r="M26" s="92" t="str">
        <f t="shared" si="4"/>
        <v>AGTG</v>
      </c>
      <c r="P26" s="97" t="s">
        <v>463</v>
      </c>
      <c r="Q26" s="97">
        <v>25.0</v>
      </c>
    </row>
    <row r="27">
      <c r="A27" s="96" t="str">
        <f t="shared" si="1"/>
        <v>CPR-P1p2_AGTG</v>
      </c>
      <c r="B27" s="96" t="str">
        <f t="shared" si="2"/>
        <v>CPR_346</v>
      </c>
      <c r="D27" s="97" t="s">
        <v>19</v>
      </c>
      <c r="E27" s="97" t="s">
        <v>903</v>
      </c>
      <c r="F27" s="411" t="s">
        <v>904</v>
      </c>
      <c r="G27" s="96"/>
      <c r="H27" s="96" t="str">
        <f t="shared" si="3"/>
        <v>CPR-P1p2</v>
      </c>
      <c r="I27" s="408" t="s">
        <v>561</v>
      </c>
      <c r="J27" s="156" t="s">
        <v>874</v>
      </c>
      <c r="K27" s="97" t="s">
        <v>905</v>
      </c>
      <c r="L27" s="156" t="s">
        <v>23</v>
      </c>
      <c r="M27" s="92" t="str">
        <f t="shared" si="4"/>
        <v>AGTG</v>
      </c>
      <c r="P27" s="97" t="s">
        <v>464</v>
      </c>
      <c r="Q27" s="97">
        <v>26.0</v>
      </c>
    </row>
    <row r="28">
      <c r="A28" s="96" t="str">
        <f t="shared" si="1"/>
        <v>CPR-P1p3_AGTG</v>
      </c>
      <c r="B28" s="96" t="str">
        <f t="shared" si="2"/>
        <v>CPR_348</v>
      </c>
      <c r="D28" s="97" t="s">
        <v>30</v>
      </c>
      <c r="E28" s="97" t="s">
        <v>919</v>
      </c>
      <c r="F28" s="411" t="s">
        <v>918</v>
      </c>
      <c r="G28" s="96"/>
      <c r="H28" s="96" t="str">
        <f t="shared" si="3"/>
        <v>CPR-P1p3</v>
      </c>
      <c r="I28" s="408" t="s">
        <v>563</v>
      </c>
      <c r="J28" s="156" t="s">
        <v>874</v>
      </c>
      <c r="K28" s="97" t="s">
        <v>908</v>
      </c>
      <c r="L28" s="156" t="s">
        <v>23</v>
      </c>
      <c r="M28" s="92" t="str">
        <f t="shared" si="4"/>
        <v>AGTG</v>
      </c>
      <c r="P28" s="97" t="s">
        <v>465</v>
      </c>
      <c r="Q28" s="97">
        <v>27.0</v>
      </c>
    </row>
    <row r="29">
      <c r="A29" s="96" t="str">
        <f t="shared" si="1"/>
        <v>CPR-P1p4_AGTG</v>
      </c>
      <c r="B29" s="96" t="str">
        <f t="shared" si="2"/>
        <v>CPR_350</v>
      </c>
      <c r="D29" s="97" t="s">
        <v>26</v>
      </c>
      <c r="E29" s="97" t="s">
        <v>921</v>
      </c>
      <c r="F29" s="411" t="s">
        <v>922</v>
      </c>
      <c r="G29" s="96"/>
      <c r="H29" s="96" t="str">
        <f t="shared" si="3"/>
        <v>CPR-P1p4</v>
      </c>
      <c r="I29" s="408" t="s">
        <v>565</v>
      </c>
      <c r="J29" s="156" t="s">
        <v>874</v>
      </c>
      <c r="K29" s="97" t="s">
        <v>911</v>
      </c>
      <c r="L29" s="156" t="s">
        <v>23</v>
      </c>
      <c r="M29" s="92" t="str">
        <f t="shared" si="4"/>
        <v>AGTG</v>
      </c>
      <c r="P29" s="97" t="s">
        <v>468</v>
      </c>
      <c r="Q29" s="97">
        <v>28.0</v>
      </c>
    </row>
    <row r="30">
      <c r="A30" s="96" t="str">
        <f t="shared" si="1"/>
        <v>CPR-P1p5_AGTG</v>
      </c>
      <c r="B30" s="96" t="str">
        <f t="shared" si="2"/>
        <v>CPR_351</v>
      </c>
      <c r="D30" s="97" t="s">
        <v>29</v>
      </c>
      <c r="E30" s="97" t="s">
        <v>928</v>
      </c>
      <c r="F30" s="411" t="s">
        <v>929</v>
      </c>
      <c r="G30" s="96"/>
      <c r="H30" s="96" t="str">
        <f t="shared" si="3"/>
        <v>CPR-P1p5</v>
      </c>
      <c r="I30" s="408" t="s">
        <v>566</v>
      </c>
      <c r="J30" s="156" t="s">
        <v>874</v>
      </c>
      <c r="K30" s="97" t="s">
        <v>914</v>
      </c>
      <c r="L30" s="156" t="s">
        <v>23</v>
      </c>
      <c r="M30" s="92" t="str">
        <f t="shared" si="4"/>
        <v>AGTG</v>
      </c>
      <c r="N30" s="97" t="s">
        <v>932</v>
      </c>
      <c r="O30" s="97" t="s">
        <v>106</v>
      </c>
      <c r="P30" s="97" t="s">
        <v>466</v>
      </c>
      <c r="Q30" s="97">
        <v>29.0</v>
      </c>
    </row>
    <row r="31">
      <c r="A31" s="96" t="str">
        <f t="shared" si="1"/>
        <v>CPR-P1p6_AGTG</v>
      </c>
      <c r="B31" s="96" t="str">
        <f t="shared" si="2"/>
        <v>CPR_352</v>
      </c>
      <c r="G31" s="96"/>
      <c r="H31" s="96" t="str">
        <f t="shared" si="3"/>
        <v>CPR-P1p6</v>
      </c>
      <c r="I31" s="408" t="s">
        <v>567</v>
      </c>
      <c r="J31" s="156" t="s">
        <v>874</v>
      </c>
      <c r="K31" s="97" t="s">
        <v>917</v>
      </c>
      <c r="L31" s="156" t="s">
        <v>23</v>
      </c>
      <c r="M31" s="92" t="str">
        <f t="shared" si="4"/>
        <v>AGTG</v>
      </c>
      <c r="P31" s="97" t="s">
        <v>467</v>
      </c>
      <c r="Q31" s="97">
        <v>30.0</v>
      </c>
    </row>
    <row r="32">
      <c r="A32" s="96" t="str">
        <f t="shared" si="1"/>
        <v>CPR-P1p7_AGTG</v>
      </c>
      <c r="B32" s="96" t="str">
        <f t="shared" si="2"/>
        <v>CPR_354</v>
      </c>
      <c r="G32" s="96"/>
      <c r="H32" s="96" t="str">
        <f t="shared" si="3"/>
        <v>CPR-P1p7</v>
      </c>
      <c r="I32" s="408" t="s">
        <v>569</v>
      </c>
      <c r="J32" s="156" t="s">
        <v>874</v>
      </c>
      <c r="K32" s="97" t="s">
        <v>920</v>
      </c>
      <c r="L32" s="156" t="s">
        <v>23</v>
      </c>
      <c r="M32" s="92" t="str">
        <f t="shared" si="4"/>
        <v>AGTG</v>
      </c>
      <c r="P32" s="97" t="s">
        <v>469</v>
      </c>
      <c r="Q32" s="97">
        <v>31.0</v>
      </c>
    </row>
    <row r="33">
      <c r="A33" s="96" t="str">
        <f t="shared" si="1"/>
        <v>CPR-P1p8_AGTG</v>
      </c>
      <c r="B33" s="96" t="str">
        <f t="shared" si="2"/>
        <v>CPR_357</v>
      </c>
      <c r="G33" s="96"/>
      <c r="H33" s="96" t="str">
        <f t="shared" si="3"/>
        <v>CPR-P1p8</v>
      </c>
      <c r="I33" s="408" t="s">
        <v>572</v>
      </c>
      <c r="J33" s="156" t="s">
        <v>874</v>
      </c>
      <c r="K33" s="97" t="s">
        <v>923</v>
      </c>
      <c r="L33" s="156" t="s">
        <v>23</v>
      </c>
      <c r="M33" s="92" t="str">
        <f t="shared" si="4"/>
        <v>AGTG</v>
      </c>
      <c r="P33" s="97" t="s">
        <v>470</v>
      </c>
      <c r="Q33" s="97">
        <v>32.0</v>
      </c>
    </row>
    <row r="34">
      <c r="A34" s="96" t="str">
        <f t="shared" si="1"/>
        <v>CPR-P1p1_CATC</v>
      </c>
      <c r="B34" s="96" t="str">
        <f t="shared" si="2"/>
        <v>CPR_356</v>
      </c>
      <c r="G34" s="96"/>
      <c r="H34" s="96" t="str">
        <f t="shared" si="3"/>
        <v>CPR-P1p1</v>
      </c>
      <c r="I34" s="408" t="s">
        <v>571</v>
      </c>
      <c r="J34" s="156" t="s">
        <v>874</v>
      </c>
      <c r="K34" s="97" t="s">
        <v>902</v>
      </c>
      <c r="L34" s="156" t="s">
        <v>24</v>
      </c>
      <c r="M34" s="92" t="str">
        <f t="shared" si="4"/>
        <v>CATC</v>
      </c>
      <c r="P34" s="97" t="s">
        <v>471</v>
      </c>
      <c r="Q34" s="97">
        <v>33.0</v>
      </c>
    </row>
    <row r="35">
      <c r="A35" s="96" t="str">
        <f t="shared" si="1"/>
        <v>CPR-P1p2_CATC</v>
      </c>
      <c r="B35" s="96" t="str">
        <f t="shared" si="2"/>
        <v>CPR_360</v>
      </c>
      <c r="G35" s="96"/>
      <c r="H35" s="96" t="str">
        <f t="shared" si="3"/>
        <v>CPR-P1p2</v>
      </c>
      <c r="I35" s="408" t="s">
        <v>888</v>
      </c>
      <c r="J35" s="156" t="s">
        <v>874</v>
      </c>
      <c r="K35" s="97" t="s">
        <v>905</v>
      </c>
      <c r="L35" s="156" t="s">
        <v>24</v>
      </c>
      <c r="M35" s="92" t="str">
        <f t="shared" si="4"/>
        <v>CATC</v>
      </c>
      <c r="N35" s="97" t="s">
        <v>106</v>
      </c>
      <c r="P35" s="97" t="s">
        <v>472</v>
      </c>
      <c r="Q35" s="97">
        <v>34.0</v>
      </c>
    </row>
    <row r="36">
      <c r="A36" s="96" t="str">
        <f t="shared" si="1"/>
        <v>CPR-P1p3_CATC</v>
      </c>
      <c r="B36" s="96" t="str">
        <f t="shared" si="2"/>
        <v>CPR_366</v>
      </c>
      <c r="G36" s="96"/>
      <c r="H36" s="96" t="str">
        <f t="shared" si="3"/>
        <v>CPR-P1p3</v>
      </c>
      <c r="I36" s="408" t="s">
        <v>578</v>
      </c>
      <c r="J36" s="156" t="s">
        <v>874</v>
      </c>
      <c r="K36" s="97" t="s">
        <v>908</v>
      </c>
      <c r="L36" s="156" t="s">
        <v>24</v>
      </c>
      <c r="M36" s="92" t="str">
        <f t="shared" si="4"/>
        <v>CATC</v>
      </c>
      <c r="P36" s="97" t="s">
        <v>473</v>
      </c>
      <c r="Q36" s="97">
        <v>35.0</v>
      </c>
    </row>
    <row r="37">
      <c r="A37" s="96" t="str">
        <f t="shared" si="1"/>
        <v>CPR-P1p4_CATC</v>
      </c>
      <c r="B37" s="96" t="str">
        <f t="shared" si="2"/>
        <v>CPR_368</v>
      </c>
      <c r="G37" s="96"/>
      <c r="H37" s="96" t="str">
        <f t="shared" si="3"/>
        <v>CPR-P1p4</v>
      </c>
      <c r="I37" s="408" t="s">
        <v>580</v>
      </c>
      <c r="J37" s="156" t="s">
        <v>874</v>
      </c>
      <c r="K37" s="97" t="s">
        <v>911</v>
      </c>
      <c r="L37" s="156" t="s">
        <v>24</v>
      </c>
      <c r="M37" s="92" t="str">
        <f t="shared" si="4"/>
        <v>CATC</v>
      </c>
      <c r="P37" s="97" t="s">
        <v>474</v>
      </c>
      <c r="Q37" s="97">
        <v>36.0</v>
      </c>
    </row>
    <row r="38">
      <c r="A38" s="96" t="str">
        <f t="shared" si="1"/>
        <v>CPR-P1p5_CATC</v>
      </c>
      <c r="B38" s="96" t="str">
        <f t="shared" si="2"/>
        <v>CPR_369</v>
      </c>
      <c r="G38" s="96"/>
      <c r="H38" s="96" t="str">
        <f t="shared" si="3"/>
        <v>CPR-P1p5</v>
      </c>
      <c r="I38" s="408" t="s">
        <v>581</v>
      </c>
      <c r="J38" s="156" t="s">
        <v>874</v>
      </c>
      <c r="K38" s="97" t="s">
        <v>914</v>
      </c>
      <c r="L38" s="156" t="s">
        <v>24</v>
      </c>
      <c r="M38" s="92" t="str">
        <f t="shared" si="4"/>
        <v>CATC</v>
      </c>
      <c r="P38" s="97" t="s">
        <v>893</v>
      </c>
      <c r="Q38" s="97">
        <v>37.0</v>
      </c>
    </row>
    <row r="39">
      <c r="A39" s="96" t="str">
        <f t="shared" si="1"/>
        <v>CPR-P1p6_CATC</v>
      </c>
      <c r="B39" s="96" t="str">
        <f t="shared" si="2"/>
        <v>CPR_370</v>
      </c>
      <c r="G39" s="96"/>
      <c r="H39" s="96" t="str">
        <f t="shared" si="3"/>
        <v>CPR-P1p6</v>
      </c>
      <c r="I39" s="408" t="s">
        <v>889</v>
      </c>
      <c r="J39" s="156" t="s">
        <v>874</v>
      </c>
      <c r="K39" s="97" t="s">
        <v>917</v>
      </c>
      <c r="L39" s="156" t="s">
        <v>24</v>
      </c>
      <c r="M39" s="92" t="str">
        <f t="shared" si="4"/>
        <v>CATC</v>
      </c>
      <c r="N39" s="97" t="s">
        <v>106</v>
      </c>
      <c r="P39" s="97" t="s">
        <v>475</v>
      </c>
      <c r="Q39" s="97">
        <v>38.0</v>
      </c>
    </row>
    <row r="40">
      <c r="A40" s="96" t="str">
        <f t="shared" si="1"/>
        <v>CPR-P1p7_CATC</v>
      </c>
      <c r="B40" s="96" t="str">
        <f t="shared" si="2"/>
        <v>CPR_371</v>
      </c>
      <c r="G40" s="96"/>
      <c r="H40" s="96" t="str">
        <f t="shared" si="3"/>
        <v>CPR-P1p7</v>
      </c>
      <c r="I40" s="408" t="s">
        <v>582</v>
      </c>
      <c r="J40" s="156" t="s">
        <v>874</v>
      </c>
      <c r="K40" s="97" t="s">
        <v>920</v>
      </c>
      <c r="L40" s="156" t="s">
        <v>24</v>
      </c>
      <c r="M40" s="92" t="str">
        <f t="shared" si="4"/>
        <v>CATC</v>
      </c>
      <c r="P40" s="97" t="s">
        <v>476</v>
      </c>
      <c r="Q40" s="97">
        <v>39.0</v>
      </c>
    </row>
    <row r="41">
      <c r="A41" s="96" t="str">
        <f t="shared" si="1"/>
        <v>CPR-P1p8_CATC</v>
      </c>
      <c r="B41" s="96" t="str">
        <f t="shared" si="2"/>
        <v>CPR_372</v>
      </c>
      <c r="G41" s="96"/>
      <c r="H41" s="96" t="str">
        <f t="shared" si="3"/>
        <v>CPR-P1p8</v>
      </c>
      <c r="I41" s="408" t="s">
        <v>583</v>
      </c>
      <c r="J41" s="156" t="s">
        <v>874</v>
      </c>
      <c r="K41" s="97" t="s">
        <v>923</v>
      </c>
      <c r="L41" s="156" t="s">
        <v>24</v>
      </c>
      <c r="M41" s="92" t="str">
        <f t="shared" si="4"/>
        <v>CATC</v>
      </c>
      <c r="P41" s="97" t="s">
        <v>477</v>
      </c>
      <c r="Q41" s="97">
        <v>40.0</v>
      </c>
    </row>
    <row r="42">
      <c r="A42" s="96" t="str">
        <f t="shared" si="1"/>
        <v>CPR-P1p1_GTGA</v>
      </c>
      <c r="B42" s="96" t="str">
        <f t="shared" si="2"/>
        <v>CPR_373</v>
      </c>
      <c r="G42" s="96"/>
      <c r="H42" s="96" t="str">
        <f t="shared" si="3"/>
        <v>CPR-P1p1</v>
      </c>
      <c r="I42" s="408" t="s">
        <v>584</v>
      </c>
      <c r="J42" s="156" t="s">
        <v>874</v>
      </c>
      <c r="K42" s="97" t="s">
        <v>902</v>
      </c>
      <c r="L42" s="156" t="s">
        <v>25</v>
      </c>
      <c r="M42" s="92" t="str">
        <f t="shared" si="4"/>
        <v>GTGA</v>
      </c>
      <c r="P42" s="97" t="s">
        <v>478</v>
      </c>
      <c r="Q42" s="97">
        <v>41.0</v>
      </c>
    </row>
    <row r="43">
      <c r="A43" s="96" t="str">
        <f t="shared" si="1"/>
        <v>CPR-P1p2_GTGA</v>
      </c>
      <c r="B43" s="96" t="str">
        <f t="shared" si="2"/>
        <v>CPR_374</v>
      </c>
      <c r="G43" s="96"/>
      <c r="H43" s="96" t="str">
        <f t="shared" si="3"/>
        <v>CPR-P1p2</v>
      </c>
      <c r="I43" s="408" t="s">
        <v>585</v>
      </c>
      <c r="J43" s="156" t="s">
        <v>874</v>
      </c>
      <c r="K43" s="97" t="s">
        <v>905</v>
      </c>
      <c r="L43" s="156" t="s">
        <v>25</v>
      </c>
      <c r="M43" s="92" t="str">
        <f t="shared" si="4"/>
        <v>GTGA</v>
      </c>
      <c r="P43" s="97" t="s">
        <v>479</v>
      </c>
      <c r="Q43" s="97">
        <v>42.0</v>
      </c>
    </row>
    <row r="44">
      <c r="A44" s="96" t="str">
        <f t="shared" si="1"/>
        <v>CPR-P1p3_GTGA</v>
      </c>
      <c r="B44" s="96" t="str">
        <f t="shared" si="2"/>
        <v>CPR_375</v>
      </c>
      <c r="G44" s="96"/>
      <c r="H44" s="96" t="str">
        <f t="shared" si="3"/>
        <v>CPR-P1p3</v>
      </c>
      <c r="I44" s="408" t="s">
        <v>588</v>
      </c>
      <c r="J44" s="156" t="s">
        <v>874</v>
      </c>
      <c r="K44" s="97" t="s">
        <v>908</v>
      </c>
      <c r="L44" s="156" t="s">
        <v>25</v>
      </c>
      <c r="M44" s="92" t="str">
        <f t="shared" si="4"/>
        <v>GTGA</v>
      </c>
      <c r="P44" s="97" t="s">
        <v>480</v>
      </c>
      <c r="Q44" s="97">
        <v>43.0</v>
      </c>
    </row>
    <row r="45">
      <c r="A45" s="96" t="str">
        <f t="shared" si="1"/>
        <v>CPR-P1p4_GTGA</v>
      </c>
      <c r="B45" s="96" t="str">
        <f t="shared" si="2"/>
        <v>CPR_376</v>
      </c>
      <c r="G45" s="96"/>
      <c r="H45" s="96" t="str">
        <f t="shared" si="3"/>
        <v>CPR-P1p4</v>
      </c>
      <c r="I45" s="408" t="s">
        <v>591</v>
      </c>
      <c r="J45" s="156" t="s">
        <v>874</v>
      </c>
      <c r="K45" s="97" t="s">
        <v>911</v>
      </c>
      <c r="L45" s="156" t="s">
        <v>25</v>
      </c>
      <c r="M45" s="92" t="str">
        <f t="shared" si="4"/>
        <v>GTGA</v>
      </c>
      <c r="P45" s="97" t="s">
        <v>481</v>
      </c>
      <c r="Q45" s="97">
        <v>44.0</v>
      </c>
    </row>
    <row r="46">
      <c r="A46" s="96" t="str">
        <f t="shared" si="1"/>
        <v>CPR-P1p5_GTGA</v>
      </c>
      <c r="B46" s="96" t="str">
        <f t="shared" si="2"/>
        <v>CPR_203</v>
      </c>
      <c r="G46" s="96"/>
      <c r="H46" s="96" t="str">
        <f t="shared" si="3"/>
        <v>CPR-P1p5</v>
      </c>
      <c r="I46" s="408" t="s">
        <v>441</v>
      </c>
      <c r="J46" s="156" t="s">
        <v>874</v>
      </c>
      <c r="K46" s="97" t="s">
        <v>914</v>
      </c>
      <c r="L46" s="156" t="s">
        <v>25</v>
      </c>
      <c r="M46" s="92" t="str">
        <f t="shared" si="4"/>
        <v>GTGA</v>
      </c>
      <c r="P46" s="97" t="s">
        <v>482</v>
      </c>
      <c r="Q46" s="97">
        <v>45.0</v>
      </c>
    </row>
    <row r="47">
      <c r="A47" s="96" t="str">
        <f t="shared" si="1"/>
        <v>CPR-P1p6_GTGA</v>
      </c>
      <c r="B47" s="96" t="str">
        <f t="shared" si="2"/>
        <v>CPR_205</v>
      </c>
      <c r="G47" s="96"/>
      <c r="H47" s="96" t="str">
        <f t="shared" si="3"/>
        <v>CPR-P1p6</v>
      </c>
      <c r="I47" s="408" t="s">
        <v>443</v>
      </c>
      <c r="J47" s="156" t="s">
        <v>874</v>
      </c>
      <c r="K47" s="97" t="s">
        <v>917</v>
      </c>
      <c r="L47" s="156" t="s">
        <v>25</v>
      </c>
      <c r="M47" s="92" t="str">
        <f t="shared" si="4"/>
        <v>GTGA</v>
      </c>
      <c r="P47" s="97" t="s">
        <v>483</v>
      </c>
      <c r="Q47" s="97">
        <v>46.0</v>
      </c>
    </row>
    <row r="48">
      <c r="A48" s="96" t="str">
        <f t="shared" si="1"/>
        <v>CPR-P1p7_GTGA</v>
      </c>
      <c r="B48" s="96" t="str">
        <f t="shared" si="2"/>
        <v>CPR_206</v>
      </c>
      <c r="G48" s="96"/>
      <c r="H48" s="96" t="str">
        <f t="shared" si="3"/>
        <v>CPR-P1p7</v>
      </c>
      <c r="I48" s="408" t="s">
        <v>444</v>
      </c>
      <c r="J48" s="156" t="s">
        <v>874</v>
      </c>
      <c r="K48" s="97" t="s">
        <v>920</v>
      </c>
      <c r="L48" s="156" t="s">
        <v>25</v>
      </c>
      <c r="M48" s="92" t="str">
        <f t="shared" si="4"/>
        <v>GTGA</v>
      </c>
      <c r="P48" s="97" t="s">
        <v>484</v>
      </c>
      <c r="Q48" s="97">
        <v>47.0</v>
      </c>
    </row>
    <row r="49">
      <c r="A49" s="96" t="str">
        <f t="shared" si="1"/>
        <v>CPR-P1p8_GTGA</v>
      </c>
      <c r="B49" s="96" t="str">
        <f t="shared" si="2"/>
        <v>CPR_208</v>
      </c>
      <c r="G49" s="96"/>
      <c r="H49" s="96" t="str">
        <f t="shared" si="3"/>
        <v>CPR-P1p8</v>
      </c>
      <c r="I49" s="408" t="s">
        <v>446</v>
      </c>
      <c r="J49" s="156" t="s">
        <v>874</v>
      </c>
      <c r="K49" s="97" t="s">
        <v>923</v>
      </c>
      <c r="L49" s="156" t="s">
        <v>25</v>
      </c>
      <c r="M49" s="92" t="str">
        <f t="shared" si="4"/>
        <v>GTGA</v>
      </c>
      <c r="P49" s="97" t="s">
        <v>485</v>
      </c>
      <c r="Q49" s="97">
        <v>48.0</v>
      </c>
    </row>
    <row r="50">
      <c r="A50" s="96" t="str">
        <f t="shared" si="1"/>
        <v>CPR-P1p1_TCAG</v>
      </c>
      <c r="B50" s="96" t="str">
        <f t="shared" si="2"/>
        <v>CPR_209</v>
      </c>
      <c r="G50" s="96"/>
      <c r="H50" s="96" t="str">
        <f t="shared" si="3"/>
        <v>CPR-P1p1</v>
      </c>
      <c r="I50" s="408" t="s">
        <v>447</v>
      </c>
      <c r="J50" s="156" t="s">
        <v>874</v>
      </c>
      <c r="K50" s="97" t="s">
        <v>902</v>
      </c>
      <c r="L50" s="156" t="s">
        <v>26</v>
      </c>
      <c r="M50" s="92" t="str">
        <f t="shared" si="4"/>
        <v>TCAG</v>
      </c>
      <c r="P50" s="97" t="s">
        <v>486</v>
      </c>
      <c r="Q50" s="97">
        <v>49.0</v>
      </c>
    </row>
    <row r="51">
      <c r="A51" s="96" t="str">
        <f t="shared" si="1"/>
        <v>CPR-P1p2_TCAG</v>
      </c>
      <c r="B51" s="96" t="str">
        <f t="shared" si="2"/>
        <v>CPR_210</v>
      </c>
      <c r="G51" s="96"/>
      <c r="H51" s="96" t="str">
        <f t="shared" si="3"/>
        <v>CPR-P1p2</v>
      </c>
      <c r="I51" s="408" t="s">
        <v>450</v>
      </c>
      <c r="J51" s="156" t="s">
        <v>874</v>
      </c>
      <c r="K51" s="97" t="s">
        <v>905</v>
      </c>
      <c r="L51" s="156" t="s">
        <v>26</v>
      </c>
      <c r="M51" s="92" t="str">
        <f t="shared" si="4"/>
        <v>TCAG</v>
      </c>
      <c r="P51" s="97" t="s">
        <v>487</v>
      </c>
      <c r="Q51" s="97">
        <v>50.0</v>
      </c>
    </row>
    <row r="52">
      <c r="A52" s="96" t="str">
        <f t="shared" si="1"/>
        <v>CPR-P1p3_TCAG</v>
      </c>
      <c r="B52" s="96" t="str">
        <f t="shared" si="2"/>
        <v>CPR_211</v>
      </c>
      <c r="G52" s="96"/>
      <c r="H52" s="96" t="str">
        <f t="shared" si="3"/>
        <v>CPR-P1p3</v>
      </c>
      <c r="I52" s="408" t="s">
        <v>451</v>
      </c>
      <c r="J52" s="156" t="s">
        <v>874</v>
      </c>
      <c r="K52" s="97" t="s">
        <v>908</v>
      </c>
      <c r="L52" s="156" t="s">
        <v>26</v>
      </c>
      <c r="M52" s="92" t="str">
        <f t="shared" si="4"/>
        <v>TCAG</v>
      </c>
      <c r="P52" s="97" t="s">
        <v>488</v>
      </c>
      <c r="Q52" s="97">
        <v>51.0</v>
      </c>
    </row>
    <row r="53">
      <c r="A53" s="96" t="str">
        <f t="shared" si="1"/>
        <v>CPR-P1p4_TCAG</v>
      </c>
      <c r="B53" s="96" t="str">
        <f t="shared" si="2"/>
        <v>CPR_212</v>
      </c>
      <c r="G53" s="96"/>
      <c r="H53" s="96" t="str">
        <f t="shared" si="3"/>
        <v>CPR-P1p4</v>
      </c>
      <c r="I53" s="408" t="s">
        <v>452</v>
      </c>
      <c r="J53" s="156" t="s">
        <v>874</v>
      </c>
      <c r="K53" s="97" t="s">
        <v>911</v>
      </c>
      <c r="L53" s="156" t="s">
        <v>26</v>
      </c>
      <c r="M53" s="92" t="str">
        <f t="shared" si="4"/>
        <v>TCAG</v>
      </c>
      <c r="P53" s="97" t="s">
        <v>489</v>
      </c>
      <c r="Q53" s="97">
        <v>52.0</v>
      </c>
    </row>
    <row r="54">
      <c r="A54" s="96" t="str">
        <f t="shared" si="1"/>
        <v>CPR-P1p5_TCAG</v>
      </c>
      <c r="B54" s="96" t="str">
        <f t="shared" si="2"/>
        <v>CPR_213</v>
      </c>
      <c r="G54" s="96"/>
      <c r="H54" s="96" t="str">
        <f t="shared" si="3"/>
        <v>CPR-P1p5</v>
      </c>
      <c r="I54" s="408" t="s">
        <v>453</v>
      </c>
      <c r="J54" s="156" t="s">
        <v>874</v>
      </c>
      <c r="K54" s="97" t="s">
        <v>914</v>
      </c>
      <c r="L54" s="156" t="s">
        <v>26</v>
      </c>
      <c r="M54" s="92" t="str">
        <f t="shared" si="4"/>
        <v>TCAG</v>
      </c>
      <c r="N54" s="97" t="s">
        <v>932</v>
      </c>
      <c r="P54" s="97" t="s">
        <v>490</v>
      </c>
      <c r="Q54" s="97">
        <v>53.0</v>
      </c>
    </row>
    <row r="55">
      <c r="A55" s="96" t="str">
        <f t="shared" si="1"/>
        <v>CPR-P1p6_TCAG</v>
      </c>
      <c r="B55" s="96" t="str">
        <f t="shared" si="2"/>
        <v>CPR_214</v>
      </c>
      <c r="G55" s="96"/>
      <c r="H55" s="96" t="str">
        <f t="shared" si="3"/>
        <v>CPR-P1p6</v>
      </c>
      <c r="I55" s="408" t="s">
        <v>454</v>
      </c>
      <c r="J55" s="156" t="s">
        <v>874</v>
      </c>
      <c r="K55" s="97" t="s">
        <v>917</v>
      </c>
      <c r="L55" s="156" t="s">
        <v>26</v>
      </c>
      <c r="M55" s="92" t="str">
        <f t="shared" si="4"/>
        <v>TCAG</v>
      </c>
      <c r="P55" s="97" t="s">
        <v>491</v>
      </c>
      <c r="Q55" s="97">
        <v>54.0</v>
      </c>
    </row>
    <row r="56">
      <c r="A56" s="96" t="str">
        <f t="shared" si="1"/>
        <v>CPR-P1p7_TCAG</v>
      </c>
      <c r="B56" s="96" t="str">
        <f t="shared" si="2"/>
        <v>CPR_216</v>
      </c>
      <c r="G56" s="96"/>
      <c r="H56" s="96" t="str">
        <f t="shared" si="3"/>
        <v>CPR-P1p7</v>
      </c>
      <c r="I56" s="408" t="s">
        <v>456</v>
      </c>
      <c r="J56" s="156" t="s">
        <v>874</v>
      </c>
      <c r="K56" s="97" t="s">
        <v>920</v>
      </c>
      <c r="L56" s="156" t="s">
        <v>26</v>
      </c>
      <c r="M56" s="92" t="str">
        <f t="shared" si="4"/>
        <v>TCAG</v>
      </c>
      <c r="P56" s="97" t="s">
        <v>492</v>
      </c>
      <c r="Q56" s="97">
        <v>55.0</v>
      </c>
    </row>
    <row r="57">
      <c r="A57" s="96" t="str">
        <f t="shared" si="1"/>
        <v>CPR-P1p8_TCAG</v>
      </c>
      <c r="B57" s="96" t="str">
        <f t="shared" si="2"/>
        <v>CPR_218</v>
      </c>
      <c r="G57" s="96"/>
      <c r="H57" s="96" t="str">
        <f t="shared" si="3"/>
        <v>CPR-P1p8</v>
      </c>
      <c r="I57" s="408" t="s">
        <v>458</v>
      </c>
      <c r="J57" s="156" t="s">
        <v>874</v>
      </c>
      <c r="K57" s="97" t="s">
        <v>923</v>
      </c>
      <c r="L57" s="156" t="s">
        <v>26</v>
      </c>
      <c r="M57" s="92" t="str">
        <f t="shared" si="4"/>
        <v>TCAG</v>
      </c>
      <c r="P57" s="97" t="s">
        <v>493</v>
      </c>
      <c r="Q57" s="97">
        <v>56.0</v>
      </c>
    </row>
    <row r="58">
      <c r="A58" s="96" t="str">
        <f t="shared" si="1"/>
        <v>CPR-P1p1_GCTT</v>
      </c>
      <c r="B58" s="96" t="str">
        <f t="shared" si="2"/>
        <v>CPR_219</v>
      </c>
      <c r="G58" s="96"/>
      <c r="H58" s="96" t="str">
        <f t="shared" si="3"/>
        <v>CPR-P1p1</v>
      </c>
      <c r="I58" s="408" t="s">
        <v>459</v>
      </c>
      <c r="J58" s="156" t="s">
        <v>874</v>
      </c>
      <c r="K58" s="97" t="s">
        <v>902</v>
      </c>
      <c r="L58" s="156" t="s">
        <v>27</v>
      </c>
      <c r="M58" s="92" t="str">
        <f t="shared" si="4"/>
        <v>GCTT</v>
      </c>
      <c r="P58" s="97" t="s">
        <v>494</v>
      </c>
      <c r="Q58" s="97">
        <v>57.0</v>
      </c>
    </row>
    <row r="59">
      <c r="A59" s="96" t="str">
        <f t="shared" si="1"/>
        <v>CPR-P1p2_GCTT</v>
      </c>
      <c r="B59" s="96" t="str">
        <f t="shared" si="2"/>
        <v>CPR_220</v>
      </c>
      <c r="G59" s="96"/>
      <c r="H59" s="96" t="str">
        <f t="shared" si="3"/>
        <v>CPR-P1p2</v>
      </c>
      <c r="I59" s="408" t="s">
        <v>460</v>
      </c>
      <c r="J59" s="156" t="s">
        <v>874</v>
      </c>
      <c r="K59" s="97" t="s">
        <v>905</v>
      </c>
      <c r="L59" s="156" t="s">
        <v>27</v>
      </c>
      <c r="M59" s="92" t="str">
        <f t="shared" si="4"/>
        <v>GCTT</v>
      </c>
      <c r="P59" s="97" t="s">
        <v>495</v>
      </c>
      <c r="Q59" s="97">
        <v>58.0</v>
      </c>
    </row>
    <row r="60">
      <c r="A60" s="96" t="str">
        <f t="shared" si="1"/>
        <v>CPR-P1p3_GCTT</v>
      </c>
      <c r="B60" s="96" t="str">
        <f t="shared" si="2"/>
        <v>CPR_221</v>
      </c>
      <c r="G60" s="96"/>
      <c r="H60" s="96" t="str">
        <f t="shared" si="3"/>
        <v>CPR-P1p3</v>
      </c>
      <c r="I60" s="408" t="s">
        <v>461</v>
      </c>
      <c r="J60" s="156" t="s">
        <v>874</v>
      </c>
      <c r="K60" s="97" t="s">
        <v>908</v>
      </c>
      <c r="L60" s="156" t="s">
        <v>27</v>
      </c>
      <c r="M60" s="92" t="str">
        <f t="shared" si="4"/>
        <v>GCTT</v>
      </c>
      <c r="P60" s="97" t="s">
        <v>496</v>
      </c>
      <c r="Q60" s="97">
        <v>59.0</v>
      </c>
    </row>
    <row r="61">
      <c r="A61" s="96" t="str">
        <f t="shared" si="1"/>
        <v>CPR-P1p4_GCTT</v>
      </c>
      <c r="B61" s="96" t="str">
        <f t="shared" si="2"/>
        <v>CPR_222</v>
      </c>
      <c r="G61" s="96"/>
      <c r="H61" s="96" t="str">
        <f t="shared" si="3"/>
        <v>CPR-P1p4</v>
      </c>
      <c r="I61" s="408" t="s">
        <v>462</v>
      </c>
      <c r="J61" s="156" t="s">
        <v>874</v>
      </c>
      <c r="K61" s="97" t="s">
        <v>911</v>
      </c>
      <c r="L61" s="156" t="s">
        <v>27</v>
      </c>
      <c r="M61" s="92" t="str">
        <f t="shared" si="4"/>
        <v>GCTT</v>
      </c>
      <c r="P61" s="97" t="s">
        <v>497</v>
      </c>
      <c r="Q61" s="97">
        <v>60.0</v>
      </c>
    </row>
    <row r="62">
      <c r="A62" s="96" t="str">
        <f t="shared" si="1"/>
        <v>CPR-P1p5_GCTT</v>
      </c>
      <c r="B62" s="96" t="str">
        <f t="shared" si="2"/>
        <v>CPR_223</v>
      </c>
      <c r="G62" s="96"/>
      <c r="H62" s="96" t="str">
        <f t="shared" si="3"/>
        <v>CPR-P1p5</v>
      </c>
      <c r="I62" s="408" t="s">
        <v>463</v>
      </c>
      <c r="J62" s="156" t="s">
        <v>874</v>
      </c>
      <c r="K62" s="97" t="s">
        <v>914</v>
      </c>
      <c r="L62" s="156" t="s">
        <v>27</v>
      </c>
      <c r="M62" s="92" t="str">
        <f t="shared" si="4"/>
        <v>GCTT</v>
      </c>
      <c r="P62" s="97" t="s">
        <v>498</v>
      </c>
      <c r="Q62" s="97">
        <v>61.0</v>
      </c>
    </row>
    <row r="63">
      <c r="A63" s="96" t="str">
        <f t="shared" si="1"/>
        <v>CPR-P1p6_GCTT</v>
      </c>
      <c r="B63" s="96" t="str">
        <f t="shared" si="2"/>
        <v>CPR_224</v>
      </c>
      <c r="G63" s="96"/>
      <c r="H63" s="96" t="str">
        <f t="shared" si="3"/>
        <v>CPR-P1p6</v>
      </c>
      <c r="I63" s="408" t="s">
        <v>464</v>
      </c>
      <c r="J63" s="156" t="s">
        <v>874</v>
      </c>
      <c r="K63" s="97" t="s">
        <v>917</v>
      </c>
      <c r="L63" s="156" t="s">
        <v>27</v>
      </c>
      <c r="M63" s="92" t="str">
        <f t="shared" si="4"/>
        <v>GCTT</v>
      </c>
      <c r="P63" s="97" t="s">
        <v>499</v>
      </c>
      <c r="Q63" s="97">
        <v>62.0</v>
      </c>
    </row>
    <row r="64">
      <c r="A64" s="96" t="str">
        <f t="shared" si="1"/>
        <v>CPR-P1p7_GCTT</v>
      </c>
      <c r="B64" s="96" t="str">
        <f t="shared" si="2"/>
        <v>CPR_225</v>
      </c>
      <c r="G64" s="96"/>
      <c r="H64" s="96" t="str">
        <f t="shared" si="3"/>
        <v>CPR-P1p7</v>
      </c>
      <c r="I64" s="408" t="s">
        <v>465</v>
      </c>
      <c r="J64" s="156" t="s">
        <v>874</v>
      </c>
      <c r="K64" s="97" t="s">
        <v>920</v>
      </c>
      <c r="L64" s="156" t="s">
        <v>27</v>
      </c>
      <c r="M64" s="92" t="str">
        <f t="shared" si="4"/>
        <v>GCTT</v>
      </c>
      <c r="P64" s="97" t="s">
        <v>500</v>
      </c>
      <c r="Q64" s="97">
        <v>63.0</v>
      </c>
    </row>
    <row r="65">
      <c r="A65" s="96" t="str">
        <f t="shared" si="1"/>
        <v>CPR-P1p8_GCTT</v>
      </c>
      <c r="B65" s="96" t="str">
        <f t="shared" si="2"/>
        <v>CPR_226</v>
      </c>
      <c r="G65" s="96"/>
      <c r="H65" s="96" t="str">
        <f t="shared" si="3"/>
        <v>CPR-P1p8</v>
      </c>
      <c r="I65" s="408" t="s">
        <v>468</v>
      </c>
      <c r="J65" s="156" t="s">
        <v>874</v>
      </c>
      <c r="K65" s="97" t="s">
        <v>923</v>
      </c>
      <c r="L65" s="156" t="s">
        <v>27</v>
      </c>
      <c r="M65" s="92" t="str">
        <f t="shared" si="4"/>
        <v>GCTT</v>
      </c>
      <c r="P65" s="97" t="s">
        <v>501</v>
      </c>
      <c r="Q65" s="97">
        <v>64.0</v>
      </c>
    </row>
    <row r="66">
      <c r="A66" s="96" t="str">
        <f t="shared" si="1"/>
        <v>CPR-P1p1_CTAC</v>
      </c>
      <c r="B66" s="96" t="str">
        <f t="shared" si="2"/>
        <v>CPR_228</v>
      </c>
      <c r="G66" s="96"/>
      <c r="H66" s="96" t="str">
        <f t="shared" si="3"/>
        <v>CPR-P1p1</v>
      </c>
      <c r="I66" s="408" t="s">
        <v>470</v>
      </c>
      <c r="J66" s="156" t="s">
        <v>874</v>
      </c>
      <c r="K66" s="97" t="s">
        <v>902</v>
      </c>
      <c r="L66" s="156" t="s">
        <v>28</v>
      </c>
      <c r="M66" s="92" t="str">
        <f t="shared" si="4"/>
        <v>CTAC</v>
      </c>
      <c r="P66" s="97" t="s">
        <v>502</v>
      </c>
      <c r="Q66" s="97">
        <v>65.0</v>
      </c>
    </row>
    <row r="67">
      <c r="A67" s="96" t="str">
        <f t="shared" si="1"/>
        <v>CPR-P1p2_CTAC</v>
      </c>
      <c r="B67" s="96" t="str">
        <f t="shared" si="2"/>
        <v>CPR_231</v>
      </c>
      <c r="G67" s="96"/>
      <c r="H67" s="96" t="str">
        <f t="shared" si="3"/>
        <v>CPR-P1p2</v>
      </c>
      <c r="I67" s="408" t="s">
        <v>473</v>
      </c>
      <c r="J67" s="156" t="s">
        <v>874</v>
      </c>
      <c r="K67" s="97" t="s">
        <v>905</v>
      </c>
      <c r="L67" s="156" t="s">
        <v>28</v>
      </c>
      <c r="M67" s="92" t="str">
        <f t="shared" si="4"/>
        <v>CTAC</v>
      </c>
      <c r="P67" s="97" t="s">
        <v>503</v>
      </c>
      <c r="Q67" s="97">
        <v>66.0</v>
      </c>
    </row>
    <row r="68">
      <c r="A68" s="96" t="str">
        <f t="shared" si="1"/>
        <v>CPR-P1p3_CTAC</v>
      </c>
      <c r="B68" s="96" t="str">
        <f t="shared" si="2"/>
        <v>CPR_240</v>
      </c>
      <c r="G68" s="96"/>
      <c r="H68" s="96" t="str">
        <f t="shared" si="3"/>
        <v>CPR-P1p3</v>
      </c>
      <c r="I68" s="408" t="s">
        <v>481</v>
      </c>
      <c r="J68" s="156" t="s">
        <v>874</v>
      </c>
      <c r="K68" s="97" t="s">
        <v>908</v>
      </c>
      <c r="L68" s="156" t="s">
        <v>28</v>
      </c>
      <c r="M68" s="92" t="str">
        <f t="shared" si="4"/>
        <v>CTAC</v>
      </c>
      <c r="P68" s="97" t="s">
        <v>504</v>
      </c>
      <c r="Q68" s="97">
        <v>67.0</v>
      </c>
    </row>
    <row r="69">
      <c r="A69" s="96" t="str">
        <f t="shared" si="1"/>
        <v>CPR-P1p4_CTAC</v>
      </c>
      <c r="B69" s="96" t="str">
        <f t="shared" si="2"/>
        <v>CPR_245</v>
      </c>
      <c r="G69" s="96"/>
      <c r="H69" s="96" t="str">
        <f t="shared" si="3"/>
        <v>CPR-P1p4</v>
      </c>
      <c r="I69" s="408" t="s">
        <v>485</v>
      </c>
      <c r="J69" s="156" t="s">
        <v>874</v>
      </c>
      <c r="K69" s="97" t="s">
        <v>911</v>
      </c>
      <c r="L69" s="156" t="s">
        <v>28</v>
      </c>
      <c r="M69" s="92" t="str">
        <f t="shared" si="4"/>
        <v>CTAC</v>
      </c>
      <c r="P69" s="97" t="s">
        <v>505</v>
      </c>
      <c r="Q69" s="97">
        <v>68.0</v>
      </c>
    </row>
    <row r="70">
      <c r="A70" s="96" t="str">
        <f t="shared" si="1"/>
        <v>CPR-P1p5_CTAC</v>
      </c>
      <c r="B70" s="96" t="str">
        <f t="shared" si="2"/>
        <v>CPR_249</v>
      </c>
      <c r="G70" s="96"/>
      <c r="H70" s="96" t="str">
        <f t="shared" si="3"/>
        <v>CPR-P1p5</v>
      </c>
      <c r="I70" s="408" t="s">
        <v>489</v>
      </c>
      <c r="J70" s="156" t="s">
        <v>874</v>
      </c>
      <c r="K70" s="97" t="s">
        <v>914</v>
      </c>
      <c r="L70" s="156" t="s">
        <v>28</v>
      </c>
      <c r="M70" s="92" t="str">
        <f t="shared" si="4"/>
        <v>CTAC</v>
      </c>
      <c r="P70" s="97" t="s">
        <v>506</v>
      </c>
      <c r="Q70" s="97">
        <v>69.0</v>
      </c>
    </row>
    <row r="71">
      <c r="A71" s="96" t="str">
        <f t="shared" si="1"/>
        <v>CPR-P1p6_CTAC</v>
      </c>
      <c r="B71" s="96" t="str">
        <f t="shared" si="2"/>
        <v>CPR_250</v>
      </c>
      <c r="G71" s="96"/>
      <c r="H71" s="96" t="str">
        <f t="shared" si="3"/>
        <v>CPR-P1p6</v>
      </c>
      <c r="I71" s="408" t="s">
        <v>490</v>
      </c>
      <c r="J71" s="156" t="s">
        <v>874</v>
      </c>
      <c r="K71" s="97" t="s">
        <v>917</v>
      </c>
      <c r="L71" s="156" t="s">
        <v>28</v>
      </c>
      <c r="M71" s="92" t="str">
        <f t="shared" si="4"/>
        <v>CTAC</v>
      </c>
      <c r="P71" s="97" t="s">
        <v>507</v>
      </c>
      <c r="Q71" s="97">
        <v>70.0</v>
      </c>
    </row>
    <row r="72">
      <c r="A72" s="96" t="str">
        <f t="shared" si="1"/>
        <v>CPR-P1p7_CTAC</v>
      </c>
      <c r="B72" s="96" t="str">
        <f t="shared" si="2"/>
        <v>CPR_251</v>
      </c>
      <c r="G72" s="96"/>
      <c r="H72" s="96" t="str">
        <f t="shared" si="3"/>
        <v>CPR-P1p7</v>
      </c>
      <c r="I72" s="408" t="s">
        <v>491</v>
      </c>
      <c r="J72" s="156" t="s">
        <v>874</v>
      </c>
      <c r="K72" s="97" t="s">
        <v>920</v>
      </c>
      <c r="L72" s="156" t="s">
        <v>28</v>
      </c>
      <c r="M72" s="92" t="str">
        <f t="shared" si="4"/>
        <v>CTAC</v>
      </c>
      <c r="P72" s="97" t="s">
        <v>508</v>
      </c>
      <c r="Q72" s="97">
        <v>71.0</v>
      </c>
    </row>
    <row r="73">
      <c r="A73" s="96" t="str">
        <f t="shared" si="1"/>
        <v>CPR-P1p8_CTAC</v>
      </c>
      <c r="B73" s="96" t="str">
        <f t="shared" si="2"/>
        <v>CPR_252</v>
      </c>
      <c r="G73" s="96"/>
      <c r="H73" s="96" t="str">
        <f t="shared" si="3"/>
        <v>CPR-P1p8</v>
      </c>
      <c r="I73" s="408" t="s">
        <v>492</v>
      </c>
      <c r="J73" s="156" t="s">
        <v>874</v>
      </c>
      <c r="K73" s="97" t="s">
        <v>923</v>
      </c>
      <c r="L73" s="156" t="s">
        <v>28</v>
      </c>
      <c r="M73" s="92" t="str">
        <f t="shared" si="4"/>
        <v>CTAC</v>
      </c>
      <c r="P73" s="97" t="s">
        <v>509</v>
      </c>
      <c r="Q73" s="97">
        <v>72.0</v>
      </c>
    </row>
    <row r="74">
      <c r="A74" s="96" t="str">
        <f t="shared" si="1"/>
        <v>CPR-P1p1_TGTC</v>
      </c>
      <c r="B74" s="96" t="str">
        <f t="shared" si="2"/>
        <v>CPR_253</v>
      </c>
      <c r="G74" s="96"/>
      <c r="H74" s="96" t="str">
        <f t="shared" si="3"/>
        <v>CPR-P1p1</v>
      </c>
      <c r="I74" s="408" t="s">
        <v>493</v>
      </c>
      <c r="J74" s="156" t="s">
        <v>874</v>
      </c>
      <c r="K74" s="97" t="s">
        <v>902</v>
      </c>
      <c r="L74" s="156" t="s">
        <v>29</v>
      </c>
      <c r="M74" s="92" t="str">
        <f t="shared" si="4"/>
        <v>TGTC</v>
      </c>
      <c r="P74" s="97" t="s">
        <v>510</v>
      </c>
      <c r="Q74" s="97">
        <v>73.0</v>
      </c>
    </row>
    <row r="75">
      <c r="A75" s="96" t="str">
        <f t="shared" si="1"/>
        <v>CPR-P1p2_TGTC</v>
      </c>
      <c r="B75" s="96" t="str">
        <f t="shared" si="2"/>
        <v>CPR_254</v>
      </c>
      <c r="G75" s="96"/>
      <c r="H75" s="96" t="str">
        <f t="shared" si="3"/>
        <v>CPR-P1p2</v>
      </c>
      <c r="I75" s="408" t="s">
        <v>494</v>
      </c>
      <c r="J75" s="156" t="s">
        <v>874</v>
      </c>
      <c r="K75" s="97" t="s">
        <v>905</v>
      </c>
      <c r="L75" s="156" t="s">
        <v>29</v>
      </c>
      <c r="M75" s="92" t="str">
        <f t="shared" si="4"/>
        <v>TGTC</v>
      </c>
      <c r="P75" s="97" t="s">
        <v>511</v>
      </c>
      <c r="Q75" s="97">
        <v>74.0</v>
      </c>
    </row>
    <row r="76">
      <c r="A76" s="96" t="str">
        <f t="shared" si="1"/>
        <v>CPR-P1p3_TGTC</v>
      </c>
      <c r="B76" s="96" t="str">
        <f t="shared" si="2"/>
        <v>CPR_255</v>
      </c>
      <c r="G76" s="96"/>
      <c r="H76" s="96" t="str">
        <f t="shared" si="3"/>
        <v>CPR-P1p3</v>
      </c>
      <c r="I76" s="408" t="s">
        <v>495</v>
      </c>
      <c r="J76" s="156" t="s">
        <v>874</v>
      </c>
      <c r="K76" s="97" t="s">
        <v>908</v>
      </c>
      <c r="L76" s="156" t="s">
        <v>29</v>
      </c>
      <c r="M76" s="92" t="str">
        <f t="shared" si="4"/>
        <v>TGTC</v>
      </c>
      <c r="P76" s="97" t="s">
        <v>512</v>
      </c>
      <c r="Q76" s="97">
        <v>75.0</v>
      </c>
    </row>
    <row r="77">
      <c r="A77" s="96" t="str">
        <f t="shared" si="1"/>
        <v>CPR-P1p4_TGTC</v>
      </c>
      <c r="B77" s="96" t="str">
        <f t="shared" si="2"/>
        <v>CPR_256</v>
      </c>
      <c r="G77" s="96"/>
      <c r="H77" s="96" t="str">
        <f t="shared" si="3"/>
        <v>CPR-P1p4</v>
      </c>
      <c r="I77" s="408" t="s">
        <v>496</v>
      </c>
      <c r="J77" s="156" t="s">
        <v>874</v>
      </c>
      <c r="K77" s="97" t="s">
        <v>911</v>
      </c>
      <c r="L77" s="156" t="s">
        <v>29</v>
      </c>
      <c r="M77" s="92" t="str">
        <f t="shared" si="4"/>
        <v>TGTC</v>
      </c>
      <c r="P77" s="97" t="s">
        <v>513</v>
      </c>
      <c r="Q77" s="97">
        <v>76.0</v>
      </c>
    </row>
    <row r="78">
      <c r="A78" s="96" t="str">
        <f t="shared" si="1"/>
        <v>CPR-P1p5_TGTC</v>
      </c>
      <c r="B78" s="96" t="str">
        <f t="shared" si="2"/>
        <v>CPR_257</v>
      </c>
      <c r="G78" s="96"/>
      <c r="H78" s="96" t="str">
        <f t="shared" si="3"/>
        <v>CPR-P1p5</v>
      </c>
      <c r="I78" s="408" t="s">
        <v>497</v>
      </c>
      <c r="J78" s="156" t="s">
        <v>874</v>
      </c>
      <c r="K78" s="97" t="s">
        <v>914</v>
      </c>
      <c r="L78" s="156" t="s">
        <v>29</v>
      </c>
      <c r="M78" s="92" t="str">
        <f t="shared" si="4"/>
        <v>TGTC</v>
      </c>
      <c r="P78" s="97" t="s">
        <v>514</v>
      </c>
      <c r="Q78" s="97">
        <v>77.0</v>
      </c>
    </row>
    <row r="79">
      <c r="A79" s="96" t="str">
        <f t="shared" si="1"/>
        <v>CPR-P1p6_TGTC</v>
      </c>
      <c r="B79" s="96" t="str">
        <f t="shared" si="2"/>
        <v>CPR_258</v>
      </c>
      <c r="G79" s="96"/>
      <c r="H79" s="96" t="str">
        <f t="shared" si="3"/>
        <v>CPR-P1p6</v>
      </c>
      <c r="I79" s="408" t="s">
        <v>498</v>
      </c>
      <c r="J79" s="156" t="s">
        <v>874</v>
      </c>
      <c r="K79" s="97" t="s">
        <v>917</v>
      </c>
      <c r="L79" s="156" t="s">
        <v>29</v>
      </c>
      <c r="M79" s="92" t="str">
        <f t="shared" si="4"/>
        <v>TGTC</v>
      </c>
      <c r="P79" s="97" t="s">
        <v>515</v>
      </c>
      <c r="Q79" s="97">
        <v>78.0</v>
      </c>
    </row>
    <row r="80">
      <c r="A80" s="96" t="str">
        <f t="shared" si="1"/>
        <v>CPR-P1p7_TGTC</v>
      </c>
      <c r="B80" s="96" t="str">
        <f t="shared" si="2"/>
        <v>CPR_260</v>
      </c>
      <c r="G80" s="96"/>
      <c r="H80" s="96" t="str">
        <f t="shared" si="3"/>
        <v>CPR-P1p7</v>
      </c>
      <c r="I80" s="408" t="s">
        <v>500</v>
      </c>
      <c r="J80" s="156" t="s">
        <v>874</v>
      </c>
      <c r="K80" s="97" t="s">
        <v>920</v>
      </c>
      <c r="L80" s="156" t="s">
        <v>29</v>
      </c>
      <c r="M80" s="92" t="str">
        <f t="shared" si="4"/>
        <v>TGTC</v>
      </c>
      <c r="P80" s="97" t="s">
        <v>516</v>
      </c>
      <c r="Q80" s="97">
        <v>79.0</v>
      </c>
    </row>
    <row r="81">
      <c r="A81" s="96" t="str">
        <f t="shared" si="1"/>
        <v>CPR-P1p8_TGTC</v>
      </c>
      <c r="B81" s="96" t="str">
        <f t="shared" si="2"/>
        <v>CPR_261</v>
      </c>
      <c r="G81" s="96"/>
      <c r="H81" s="96" t="str">
        <f t="shared" si="3"/>
        <v>CPR-P1p8</v>
      </c>
      <c r="I81" s="408" t="s">
        <v>501</v>
      </c>
      <c r="J81" s="156" t="s">
        <v>874</v>
      </c>
      <c r="K81" s="97" t="s">
        <v>923</v>
      </c>
      <c r="L81" s="156" t="s">
        <v>29</v>
      </c>
      <c r="M81" s="92" t="str">
        <f t="shared" si="4"/>
        <v>TGTC</v>
      </c>
      <c r="P81" s="97" t="s">
        <v>517</v>
      </c>
      <c r="Q81" s="97">
        <v>80.0</v>
      </c>
    </row>
    <row r="82">
      <c r="A82" s="96" t="str">
        <f t="shared" si="1"/>
        <v>CPR-P1p1_TCAC</v>
      </c>
      <c r="B82" s="96" t="str">
        <f t="shared" si="2"/>
        <v>CPR_262</v>
      </c>
      <c r="G82" s="96"/>
      <c r="H82" s="96" t="str">
        <f t="shared" si="3"/>
        <v>CPR-P1p1</v>
      </c>
      <c r="I82" s="408" t="s">
        <v>502</v>
      </c>
      <c r="J82" s="156" t="s">
        <v>874</v>
      </c>
      <c r="K82" s="97" t="s">
        <v>902</v>
      </c>
      <c r="L82" s="156" t="s">
        <v>30</v>
      </c>
      <c r="M82" s="92" t="str">
        <f t="shared" si="4"/>
        <v>TCAC</v>
      </c>
      <c r="P82" s="97" t="s">
        <v>518</v>
      </c>
      <c r="Q82" s="97">
        <v>81.0</v>
      </c>
    </row>
    <row r="83">
      <c r="A83" s="96" t="str">
        <f t="shared" si="1"/>
        <v>CPR-P1p2_TCAC</v>
      </c>
      <c r="B83" s="96" t="str">
        <f t="shared" si="2"/>
        <v>CPR_263</v>
      </c>
      <c r="G83" s="96"/>
      <c r="H83" s="96" t="str">
        <f t="shared" si="3"/>
        <v>CPR-P1p2</v>
      </c>
      <c r="I83" s="408" t="s">
        <v>503</v>
      </c>
      <c r="J83" s="156" t="s">
        <v>874</v>
      </c>
      <c r="K83" s="97" t="s">
        <v>905</v>
      </c>
      <c r="L83" s="156" t="s">
        <v>30</v>
      </c>
      <c r="M83" s="92" t="str">
        <f t="shared" si="4"/>
        <v>TCAC</v>
      </c>
      <c r="P83" s="97" t="s">
        <v>519</v>
      </c>
      <c r="Q83" s="97">
        <v>82.0</v>
      </c>
    </row>
    <row r="84">
      <c r="A84" s="96" t="str">
        <f t="shared" si="1"/>
        <v>CPR-P1p3_TCAC</v>
      </c>
      <c r="B84" s="96" t="str">
        <f t="shared" si="2"/>
        <v>CPR_265</v>
      </c>
      <c r="G84" s="96"/>
      <c r="H84" s="96" t="str">
        <f t="shared" si="3"/>
        <v>CPR-P1p3</v>
      </c>
      <c r="I84" s="408" t="s">
        <v>505</v>
      </c>
      <c r="J84" s="156" t="s">
        <v>874</v>
      </c>
      <c r="K84" s="97" t="s">
        <v>908</v>
      </c>
      <c r="L84" s="156" t="s">
        <v>30</v>
      </c>
      <c r="M84" s="92" t="str">
        <f t="shared" si="4"/>
        <v>TCAC</v>
      </c>
      <c r="P84" s="97" t="s">
        <v>520</v>
      </c>
      <c r="Q84" s="97">
        <v>83.0</v>
      </c>
    </row>
    <row r="85">
      <c r="A85" s="96" t="str">
        <f t="shared" si="1"/>
        <v>CPR-P1p4_TCAC</v>
      </c>
      <c r="B85" s="96" t="str">
        <f t="shared" si="2"/>
        <v>CPR_266</v>
      </c>
      <c r="G85" s="96"/>
      <c r="H85" s="96" t="str">
        <f t="shared" si="3"/>
        <v>CPR-P1p4</v>
      </c>
      <c r="I85" s="408" t="s">
        <v>506</v>
      </c>
      <c r="J85" s="156" t="s">
        <v>874</v>
      </c>
      <c r="K85" s="97" t="s">
        <v>911</v>
      </c>
      <c r="L85" s="156" t="s">
        <v>30</v>
      </c>
      <c r="M85" s="92" t="str">
        <f t="shared" si="4"/>
        <v>TCAC</v>
      </c>
      <c r="P85" s="97" t="s">
        <v>521</v>
      </c>
      <c r="Q85" s="97">
        <v>84.0</v>
      </c>
    </row>
    <row r="86">
      <c r="A86" s="96" t="str">
        <f t="shared" si="1"/>
        <v>CPR-P1p5_TCAC</v>
      </c>
      <c r="B86" s="96" t="str">
        <f t="shared" si="2"/>
        <v>CPR_267</v>
      </c>
      <c r="G86" s="96"/>
      <c r="H86" s="96" t="str">
        <f t="shared" si="3"/>
        <v>CPR-P1p5</v>
      </c>
      <c r="I86" s="408" t="s">
        <v>507</v>
      </c>
      <c r="J86" s="156" t="s">
        <v>874</v>
      </c>
      <c r="K86" s="97" t="s">
        <v>914</v>
      </c>
      <c r="L86" s="156" t="s">
        <v>30</v>
      </c>
      <c r="M86" s="92" t="str">
        <f t="shared" si="4"/>
        <v>TCAC</v>
      </c>
      <c r="P86" s="97" t="s">
        <v>522</v>
      </c>
      <c r="Q86" s="97">
        <v>85.0</v>
      </c>
    </row>
    <row r="87">
      <c r="A87" s="96" t="str">
        <f t="shared" si="1"/>
        <v>CPR-P1p6_TCAC</v>
      </c>
      <c r="B87" s="96" t="str">
        <f t="shared" si="2"/>
        <v>CPR_268</v>
      </c>
      <c r="G87" s="96"/>
      <c r="H87" s="96" t="str">
        <f t="shared" si="3"/>
        <v>CPR-P1p6</v>
      </c>
      <c r="I87" s="408" t="s">
        <v>508</v>
      </c>
      <c r="J87" s="156" t="s">
        <v>874</v>
      </c>
      <c r="K87" s="97" t="s">
        <v>917</v>
      </c>
      <c r="L87" s="156" t="s">
        <v>30</v>
      </c>
      <c r="M87" s="92" t="str">
        <f t="shared" si="4"/>
        <v>TCAC</v>
      </c>
      <c r="P87" s="97" t="s">
        <v>523</v>
      </c>
      <c r="Q87" s="97">
        <v>86.0</v>
      </c>
    </row>
    <row r="88">
      <c r="A88" s="96" t="str">
        <f t="shared" si="1"/>
        <v>CPR-P1p7_TCAC</v>
      </c>
      <c r="B88" s="96" t="str">
        <f t="shared" si="2"/>
        <v>CPR_269</v>
      </c>
      <c r="G88" s="96"/>
      <c r="H88" s="96" t="str">
        <f t="shared" si="3"/>
        <v>CPR-P1p7</v>
      </c>
      <c r="I88" s="408" t="s">
        <v>509</v>
      </c>
      <c r="J88" s="156" t="s">
        <v>874</v>
      </c>
      <c r="K88" s="97" t="s">
        <v>920</v>
      </c>
      <c r="L88" s="156" t="s">
        <v>30</v>
      </c>
      <c r="M88" s="92" t="str">
        <f t="shared" si="4"/>
        <v>TCAC</v>
      </c>
      <c r="P88" s="97" t="s">
        <v>524</v>
      </c>
      <c r="Q88" s="97">
        <v>87.0</v>
      </c>
    </row>
    <row r="89">
      <c r="A89" s="96" t="str">
        <f t="shared" si="1"/>
        <v>CPR-P1p8_TCAC</v>
      </c>
      <c r="B89" s="96" t="str">
        <f t="shared" si="2"/>
        <v>CPR_271</v>
      </c>
      <c r="G89" s="96"/>
      <c r="H89" s="96" t="str">
        <f t="shared" si="3"/>
        <v>CPR-P1p8</v>
      </c>
      <c r="I89" s="408" t="s">
        <v>511</v>
      </c>
      <c r="J89" s="156" t="s">
        <v>874</v>
      </c>
      <c r="K89" s="97" t="s">
        <v>923</v>
      </c>
      <c r="L89" s="156" t="s">
        <v>30</v>
      </c>
      <c r="M89" s="92" t="str">
        <f t="shared" si="4"/>
        <v>TCAC</v>
      </c>
      <c r="P89" s="97" t="s">
        <v>525</v>
      </c>
      <c r="Q89" s="97">
        <v>88.0</v>
      </c>
    </row>
    <row r="90">
      <c r="A90" s="96" t="str">
        <f t="shared" si="1"/>
        <v>CPR-P1p1_GACT</v>
      </c>
      <c r="B90" s="96" t="str">
        <f t="shared" si="2"/>
        <v>CPR_273</v>
      </c>
      <c r="G90" s="96"/>
      <c r="H90" s="96" t="str">
        <f t="shared" si="3"/>
        <v>CPR-P1p1</v>
      </c>
      <c r="I90" s="408" t="s">
        <v>513</v>
      </c>
      <c r="J90" s="156" t="s">
        <v>874</v>
      </c>
      <c r="K90" s="97" t="s">
        <v>902</v>
      </c>
      <c r="L90" s="156" t="s">
        <v>31</v>
      </c>
      <c r="M90" s="92" t="str">
        <f t="shared" si="4"/>
        <v>GACT</v>
      </c>
      <c r="P90" s="97" t="s">
        <v>526</v>
      </c>
      <c r="Q90" s="97">
        <v>89.0</v>
      </c>
    </row>
    <row r="91">
      <c r="A91" s="96" t="str">
        <f t="shared" si="1"/>
        <v>CPR-P1p2_GACT</v>
      </c>
      <c r="B91" s="96" t="str">
        <f t="shared" si="2"/>
        <v>CPR_274</v>
      </c>
      <c r="G91" s="96"/>
      <c r="H91" s="96" t="str">
        <f t="shared" si="3"/>
        <v>CPR-P1p2</v>
      </c>
      <c r="I91" s="408" t="s">
        <v>514</v>
      </c>
      <c r="J91" s="156" t="s">
        <v>874</v>
      </c>
      <c r="K91" s="97" t="s">
        <v>905</v>
      </c>
      <c r="L91" s="156" t="s">
        <v>31</v>
      </c>
      <c r="M91" s="92" t="str">
        <f t="shared" si="4"/>
        <v>GACT</v>
      </c>
      <c r="P91" s="97" t="s">
        <v>527</v>
      </c>
      <c r="Q91" s="97">
        <v>90.0</v>
      </c>
    </row>
    <row r="92">
      <c r="A92" s="96" t="str">
        <f t="shared" si="1"/>
        <v>CPR-P1p3_GACT</v>
      </c>
      <c r="B92" s="96" t="str">
        <f t="shared" si="2"/>
        <v>CPR_275</v>
      </c>
      <c r="G92" s="96"/>
      <c r="H92" s="96" t="str">
        <f t="shared" si="3"/>
        <v>CPR-P1p3</v>
      </c>
      <c r="I92" s="408" t="s">
        <v>515</v>
      </c>
      <c r="J92" s="156" t="s">
        <v>874</v>
      </c>
      <c r="K92" s="97" t="s">
        <v>908</v>
      </c>
      <c r="L92" s="156" t="s">
        <v>31</v>
      </c>
      <c r="M92" s="92" t="str">
        <f t="shared" si="4"/>
        <v>GACT</v>
      </c>
      <c r="P92" s="97" t="s">
        <v>528</v>
      </c>
      <c r="Q92" s="97">
        <v>91.0</v>
      </c>
    </row>
    <row r="93">
      <c r="A93" s="96" t="str">
        <f t="shared" si="1"/>
        <v>CPR-P1p4_GACT</v>
      </c>
      <c r="B93" s="96" t="str">
        <f t="shared" si="2"/>
        <v>CPR_277</v>
      </c>
      <c r="G93" s="96"/>
      <c r="H93" s="96" t="str">
        <f t="shared" si="3"/>
        <v>CPR-P1p4</v>
      </c>
      <c r="I93" s="408" t="s">
        <v>517</v>
      </c>
      <c r="J93" s="156" t="s">
        <v>874</v>
      </c>
      <c r="K93" s="97" t="s">
        <v>911</v>
      </c>
      <c r="L93" s="156" t="s">
        <v>31</v>
      </c>
      <c r="M93" s="92" t="str">
        <f t="shared" si="4"/>
        <v>GACT</v>
      </c>
      <c r="P93" s="97" t="s">
        <v>529</v>
      </c>
      <c r="Q93" s="97">
        <v>92.0</v>
      </c>
    </row>
    <row r="94">
      <c r="A94" s="96" t="str">
        <f t="shared" si="1"/>
        <v>CPR-P1p5_GACT</v>
      </c>
      <c r="B94" s="96" t="str">
        <f t="shared" si="2"/>
        <v>CPR_278</v>
      </c>
      <c r="G94" s="96"/>
      <c r="H94" s="96" t="str">
        <f t="shared" si="3"/>
        <v>CPR-P1p5</v>
      </c>
      <c r="I94" s="408" t="s">
        <v>518</v>
      </c>
      <c r="J94" s="156" t="s">
        <v>874</v>
      </c>
      <c r="K94" s="97" t="s">
        <v>914</v>
      </c>
      <c r="L94" s="156" t="s">
        <v>31</v>
      </c>
      <c r="M94" s="92" t="str">
        <f t="shared" si="4"/>
        <v>GACT</v>
      </c>
      <c r="P94" s="97" t="s">
        <v>530</v>
      </c>
      <c r="Q94" s="97">
        <v>93.0</v>
      </c>
    </row>
    <row r="95">
      <c r="A95" s="96" t="str">
        <f t="shared" si="1"/>
        <v>CPR-P1p6_GACT</v>
      </c>
      <c r="B95" s="96" t="str">
        <f t="shared" si="2"/>
        <v>CPR_280</v>
      </c>
      <c r="G95" s="96"/>
      <c r="H95" s="96" t="str">
        <f t="shared" si="3"/>
        <v>CPR-P1p6</v>
      </c>
      <c r="I95" s="408" t="s">
        <v>520</v>
      </c>
      <c r="J95" s="156" t="s">
        <v>874</v>
      </c>
      <c r="K95" s="97" t="s">
        <v>917</v>
      </c>
      <c r="L95" s="156" t="s">
        <v>31</v>
      </c>
      <c r="M95" s="92" t="str">
        <f t="shared" si="4"/>
        <v>GACT</v>
      </c>
      <c r="P95" s="97" t="s">
        <v>531</v>
      </c>
      <c r="Q95" s="97">
        <v>94.0</v>
      </c>
    </row>
    <row r="96">
      <c r="A96" s="96" t="str">
        <f t="shared" si="1"/>
        <v>CPR-P1p7_GACT</v>
      </c>
      <c r="B96" s="96" t="str">
        <f t="shared" si="2"/>
        <v>CPR_282</v>
      </c>
      <c r="G96" s="96"/>
      <c r="H96" s="96" t="str">
        <f t="shared" si="3"/>
        <v>CPR-P1p7</v>
      </c>
      <c r="I96" s="408" t="s">
        <v>521</v>
      </c>
      <c r="J96" s="156" t="s">
        <v>874</v>
      </c>
      <c r="K96" s="97" t="s">
        <v>920</v>
      </c>
      <c r="L96" s="156" t="s">
        <v>31</v>
      </c>
      <c r="M96" s="92" t="str">
        <f t="shared" si="4"/>
        <v>GACT</v>
      </c>
      <c r="P96" s="97" t="s">
        <v>532</v>
      </c>
      <c r="Q96" s="97">
        <v>95.0</v>
      </c>
    </row>
    <row r="97">
      <c r="A97" s="96" t="str">
        <f t="shared" si="1"/>
        <v>CPR-P1p8_GACT</v>
      </c>
      <c r="B97" s="96" t="str">
        <f t="shared" si="2"/>
        <v>CPR_283</v>
      </c>
      <c r="G97" s="96"/>
      <c r="H97" s="96" t="str">
        <f t="shared" si="3"/>
        <v>CPR-P1p8</v>
      </c>
      <c r="I97" s="408" t="s">
        <v>522</v>
      </c>
      <c r="J97" s="156" t="s">
        <v>874</v>
      </c>
      <c r="K97" s="97" t="s">
        <v>923</v>
      </c>
      <c r="L97" s="156" t="s">
        <v>31</v>
      </c>
      <c r="M97" s="92" t="str">
        <f t="shared" si="4"/>
        <v>GACT</v>
      </c>
      <c r="P97" s="97" t="s">
        <v>533</v>
      </c>
      <c r="Q97" s="97">
        <v>96.0</v>
      </c>
    </row>
    <row r="98">
      <c r="A98" s="96" t="str">
        <f t="shared" si="1"/>
        <v>CPR-P2p1_GTGT</v>
      </c>
      <c r="B98" s="96" t="str">
        <f t="shared" si="2"/>
        <v>CPR_284</v>
      </c>
      <c r="G98" s="96"/>
      <c r="H98" s="96" t="str">
        <f t="shared" si="3"/>
        <v>CPR-P2p1</v>
      </c>
      <c r="I98" s="399" t="s">
        <v>523</v>
      </c>
      <c r="J98" s="156" t="s">
        <v>890</v>
      </c>
      <c r="K98" s="97" t="s">
        <v>902</v>
      </c>
      <c r="L98" s="156" t="s">
        <v>19</v>
      </c>
      <c r="M98" s="92" t="str">
        <f t="shared" si="4"/>
        <v>GTGT</v>
      </c>
      <c r="P98" s="97" t="s">
        <v>534</v>
      </c>
      <c r="Q98" s="97">
        <v>97.0</v>
      </c>
    </row>
    <row r="99">
      <c r="A99" s="96" t="str">
        <f t="shared" si="1"/>
        <v>CPR-P2p2_GTGT</v>
      </c>
      <c r="B99" s="96" t="str">
        <f t="shared" si="2"/>
        <v>CPR_285</v>
      </c>
      <c r="G99" s="96"/>
      <c r="H99" s="96" t="str">
        <f t="shared" si="3"/>
        <v>CPR-P2p2</v>
      </c>
      <c r="I99" s="399" t="s">
        <v>524</v>
      </c>
      <c r="J99" s="156" t="s">
        <v>890</v>
      </c>
      <c r="K99" s="97" t="s">
        <v>905</v>
      </c>
      <c r="L99" s="156" t="s">
        <v>19</v>
      </c>
      <c r="M99" s="92" t="str">
        <f t="shared" si="4"/>
        <v>GTGT</v>
      </c>
      <c r="P99" s="97" t="s">
        <v>535</v>
      </c>
      <c r="Q99" s="97">
        <v>98.0</v>
      </c>
    </row>
    <row r="100">
      <c r="A100" s="96" t="str">
        <f t="shared" si="1"/>
        <v>CPR-P2p3_GTGT</v>
      </c>
      <c r="B100" s="96" t="str">
        <f t="shared" si="2"/>
        <v>CPR_286</v>
      </c>
      <c r="G100" s="96"/>
      <c r="H100" s="96" t="str">
        <f t="shared" si="3"/>
        <v>CPR-P2p3</v>
      </c>
      <c r="I100" s="399" t="s">
        <v>525</v>
      </c>
      <c r="J100" s="156" t="s">
        <v>890</v>
      </c>
      <c r="K100" s="97" t="s">
        <v>908</v>
      </c>
      <c r="L100" s="156" t="s">
        <v>19</v>
      </c>
      <c r="M100" s="92" t="str">
        <f t="shared" si="4"/>
        <v>GTGT</v>
      </c>
      <c r="P100" s="97" t="s">
        <v>536</v>
      </c>
      <c r="Q100" s="97">
        <v>99.0</v>
      </c>
    </row>
    <row r="101">
      <c r="A101" s="96" t="str">
        <f t="shared" si="1"/>
        <v>CPR-P2p4_GTGT</v>
      </c>
      <c r="B101" s="96" t="str">
        <f t="shared" si="2"/>
        <v>CPR_287</v>
      </c>
      <c r="G101" s="96"/>
      <c r="H101" s="96" t="str">
        <f t="shared" si="3"/>
        <v>CPR-P2p4</v>
      </c>
      <c r="I101" s="399" t="s">
        <v>526</v>
      </c>
      <c r="J101" s="156" t="s">
        <v>890</v>
      </c>
      <c r="K101" s="97" t="s">
        <v>911</v>
      </c>
      <c r="L101" s="156" t="s">
        <v>19</v>
      </c>
      <c r="M101" s="92" t="str">
        <f t="shared" si="4"/>
        <v>GTGT</v>
      </c>
      <c r="P101" s="97" t="s">
        <v>537</v>
      </c>
      <c r="Q101" s="97">
        <v>100.0</v>
      </c>
    </row>
    <row r="102">
      <c r="A102" s="96" t="str">
        <f t="shared" si="1"/>
        <v>CPR-P2p5_GTGT</v>
      </c>
      <c r="B102" s="96" t="str">
        <f t="shared" si="2"/>
        <v>CPR_288</v>
      </c>
      <c r="G102" s="96"/>
      <c r="H102" s="96" t="str">
        <f t="shared" si="3"/>
        <v>CPR-P2p5</v>
      </c>
      <c r="I102" s="399" t="s">
        <v>527</v>
      </c>
      <c r="J102" s="156" t="s">
        <v>890</v>
      </c>
      <c r="K102" s="97" t="s">
        <v>914</v>
      </c>
      <c r="L102" s="156" t="s">
        <v>19</v>
      </c>
      <c r="M102" s="92" t="str">
        <f t="shared" si="4"/>
        <v>GTGT</v>
      </c>
      <c r="P102" s="97" t="s">
        <v>538</v>
      </c>
      <c r="Q102" s="97">
        <v>101.0</v>
      </c>
    </row>
    <row r="103">
      <c r="A103" s="96" t="str">
        <f t="shared" si="1"/>
        <v>CPR-P2p6_GTGT</v>
      </c>
      <c r="B103" s="96" t="str">
        <f t="shared" si="2"/>
        <v>CPR_289</v>
      </c>
      <c r="G103" s="96"/>
      <c r="H103" s="96" t="str">
        <f t="shared" si="3"/>
        <v>CPR-P2p6</v>
      </c>
      <c r="I103" s="399" t="s">
        <v>528</v>
      </c>
      <c r="J103" s="156" t="s">
        <v>890</v>
      </c>
      <c r="K103" s="97" t="s">
        <v>917</v>
      </c>
      <c r="L103" s="156" t="s">
        <v>19</v>
      </c>
      <c r="M103" s="92" t="str">
        <f t="shared" si="4"/>
        <v>GTGT</v>
      </c>
      <c r="P103" s="97" t="s">
        <v>539</v>
      </c>
      <c r="Q103" s="97">
        <v>102.0</v>
      </c>
    </row>
    <row r="104">
      <c r="A104" s="96" t="str">
        <f t="shared" si="1"/>
        <v>CPR-P2p7_GTGT</v>
      </c>
      <c r="B104" s="96" t="str">
        <f t="shared" si="2"/>
        <v>CPR_291</v>
      </c>
      <c r="G104" s="96"/>
      <c r="H104" s="96" t="str">
        <f t="shared" si="3"/>
        <v>CPR-P2p7</v>
      </c>
      <c r="I104" s="399" t="s">
        <v>530</v>
      </c>
      <c r="J104" s="156" t="s">
        <v>890</v>
      </c>
      <c r="K104" s="97" t="s">
        <v>920</v>
      </c>
      <c r="L104" s="156" t="s">
        <v>19</v>
      </c>
      <c r="M104" s="92" t="str">
        <f t="shared" si="4"/>
        <v>GTGT</v>
      </c>
      <c r="P104" s="97" t="s">
        <v>540</v>
      </c>
      <c r="Q104" s="97">
        <v>103.0</v>
      </c>
    </row>
    <row r="105">
      <c r="A105" s="96" t="str">
        <f t="shared" si="1"/>
        <v>CPR-P2p8_GTGT</v>
      </c>
      <c r="B105" s="96" t="str">
        <f t="shared" si="2"/>
        <v>CPR_292</v>
      </c>
      <c r="G105" s="96"/>
      <c r="H105" s="96" t="str">
        <f t="shared" si="3"/>
        <v>CPR-P2p8</v>
      </c>
      <c r="I105" s="399" t="s">
        <v>531</v>
      </c>
      <c r="J105" s="156" t="s">
        <v>890</v>
      </c>
      <c r="K105" s="97" t="s">
        <v>923</v>
      </c>
      <c r="L105" s="156" t="s">
        <v>19</v>
      </c>
      <c r="M105" s="92" t="str">
        <f t="shared" si="4"/>
        <v>GTGT</v>
      </c>
      <c r="P105" s="97" t="s">
        <v>541</v>
      </c>
      <c r="Q105" s="97">
        <v>104.0</v>
      </c>
    </row>
    <row r="106">
      <c r="A106" s="96" t="str">
        <f t="shared" si="1"/>
        <v>CPR-P2p1_AGAC</v>
      </c>
      <c r="B106" s="96" t="str">
        <f t="shared" si="2"/>
        <v>CPR_293</v>
      </c>
      <c r="G106" s="96"/>
      <c r="H106" s="96" t="str">
        <f t="shared" si="3"/>
        <v>CPR-P2p1</v>
      </c>
      <c r="I106" s="399" t="s">
        <v>532</v>
      </c>
      <c r="J106" s="156" t="s">
        <v>890</v>
      </c>
      <c r="K106" s="97" t="s">
        <v>902</v>
      </c>
      <c r="L106" s="156" t="s">
        <v>21</v>
      </c>
      <c r="M106" s="92" t="str">
        <f t="shared" si="4"/>
        <v>AGAC</v>
      </c>
      <c r="P106" s="97" t="s">
        <v>542</v>
      </c>
      <c r="Q106" s="97">
        <v>105.0</v>
      </c>
    </row>
    <row r="107">
      <c r="A107" s="96" t="str">
        <f t="shared" si="1"/>
        <v>CPR-P2p2_AGAC</v>
      </c>
      <c r="B107" s="96" t="str">
        <f t="shared" si="2"/>
        <v>CPR_294</v>
      </c>
      <c r="G107" s="96"/>
      <c r="H107" s="96" t="str">
        <f t="shared" si="3"/>
        <v>CPR-P2p2</v>
      </c>
      <c r="I107" s="399" t="s">
        <v>533</v>
      </c>
      <c r="J107" s="156" t="s">
        <v>890</v>
      </c>
      <c r="K107" s="97" t="s">
        <v>905</v>
      </c>
      <c r="L107" s="156" t="s">
        <v>21</v>
      </c>
      <c r="M107" s="92" t="str">
        <f t="shared" si="4"/>
        <v>AGAC</v>
      </c>
      <c r="P107" s="97" t="s">
        <v>543</v>
      </c>
      <c r="Q107" s="97">
        <v>106.0</v>
      </c>
    </row>
    <row r="108">
      <c r="A108" s="96" t="str">
        <f t="shared" si="1"/>
        <v>CPR-P2p3_AGAC</v>
      </c>
      <c r="B108" s="96" t="str">
        <f t="shared" si="2"/>
        <v>CPR_379</v>
      </c>
      <c r="G108" s="96"/>
      <c r="H108" s="96" t="str">
        <f t="shared" si="3"/>
        <v>CPR-P2p3</v>
      </c>
      <c r="I108" s="399" t="s">
        <v>594</v>
      </c>
      <c r="J108" s="156" t="s">
        <v>890</v>
      </c>
      <c r="K108" s="97" t="s">
        <v>908</v>
      </c>
      <c r="L108" s="156" t="s">
        <v>21</v>
      </c>
      <c r="M108" s="92" t="str">
        <f t="shared" si="4"/>
        <v>AGAC</v>
      </c>
      <c r="P108" s="97" t="s">
        <v>544</v>
      </c>
      <c r="Q108" s="97">
        <v>107.0</v>
      </c>
    </row>
    <row r="109">
      <c r="A109" s="96" t="str">
        <f t="shared" si="1"/>
        <v>CPR-P2p4_AGAC</v>
      </c>
      <c r="B109" s="96" t="str">
        <f t="shared" si="2"/>
        <v>CPR_380</v>
      </c>
      <c r="G109" s="96"/>
      <c r="H109" s="96" t="str">
        <f t="shared" si="3"/>
        <v>CPR-P2p4</v>
      </c>
      <c r="I109" s="399" t="s">
        <v>595</v>
      </c>
      <c r="J109" s="156" t="s">
        <v>890</v>
      </c>
      <c r="K109" s="97" t="s">
        <v>911</v>
      </c>
      <c r="L109" s="156" t="s">
        <v>21</v>
      </c>
      <c r="M109" s="92" t="str">
        <f t="shared" si="4"/>
        <v>AGAC</v>
      </c>
      <c r="P109" s="97" t="s">
        <v>545</v>
      </c>
      <c r="Q109" s="97">
        <v>108.0</v>
      </c>
    </row>
    <row r="110">
      <c r="A110" s="96" t="str">
        <f t="shared" si="1"/>
        <v>CPR-P2p5_AGAC</v>
      </c>
      <c r="B110" s="96" t="str">
        <f t="shared" si="2"/>
        <v>CPR_381</v>
      </c>
      <c r="G110" s="96"/>
      <c r="H110" s="96" t="str">
        <f t="shared" si="3"/>
        <v>CPR-P2p5</v>
      </c>
      <c r="I110" s="399" t="s">
        <v>596</v>
      </c>
      <c r="J110" s="156" t="s">
        <v>890</v>
      </c>
      <c r="K110" s="97" t="s">
        <v>914</v>
      </c>
      <c r="L110" s="156" t="s">
        <v>21</v>
      </c>
      <c r="M110" s="92" t="str">
        <f t="shared" si="4"/>
        <v>AGAC</v>
      </c>
      <c r="P110" s="97" t="s">
        <v>546</v>
      </c>
      <c r="Q110" s="97">
        <v>109.0</v>
      </c>
    </row>
    <row r="111">
      <c r="A111" s="96" t="str">
        <f t="shared" si="1"/>
        <v>CPR-P2p6_AGAC</v>
      </c>
      <c r="B111" s="96" t="str">
        <f t="shared" si="2"/>
        <v>CPR_382</v>
      </c>
      <c r="G111" s="96"/>
      <c r="H111" s="96" t="str">
        <f t="shared" si="3"/>
        <v>CPR-P2p6</v>
      </c>
      <c r="I111" s="399" t="s">
        <v>597</v>
      </c>
      <c r="J111" s="156" t="s">
        <v>890</v>
      </c>
      <c r="K111" s="97" t="s">
        <v>917</v>
      </c>
      <c r="L111" s="156" t="s">
        <v>21</v>
      </c>
      <c r="M111" s="92" t="str">
        <f t="shared" si="4"/>
        <v>AGAC</v>
      </c>
      <c r="P111" s="97" t="s">
        <v>547</v>
      </c>
      <c r="Q111" s="97">
        <v>110.0</v>
      </c>
    </row>
    <row r="112">
      <c r="A112" s="96" t="str">
        <f t="shared" si="1"/>
        <v>CPR-P2p7_AGAC</v>
      </c>
      <c r="B112" s="96" t="str">
        <f t="shared" si="2"/>
        <v>CPR_383</v>
      </c>
      <c r="G112" s="96"/>
      <c r="H112" s="96" t="str">
        <f t="shared" si="3"/>
        <v>CPR-P2p7</v>
      </c>
      <c r="I112" s="399" t="s">
        <v>598</v>
      </c>
      <c r="J112" s="156" t="s">
        <v>890</v>
      </c>
      <c r="K112" s="97" t="s">
        <v>920</v>
      </c>
      <c r="L112" s="156" t="s">
        <v>21</v>
      </c>
      <c r="M112" s="92" t="str">
        <f t="shared" si="4"/>
        <v>AGAC</v>
      </c>
      <c r="P112" s="97" t="s">
        <v>548</v>
      </c>
      <c r="Q112" s="97">
        <v>111.0</v>
      </c>
    </row>
    <row r="113">
      <c r="A113" s="96" t="str">
        <f t="shared" si="1"/>
        <v>CPR-P2p8_AGAC</v>
      </c>
      <c r="B113" s="96" t="str">
        <f t="shared" si="2"/>
        <v>CPR_384</v>
      </c>
      <c r="G113" s="96"/>
      <c r="H113" s="96" t="str">
        <f t="shared" si="3"/>
        <v>CPR-P2p8</v>
      </c>
      <c r="I113" s="399" t="s">
        <v>599</v>
      </c>
      <c r="J113" s="156" t="s">
        <v>890</v>
      </c>
      <c r="K113" s="97" t="s">
        <v>923</v>
      </c>
      <c r="L113" s="156" t="s">
        <v>21</v>
      </c>
      <c r="M113" s="92" t="str">
        <f t="shared" si="4"/>
        <v>AGAC</v>
      </c>
      <c r="P113" s="97" t="s">
        <v>887</v>
      </c>
      <c r="Q113" s="97">
        <v>112.0</v>
      </c>
    </row>
    <row r="114">
      <c r="A114" s="96" t="str">
        <f t="shared" si="1"/>
        <v>CPR-P2p1_ACCA</v>
      </c>
      <c r="B114" s="96" t="str">
        <f t="shared" si="2"/>
        <v>CPR_386</v>
      </c>
      <c r="G114" s="96"/>
      <c r="H114" s="96" t="str">
        <f t="shared" si="3"/>
        <v>CPR-P2p1</v>
      </c>
      <c r="I114" s="399" t="s">
        <v>892</v>
      </c>
      <c r="J114" s="156" t="s">
        <v>890</v>
      </c>
      <c r="K114" s="97" t="s">
        <v>902</v>
      </c>
      <c r="L114" s="156" t="s">
        <v>22</v>
      </c>
      <c r="M114" s="92" t="str">
        <f t="shared" si="4"/>
        <v>ACCA</v>
      </c>
      <c r="N114" s="97" t="s">
        <v>106</v>
      </c>
      <c r="P114" s="97" t="s">
        <v>549</v>
      </c>
      <c r="Q114" s="97">
        <v>113.0</v>
      </c>
    </row>
    <row r="115">
      <c r="A115" s="96" t="str">
        <f t="shared" si="1"/>
        <v>CPR-P2p2_ACCA</v>
      </c>
      <c r="B115" s="96" t="str">
        <f t="shared" si="2"/>
        <v>CPR_387</v>
      </c>
      <c r="G115" s="96"/>
      <c r="H115" s="96" t="str">
        <f t="shared" si="3"/>
        <v>CPR-P2p2</v>
      </c>
      <c r="I115" s="399" t="s">
        <v>601</v>
      </c>
      <c r="J115" s="156" t="s">
        <v>890</v>
      </c>
      <c r="K115" s="97" t="s">
        <v>905</v>
      </c>
      <c r="L115" s="156" t="s">
        <v>22</v>
      </c>
      <c r="M115" s="92" t="str">
        <f t="shared" si="4"/>
        <v>ACCA</v>
      </c>
      <c r="P115" s="97" t="s">
        <v>550</v>
      </c>
      <c r="Q115" s="97">
        <v>114.0</v>
      </c>
    </row>
    <row r="116">
      <c r="A116" s="96" t="str">
        <f t="shared" si="1"/>
        <v>CPR-P2p3_ACCA</v>
      </c>
      <c r="B116" s="96" t="str">
        <f t="shared" si="2"/>
        <v>CPR_388</v>
      </c>
      <c r="G116" s="96"/>
      <c r="H116" s="96" t="str">
        <f t="shared" si="3"/>
        <v>CPR-P2p3</v>
      </c>
      <c r="I116" s="399" t="s">
        <v>602</v>
      </c>
      <c r="J116" s="156" t="s">
        <v>890</v>
      </c>
      <c r="K116" s="97" t="s">
        <v>908</v>
      </c>
      <c r="L116" s="156" t="s">
        <v>22</v>
      </c>
      <c r="M116" s="92" t="str">
        <f t="shared" si="4"/>
        <v>ACCA</v>
      </c>
      <c r="P116" s="97" t="s">
        <v>551</v>
      </c>
      <c r="Q116" s="97">
        <v>115.0</v>
      </c>
    </row>
    <row r="117">
      <c r="A117" s="96" t="str">
        <f t="shared" si="1"/>
        <v>CPR-P2p4_ACCA</v>
      </c>
      <c r="B117" s="96" t="str">
        <f t="shared" si="2"/>
        <v>CPR_389</v>
      </c>
      <c r="G117" s="96"/>
      <c r="H117" s="96" t="str">
        <f t="shared" si="3"/>
        <v>CPR-P2p4</v>
      </c>
      <c r="I117" s="399" t="s">
        <v>603</v>
      </c>
      <c r="J117" s="156" t="s">
        <v>890</v>
      </c>
      <c r="K117" s="97" t="s">
        <v>911</v>
      </c>
      <c r="L117" s="156" t="s">
        <v>22</v>
      </c>
      <c r="M117" s="92" t="str">
        <f t="shared" si="4"/>
        <v>ACCA</v>
      </c>
      <c r="P117" s="97" t="s">
        <v>552</v>
      </c>
      <c r="Q117" s="97">
        <v>116.0</v>
      </c>
    </row>
    <row r="118">
      <c r="A118" s="96" t="str">
        <f t="shared" si="1"/>
        <v>CPR-P2p5_ACCA</v>
      </c>
      <c r="B118" s="96" t="str">
        <f t="shared" si="2"/>
        <v>CPR_390</v>
      </c>
      <c r="G118" s="96"/>
      <c r="H118" s="96" t="str">
        <f t="shared" si="3"/>
        <v>CPR-P2p5</v>
      </c>
      <c r="I118" s="399" t="s">
        <v>604</v>
      </c>
      <c r="J118" s="156" t="s">
        <v>890</v>
      </c>
      <c r="K118" s="97" t="s">
        <v>914</v>
      </c>
      <c r="L118" s="156" t="s">
        <v>22</v>
      </c>
      <c r="M118" s="92" t="str">
        <f t="shared" si="4"/>
        <v>ACCA</v>
      </c>
      <c r="P118" s="97" t="s">
        <v>553</v>
      </c>
      <c r="Q118" s="97">
        <v>117.0</v>
      </c>
    </row>
    <row r="119">
      <c r="A119" s="96" t="str">
        <f t="shared" si="1"/>
        <v>CPR-P2p6_ACCA</v>
      </c>
      <c r="B119" s="96" t="str">
        <f t="shared" si="2"/>
        <v>CPR_391</v>
      </c>
      <c r="G119" s="96"/>
      <c r="H119" s="96" t="str">
        <f t="shared" si="3"/>
        <v>CPR-P2p6</v>
      </c>
      <c r="I119" s="399" t="s">
        <v>605</v>
      </c>
      <c r="J119" s="156" t="s">
        <v>890</v>
      </c>
      <c r="K119" s="97" t="s">
        <v>917</v>
      </c>
      <c r="L119" s="156" t="s">
        <v>22</v>
      </c>
      <c r="M119" s="92" t="str">
        <f t="shared" si="4"/>
        <v>ACCA</v>
      </c>
      <c r="P119" s="97" t="s">
        <v>554</v>
      </c>
      <c r="Q119" s="97">
        <v>118.0</v>
      </c>
    </row>
    <row r="120">
      <c r="A120" s="96" t="str">
        <f t="shared" si="1"/>
        <v>CPR-P2p7_ACCA</v>
      </c>
      <c r="B120" s="96" t="str">
        <f t="shared" si="2"/>
        <v>CPR_sperm</v>
      </c>
      <c r="G120" s="96"/>
      <c r="H120" s="96" t="str">
        <f t="shared" si="3"/>
        <v>CPR-P2p7</v>
      </c>
      <c r="I120" s="399" t="s">
        <v>624</v>
      </c>
      <c r="J120" s="156" t="s">
        <v>890</v>
      </c>
      <c r="K120" s="97" t="s">
        <v>920</v>
      </c>
      <c r="L120" s="156" t="s">
        <v>22</v>
      </c>
      <c r="M120" s="92" t="str">
        <f t="shared" si="4"/>
        <v>ACCA</v>
      </c>
      <c r="P120" s="97" t="s">
        <v>555</v>
      </c>
      <c r="Q120" s="97">
        <v>119.0</v>
      </c>
    </row>
    <row r="121">
      <c r="A121" s="96" t="str">
        <f t="shared" si="1"/>
        <v>CPR-P2p8_ACCA</v>
      </c>
      <c r="B121" s="96" t="str">
        <f t="shared" si="2"/>
        <v>CPR_P2A8</v>
      </c>
      <c r="G121" s="96"/>
      <c r="H121" s="96" t="str">
        <f t="shared" si="3"/>
        <v>CPR-P2p8</v>
      </c>
      <c r="I121" s="399" t="s">
        <v>617</v>
      </c>
      <c r="J121" s="156" t="s">
        <v>890</v>
      </c>
      <c r="K121" s="97" t="s">
        <v>923</v>
      </c>
      <c r="L121" s="156" t="s">
        <v>22</v>
      </c>
      <c r="M121" s="92" t="str">
        <f t="shared" si="4"/>
        <v>ACCA</v>
      </c>
      <c r="P121" s="97" t="s">
        <v>556</v>
      </c>
      <c r="Q121" s="97">
        <v>120.0</v>
      </c>
    </row>
    <row r="122">
      <c r="A122" s="96" t="str">
        <f t="shared" si="1"/>
        <v>CPR-P2p1_AGTG</v>
      </c>
      <c r="B122" s="96" t="str">
        <f t="shared" si="2"/>
        <v>CPR_P1D7</v>
      </c>
      <c r="G122" s="96"/>
      <c r="H122" s="96" t="str">
        <f t="shared" si="3"/>
        <v>CPR-P2p1</v>
      </c>
      <c r="I122" s="399" t="s">
        <v>610</v>
      </c>
      <c r="J122" s="156" t="s">
        <v>890</v>
      </c>
      <c r="K122" s="97" t="s">
        <v>902</v>
      </c>
      <c r="L122" s="156" t="s">
        <v>23</v>
      </c>
      <c r="M122" s="92" t="str">
        <f t="shared" si="4"/>
        <v>AGTG</v>
      </c>
      <c r="P122" s="97" t="s">
        <v>557</v>
      </c>
      <c r="Q122" s="97">
        <v>121.0</v>
      </c>
    </row>
    <row r="123">
      <c r="A123" s="96" t="str">
        <f t="shared" si="1"/>
        <v>CPR-P2p2_AGTG</v>
      </c>
      <c r="B123" s="96" t="str">
        <f t="shared" si="2"/>
        <v>CPR_P1E1</v>
      </c>
      <c r="G123" s="96"/>
      <c r="H123" s="96" t="str">
        <f t="shared" si="3"/>
        <v>CPR-P2p2</v>
      </c>
      <c r="I123" s="399" t="s">
        <v>611</v>
      </c>
      <c r="J123" s="156" t="s">
        <v>890</v>
      </c>
      <c r="K123" s="97" t="s">
        <v>905</v>
      </c>
      <c r="L123" s="156" t="s">
        <v>23</v>
      </c>
      <c r="M123" s="92" t="str">
        <f t="shared" si="4"/>
        <v>AGTG</v>
      </c>
      <c r="P123" s="97" t="s">
        <v>558</v>
      </c>
      <c r="Q123" s="97">
        <v>122.0</v>
      </c>
    </row>
    <row r="124">
      <c r="A124" s="96" t="str">
        <f t="shared" si="1"/>
        <v>CPR-P2p3_AGTG</v>
      </c>
      <c r="B124" s="96" t="str">
        <f t="shared" si="2"/>
        <v>CPR_P1E2</v>
      </c>
      <c r="G124" s="96"/>
      <c r="H124" s="96" t="str">
        <f t="shared" si="3"/>
        <v>CPR-P2p3</v>
      </c>
      <c r="I124" s="399" t="s">
        <v>612</v>
      </c>
      <c r="J124" s="156" t="s">
        <v>890</v>
      </c>
      <c r="K124" s="97" t="s">
        <v>908</v>
      </c>
      <c r="L124" s="156" t="s">
        <v>23</v>
      </c>
      <c r="M124" s="92" t="str">
        <f t="shared" si="4"/>
        <v>AGTG</v>
      </c>
      <c r="P124" s="97" t="s">
        <v>559</v>
      </c>
      <c r="Q124" s="97">
        <v>123.0</v>
      </c>
    </row>
    <row r="125">
      <c r="A125" s="96" t="str">
        <f t="shared" si="1"/>
        <v>CPR-P2p4_AGTG</v>
      </c>
      <c r="B125" s="96" t="str">
        <f t="shared" si="2"/>
        <v>CPR_P106</v>
      </c>
      <c r="G125" s="96"/>
      <c r="H125" s="96" t="str">
        <f t="shared" si="3"/>
        <v>CPR-P2p4</v>
      </c>
      <c r="I125" s="399" t="s">
        <v>606</v>
      </c>
      <c r="J125" s="156" t="s">
        <v>890</v>
      </c>
      <c r="K125" s="97" t="s">
        <v>911</v>
      </c>
      <c r="L125" s="156" t="s">
        <v>23</v>
      </c>
      <c r="M125" s="92" t="str">
        <f t="shared" si="4"/>
        <v>AGTG</v>
      </c>
      <c r="P125" s="97" t="s">
        <v>560</v>
      </c>
      <c r="Q125" s="97">
        <v>124.0</v>
      </c>
    </row>
    <row r="126">
      <c r="A126" s="96" t="str">
        <f t="shared" si="1"/>
        <v>CPR-P2p5_AGTG</v>
      </c>
      <c r="B126" s="96" t="str">
        <f t="shared" si="2"/>
        <v>CPR_P117</v>
      </c>
      <c r="G126" s="96"/>
      <c r="H126" s="96" t="str">
        <f t="shared" si="3"/>
        <v>CPR-P2p5</v>
      </c>
      <c r="I126" s="399" t="s">
        <v>608</v>
      </c>
      <c r="J126" s="156" t="s">
        <v>890</v>
      </c>
      <c r="K126" s="97" t="s">
        <v>914</v>
      </c>
      <c r="L126" s="156" t="s">
        <v>23</v>
      </c>
      <c r="M126" s="92" t="str">
        <f t="shared" si="4"/>
        <v>AGTG</v>
      </c>
      <c r="P126" s="97" t="s">
        <v>561</v>
      </c>
      <c r="Q126" s="97">
        <v>125.0</v>
      </c>
    </row>
    <row r="127">
      <c r="A127" s="96" t="str">
        <f t="shared" si="1"/>
        <v>CPR-P2p6_AGTG</v>
      </c>
      <c r="B127" s="96" t="str">
        <f t="shared" si="2"/>
        <v>CPR_P2H5</v>
      </c>
      <c r="G127" s="96"/>
      <c r="H127" s="96" t="str">
        <f t="shared" si="3"/>
        <v>CPR-P2p6</v>
      </c>
      <c r="I127" s="399" t="s">
        <v>618</v>
      </c>
      <c r="J127" s="156" t="s">
        <v>890</v>
      </c>
      <c r="K127" s="97" t="s">
        <v>917</v>
      </c>
      <c r="L127" s="156" t="s">
        <v>23</v>
      </c>
      <c r="M127" s="92" t="str">
        <f t="shared" si="4"/>
        <v>AGTG</v>
      </c>
      <c r="P127" s="97" t="s">
        <v>562</v>
      </c>
      <c r="Q127" s="97">
        <v>126.0</v>
      </c>
    </row>
    <row r="128">
      <c r="A128" s="96" t="str">
        <f t="shared" si="1"/>
        <v>CPR-P2p7_AGTG</v>
      </c>
      <c r="B128" s="96" t="str">
        <f t="shared" si="2"/>
        <v>CPR_P23A</v>
      </c>
      <c r="G128" s="96"/>
      <c r="H128" s="96" t="str">
        <f t="shared" si="3"/>
        <v>CPR-P2p7</v>
      </c>
      <c r="I128" s="399" t="s">
        <v>615</v>
      </c>
      <c r="J128" s="156" t="s">
        <v>890</v>
      </c>
      <c r="K128" s="97" t="s">
        <v>920</v>
      </c>
      <c r="L128" s="156" t="s">
        <v>23</v>
      </c>
      <c r="M128" s="92" t="str">
        <f t="shared" si="4"/>
        <v>AGTG</v>
      </c>
      <c r="P128" s="97" t="s">
        <v>563</v>
      </c>
      <c r="Q128" s="97">
        <v>127.0</v>
      </c>
    </row>
    <row r="129">
      <c r="A129" s="96" t="str">
        <f t="shared" si="1"/>
        <v>CPR-P2p8_AGTG</v>
      </c>
      <c r="B129" s="96" t="str">
        <f t="shared" si="2"/>
        <v>CPR_319</v>
      </c>
      <c r="G129" s="96"/>
      <c r="H129" s="96" t="str">
        <f t="shared" si="3"/>
        <v>CPR-P2p8</v>
      </c>
      <c r="I129" s="399" t="s">
        <v>535</v>
      </c>
      <c r="J129" s="156" t="s">
        <v>890</v>
      </c>
      <c r="K129" s="97" t="s">
        <v>923</v>
      </c>
      <c r="L129" s="156" t="s">
        <v>23</v>
      </c>
      <c r="M129" s="92" t="str">
        <f t="shared" si="4"/>
        <v>AGTG</v>
      </c>
      <c r="P129" s="97" t="s">
        <v>564</v>
      </c>
      <c r="Q129" s="97">
        <v>128.0</v>
      </c>
    </row>
    <row r="130">
      <c r="A130" s="96" t="str">
        <f t="shared" si="1"/>
        <v>CPR-P2p1_CATC</v>
      </c>
      <c r="B130" s="96" t="str">
        <f t="shared" si="2"/>
        <v>CPR_320</v>
      </c>
      <c r="G130" s="96"/>
      <c r="H130" s="96" t="str">
        <f t="shared" si="3"/>
        <v>CPR-P2p1</v>
      </c>
      <c r="I130" s="399" t="s">
        <v>536</v>
      </c>
      <c r="J130" s="156" t="s">
        <v>890</v>
      </c>
      <c r="K130" s="97" t="s">
        <v>902</v>
      </c>
      <c r="L130" s="156" t="s">
        <v>24</v>
      </c>
      <c r="M130" s="92" t="str">
        <f t="shared" si="4"/>
        <v>CATC</v>
      </c>
      <c r="P130" s="97" t="s">
        <v>565</v>
      </c>
      <c r="Q130" s="97">
        <v>129.0</v>
      </c>
    </row>
    <row r="131">
      <c r="A131" s="96" t="str">
        <f t="shared" si="1"/>
        <v>CPR-P2p2_CATC</v>
      </c>
      <c r="B131" s="96" t="str">
        <f t="shared" si="2"/>
        <v>CPR_322</v>
      </c>
      <c r="G131" s="96"/>
      <c r="H131" s="96" t="str">
        <f t="shared" si="3"/>
        <v>CPR-P2p2</v>
      </c>
      <c r="I131" s="399" t="s">
        <v>538</v>
      </c>
      <c r="J131" s="156" t="s">
        <v>890</v>
      </c>
      <c r="K131" s="97" t="s">
        <v>905</v>
      </c>
      <c r="L131" s="156" t="s">
        <v>24</v>
      </c>
      <c r="M131" s="92" t="str">
        <f t="shared" si="4"/>
        <v>CATC</v>
      </c>
      <c r="P131" s="97" t="s">
        <v>566</v>
      </c>
      <c r="Q131" s="97">
        <v>130.0</v>
      </c>
    </row>
    <row r="132">
      <c r="A132" s="96" t="str">
        <f t="shared" si="1"/>
        <v>CPR-P2p3_CATC</v>
      </c>
      <c r="B132" s="96" t="str">
        <f t="shared" si="2"/>
        <v>CPR_323</v>
      </c>
      <c r="G132" s="96"/>
      <c r="H132" s="96" t="str">
        <f t="shared" si="3"/>
        <v>CPR-P2p3</v>
      </c>
      <c r="I132" s="399" t="s">
        <v>539</v>
      </c>
      <c r="J132" s="156" t="s">
        <v>890</v>
      </c>
      <c r="K132" s="97" t="s">
        <v>908</v>
      </c>
      <c r="L132" s="156" t="s">
        <v>24</v>
      </c>
      <c r="M132" s="92" t="str">
        <f t="shared" si="4"/>
        <v>CATC</v>
      </c>
      <c r="P132" s="97" t="s">
        <v>567</v>
      </c>
      <c r="Q132" s="97">
        <v>131.0</v>
      </c>
    </row>
    <row r="133">
      <c r="A133" s="96" t="str">
        <f t="shared" si="1"/>
        <v>CPR-P2p4_CATC</v>
      </c>
      <c r="B133" s="96" t="str">
        <f t="shared" si="2"/>
        <v>CPR_330</v>
      </c>
      <c r="G133" s="96"/>
      <c r="H133" s="96" t="str">
        <f t="shared" si="3"/>
        <v>CPR-P2p4</v>
      </c>
      <c r="I133" s="399" t="s">
        <v>546</v>
      </c>
      <c r="J133" s="156" t="s">
        <v>890</v>
      </c>
      <c r="K133" s="97" t="s">
        <v>911</v>
      </c>
      <c r="L133" s="156" t="s">
        <v>24</v>
      </c>
      <c r="M133" s="92" t="str">
        <f t="shared" si="4"/>
        <v>CATC</v>
      </c>
      <c r="P133" s="97" t="s">
        <v>568</v>
      </c>
      <c r="Q133" s="97">
        <v>132.0</v>
      </c>
    </row>
    <row r="134">
      <c r="A134" s="96" t="str">
        <f t="shared" si="1"/>
        <v>CPR-P2p5_CATC</v>
      </c>
      <c r="B134" s="96" t="str">
        <f t="shared" si="2"/>
        <v>CPR_342</v>
      </c>
      <c r="G134" s="96"/>
      <c r="H134" s="96" t="str">
        <f t="shared" si="3"/>
        <v>CPR-P2p5</v>
      </c>
      <c r="I134" s="399" t="s">
        <v>557</v>
      </c>
      <c r="J134" s="156" t="s">
        <v>890</v>
      </c>
      <c r="K134" s="97" t="s">
        <v>914</v>
      </c>
      <c r="L134" s="156" t="s">
        <v>24</v>
      </c>
      <c r="M134" s="92" t="str">
        <f t="shared" si="4"/>
        <v>CATC</v>
      </c>
      <c r="P134" s="97" t="s">
        <v>569</v>
      </c>
      <c r="Q134" s="97">
        <v>133.0</v>
      </c>
    </row>
    <row r="135">
      <c r="A135" s="96" t="str">
        <f t="shared" si="1"/>
        <v>CPR-P2p6_CATC</v>
      </c>
      <c r="B135" s="96" t="str">
        <f t="shared" si="2"/>
        <v>CPR_345</v>
      </c>
      <c r="G135" s="96"/>
      <c r="H135" s="96" t="str">
        <f t="shared" si="3"/>
        <v>CPR-P2p6</v>
      </c>
      <c r="I135" s="399" t="s">
        <v>560</v>
      </c>
      <c r="J135" s="156" t="s">
        <v>890</v>
      </c>
      <c r="K135" s="97" t="s">
        <v>917</v>
      </c>
      <c r="L135" s="156" t="s">
        <v>24</v>
      </c>
      <c r="M135" s="92" t="str">
        <f t="shared" si="4"/>
        <v>CATC</v>
      </c>
      <c r="P135" s="97" t="s">
        <v>570</v>
      </c>
      <c r="Q135" s="97">
        <v>134.0</v>
      </c>
    </row>
    <row r="136">
      <c r="A136" s="96" t="str">
        <f t="shared" si="1"/>
        <v>CPR-P2p7_CATC</v>
      </c>
      <c r="B136" s="96" t="str">
        <f t="shared" si="2"/>
        <v>CPR_349</v>
      </c>
      <c r="G136" s="96"/>
      <c r="H136" s="96" t="str">
        <f t="shared" si="3"/>
        <v>CPR-P2p7</v>
      </c>
      <c r="I136" s="399" t="s">
        <v>564</v>
      </c>
      <c r="J136" s="156" t="s">
        <v>890</v>
      </c>
      <c r="K136" s="97" t="s">
        <v>920</v>
      </c>
      <c r="L136" s="156" t="s">
        <v>24</v>
      </c>
      <c r="M136" s="92" t="str">
        <f t="shared" si="4"/>
        <v>CATC</v>
      </c>
      <c r="P136" s="97" t="s">
        <v>571</v>
      </c>
      <c r="Q136" s="97">
        <v>135.0</v>
      </c>
    </row>
    <row r="137">
      <c r="A137" s="96" t="str">
        <f t="shared" si="1"/>
        <v>CPR-P2p8_CATC</v>
      </c>
      <c r="B137" s="96" t="str">
        <f t="shared" si="2"/>
        <v>CPR_353</v>
      </c>
      <c r="G137" s="96"/>
      <c r="H137" s="96" t="str">
        <f t="shared" si="3"/>
        <v>CPR-P2p8</v>
      </c>
      <c r="I137" s="399" t="s">
        <v>568</v>
      </c>
      <c r="J137" s="156" t="s">
        <v>890</v>
      </c>
      <c r="K137" s="97" t="s">
        <v>923</v>
      </c>
      <c r="L137" s="156" t="s">
        <v>24</v>
      </c>
      <c r="M137" s="92" t="str">
        <f t="shared" si="4"/>
        <v>CATC</v>
      </c>
      <c r="P137" s="97" t="s">
        <v>572</v>
      </c>
      <c r="Q137" s="97">
        <v>136.0</v>
      </c>
    </row>
    <row r="138">
      <c r="A138" s="96" t="str">
        <f t="shared" si="1"/>
        <v>CPR-P2p1_GTGA</v>
      </c>
      <c r="B138" s="96" t="str">
        <f t="shared" si="2"/>
        <v>CPR_355</v>
      </c>
      <c r="G138" s="96"/>
      <c r="H138" s="96" t="str">
        <f t="shared" si="3"/>
        <v>CPR-P2p1</v>
      </c>
      <c r="I138" s="399" t="s">
        <v>570</v>
      </c>
      <c r="J138" s="156" t="s">
        <v>890</v>
      </c>
      <c r="K138" s="97" t="s">
        <v>902</v>
      </c>
      <c r="L138" s="156" t="s">
        <v>25</v>
      </c>
      <c r="M138" s="92" t="str">
        <f t="shared" si="4"/>
        <v>GTGA</v>
      </c>
      <c r="P138" s="97" t="s">
        <v>573</v>
      </c>
      <c r="Q138" s="97">
        <v>137.0</v>
      </c>
    </row>
    <row r="139">
      <c r="A139" s="96" t="str">
        <f t="shared" si="1"/>
        <v>CPR-P2p2_GTGA</v>
      </c>
      <c r="B139" s="96" t="str">
        <f t="shared" si="2"/>
        <v>CPR_359</v>
      </c>
      <c r="G139" s="96"/>
      <c r="H139" s="96" t="str">
        <f t="shared" si="3"/>
        <v>CPR-P2p2</v>
      </c>
      <c r="I139" s="399" t="s">
        <v>573</v>
      </c>
      <c r="J139" s="156" t="s">
        <v>890</v>
      </c>
      <c r="K139" s="97" t="s">
        <v>905</v>
      </c>
      <c r="L139" s="156" t="s">
        <v>25</v>
      </c>
      <c r="M139" s="92" t="str">
        <f t="shared" si="4"/>
        <v>GTGA</v>
      </c>
      <c r="P139" s="97" t="s">
        <v>888</v>
      </c>
      <c r="Q139" s="97">
        <v>138.0</v>
      </c>
    </row>
    <row r="140">
      <c r="A140" s="96" t="str">
        <f t="shared" si="1"/>
        <v>CPR-P2p3_GTGA</v>
      </c>
      <c r="B140" s="96" t="str">
        <f t="shared" si="2"/>
        <v>CPR_361</v>
      </c>
      <c r="G140" s="96"/>
      <c r="H140" s="96" t="str">
        <f t="shared" si="3"/>
        <v>CPR-P2p3</v>
      </c>
      <c r="I140" s="399" t="s">
        <v>574</v>
      </c>
      <c r="J140" s="156" t="s">
        <v>890</v>
      </c>
      <c r="K140" s="97" t="s">
        <v>908</v>
      </c>
      <c r="L140" s="156" t="s">
        <v>25</v>
      </c>
      <c r="M140" s="92" t="str">
        <f t="shared" si="4"/>
        <v>GTGA</v>
      </c>
      <c r="P140" s="97" t="s">
        <v>574</v>
      </c>
      <c r="Q140" s="97">
        <v>139.0</v>
      </c>
    </row>
    <row r="141">
      <c r="A141" s="96" t="str">
        <f t="shared" si="1"/>
        <v>CPR-P2p4_GTGA</v>
      </c>
      <c r="B141" s="96" t="str">
        <f t="shared" si="2"/>
        <v>CPR_362</v>
      </c>
      <c r="G141" s="96"/>
      <c r="H141" s="96" t="str">
        <f t="shared" si="3"/>
        <v>CPR-P2p4</v>
      </c>
      <c r="I141" s="399" t="s">
        <v>575</v>
      </c>
      <c r="J141" s="156" t="s">
        <v>890</v>
      </c>
      <c r="K141" s="97" t="s">
        <v>911</v>
      </c>
      <c r="L141" s="156" t="s">
        <v>25</v>
      </c>
      <c r="M141" s="92" t="str">
        <f t="shared" si="4"/>
        <v>GTGA</v>
      </c>
      <c r="P141" s="97" t="s">
        <v>575</v>
      </c>
      <c r="Q141" s="97">
        <v>140.0</v>
      </c>
    </row>
    <row r="142">
      <c r="A142" s="96" t="str">
        <f t="shared" si="1"/>
        <v>CPR-P2p5_GTGA</v>
      </c>
      <c r="B142" s="96" t="str">
        <f t="shared" si="2"/>
        <v>CPR_363</v>
      </c>
      <c r="G142" s="96"/>
      <c r="H142" s="96" t="str">
        <f t="shared" si="3"/>
        <v>CPR-P2p5</v>
      </c>
      <c r="I142" s="399" t="s">
        <v>576</v>
      </c>
      <c r="J142" s="156" t="s">
        <v>890</v>
      </c>
      <c r="K142" s="97" t="s">
        <v>914</v>
      </c>
      <c r="L142" s="156" t="s">
        <v>25</v>
      </c>
      <c r="M142" s="92" t="str">
        <f t="shared" si="4"/>
        <v>GTGA</v>
      </c>
      <c r="P142" s="97" t="s">
        <v>576</v>
      </c>
      <c r="Q142" s="97">
        <v>141.0</v>
      </c>
    </row>
    <row r="143">
      <c r="A143" s="96" t="str">
        <f t="shared" si="1"/>
        <v>CPR-P2p6_GTGA</v>
      </c>
      <c r="B143" s="96" t="str">
        <f t="shared" si="2"/>
        <v>CPR_367</v>
      </c>
      <c r="G143" s="96"/>
      <c r="H143" s="96" t="str">
        <f t="shared" si="3"/>
        <v>CPR-P2p6</v>
      </c>
      <c r="I143" s="399" t="s">
        <v>579</v>
      </c>
      <c r="J143" s="156" t="s">
        <v>890</v>
      </c>
      <c r="K143" s="97" t="s">
        <v>917</v>
      </c>
      <c r="L143" s="156" t="s">
        <v>25</v>
      </c>
      <c r="M143" s="92" t="str">
        <f t="shared" si="4"/>
        <v>GTGA</v>
      </c>
      <c r="P143" s="97" t="s">
        <v>894</v>
      </c>
      <c r="Q143" s="97">
        <v>142.0</v>
      </c>
    </row>
    <row r="144">
      <c r="A144" s="96" t="str">
        <f t="shared" si="1"/>
        <v>CPR-P2p7_GTGA</v>
      </c>
      <c r="B144" s="96" t="str">
        <f t="shared" si="2"/>
        <v>CPR_378</v>
      </c>
      <c r="G144" s="96"/>
      <c r="H144" s="96" t="str">
        <f t="shared" si="3"/>
        <v>CPR-P2p7</v>
      </c>
      <c r="I144" s="399" t="s">
        <v>593</v>
      </c>
      <c r="J144" s="156" t="s">
        <v>890</v>
      </c>
      <c r="K144" s="97" t="s">
        <v>920</v>
      </c>
      <c r="L144" s="156" t="s">
        <v>25</v>
      </c>
      <c r="M144" s="92" t="str">
        <f t="shared" si="4"/>
        <v>GTGA</v>
      </c>
      <c r="P144" s="97" t="s">
        <v>577</v>
      </c>
      <c r="Q144" s="97">
        <v>143.0</v>
      </c>
    </row>
    <row r="145">
      <c r="A145" s="96" t="str">
        <f t="shared" si="1"/>
        <v>CPR-P2p8_GTGA</v>
      </c>
      <c r="B145" s="96" t="str">
        <f t="shared" si="2"/>
        <v>CPR_201</v>
      </c>
      <c r="G145" s="96"/>
      <c r="H145" s="96" t="str">
        <f t="shared" si="3"/>
        <v>CPR-P2p8</v>
      </c>
      <c r="I145" s="399" t="s">
        <v>439</v>
      </c>
      <c r="J145" s="156" t="s">
        <v>890</v>
      </c>
      <c r="K145" s="97" t="s">
        <v>923</v>
      </c>
      <c r="L145" s="156" t="s">
        <v>25</v>
      </c>
      <c r="M145" s="92" t="str">
        <f t="shared" si="4"/>
        <v>GTGA</v>
      </c>
      <c r="P145" s="97" t="s">
        <v>578</v>
      </c>
      <c r="Q145" s="97">
        <v>144.0</v>
      </c>
    </row>
    <row r="146">
      <c r="A146" s="96" t="str">
        <f t="shared" si="1"/>
        <v>CPR-P2p1_TCAG</v>
      </c>
      <c r="B146" s="96" t="str">
        <f t="shared" si="2"/>
        <v>CPR_202</v>
      </c>
      <c r="G146" s="96"/>
      <c r="H146" s="96" t="str">
        <f t="shared" si="3"/>
        <v>CPR-P2p1</v>
      </c>
      <c r="I146" s="399" t="s">
        <v>440</v>
      </c>
      <c r="J146" s="156" t="s">
        <v>890</v>
      </c>
      <c r="K146" s="97" t="s">
        <v>902</v>
      </c>
      <c r="L146" s="156" t="s">
        <v>26</v>
      </c>
      <c r="M146" s="92" t="str">
        <f t="shared" si="4"/>
        <v>TCAG</v>
      </c>
      <c r="P146" s="97" t="s">
        <v>579</v>
      </c>
      <c r="Q146" s="97">
        <v>145.0</v>
      </c>
    </row>
    <row r="147">
      <c r="A147" s="96" t="str">
        <f t="shared" si="1"/>
        <v>CPR-P2p2_TCAG</v>
      </c>
      <c r="B147" s="96" t="str">
        <f t="shared" si="2"/>
        <v>CPR_204</v>
      </c>
      <c r="G147" s="96"/>
      <c r="H147" s="96" t="str">
        <f t="shared" si="3"/>
        <v>CPR-P2p2</v>
      </c>
      <c r="I147" s="399" t="s">
        <v>442</v>
      </c>
      <c r="J147" s="156" t="s">
        <v>890</v>
      </c>
      <c r="K147" s="97" t="s">
        <v>905</v>
      </c>
      <c r="L147" s="156" t="s">
        <v>26</v>
      </c>
      <c r="M147" s="92" t="str">
        <f t="shared" si="4"/>
        <v>TCAG</v>
      </c>
      <c r="P147" s="97" t="s">
        <v>580</v>
      </c>
      <c r="Q147" s="97">
        <v>146.0</v>
      </c>
    </row>
    <row r="148">
      <c r="A148" s="96" t="str">
        <f t="shared" si="1"/>
        <v>CPR-P2p3_TCAG</v>
      </c>
      <c r="B148" s="96" t="str">
        <f t="shared" si="2"/>
        <v>CPR_207</v>
      </c>
      <c r="G148" s="96"/>
      <c r="H148" s="96" t="str">
        <f t="shared" si="3"/>
        <v>CPR-P2p3</v>
      </c>
      <c r="I148" s="399" t="s">
        <v>445</v>
      </c>
      <c r="J148" s="156" t="s">
        <v>890</v>
      </c>
      <c r="K148" s="97" t="s">
        <v>908</v>
      </c>
      <c r="L148" s="156" t="s">
        <v>26</v>
      </c>
      <c r="M148" s="92" t="str">
        <f t="shared" si="4"/>
        <v>TCAG</v>
      </c>
      <c r="P148" s="97" t="s">
        <v>581</v>
      </c>
      <c r="Q148" s="97">
        <v>147.0</v>
      </c>
    </row>
    <row r="149">
      <c r="A149" s="96" t="str">
        <f t="shared" si="1"/>
        <v>CPR-P2p4_TCAG</v>
      </c>
      <c r="B149" s="96" t="str">
        <f t="shared" si="2"/>
        <v>CPR_215</v>
      </c>
      <c r="G149" s="96"/>
      <c r="H149" s="96" t="str">
        <f t="shared" si="3"/>
        <v>CPR-P2p4</v>
      </c>
      <c r="I149" s="399" t="s">
        <v>455</v>
      </c>
      <c r="J149" s="156" t="s">
        <v>890</v>
      </c>
      <c r="K149" s="97" t="s">
        <v>911</v>
      </c>
      <c r="L149" s="156" t="s">
        <v>26</v>
      </c>
      <c r="M149" s="92" t="str">
        <f t="shared" si="4"/>
        <v>TCAG</v>
      </c>
      <c r="P149" s="97" t="s">
        <v>889</v>
      </c>
      <c r="Q149" s="97">
        <v>148.0</v>
      </c>
    </row>
    <row r="150">
      <c r="A150" s="96" t="str">
        <f t="shared" si="1"/>
        <v>CPR-P2p5_TCAG</v>
      </c>
      <c r="B150" s="96" t="str">
        <f t="shared" si="2"/>
        <v>CPR_217</v>
      </c>
      <c r="G150" s="96"/>
      <c r="H150" s="96" t="str">
        <f t="shared" si="3"/>
        <v>CPR-P2p5</v>
      </c>
      <c r="I150" s="399" t="s">
        <v>457</v>
      </c>
      <c r="J150" s="156" t="s">
        <v>890</v>
      </c>
      <c r="K150" s="97" t="s">
        <v>914</v>
      </c>
      <c r="L150" s="156" t="s">
        <v>26</v>
      </c>
      <c r="M150" s="92" t="str">
        <f t="shared" si="4"/>
        <v>TCAG</v>
      </c>
      <c r="N150" s="97" t="s">
        <v>932</v>
      </c>
      <c r="O150" s="97" t="s">
        <v>106</v>
      </c>
      <c r="P150" s="97" t="s">
        <v>582</v>
      </c>
      <c r="Q150" s="97">
        <v>149.0</v>
      </c>
    </row>
    <row r="151">
      <c r="A151" s="96" t="str">
        <f t="shared" si="1"/>
        <v>CPR-P2p6_TCAG</v>
      </c>
      <c r="B151" s="96" t="str">
        <f t="shared" si="2"/>
        <v>CPR_227</v>
      </c>
      <c r="G151" s="96"/>
      <c r="H151" s="96" t="str">
        <f t="shared" si="3"/>
        <v>CPR-P2p6</v>
      </c>
      <c r="I151" s="399" t="s">
        <v>469</v>
      </c>
      <c r="J151" s="156" t="s">
        <v>890</v>
      </c>
      <c r="K151" s="97" t="s">
        <v>917</v>
      </c>
      <c r="L151" s="156" t="s">
        <v>26</v>
      </c>
      <c r="M151" s="92" t="str">
        <f t="shared" si="4"/>
        <v>TCAG</v>
      </c>
      <c r="P151" s="97" t="s">
        <v>583</v>
      </c>
      <c r="Q151" s="97">
        <v>150.0</v>
      </c>
    </row>
    <row r="152">
      <c r="A152" s="96" t="str">
        <f t="shared" si="1"/>
        <v>CPR-P2p7_TCAG</v>
      </c>
      <c r="B152" s="96" t="str">
        <f t="shared" si="2"/>
        <v>CPR_229</v>
      </c>
      <c r="G152" s="96"/>
      <c r="H152" s="96" t="str">
        <f t="shared" si="3"/>
        <v>CPR-P2p7</v>
      </c>
      <c r="I152" s="399" t="s">
        <v>471</v>
      </c>
      <c r="J152" s="156" t="s">
        <v>890</v>
      </c>
      <c r="K152" s="97" t="s">
        <v>920</v>
      </c>
      <c r="L152" s="156" t="s">
        <v>26</v>
      </c>
      <c r="M152" s="92" t="str">
        <f t="shared" si="4"/>
        <v>TCAG</v>
      </c>
      <c r="P152" s="97" t="s">
        <v>584</v>
      </c>
      <c r="Q152" s="97">
        <v>151.0</v>
      </c>
    </row>
    <row r="153">
      <c r="A153" s="96" t="str">
        <f t="shared" si="1"/>
        <v>CPR-P2p8_TCAG</v>
      </c>
      <c r="B153" s="96" t="str">
        <f t="shared" si="2"/>
        <v>CPR_233</v>
      </c>
      <c r="G153" s="96"/>
      <c r="H153" s="96" t="str">
        <f t="shared" si="3"/>
        <v>CPR-P2p8</v>
      </c>
      <c r="I153" s="399" t="s">
        <v>893</v>
      </c>
      <c r="J153" s="156" t="s">
        <v>890</v>
      </c>
      <c r="K153" s="97" t="s">
        <v>923</v>
      </c>
      <c r="L153" s="156" t="s">
        <v>26</v>
      </c>
      <c r="M153" s="92" t="str">
        <f t="shared" si="4"/>
        <v>TCAG</v>
      </c>
      <c r="N153" s="97" t="s">
        <v>106</v>
      </c>
      <c r="P153" s="97" t="s">
        <v>585</v>
      </c>
      <c r="Q153" s="97">
        <v>152.0</v>
      </c>
    </row>
    <row r="154">
      <c r="A154" s="96" t="str">
        <f t="shared" si="1"/>
        <v>CPR-P2p1_GCTT</v>
      </c>
      <c r="B154" s="96" t="str">
        <f t="shared" si="2"/>
        <v>CPR_234</v>
      </c>
      <c r="G154" s="96"/>
      <c r="H154" s="96" t="str">
        <f t="shared" si="3"/>
        <v>CPR-P2p1</v>
      </c>
      <c r="I154" s="399" t="s">
        <v>475</v>
      </c>
      <c r="J154" s="156" t="s">
        <v>890</v>
      </c>
      <c r="K154" s="97" t="s">
        <v>902</v>
      </c>
      <c r="L154" s="156" t="s">
        <v>27</v>
      </c>
      <c r="M154" s="92" t="str">
        <f t="shared" si="4"/>
        <v>GCTT</v>
      </c>
      <c r="P154" s="97" t="s">
        <v>588</v>
      </c>
      <c r="Q154" s="97">
        <v>153.0</v>
      </c>
    </row>
    <row r="155">
      <c r="A155" s="96" t="str">
        <f t="shared" si="1"/>
        <v>CPR-P2p2_GCTT</v>
      </c>
      <c r="B155" s="96" t="str">
        <f t="shared" si="2"/>
        <v>CPR_235</v>
      </c>
      <c r="G155" s="96"/>
      <c r="H155" s="96" t="str">
        <f t="shared" si="3"/>
        <v>CPR-P2p2</v>
      </c>
      <c r="I155" s="399" t="s">
        <v>476</v>
      </c>
      <c r="J155" s="156" t="s">
        <v>890</v>
      </c>
      <c r="K155" s="97" t="s">
        <v>905</v>
      </c>
      <c r="L155" s="156" t="s">
        <v>27</v>
      </c>
      <c r="M155" s="92" t="str">
        <f t="shared" si="4"/>
        <v>GCTT</v>
      </c>
      <c r="P155" s="97" t="s">
        <v>586</v>
      </c>
      <c r="Q155" s="97">
        <v>154.0</v>
      </c>
    </row>
    <row r="156">
      <c r="A156" s="96" t="str">
        <f t="shared" si="1"/>
        <v>CPR-P2p3_GCTT</v>
      </c>
      <c r="B156" s="96" t="str">
        <f t="shared" si="2"/>
        <v>CPR_236</v>
      </c>
      <c r="G156" s="96"/>
      <c r="H156" s="96" t="str">
        <f t="shared" si="3"/>
        <v>CPR-P2p3</v>
      </c>
      <c r="I156" s="399" t="s">
        <v>477</v>
      </c>
      <c r="J156" s="156" t="s">
        <v>890</v>
      </c>
      <c r="K156" s="97" t="s">
        <v>908</v>
      </c>
      <c r="L156" s="156" t="s">
        <v>27</v>
      </c>
      <c r="M156" s="92" t="str">
        <f t="shared" si="4"/>
        <v>GCTT</v>
      </c>
      <c r="P156" s="97" t="s">
        <v>587</v>
      </c>
      <c r="Q156" s="97">
        <v>155.0</v>
      </c>
    </row>
    <row r="157">
      <c r="A157" s="96" t="str">
        <f t="shared" si="1"/>
        <v>CPR-P2p4_GCTT</v>
      </c>
      <c r="B157" s="96" t="str">
        <f t="shared" si="2"/>
        <v>CPR_238</v>
      </c>
      <c r="G157" s="96"/>
      <c r="H157" s="96" t="str">
        <f t="shared" si="3"/>
        <v>CPR-P2p4</v>
      </c>
      <c r="I157" s="399" t="s">
        <v>479</v>
      </c>
      <c r="J157" s="156" t="s">
        <v>890</v>
      </c>
      <c r="K157" s="97" t="s">
        <v>911</v>
      </c>
      <c r="L157" s="156" t="s">
        <v>27</v>
      </c>
      <c r="M157" s="92" t="str">
        <f t="shared" si="4"/>
        <v>GCTT</v>
      </c>
      <c r="P157" s="97" t="s">
        <v>591</v>
      </c>
      <c r="Q157" s="97">
        <v>156.0</v>
      </c>
    </row>
    <row r="158">
      <c r="A158" s="96" t="str">
        <f t="shared" si="1"/>
        <v>CPR-P2p5_GCTT</v>
      </c>
      <c r="B158" s="96" t="str">
        <f t="shared" si="2"/>
        <v>CPR_239</v>
      </c>
      <c r="G158" s="96"/>
      <c r="H158" s="96" t="str">
        <f t="shared" si="3"/>
        <v>CPR-P2p5</v>
      </c>
      <c r="I158" s="399" t="s">
        <v>480</v>
      </c>
      <c r="J158" s="156" t="s">
        <v>890</v>
      </c>
      <c r="K158" s="97" t="s">
        <v>914</v>
      </c>
      <c r="L158" s="156" t="s">
        <v>27</v>
      </c>
      <c r="M158" s="92" t="str">
        <f t="shared" si="4"/>
        <v>GCTT</v>
      </c>
      <c r="P158" s="97" t="s">
        <v>589</v>
      </c>
      <c r="Q158" s="97">
        <v>157.0</v>
      </c>
    </row>
    <row r="159">
      <c r="A159" s="96" t="str">
        <f t="shared" si="1"/>
        <v>CPR-P2p6_GCTT</v>
      </c>
      <c r="B159" s="96" t="str">
        <f t="shared" si="2"/>
        <v>CPR_244</v>
      </c>
      <c r="G159" s="96"/>
      <c r="H159" s="96" t="str">
        <f t="shared" si="3"/>
        <v>CPR-P2p6</v>
      </c>
      <c r="I159" s="399" t="s">
        <v>484</v>
      </c>
      <c r="J159" s="156" t="s">
        <v>890</v>
      </c>
      <c r="K159" s="97" t="s">
        <v>917</v>
      </c>
      <c r="L159" s="156" t="s">
        <v>27</v>
      </c>
      <c r="M159" s="92" t="str">
        <f t="shared" si="4"/>
        <v>GCTT</v>
      </c>
      <c r="P159" s="97" t="s">
        <v>590</v>
      </c>
      <c r="Q159" s="97">
        <v>158.0</v>
      </c>
    </row>
    <row r="160">
      <c r="A160" s="96" t="str">
        <f t="shared" si="1"/>
        <v>CPR-P2p7_GCTT</v>
      </c>
      <c r="B160" s="96" t="str">
        <f t="shared" si="2"/>
        <v>CPR_247</v>
      </c>
      <c r="G160" s="96"/>
      <c r="H160" s="96" t="str">
        <f t="shared" si="3"/>
        <v>CPR-P2p7</v>
      </c>
      <c r="I160" s="399" t="s">
        <v>487</v>
      </c>
      <c r="J160" s="156" t="s">
        <v>890</v>
      </c>
      <c r="K160" s="97" t="s">
        <v>920</v>
      </c>
      <c r="L160" s="156" t="s">
        <v>27</v>
      </c>
      <c r="M160" s="92" t="str">
        <f t="shared" si="4"/>
        <v>GCTT</v>
      </c>
      <c r="P160" s="97" t="s">
        <v>592</v>
      </c>
      <c r="Q160" s="97">
        <v>159.0</v>
      </c>
    </row>
    <row r="161">
      <c r="A161" s="96" t="str">
        <f t="shared" si="1"/>
        <v>CPR-P2p8_GCTT</v>
      </c>
      <c r="B161" s="96" t="str">
        <f t="shared" si="2"/>
        <v>CPR_248</v>
      </c>
      <c r="G161" s="96"/>
      <c r="H161" s="96" t="str">
        <f t="shared" si="3"/>
        <v>CPR-P2p8</v>
      </c>
      <c r="I161" s="399" t="s">
        <v>488</v>
      </c>
      <c r="J161" s="156" t="s">
        <v>890</v>
      </c>
      <c r="K161" s="97" t="s">
        <v>923</v>
      </c>
      <c r="L161" s="156" t="s">
        <v>27</v>
      </c>
      <c r="M161" s="92" t="str">
        <f t="shared" si="4"/>
        <v>GCTT</v>
      </c>
      <c r="P161" s="97" t="s">
        <v>593</v>
      </c>
      <c r="Q161" s="97">
        <v>160.0</v>
      </c>
    </row>
    <row r="162">
      <c r="A162" s="96" t="str">
        <f t="shared" si="1"/>
        <v>CPR-P2p1_CTAC</v>
      </c>
      <c r="B162" s="96" t="str">
        <f t="shared" si="2"/>
        <v>CPR_259</v>
      </c>
      <c r="G162" s="96"/>
      <c r="H162" s="96" t="str">
        <f t="shared" si="3"/>
        <v>CPR-P2p1</v>
      </c>
      <c r="I162" s="399" t="s">
        <v>499</v>
      </c>
      <c r="J162" s="156" t="s">
        <v>890</v>
      </c>
      <c r="K162" s="97" t="s">
        <v>902</v>
      </c>
      <c r="L162" s="156" t="s">
        <v>28</v>
      </c>
      <c r="M162" s="92" t="str">
        <f t="shared" si="4"/>
        <v>CTAC</v>
      </c>
      <c r="P162" s="97" t="s">
        <v>594</v>
      </c>
      <c r="Q162" s="97">
        <v>161.0</v>
      </c>
    </row>
    <row r="163">
      <c r="A163" s="96" t="str">
        <f t="shared" si="1"/>
        <v>CPR-P2p2_CTAC</v>
      </c>
      <c r="B163" s="96" t="str">
        <f t="shared" si="2"/>
        <v>CPR_276</v>
      </c>
      <c r="G163" s="96"/>
      <c r="H163" s="96" t="str">
        <f t="shared" si="3"/>
        <v>CPR-P2p2</v>
      </c>
      <c r="I163" s="399" t="s">
        <v>516</v>
      </c>
      <c r="J163" s="156" t="s">
        <v>890</v>
      </c>
      <c r="K163" s="97" t="s">
        <v>905</v>
      </c>
      <c r="L163" s="156" t="s">
        <v>28</v>
      </c>
      <c r="M163" s="92" t="str">
        <f t="shared" si="4"/>
        <v>CTAC</v>
      </c>
      <c r="P163" s="97" t="s">
        <v>595</v>
      </c>
      <c r="Q163" s="97">
        <v>162.0</v>
      </c>
    </row>
    <row r="164">
      <c r="A164" s="96" t="str">
        <f t="shared" si="1"/>
        <v>CPR-P2p3_CTAC</v>
      </c>
      <c r="B164" s="96" t="str">
        <f t="shared" si="2"/>
        <v>CPR_279</v>
      </c>
      <c r="G164" s="96"/>
      <c r="H164" s="96" t="str">
        <f t="shared" si="3"/>
        <v>CPR-P2p3</v>
      </c>
      <c r="I164" s="399" t="s">
        <v>519</v>
      </c>
      <c r="J164" s="156" t="s">
        <v>890</v>
      </c>
      <c r="K164" s="97" t="s">
        <v>908</v>
      </c>
      <c r="L164" s="156" t="s">
        <v>28</v>
      </c>
      <c r="M164" s="92" t="str">
        <f t="shared" si="4"/>
        <v>CTAC</v>
      </c>
      <c r="P164" s="97" t="s">
        <v>596</v>
      </c>
      <c r="Q164" s="97">
        <v>163.0</v>
      </c>
    </row>
    <row r="165">
      <c r="A165" s="96" t="str">
        <f t="shared" si="1"/>
        <v>CPR-P2p4_CTAC</v>
      </c>
      <c r="B165" s="96" t="str">
        <f t="shared" si="2"/>
        <v>CPR_385</v>
      </c>
      <c r="G165" s="96"/>
      <c r="H165" s="96" t="str">
        <f t="shared" si="3"/>
        <v>CPR-P2p4</v>
      </c>
      <c r="I165" s="399" t="s">
        <v>600</v>
      </c>
      <c r="J165" s="156" t="s">
        <v>890</v>
      </c>
      <c r="K165" s="97" t="s">
        <v>911</v>
      </c>
      <c r="L165" s="156" t="s">
        <v>28</v>
      </c>
      <c r="M165" s="92" t="str">
        <f t="shared" si="4"/>
        <v>CTAC</v>
      </c>
      <c r="P165" s="97" t="s">
        <v>597</v>
      </c>
      <c r="Q165" s="97">
        <v>164.0</v>
      </c>
    </row>
    <row r="166">
      <c r="A166" s="96" t="str">
        <f t="shared" si="1"/>
        <v>CPR-P2p5_CTAC</v>
      </c>
      <c r="B166" s="96" t="str">
        <f t="shared" si="2"/>
        <v>CPR_295</v>
      </c>
      <c r="G166" s="96"/>
      <c r="H166" s="96" t="str">
        <f t="shared" si="3"/>
        <v>CPR-P2p5</v>
      </c>
      <c r="I166" s="399" t="s">
        <v>534</v>
      </c>
      <c r="J166" s="156" t="s">
        <v>890</v>
      </c>
      <c r="K166" s="97" t="s">
        <v>914</v>
      </c>
      <c r="L166" s="156" t="s">
        <v>28</v>
      </c>
      <c r="M166" s="92" t="str">
        <f t="shared" si="4"/>
        <v>CTAC</v>
      </c>
      <c r="P166" s="97" t="s">
        <v>598</v>
      </c>
      <c r="Q166" s="97">
        <v>165.0</v>
      </c>
    </row>
    <row r="167">
      <c r="A167" s="96" t="str">
        <f t="shared" si="1"/>
        <v>CPR-P2p6_CTAC</v>
      </c>
      <c r="B167" s="96" t="str">
        <f t="shared" si="2"/>
        <v>CPR_P1D12</v>
      </c>
      <c r="G167" s="96"/>
      <c r="H167" s="96" t="str">
        <f t="shared" si="3"/>
        <v>CPR-P2p6</v>
      </c>
      <c r="I167" s="399" t="s">
        <v>609</v>
      </c>
      <c r="J167" s="156" t="s">
        <v>890</v>
      </c>
      <c r="K167" s="97" t="s">
        <v>917</v>
      </c>
      <c r="L167" s="156" t="s">
        <v>28</v>
      </c>
      <c r="M167" s="92" t="str">
        <f t="shared" si="4"/>
        <v>CTAC</v>
      </c>
      <c r="P167" s="97" t="s">
        <v>599</v>
      </c>
      <c r="Q167" s="97">
        <v>166.0</v>
      </c>
    </row>
    <row r="168">
      <c r="A168" s="96" t="str">
        <f t="shared" si="1"/>
        <v>CPR-P2p7_CTAC</v>
      </c>
      <c r="B168" s="96" t="str">
        <f t="shared" si="2"/>
        <v>CPR_377</v>
      </c>
      <c r="G168" s="96"/>
      <c r="H168" s="96" t="str">
        <f t="shared" si="3"/>
        <v>CPR-P2p7</v>
      </c>
      <c r="I168" s="399" t="s">
        <v>592</v>
      </c>
      <c r="J168" s="156" t="s">
        <v>890</v>
      </c>
      <c r="K168" s="97" t="s">
        <v>920</v>
      </c>
      <c r="L168" s="156" t="s">
        <v>28</v>
      </c>
      <c r="M168" s="92" t="str">
        <f t="shared" si="4"/>
        <v>CTAC</v>
      </c>
      <c r="P168" s="97" t="s">
        <v>600</v>
      </c>
      <c r="Q168" s="97">
        <v>167.0</v>
      </c>
    </row>
    <row r="169">
      <c r="A169" s="96" t="str">
        <f t="shared" si="1"/>
        <v>CPR-P2p8_CTAC</v>
      </c>
      <c r="B169" s="96" t="str">
        <f t="shared" si="2"/>
        <v>CPR_230</v>
      </c>
      <c r="G169" s="96"/>
      <c r="H169" s="96" t="str">
        <f t="shared" si="3"/>
        <v>CPR-P2p8</v>
      </c>
      <c r="I169" s="399" t="s">
        <v>472</v>
      </c>
      <c r="J169" s="156" t="s">
        <v>890</v>
      </c>
      <c r="K169" s="97" t="s">
        <v>923</v>
      </c>
      <c r="L169" s="156" t="s">
        <v>28</v>
      </c>
      <c r="M169" s="92" t="str">
        <f t="shared" si="4"/>
        <v>CTAC</v>
      </c>
      <c r="P169" s="97" t="s">
        <v>892</v>
      </c>
      <c r="Q169" s="97">
        <v>168.0</v>
      </c>
    </row>
    <row r="170">
      <c r="A170" s="96" t="str">
        <f t="shared" si="1"/>
        <v>CPR-P2p1_TGTC</v>
      </c>
      <c r="B170" s="96" t="str">
        <f t="shared" si="2"/>
        <v>CPR_270</v>
      </c>
      <c r="G170" s="96"/>
      <c r="H170" s="96" t="str">
        <f t="shared" si="3"/>
        <v>CPR-P2p1</v>
      </c>
      <c r="I170" s="399" t="s">
        <v>510</v>
      </c>
      <c r="J170" s="156" t="s">
        <v>890</v>
      </c>
      <c r="K170" s="97" t="s">
        <v>902</v>
      </c>
      <c r="L170" s="156" t="s">
        <v>29</v>
      </c>
      <c r="M170" s="92" t="str">
        <f t="shared" si="4"/>
        <v>TGTC</v>
      </c>
      <c r="P170" s="97" t="s">
        <v>601</v>
      </c>
      <c r="Q170" s="97">
        <v>169.0</v>
      </c>
    </row>
    <row r="171">
      <c r="A171" s="96" t="str">
        <f t="shared" si="1"/>
        <v>CPR-P2p2_TGTC</v>
      </c>
      <c r="B171" s="96" t="str">
        <f t="shared" si="2"/>
        <v>CPR_290</v>
      </c>
      <c r="G171" s="96"/>
      <c r="H171" s="96" t="str">
        <f t="shared" si="3"/>
        <v>CPR-P2p2</v>
      </c>
      <c r="I171" s="399" t="s">
        <v>529</v>
      </c>
      <c r="J171" s="156" t="s">
        <v>890</v>
      </c>
      <c r="K171" s="97" t="s">
        <v>905</v>
      </c>
      <c r="L171" s="156" t="s">
        <v>29</v>
      </c>
      <c r="M171" s="92" t="str">
        <f t="shared" si="4"/>
        <v>TGTC</v>
      </c>
      <c r="P171" s="97" t="s">
        <v>602</v>
      </c>
      <c r="Q171" s="97">
        <v>170.0</v>
      </c>
    </row>
    <row r="172">
      <c r="A172" s="96" t="str">
        <f t="shared" si="1"/>
        <v>CPR-P2p3_TGTC</v>
      </c>
      <c r="B172" s="96" t="str">
        <f t="shared" si="2"/>
        <v>CPR_P1G3</v>
      </c>
      <c r="G172" s="96"/>
      <c r="H172" s="96" t="str">
        <f t="shared" si="3"/>
        <v>CPR-P2p3</v>
      </c>
      <c r="I172" s="399" t="s">
        <v>613</v>
      </c>
      <c r="J172" s="156" t="s">
        <v>890</v>
      </c>
      <c r="K172" s="97" t="s">
        <v>908</v>
      </c>
      <c r="L172" s="156" t="s">
        <v>29</v>
      </c>
      <c r="M172" s="92" t="str">
        <f t="shared" si="4"/>
        <v>TGTC</v>
      </c>
      <c r="P172" s="97" t="s">
        <v>603</v>
      </c>
      <c r="Q172" s="97">
        <v>171.0</v>
      </c>
    </row>
    <row r="173">
      <c r="A173" s="96" t="str">
        <f t="shared" si="1"/>
        <v>CPR-P2p4_TGTC</v>
      </c>
      <c r="B173" s="96" t="str">
        <f t="shared" si="2"/>
        <v>CPR_327</v>
      </c>
      <c r="G173" s="96"/>
      <c r="H173" s="96" t="str">
        <f t="shared" si="3"/>
        <v>CPR-P2p4</v>
      </c>
      <c r="I173" s="399" t="s">
        <v>543</v>
      </c>
      <c r="J173" s="156" t="s">
        <v>890</v>
      </c>
      <c r="K173" s="97" t="s">
        <v>911</v>
      </c>
      <c r="L173" s="156" t="s">
        <v>29</v>
      </c>
      <c r="M173" s="92" t="str">
        <f t="shared" si="4"/>
        <v>TGTC</v>
      </c>
      <c r="P173" s="97" t="s">
        <v>604</v>
      </c>
      <c r="Q173" s="97">
        <v>172.0</v>
      </c>
    </row>
    <row r="174">
      <c r="A174" s="96" t="str">
        <f t="shared" si="1"/>
        <v>CPR-P2p5_TGTC</v>
      </c>
      <c r="B174" s="96" t="str">
        <f t="shared" si="2"/>
        <v>CPR_347</v>
      </c>
      <c r="G174" s="96"/>
      <c r="H174" s="96" t="str">
        <f t="shared" si="3"/>
        <v>CPR-P2p5</v>
      </c>
      <c r="I174" s="399" t="s">
        <v>562</v>
      </c>
      <c r="J174" s="156" t="s">
        <v>890</v>
      </c>
      <c r="K174" s="97" t="s">
        <v>914</v>
      </c>
      <c r="L174" s="156" t="s">
        <v>29</v>
      </c>
      <c r="M174" s="92" t="str">
        <f t="shared" si="4"/>
        <v>TGTC</v>
      </c>
      <c r="P174" s="97" t="s">
        <v>605</v>
      </c>
      <c r="Q174" s="97">
        <v>173.0</v>
      </c>
    </row>
    <row r="175">
      <c r="A175" s="96" t="str">
        <f t="shared" si="1"/>
        <v>CPR-P2p6_TGTC</v>
      </c>
      <c r="B175" s="96" t="str">
        <f t="shared" si="2"/>
        <v>CPR_364</v>
      </c>
      <c r="G175" s="96"/>
      <c r="H175" s="96" t="str">
        <f t="shared" si="3"/>
        <v>CPR-P2p6</v>
      </c>
      <c r="I175" s="399" t="s">
        <v>894</v>
      </c>
      <c r="J175" s="156" t="s">
        <v>890</v>
      </c>
      <c r="K175" s="97" t="s">
        <v>917</v>
      </c>
      <c r="L175" s="156" t="s">
        <v>29</v>
      </c>
      <c r="M175" s="92" t="str">
        <f t="shared" si="4"/>
        <v>TGTC</v>
      </c>
      <c r="N175" s="97" t="s">
        <v>106</v>
      </c>
      <c r="P175" s="97" t="s">
        <v>606</v>
      </c>
      <c r="Q175" s="97">
        <v>174.0</v>
      </c>
    </row>
    <row r="176">
      <c r="A176" s="96" t="str">
        <f t="shared" si="1"/>
        <v>CPR-P2p7_TGTC</v>
      </c>
      <c r="B176" s="96" t="str">
        <f t="shared" si="2"/>
        <v>CPR_365</v>
      </c>
      <c r="G176" s="96"/>
      <c r="H176" s="96" t="str">
        <f t="shared" si="3"/>
        <v>CPR-P2p7</v>
      </c>
      <c r="I176" s="399" t="s">
        <v>577</v>
      </c>
      <c r="J176" s="156" t="s">
        <v>890</v>
      </c>
      <c r="K176" s="97" t="s">
        <v>920</v>
      </c>
      <c r="L176" s="156" t="s">
        <v>29</v>
      </c>
      <c r="M176" s="92" t="str">
        <f t="shared" si="4"/>
        <v>TGTC</v>
      </c>
      <c r="P176" s="97" t="s">
        <v>608</v>
      </c>
      <c r="Q176" s="97">
        <v>175.0</v>
      </c>
    </row>
    <row r="177">
      <c r="A177" s="96" t="str">
        <f t="shared" si="1"/>
        <v>CPR-P2p8_TGTC</v>
      </c>
      <c r="B177" s="96" t="str">
        <f t="shared" si="2"/>
        <v>CPR_232</v>
      </c>
      <c r="G177" s="96"/>
      <c r="H177" s="96" t="str">
        <f t="shared" si="3"/>
        <v>CPR-P2p8</v>
      </c>
      <c r="I177" s="399" t="s">
        <v>474</v>
      </c>
      <c r="J177" s="156" t="s">
        <v>890</v>
      </c>
      <c r="K177" s="97" t="s">
        <v>923</v>
      </c>
      <c r="L177" s="156" t="s">
        <v>29</v>
      </c>
      <c r="M177" s="92" t="str">
        <f t="shared" si="4"/>
        <v>TGTC</v>
      </c>
      <c r="P177" s="97" t="s">
        <v>609</v>
      </c>
      <c r="Q177" s="97">
        <v>176.0</v>
      </c>
    </row>
    <row r="178">
      <c r="A178" s="96" t="str">
        <f t="shared" si="1"/>
        <v>CPR-P2p1_TCAC</v>
      </c>
      <c r="B178" s="96" t="str">
        <f t="shared" si="2"/>
        <v>CPR_237</v>
      </c>
      <c r="G178" s="96"/>
      <c r="H178" s="96" t="str">
        <f t="shared" si="3"/>
        <v>CPR-P2p1</v>
      </c>
      <c r="I178" s="399" t="s">
        <v>478</v>
      </c>
      <c r="J178" s="156" t="s">
        <v>890</v>
      </c>
      <c r="K178" s="97" t="s">
        <v>902</v>
      </c>
      <c r="L178" s="156" t="s">
        <v>30</v>
      </c>
      <c r="M178" s="92" t="str">
        <f t="shared" si="4"/>
        <v>TCAC</v>
      </c>
      <c r="P178" s="97" t="s">
        <v>610</v>
      </c>
      <c r="Q178" s="97">
        <v>177.0</v>
      </c>
    </row>
    <row r="179">
      <c r="A179" s="96" t="str">
        <f t="shared" si="1"/>
        <v>CPR-P2p2_TCAC</v>
      </c>
      <c r="B179" s="96" t="str">
        <f t="shared" si="2"/>
        <v>CPR_241</v>
      </c>
      <c r="G179" s="96"/>
      <c r="H179" s="96" t="str">
        <f t="shared" si="3"/>
        <v>CPR-P2p2</v>
      </c>
      <c r="I179" s="399" t="s">
        <v>482</v>
      </c>
      <c r="J179" s="156" t="s">
        <v>890</v>
      </c>
      <c r="K179" s="97" t="s">
        <v>905</v>
      </c>
      <c r="L179" s="156" t="s">
        <v>30</v>
      </c>
      <c r="M179" s="92" t="str">
        <f t="shared" si="4"/>
        <v>TCAC</v>
      </c>
      <c r="P179" s="97" t="s">
        <v>611</v>
      </c>
      <c r="Q179" s="97">
        <v>178.0</v>
      </c>
    </row>
    <row r="180">
      <c r="A180" s="96" t="str">
        <f t="shared" si="1"/>
        <v>CPR-P2p3_TCAC</v>
      </c>
      <c r="B180" s="96" t="str">
        <f t="shared" si="2"/>
        <v>CPR_243</v>
      </c>
      <c r="G180" s="96"/>
      <c r="H180" s="96" t="str">
        <f t="shared" si="3"/>
        <v>CPR-P2p3</v>
      </c>
      <c r="I180" s="399" t="s">
        <v>483</v>
      </c>
      <c r="J180" s="156" t="s">
        <v>890</v>
      </c>
      <c r="K180" s="97" t="s">
        <v>908</v>
      </c>
      <c r="L180" s="156" t="s">
        <v>30</v>
      </c>
      <c r="M180" s="92" t="str">
        <f t="shared" si="4"/>
        <v>TCAC</v>
      </c>
      <c r="P180" s="97" t="s">
        <v>612</v>
      </c>
      <c r="Q180" s="97">
        <v>179.0</v>
      </c>
    </row>
    <row r="181">
      <c r="A181" s="96" t="str">
        <f t="shared" si="1"/>
        <v>CPR-P2p4_TCAC</v>
      </c>
      <c r="B181" s="96" t="str">
        <f t="shared" si="2"/>
        <v>CPR_246</v>
      </c>
      <c r="G181" s="96"/>
      <c r="H181" s="96" t="str">
        <f t="shared" si="3"/>
        <v>CPR-P2p4</v>
      </c>
      <c r="I181" s="399" t="s">
        <v>486</v>
      </c>
      <c r="J181" s="156" t="s">
        <v>890</v>
      </c>
      <c r="K181" s="97" t="s">
        <v>911</v>
      </c>
      <c r="L181" s="156" t="s">
        <v>30</v>
      </c>
      <c r="M181" s="92" t="str">
        <f t="shared" si="4"/>
        <v>TCAC</v>
      </c>
      <c r="P181" s="97" t="s">
        <v>613</v>
      </c>
      <c r="Q181" s="97">
        <v>180.0</v>
      </c>
    </row>
    <row r="182">
      <c r="A182" s="96" t="str">
        <f t="shared" si="1"/>
        <v>CPR-P2p5_TCAC</v>
      </c>
      <c r="B182" s="96" t="str">
        <f t="shared" si="2"/>
        <v>CPR_264</v>
      </c>
      <c r="G182" s="96"/>
      <c r="H182" s="96" t="str">
        <f t="shared" si="3"/>
        <v>CPR-P2p5</v>
      </c>
      <c r="I182" s="399" t="s">
        <v>504</v>
      </c>
      <c r="J182" s="156" t="s">
        <v>890</v>
      </c>
      <c r="K182" s="97" t="s">
        <v>914</v>
      </c>
      <c r="L182" s="156" t="s">
        <v>30</v>
      </c>
      <c r="M182" s="92" t="str">
        <f t="shared" si="4"/>
        <v>TCAC</v>
      </c>
      <c r="P182" s="97" t="s">
        <v>614</v>
      </c>
      <c r="Q182" s="97">
        <v>181.0</v>
      </c>
    </row>
    <row r="183">
      <c r="A183" s="96" t="str">
        <f t="shared" si="1"/>
        <v>CPR-P2p6_TCAC</v>
      </c>
      <c r="B183" s="96" t="str">
        <f t="shared" si="2"/>
        <v>CPR_272</v>
      </c>
      <c r="G183" s="96"/>
      <c r="H183" s="96" t="str">
        <f t="shared" si="3"/>
        <v>CPR-P2p6</v>
      </c>
      <c r="I183" s="399" t="s">
        <v>512</v>
      </c>
      <c r="J183" s="156" t="s">
        <v>890</v>
      </c>
      <c r="K183" s="97" t="s">
        <v>917</v>
      </c>
      <c r="L183" s="156" t="s">
        <v>30</v>
      </c>
      <c r="M183" s="92" t="str">
        <f t="shared" si="4"/>
        <v>TCAC</v>
      </c>
      <c r="P183" s="97" t="s">
        <v>615</v>
      </c>
      <c r="Q183" s="97">
        <v>182.0</v>
      </c>
    </row>
    <row r="184">
      <c r="A184" s="96" t="str">
        <f t="shared" si="1"/>
        <v>CPR-P2p7_TCAC</v>
      </c>
      <c r="B184" s="96" t="str">
        <f t="shared" si="2"/>
        <v>CPR_sperm_2</v>
      </c>
      <c r="G184" s="96"/>
      <c r="H184" s="96" t="str">
        <f t="shared" si="3"/>
        <v>CPR-P2p7</v>
      </c>
      <c r="I184" s="399" t="s">
        <v>622</v>
      </c>
      <c r="J184" s="156" t="s">
        <v>890</v>
      </c>
      <c r="K184" s="97" t="s">
        <v>920</v>
      </c>
      <c r="L184" s="156" t="s">
        <v>30</v>
      </c>
      <c r="M184" s="92" t="str">
        <f t="shared" si="4"/>
        <v>TCAC</v>
      </c>
      <c r="P184" s="97" t="s">
        <v>616</v>
      </c>
      <c r="Q184" s="97">
        <v>183.0</v>
      </c>
    </row>
    <row r="185">
      <c r="A185" s="96" t="str">
        <f t="shared" si="1"/>
        <v>CPR-P2p8_TCAC</v>
      </c>
      <c r="B185" s="96" t="str">
        <f t="shared" si="2"/>
        <v>CPR_sperm_3</v>
      </c>
      <c r="G185" s="96"/>
      <c r="H185" s="96" t="str">
        <f t="shared" si="3"/>
        <v>CPR-P2p8</v>
      </c>
      <c r="I185" s="399" t="s">
        <v>623</v>
      </c>
      <c r="J185" s="156" t="s">
        <v>890</v>
      </c>
      <c r="K185" s="97" t="s">
        <v>923</v>
      </c>
      <c r="L185" s="156" t="s">
        <v>30</v>
      </c>
      <c r="M185" s="92" t="str">
        <f t="shared" si="4"/>
        <v>TCAC</v>
      </c>
      <c r="P185" s="97" t="s">
        <v>617</v>
      </c>
      <c r="Q185" s="97">
        <v>184.0</v>
      </c>
    </row>
    <row r="186">
      <c r="A186" s="96" t="str">
        <f t="shared" si="1"/>
        <v>CPR-P2p1_GACT</v>
      </c>
      <c r="B186" s="96" t="str">
        <f t="shared" si="2"/>
        <v>CPR_376_2</v>
      </c>
      <c r="G186" s="96"/>
      <c r="H186" s="96" t="str">
        <f t="shared" si="3"/>
        <v>CPR-P2p1</v>
      </c>
      <c r="I186" s="399" t="s">
        <v>589</v>
      </c>
      <c r="J186" s="156" t="s">
        <v>890</v>
      </c>
      <c r="K186" s="97" t="s">
        <v>902</v>
      </c>
      <c r="L186" s="156" t="s">
        <v>31</v>
      </c>
      <c r="M186" s="92" t="str">
        <f t="shared" si="4"/>
        <v>GACT</v>
      </c>
      <c r="P186" s="97" t="s">
        <v>618</v>
      </c>
      <c r="Q186" s="97">
        <v>185.0</v>
      </c>
    </row>
    <row r="187">
      <c r="A187" s="96" t="str">
        <f t="shared" si="1"/>
        <v>CPR-P2p2_GACT</v>
      </c>
      <c r="B187" s="96" t="str">
        <f t="shared" si="2"/>
        <v>CPR_376_3</v>
      </c>
      <c r="G187" s="96"/>
      <c r="H187" s="96" t="str">
        <f t="shared" si="3"/>
        <v>CPR-P2p2</v>
      </c>
      <c r="I187" s="399" t="s">
        <v>590</v>
      </c>
      <c r="J187" s="156" t="s">
        <v>890</v>
      </c>
      <c r="K187" s="97" t="s">
        <v>905</v>
      </c>
      <c r="L187" s="156" t="s">
        <v>31</v>
      </c>
      <c r="M187" s="92" t="str">
        <f t="shared" si="4"/>
        <v>GACT</v>
      </c>
      <c r="P187" s="97" t="s">
        <v>618</v>
      </c>
      <c r="Q187" s="97">
        <v>186.0</v>
      </c>
    </row>
    <row r="188">
      <c r="A188" s="96" t="str">
        <f t="shared" si="1"/>
        <v>CPR-P2p3_GACT</v>
      </c>
      <c r="B188" s="96" t="str">
        <f t="shared" si="2"/>
        <v>CPR_226_2</v>
      </c>
      <c r="G188" s="96"/>
      <c r="H188" s="96" t="str">
        <f t="shared" si="3"/>
        <v>CPR-P2p3</v>
      </c>
      <c r="I188" s="399" t="s">
        <v>466</v>
      </c>
      <c r="J188" s="156" t="s">
        <v>890</v>
      </c>
      <c r="K188" s="97" t="s">
        <v>908</v>
      </c>
      <c r="L188" s="156" t="s">
        <v>31</v>
      </c>
      <c r="M188" s="92" t="str">
        <f t="shared" si="4"/>
        <v>GACT</v>
      </c>
      <c r="P188" s="97" t="s">
        <v>619</v>
      </c>
      <c r="Q188" s="97">
        <v>187.0</v>
      </c>
    </row>
    <row r="189">
      <c r="A189" s="96" t="str">
        <f t="shared" si="1"/>
        <v>CPR-P2p4_GACT</v>
      </c>
      <c r="B189" s="96" t="str">
        <f t="shared" si="2"/>
        <v>CPR_226_3</v>
      </c>
      <c r="G189" s="96"/>
      <c r="H189" s="96" t="str">
        <f t="shared" si="3"/>
        <v>CPR-P2p4</v>
      </c>
      <c r="I189" s="399" t="s">
        <v>467</v>
      </c>
      <c r="J189" s="156" t="s">
        <v>890</v>
      </c>
      <c r="K189" s="97" t="s">
        <v>911</v>
      </c>
      <c r="L189" s="156" t="s">
        <v>31</v>
      </c>
      <c r="M189" s="92" t="str">
        <f t="shared" si="4"/>
        <v>GACT</v>
      </c>
      <c r="P189" s="97" t="s">
        <v>620</v>
      </c>
      <c r="Q189" s="97">
        <v>188.0</v>
      </c>
    </row>
    <row r="190">
      <c r="A190" s="96" t="str">
        <f t="shared" si="1"/>
        <v>CPR-P2p5_GACT</v>
      </c>
      <c r="B190" s="96" t="str">
        <f t="shared" si="2"/>
        <v>CPR_375_2</v>
      </c>
      <c r="G190" s="96"/>
      <c r="H190" s="96" t="str">
        <f t="shared" si="3"/>
        <v>CPR-P2p5</v>
      </c>
      <c r="I190" s="399" t="s">
        <v>586</v>
      </c>
      <c r="J190" s="156" t="s">
        <v>890</v>
      </c>
      <c r="K190" s="97" t="s">
        <v>914</v>
      </c>
      <c r="L190" s="156" t="s">
        <v>31</v>
      </c>
      <c r="M190" s="92" t="str">
        <f t="shared" si="4"/>
        <v>GACT</v>
      </c>
      <c r="P190" s="97" t="s">
        <v>621</v>
      </c>
      <c r="Q190" s="97">
        <v>189.0</v>
      </c>
    </row>
    <row r="191">
      <c r="A191" s="96" t="str">
        <f t="shared" si="1"/>
        <v>CPR-P2p6_GACT</v>
      </c>
      <c r="B191" s="96" t="str">
        <f t="shared" si="2"/>
        <v>CPR_375_3</v>
      </c>
      <c r="G191" s="96"/>
      <c r="H191" s="96" t="str">
        <f t="shared" si="3"/>
        <v>CPR-P2p6</v>
      </c>
      <c r="I191" s="399" t="s">
        <v>587</v>
      </c>
      <c r="J191" s="156" t="s">
        <v>890</v>
      </c>
      <c r="K191" s="97" t="s">
        <v>917</v>
      </c>
      <c r="L191" s="156" t="s">
        <v>31</v>
      </c>
      <c r="M191" s="92" t="str">
        <f t="shared" si="4"/>
        <v>GACT</v>
      </c>
      <c r="P191" s="97" t="s">
        <v>624</v>
      </c>
      <c r="Q191" s="97">
        <v>190.0</v>
      </c>
    </row>
    <row r="192">
      <c r="A192" s="96" t="str">
        <f t="shared" si="1"/>
        <v>CPR-P2p7_GACT</v>
      </c>
      <c r="B192" s="96" t="str">
        <f t="shared" si="2"/>
        <v>CPR_210_2</v>
      </c>
      <c r="G192" s="96"/>
      <c r="H192" s="96" t="str">
        <f t="shared" si="3"/>
        <v>CPR-P2p7</v>
      </c>
      <c r="I192" s="399" t="s">
        <v>448</v>
      </c>
      <c r="J192" s="156" t="s">
        <v>890</v>
      </c>
      <c r="K192" s="97" t="s">
        <v>920</v>
      </c>
      <c r="L192" s="156" t="s">
        <v>31</v>
      </c>
      <c r="M192" s="92" t="str">
        <f t="shared" si="4"/>
        <v>GACT</v>
      </c>
      <c r="P192" s="97" t="s">
        <v>622</v>
      </c>
      <c r="Q192" s="97">
        <v>191.0</v>
      </c>
    </row>
    <row r="193">
      <c r="A193" s="96" t="str">
        <f t="shared" si="1"/>
        <v>CPR-P2p8_GACT</v>
      </c>
      <c r="B193" s="96" t="str">
        <f t="shared" si="2"/>
        <v>CPR_210_3</v>
      </c>
      <c r="G193" s="96"/>
      <c r="H193" s="96" t="str">
        <f t="shared" si="3"/>
        <v>CPR-P2p8</v>
      </c>
      <c r="I193" s="399" t="s">
        <v>449</v>
      </c>
      <c r="J193" s="156" t="s">
        <v>890</v>
      </c>
      <c r="K193" s="97" t="s">
        <v>923</v>
      </c>
      <c r="L193" s="156" t="s">
        <v>31</v>
      </c>
      <c r="M193" s="92" t="str">
        <f t="shared" si="4"/>
        <v>GACT</v>
      </c>
      <c r="P193" s="97" t="s">
        <v>623</v>
      </c>
      <c r="Q193" s="97">
        <v>192.0</v>
      </c>
    </row>
    <row r="194">
      <c r="N194" s="92">
        <f>192-countif(N2:N193,"x")+3</f>
        <v>189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1.78"/>
  </cols>
  <sheetData>
    <row r="1">
      <c r="A1" s="60" t="s">
        <v>78</v>
      </c>
      <c r="B1" s="60" t="s">
        <v>79</v>
      </c>
      <c r="D1" s="400" t="s">
        <v>866</v>
      </c>
      <c r="F1" s="97" t="s">
        <v>933</v>
      </c>
    </row>
    <row r="2">
      <c r="A2" s="64" t="s">
        <v>103</v>
      </c>
      <c r="B2" s="65" t="s">
        <v>104</v>
      </c>
      <c r="D2" s="156" t="s">
        <v>103</v>
      </c>
      <c r="F2" s="92" t="str">
        <f t="shared" ref="F2:F192" si="1">if(A2=D2,"","no")</f>
        <v/>
      </c>
    </row>
    <row r="3">
      <c r="A3" s="64" t="s">
        <v>107</v>
      </c>
      <c r="B3" s="65" t="s">
        <v>108</v>
      </c>
      <c r="D3" s="156" t="s">
        <v>107</v>
      </c>
      <c r="F3" s="92" t="str">
        <f t="shared" si="1"/>
        <v/>
      </c>
    </row>
    <row r="4">
      <c r="A4" s="66" t="s">
        <v>109</v>
      </c>
      <c r="B4" s="66" t="s">
        <v>110</v>
      </c>
      <c r="D4" s="156" t="s">
        <v>109</v>
      </c>
      <c r="F4" s="92" t="str">
        <f t="shared" si="1"/>
        <v/>
      </c>
    </row>
    <row r="5">
      <c r="A5" s="66" t="s">
        <v>111</v>
      </c>
      <c r="B5" s="66" t="s">
        <v>112</v>
      </c>
      <c r="D5" s="156" t="s">
        <v>111</v>
      </c>
      <c r="F5" s="92" t="str">
        <f t="shared" si="1"/>
        <v/>
      </c>
    </row>
    <row r="6">
      <c r="A6" s="65" t="s">
        <v>934</v>
      </c>
      <c r="B6" s="65" t="s">
        <v>114</v>
      </c>
      <c r="D6" s="156" t="s">
        <v>934</v>
      </c>
      <c r="F6" s="92" t="str">
        <f t="shared" si="1"/>
        <v/>
      </c>
    </row>
    <row r="7">
      <c r="A7" s="65" t="s">
        <v>116</v>
      </c>
      <c r="B7" s="66" t="s">
        <v>117</v>
      </c>
      <c r="D7" s="156" t="s">
        <v>116</v>
      </c>
      <c r="F7" s="92" t="str">
        <f t="shared" si="1"/>
        <v/>
      </c>
    </row>
    <row r="8">
      <c r="A8" s="63">
        <v>321.0</v>
      </c>
      <c r="B8" s="66" t="s">
        <v>120</v>
      </c>
      <c r="D8" s="156">
        <v>321.0</v>
      </c>
      <c r="F8" s="92" t="str">
        <f t="shared" si="1"/>
        <v/>
      </c>
    </row>
    <row r="9">
      <c r="A9" s="63">
        <v>324.0</v>
      </c>
      <c r="B9" s="66" t="s">
        <v>122</v>
      </c>
      <c r="D9" s="156">
        <v>324.0</v>
      </c>
      <c r="F9" s="92" t="str">
        <f t="shared" si="1"/>
        <v/>
      </c>
    </row>
    <row r="10">
      <c r="A10" s="63">
        <v>325.0</v>
      </c>
      <c r="B10" s="66" t="s">
        <v>123</v>
      </c>
      <c r="D10" s="156">
        <v>325.0</v>
      </c>
      <c r="F10" s="92" t="str">
        <f t="shared" si="1"/>
        <v/>
      </c>
    </row>
    <row r="11">
      <c r="A11" s="63">
        <v>326.0</v>
      </c>
      <c r="B11" s="66" t="s">
        <v>124</v>
      </c>
      <c r="D11" s="156">
        <v>326.0</v>
      </c>
      <c r="F11" s="92" t="str">
        <f t="shared" si="1"/>
        <v/>
      </c>
    </row>
    <row r="12">
      <c r="A12" s="63">
        <v>328.0</v>
      </c>
      <c r="B12" s="66" t="s">
        <v>125</v>
      </c>
      <c r="D12" s="156">
        <v>328.0</v>
      </c>
      <c r="F12" s="92" t="str">
        <f t="shared" si="1"/>
        <v/>
      </c>
    </row>
    <row r="13">
      <c r="A13" s="63">
        <v>329.0</v>
      </c>
      <c r="B13" s="66" t="s">
        <v>126</v>
      </c>
      <c r="D13" s="156">
        <v>329.0</v>
      </c>
      <c r="F13" s="92" t="str">
        <f t="shared" si="1"/>
        <v/>
      </c>
    </row>
    <row r="14">
      <c r="A14" s="63">
        <v>331.0</v>
      </c>
      <c r="B14" s="66" t="s">
        <v>127</v>
      </c>
      <c r="D14" s="156">
        <v>331.0</v>
      </c>
      <c r="F14" s="92" t="str">
        <f t="shared" si="1"/>
        <v/>
      </c>
    </row>
    <row r="15">
      <c r="A15" s="63">
        <v>332.0</v>
      </c>
      <c r="B15" s="66" t="s">
        <v>128</v>
      </c>
      <c r="D15" s="156">
        <v>332.0</v>
      </c>
      <c r="F15" s="92" t="str">
        <f t="shared" si="1"/>
        <v/>
      </c>
    </row>
    <row r="16">
      <c r="A16" s="63">
        <v>333.0</v>
      </c>
      <c r="B16" s="66" t="s">
        <v>129</v>
      </c>
      <c r="D16" s="156">
        <v>333.0</v>
      </c>
      <c r="F16" s="92" t="str">
        <f t="shared" si="1"/>
        <v/>
      </c>
    </row>
    <row r="17">
      <c r="A17" s="63">
        <v>334.0</v>
      </c>
      <c r="B17" s="66" t="s">
        <v>130</v>
      </c>
      <c r="D17" s="156">
        <v>334.0</v>
      </c>
      <c r="F17" s="92" t="str">
        <f t="shared" si="1"/>
        <v/>
      </c>
    </row>
    <row r="18">
      <c r="A18" s="63">
        <v>335.0</v>
      </c>
      <c r="B18" s="66" t="s">
        <v>131</v>
      </c>
      <c r="D18" s="156">
        <v>335.0</v>
      </c>
      <c r="F18" s="92" t="str">
        <f t="shared" si="1"/>
        <v/>
      </c>
    </row>
    <row r="19">
      <c r="A19" s="63">
        <v>336.0</v>
      </c>
      <c r="B19" s="66" t="s">
        <v>132</v>
      </c>
      <c r="D19" s="156">
        <v>336.0</v>
      </c>
      <c r="F19" s="92" t="str">
        <f t="shared" si="1"/>
        <v/>
      </c>
    </row>
    <row r="20">
      <c r="A20" s="63">
        <v>337.0</v>
      </c>
      <c r="B20" s="66" t="s">
        <v>133</v>
      </c>
      <c r="D20" s="156">
        <v>337.0</v>
      </c>
      <c r="F20" s="92" t="str">
        <f t="shared" si="1"/>
        <v/>
      </c>
    </row>
    <row r="21">
      <c r="A21" s="63">
        <v>338.0</v>
      </c>
      <c r="B21" s="66" t="s">
        <v>134</v>
      </c>
      <c r="D21" s="156">
        <v>338.0</v>
      </c>
      <c r="F21" s="92" t="str">
        <f t="shared" si="1"/>
        <v/>
      </c>
    </row>
    <row r="22">
      <c r="A22" s="63">
        <v>339.0</v>
      </c>
      <c r="B22" s="66" t="s">
        <v>135</v>
      </c>
      <c r="D22" s="156">
        <v>339.0</v>
      </c>
      <c r="F22" s="92" t="str">
        <f t="shared" si="1"/>
        <v/>
      </c>
    </row>
    <row r="23">
      <c r="A23" s="63">
        <v>340.0</v>
      </c>
      <c r="B23" s="66" t="s">
        <v>136</v>
      </c>
      <c r="D23" s="156">
        <v>340.0</v>
      </c>
      <c r="F23" s="92" t="str">
        <f t="shared" si="1"/>
        <v/>
      </c>
    </row>
    <row r="24">
      <c r="A24" s="63">
        <v>341.0</v>
      </c>
      <c r="B24" s="66" t="s">
        <v>137</v>
      </c>
      <c r="D24" s="156">
        <v>341.0</v>
      </c>
      <c r="F24" s="92" t="str">
        <f t="shared" si="1"/>
        <v/>
      </c>
    </row>
    <row r="25">
      <c r="A25" s="63">
        <v>343.0</v>
      </c>
      <c r="B25" s="66" t="s">
        <v>138</v>
      </c>
      <c r="D25" s="156">
        <v>343.0</v>
      </c>
      <c r="F25" s="92" t="str">
        <f t="shared" si="1"/>
        <v/>
      </c>
    </row>
    <row r="26">
      <c r="A26" s="63">
        <v>344.0</v>
      </c>
      <c r="B26" s="66" t="s">
        <v>139</v>
      </c>
      <c r="D26" s="156">
        <v>344.0</v>
      </c>
      <c r="F26" s="92" t="str">
        <f t="shared" si="1"/>
        <v/>
      </c>
    </row>
    <row r="27">
      <c r="A27" s="63">
        <v>346.0</v>
      </c>
      <c r="B27" s="66" t="s">
        <v>140</v>
      </c>
      <c r="D27" s="156">
        <v>346.0</v>
      </c>
      <c r="F27" s="92" t="str">
        <f t="shared" si="1"/>
        <v/>
      </c>
    </row>
    <row r="28">
      <c r="A28" s="63">
        <v>348.0</v>
      </c>
      <c r="B28" s="66" t="s">
        <v>141</v>
      </c>
      <c r="D28" s="156">
        <v>348.0</v>
      </c>
      <c r="F28" s="92" t="str">
        <f t="shared" si="1"/>
        <v/>
      </c>
    </row>
    <row r="29">
      <c r="A29" s="63">
        <v>350.0</v>
      </c>
      <c r="B29" s="66" t="s">
        <v>142</v>
      </c>
      <c r="D29" s="156">
        <v>350.0</v>
      </c>
      <c r="F29" s="92" t="str">
        <f t="shared" si="1"/>
        <v/>
      </c>
    </row>
    <row r="30">
      <c r="A30" s="63">
        <v>351.0</v>
      </c>
      <c r="B30" s="66" t="s">
        <v>143</v>
      </c>
      <c r="D30" s="156">
        <v>351.0</v>
      </c>
      <c r="F30" s="92" t="str">
        <f t="shared" si="1"/>
        <v/>
      </c>
    </row>
    <row r="31">
      <c r="A31" s="63">
        <v>352.0</v>
      </c>
      <c r="B31" s="66" t="s">
        <v>144</v>
      </c>
      <c r="D31" s="156">
        <v>352.0</v>
      </c>
      <c r="F31" s="92" t="str">
        <f t="shared" si="1"/>
        <v/>
      </c>
    </row>
    <row r="32">
      <c r="A32" s="63">
        <v>354.0</v>
      </c>
      <c r="B32" s="66" t="s">
        <v>145</v>
      </c>
      <c r="D32" s="156">
        <v>354.0</v>
      </c>
      <c r="F32" s="92" t="str">
        <f t="shared" si="1"/>
        <v/>
      </c>
    </row>
    <row r="33">
      <c r="A33" s="63">
        <v>357.0</v>
      </c>
      <c r="B33" s="66" t="s">
        <v>146</v>
      </c>
      <c r="D33" s="156">
        <v>357.0</v>
      </c>
      <c r="F33" s="92" t="str">
        <f t="shared" si="1"/>
        <v/>
      </c>
    </row>
    <row r="34">
      <c r="A34" s="63">
        <v>356.0</v>
      </c>
      <c r="B34" s="66" t="s">
        <v>147</v>
      </c>
      <c r="D34" s="156">
        <v>356.0</v>
      </c>
      <c r="F34" s="92" t="str">
        <f t="shared" si="1"/>
        <v/>
      </c>
    </row>
    <row r="35">
      <c r="A35" s="63">
        <v>360.0</v>
      </c>
      <c r="B35" s="66" t="s">
        <v>148</v>
      </c>
      <c r="D35" s="156">
        <v>360.0</v>
      </c>
      <c r="F35" s="92" t="str">
        <f t="shared" si="1"/>
        <v/>
      </c>
    </row>
    <row r="36">
      <c r="A36" s="63">
        <v>366.0</v>
      </c>
      <c r="B36" s="66" t="s">
        <v>149</v>
      </c>
      <c r="D36" s="156">
        <v>366.0</v>
      </c>
      <c r="F36" s="92" t="str">
        <f t="shared" si="1"/>
        <v/>
      </c>
    </row>
    <row r="37">
      <c r="A37" s="63">
        <v>368.0</v>
      </c>
      <c r="B37" s="66" t="s">
        <v>150</v>
      </c>
      <c r="D37" s="156">
        <v>368.0</v>
      </c>
      <c r="F37" s="92" t="str">
        <f t="shared" si="1"/>
        <v/>
      </c>
    </row>
    <row r="38">
      <c r="A38" s="63">
        <v>369.0</v>
      </c>
      <c r="B38" s="66" t="s">
        <v>151</v>
      </c>
      <c r="D38" s="156">
        <v>369.0</v>
      </c>
      <c r="F38" s="92" t="str">
        <f t="shared" si="1"/>
        <v/>
      </c>
    </row>
    <row r="39">
      <c r="A39" s="63">
        <v>370.0</v>
      </c>
      <c r="B39" s="66" t="s">
        <v>152</v>
      </c>
      <c r="D39" s="156">
        <v>370.0</v>
      </c>
      <c r="F39" s="92" t="str">
        <f t="shared" si="1"/>
        <v/>
      </c>
    </row>
    <row r="40">
      <c r="A40" s="63">
        <v>371.0</v>
      </c>
      <c r="B40" s="66" t="s">
        <v>153</v>
      </c>
      <c r="D40" s="156">
        <v>371.0</v>
      </c>
      <c r="F40" s="92" t="str">
        <f t="shared" si="1"/>
        <v/>
      </c>
    </row>
    <row r="41">
      <c r="A41" s="63">
        <v>372.0</v>
      </c>
      <c r="B41" s="66" t="s">
        <v>154</v>
      </c>
      <c r="D41" s="156">
        <v>372.0</v>
      </c>
      <c r="F41" s="92" t="str">
        <f t="shared" si="1"/>
        <v/>
      </c>
    </row>
    <row r="42">
      <c r="A42" s="63">
        <v>373.0</v>
      </c>
      <c r="B42" s="66" t="s">
        <v>155</v>
      </c>
      <c r="D42" s="156">
        <v>373.0</v>
      </c>
      <c r="F42" s="92" t="str">
        <f t="shared" si="1"/>
        <v/>
      </c>
    </row>
    <row r="43">
      <c r="A43" s="63">
        <v>374.0</v>
      </c>
      <c r="B43" s="66" t="s">
        <v>156</v>
      </c>
      <c r="D43" s="156">
        <v>374.0</v>
      </c>
      <c r="F43" s="92" t="str">
        <f t="shared" si="1"/>
        <v/>
      </c>
    </row>
    <row r="44">
      <c r="A44" s="63">
        <v>375.0</v>
      </c>
      <c r="B44" s="66" t="s">
        <v>157</v>
      </c>
      <c r="D44" s="156">
        <v>375.0</v>
      </c>
      <c r="F44" s="92" t="str">
        <f t="shared" si="1"/>
        <v/>
      </c>
    </row>
    <row r="45">
      <c r="A45" s="156" t="s">
        <v>935</v>
      </c>
      <c r="B45" s="66" t="s">
        <v>157</v>
      </c>
      <c r="D45" s="156" t="s">
        <v>935</v>
      </c>
      <c r="F45" s="92" t="str">
        <f t="shared" si="1"/>
        <v/>
      </c>
    </row>
    <row r="46">
      <c r="A46" s="156" t="s">
        <v>936</v>
      </c>
      <c r="B46" s="66" t="s">
        <v>157</v>
      </c>
      <c r="D46" s="156" t="s">
        <v>936</v>
      </c>
      <c r="F46" s="92" t="str">
        <f t="shared" si="1"/>
        <v/>
      </c>
    </row>
    <row r="47">
      <c r="A47" s="63">
        <v>376.0</v>
      </c>
      <c r="B47" s="66" t="s">
        <v>158</v>
      </c>
      <c r="D47" s="156">
        <v>376.0</v>
      </c>
      <c r="F47" s="92" t="str">
        <f t="shared" si="1"/>
        <v/>
      </c>
    </row>
    <row r="48">
      <c r="A48" s="156" t="s">
        <v>937</v>
      </c>
      <c r="B48" s="66" t="s">
        <v>158</v>
      </c>
      <c r="D48" s="156" t="s">
        <v>937</v>
      </c>
      <c r="F48" s="92" t="str">
        <f t="shared" si="1"/>
        <v/>
      </c>
    </row>
    <row r="49">
      <c r="A49" s="156" t="s">
        <v>938</v>
      </c>
      <c r="B49" s="66" t="s">
        <v>158</v>
      </c>
      <c r="D49" s="156" t="s">
        <v>938</v>
      </c>
      <c r="F49" s="92" t="str">
        <f t="shared" si="1"/>
        <v/>
      </c>
    </row>
    <row r="50">
      <c r="A50" s="63">
        <v>203.0</v>
      </c>
      <c r="B50" s="66" t="s">
        <v>159</v>
      </c>
      <c r="D50" s="156">
        <v>203.0</v>
      </c>
      <c r="F50" s="92" t="str">
        <f t="shared" si="1"/>
        <v/>
      </c>
    </row>
    <row r="51">
      <c r="A51" s="63">
        <v>205.0</v>
      </c>
      <c r="B51" s="66" t="s">
        <v>161</v>
      </c>
      <c r="D51" s="156">
        <v>205.0</v>
      </c>
      <c r="F51" s="92" t="str">
        <f t="shared" si="1"/>
        <v/>
      </c>
    </row>
    <row r="52">
      <c r="A52" s="63">
        <v>206.0</v>
      </c>
      <c r="B52" s="66" t="s">
        <v>163</v>
      </c>
      <c r="D52" s="156">
        <v>206.0</v>
      </c>
      <c r="F52" s="92" t="str">
        <f t="shared" si="1"/>
        <v/>
      </c>
    </row>
    <row r="53">
      <c r="A53" s="63">
        <v>208.0</v>
      </c>
      <c r="B53" s="66" t="s">
        <v>165</v>
      </c>
      <c r="D53" s="156">
        <v>208.0</v>
      </c>
      <c r="F53" s="92" t="str">
        <f t="shared" si="1"/>
        <v/>
      </c>
    </row>
    <row r="54">
      <c r="A54" s="63">
        <v>209.0</v>
      </c>
      <c r="B54" s="66" t="s">
        <v>167</v>
      </c>
      <c r="D54" s="156">
        <v>209.0</v>
      </c>
      <c r="F54" s="92" t="str">
        <f t="shared" si="1"/>
        <v/>
      </c>
    </row>
    <row r="55">
      <c r="A55" s="63">
        <v>210.0</v>
      </c>
      <c r="B55" s="66" t="s">
        <v>169</v>
      </c>
      <c r="D55" s="156">
        <v>210.0</v>
      </c>
      <c r="F55" s="92" t="str">
        <f t="shared" si="1"/>
        <v/>
      </c>
    </row>
    <row r="56">
      <c r="A56" s="156" t="s">
        <v>939</v>
      </c>
      <c r="B56" s="66" t="s">
        <v>169</v>
      </c>
      <c r="D56" s="156" t="s">
        <v>939</v>
      </c>
      <c r="F56" s="92" t="str">
        <f t="shared" si="1"/>
        <v/>
      </c>
    </row>
    <row r="57">
      <c r="A57" s="156" t="s">
        <v>940</v>
      </c>
      <c r="B57" s="66" t="s">
        <v>169</v>
      </c>
      <c r="D57" s="156" t="s">
        <v>940</v>
      </c>
      <c r="F57" s="92" t="str">
        <f t="shared" si="1"/>
        <v/>
      </c>
    </row>
    <row r="58">
      <c r="A58" s="63">
        <v>211.0</v>
      </c>
      <c r="B58" s="66" t="s">
        <v>171</v>
      </c>
      <c r="D58" s="156">
        <v>211.0</v>
      </c>
      <c r="F58" s="92" t="str">
        <f t="shared" si="1"/>
        <v/>
      </c>
    </row>
    <row r="59">
      <c r="A59" s="63">
        <v>212.0</v>
      </c>
      <c r="B59" s="66" t="s">
        <v>173</v>
      </c>
      <c r="D59" s="156">
        <v>212.0</v>
      </c>
      <c r="F59" s="92" t="str">
        <f t="shared" si="1"/>
        <v/>
      </c>
    </row>
    <row r="60">
      <c r="A60" s="63">
        <v>213.0</v>
      </c>
      <c r="B60" s="66" t="s">
        <v>175</v>
      </c>
      <c r="D60" s="156">
        <v>213.0</v>
      </c>
      <c r="F60" s="92" t="str">
        <f t="shared" si="1"/>
        <v/>
      </c>
    </row>
    <row r="61">
      <c r="A61" s="63">
        <v>214.0</v>
      </c>
      <c r="B61" s="66" t="s">
        <v>177</v>
      </c>
      <c r="D61" s="156">
        <v>214.0</v>
      </c>
      <c r="F61" s="92" t="str">
        <f t="shared" si="1"/>
        <v/>
      </c>
    </row>
    <row r="62">
      <c r="A62" s="63">
        <v>216.0</v>
      </c>
      <c r="B62" s="66" t="s">
        <v>179</v>
      </c>
      <c r="D62" s="156">
        <v>216.0</v>
      </c>
      <c r="F62" s="92" t="str">
        <f t="shared" si="1"/>
        <v/>
      </c>
    </row>
    <row r="63">
      <c r="A63" s="63">
        <v>218.0</v>
      </c>
      <c r="B63" s="66" t="s">
        <v>181</v>
      </c>
      <c r="D63" s="156">
        <v>218.0</v>
      </c>
      <c r="F63" s="92" t="str">
        <f t="shared" si="1"/>
        <v/>
      </c>
    </row>
    <row r="64">
      <c r="A64" s="63">
        <v>219.0</v>
      </c>
      <c r="B64" s="66" t="s">
        <v>183</v>
      </c>
      <c r="D64" s="156">
        <v>219.0</v>
      </c>
      <c r="F64" s="92" t="str">
        <f t="shared" si="1"/>
        <v/>
      </c>
    </row>
    <row r="65">
      <c r="A65" s="63">
        <v>220.0</v>
      </c>
      <c r="B65" s="66" t="s">
        <v>185</v>
      </c>
      <c r="D65" s="156">
        <v>220.0</v>
      </c>
      <c r="F65" s="92" t="str">
        <f t="shared" si="1"/>
        <v/>
      </c>
    </row>
    <row r="66">
      <c r="A66" s="63">
        <v>221.0</v>
      </c>
      <c r="B66" s="66" t="s">
        <v>187</v>
      </c>
      <c r="D66" s="156">
        <v>221.0</v>
      </c>
      <c r="F66" s="92" t="str">
        <f t="shared" si="1"/>
        <v/>
      </c>
    </row>
    <row r="67">
      <c r="A67" s="63">
        <v>222.0</v>
      </c>
      <c r="B67" s="66" t="s">
        <v>189</v>
      </c>
      <c r="D67" s="156">
        <v>222.0</v>
      </c>
      <c r="F67" s="92" t="str">
        <f t="shared" si="1"/>
        <v/>
      </c>
    </row>
    <row r="68">
      <c r="A68" s="63">
        <v>223.0</v>
      </c>
      <c r="B68" s="66" t="s">
        <v>191</v>
      </c>
      <c r="D68" s="156">
        <v>223.0</v>
      </c>
      <c r="F68" s="92" t="str">
        <f t="shared" si="1"/>
        <v/>
      </c>
    </row>
    <row r="69">
      <c r="A69" s="63">
        <v>224.0</v>
      </c>
      <c r="B69" s="66" t="s">
        <v>193</v>
      </c>
      <c r="D69" s="156">
        <v>224.0</v>
      </c>
      <c r="F69" s="92" t="str">
        <f t="shared" si="1"/>
        <v/>
      </c>
    </row>
    <row r="70">
      <c r="A70" s="63">
        <v>225.0</v>
      </c>
      <c r="B70" s="66" t="s">
        <v>195</v>
      </c>
      <c r="D70" s="156">
        <v>225.0</v>
      </c>
      <c r="F70" s="92" t="str">
        <f t="shared" si="1"/>
        <v/>
      </c>
    </row>
    <row r="71">
      <c r="A71" s="63">
        <v>226.0</v>
      </c>
      <c r="B71" s="66" t="s">
        <v>197</v>
      </c>
      <c r="D71" s="156">
        <v>226.0</v>
      </c>
      <c r="F71" s="92" t="str">
        <f t="shared" si="1"/>
        <v/>
      </c>
    </row>
    <row r="72">
      <c r="A72" s="156" t="s">
        <v>941</v>
      </c>
      <c r="B72" s="66" t="s">
        <v>197</v>
      </c>
      <c r="D72" s="156" t="s">
        <v>941</v>
      </c>
      <c r="F72" s="92" t="str">
        <f t="shared" si="1"/>
        <v/>
      </c>
    </row>
    <row r="73">
      <c r="A73" s="156" t="s">
        <v>942</v>
      </c>
      <c r="B73" s="66" t="s">
        <v>197</v>
      </c>
      <c r="D73" s="156" t="s">
        <v>942</v>
      </c>
      <c r="F73" s="92" t="str">
        <f t="shared" si="1"/>
        <v/>
      </c>
    </row>
    <row r="74">
      <c r="A74" s="63">
        <v>228.0</v>
      </c>
      <c r="B74" s="66" t="s">
        <v>199</v>
      </c>
      <c r="D74" s="156">
        <v>228.0</v>
      </c>
      <c r="F74" s="92" t="str">
        <f t="shared" si="1"/>
        <v/>
      </c>
    </row>
    <row r="75">
      <c r="A75" s="63">
        <v>231.0</v>
      </c>
      <c r="B75" s="66" t="s">
        <v>201</v>
      </c>
      <c r="D75" s="156">
        <v>231.0</v>
      </c>
      <c r="F75" s="92" t="str">
        <f t="shared" si="1"/>
        <v/>
      </c>
    </row>
    <row r="76">
      <c r="A76" s="63">
        <v>240.0</v>
      </c>
      <c r="B76" s="66" t="s">
        <v>203</v>
      </c>
      <c r="D76" s="156">
        <v>240.0</v>
      </c>
      <c r="F76" s="92" t="str">
        <f t="shared" si="1"/>
        <v/>
      </c>
    </row>
    <row r="77">
      <c r="A77" s="63">
        <v>245.0</v>
      </c>
      <c r="B77" s="66" t="s">
        <v>205</v>
      </c>
      <c r="D77" s="156">
        <v>245.0</v>
      </c>
      <c r="F77" s="92" t="str">
        <f t="shared" si="1"/>
        <v/>
      </c>
    </row>
    <row r="78">
      <c r="A78" s="63">
        <v>249.0</v>
      </c>
      <c r="B78" s="66" t="s">
        <v>207</v>
      </c>
      <c r="D78" s="156">
        <v>249.0</v>
      </c>
      <c r="F78" s="92" t="str">
        <f t="shared" si="1"/>
        <v/>
      </c>
    </row>
    <row r="79">
      <c r="A79" s="63">
        <v>250.0</v>
      </c>
      <c r="B79" s="66" t="s">
        <v>209</v>
      </c>
      <c r="D79" s="156">
        <v>250.0</v>
      </c>
      <c r="F79" s="92" t="str">
        <f t="shared" si="1"/>
        <v/>
      </c>
    </row>
    <row r="80">
      <c r="A80" s="63">
        <v>251.0</v>
      </c>
      <c r="B80" s="66" t="s">
        <v>211</v>
      </c>
      <c r="D80" s="156">
        <v>251.0</v>
      </c>
      <c r="F80" s="92" t="str">
        <f t="shared" si="1"/>
        <v/>
      </c>
    </row>
    <row r="81">
      <c r="A81" s="63">
        <v>252.0</v>
      </c>
      <c r="B81" s="66" t="s">
        <v>213</v>
      </c>
      <c r="D81" s="156">
        <v>252.0</v>
      </c>
      <c r="F81" s="92" t="str">
        <f t="shared" si="1"/>
        <v/>
      </c>
    </row>
    <row r="82">
      <c r="A82" s="63">
        <v>253.0</v>
      </c>
      <c r="B82" s="66" t="s">
        <v>215</v>
      </c>
      <c r="D82" s="156">
        <v>253.0</v>
      </c>
      <c r="F82" s="92" t="str">
        <f t="shared" si="1"/>
        <v/>
      </c>
    </row>
    <row r="83">
      <c r="A83" s="63">
        <v>254.0</v>
      </c>
      <c r="B83" s="66" t="s">
        <v>217</v>
      </c>
      <c r="D83" s="156">
        <v>254.0</v>
      </c>
      <c r="F83" s="92" t="str">
        <f t="shared" si="1"/>
        <v/>
      </c>
    </row>
    <row r="84">
      <c r="A84" s="63">
        <v>255.0</v>
      </c>
      <c r="B84" s="66" t="s">
        <v>219</v>
      </c>
      <c r="D84" s="156">
        <v>255.0</v>
      </c>
      <c r="F84" s="92" t="str">
        <f t="shared" si="1"/>
        <v/>
      </c>
    </row>
    <row r="85">
      <c r="A85" s="63">
        <v>256.0</v>
      </c>
      <c r="B85" s="66" t="s">
        <v>221</v>
      </c>
      <c r="D85" s="156">
        <v>256.0</v>
      </c>
      <c r="F85" s="92" t="str">
        <f t="shared" si="1"/>
        <v/>
      </c>
    </row>
    <row r="86">
      <c r="A86" s="63">
        <v>257.0</v>
      </c>
      <c r="B86" s="66" t="s">
        <v>223</v>
      </c>
      <c r="D86" s="156">
        <v>257.0</v>
      </c>
      <c r="F86" s="92" t="str">
        <f t="shared" si="1"/>
        <v/>
      </c>
    </row>
    <row r="87">
      <c r="A87" s="63">
        <v>258.0</v>
      </c>
      <c r="B87" s="66" t="s">
        <v>225</v>
      </c>
      <c r="D87" s="156">
        <v>258.0</v>
      </c>
      <c r="F87" s="92" t="str">
        <f t="shared" si="1"/>
        <v/>
      </c>
    </row>
    <row r="88">
      <c r="A88" s="63">
        <v>260.0</v>
      </c>
      <c r="B88" s="66" t="s">
        <v>227</v>
      </c>
      <c r="D88" s="156">
        <v>260.0</v>
      </c>
      <c r="F88" s="92" t="str">
        <f t="shared" si="1"/>
        <v/>
      </c>
    </row>
    <row r="89">
      <c r="A89" s="63">
        <v>261.0</v>
      </c>
      <c r="B89" s="66" t="s">
        <v>229</v>
      </c>
      <c r="D89" s="156">
        <v>261.0</v>
      </c>
      <c r="F89" s="92" t="str">
        <f t="shared" si="1"/>
        <v/>
      </c>
    </row>
    <row r="90">
      <c r="A90" s="63">
        <v>262.0</v>
      </c>
      <c r="B90" s="66" t="s">
        <v>231</v>
      </c>
      <c r="D90" s="156">
        <v>262.0</v>
      </c>
      <c r="F90" s="92" t="str">
        <f t="shared" si="1"/>
        <v/>
      </c>
    </row>
    <row r="91">
      <c r="A91" s="63">
        <v>263.0</v>
      </c>
      <c r="B91" s="66" t="s">
        <v>233</v>
      </c>
      <c r="D91" s="156">
        <v>263.0</v>
      </c>
      <c r="F91" s="92" t="str">
        <f t="shared" si="1"/>
        <v/>
      </c>
    </row>
    <row r="92">
      <c r="A92" s="63">
        <v>265.0</v>
      </c>
      <c r="B92" s="66" t="s">
        <v>235</v>
      </c>
      <c r="D92" s="156">
        <v>265.0</v>
      </c>
      <c r="F92" s="92" t="str">
        <f t="shared" si="1"/>
        <v/>
      </c>
    </row>
    <row r="93">
      <c r="A93" s="63">
        <v>266.0</v>
      </c>
      <c r="B93" s="66" t="s">
        <v>237</v>
      </c>
      <c r="D93" s="156">
        <v>266.0</v>
      </c>
      <c r="F93" s="92" t="str">
        <f t="shared" si="1"/>
        <v/>
      </c>
    </row>
    <row r="94">
      <c r="A94" s="63">
        <v>267.0</v>
      </c>
      <c r="B94" s="66" t="s">
        <v>239</v>
      </c>
      <c r="D94" s="156">
        <v>267.0</v>
      </c>
      <c r="F94" s="92" t="str">
        <f t="shared" si="1"/>
        <v/>
      </c>
    </row>
    <row r="95">
      <c r="A95" s="63">
        <v>268.0</v>
      </c>
      <c r="B95" s="66" t="s">
        <v>241</v>
      </c>
      <c r="D95" s="156">
        <v>268.0</v>
      </c>
      <c r="F95" s="92" t="str">
        <f t="shared" si="1"/>
        <v/>
      </c>
    </row>
    <row r="96">
      <c r="A96" s="63">
        <v>269.0</v>
      </c>
      <c r="B96" s="66" t="s">
        <v>243</v>
      </c>
      <c r="D96" s="156">
        <v>269.0</v>
      </c>
      <c r="F96" s="92" t="str">
        <f t="shared" si="1"/>
        <v/>
      </c>
    </row>
    <row r="97">
      <c r="A97" s="63">
        <v>271.0</v>
      </c>
      <c r="B97" s="66" t="s">
        <v>245</v>
      </c>
      <c r="D97" s="156">
        <v>271.0</v>
      </c>
      <c r="F97" s="92" t="str">
        <f t="shared" si="1"/>
        <v/>
      </c>
    </row>
    <row r="98">
      <c r="A98" s="63">
        <v>273.0</v>
      </c>
      <c r="B98" s="66" t="s">
        <v>247</v>
      </c>
      <c r="D98" s="156">
        <v>273.0</v>
      </c>
      <c r="F98" s="92" t="str">
        <f t="shared" si="1"/>
        <v/>
      </c>
    </row>
    <row r="99">
      <c r="A99" s="63">
        <v>274.0</v>
      </c>
      <c r="B99" s="66" t="s">
        <v>249</v>
      </c>
      <c r="D99" s="156">
        <v>274.0</v>
      </c>
      <c r="F99" s="92" t="str">
        <f t="shared" si="1"/>
        <v/>
      </c>
    </row>
    <row r="100">
      <c r="A100" s="63">
        <v>275.0</v>
      </c>
      <c r="B100" s="66" t="s">
        <v>251</v>
      </c>
      <c r="D100" s="156">
        <v>275.0</v>
      </c>
      <c r="F100" s="92" t="str">
        <f t="shared" si="1"/>
        <v/>
      </c>
    </row>
    <row r="101">
      <c r="A101" s="63">
        <v>277.0</v>
      </c>
      <c r="B101" s="66" t="s">
        <v>253</v>
      </c>
      <c r="D101" s="156">
        <v>277.0</v>
      </c>
      <c r="F101" s="92" t="str">
        <f t="shared" si="1"/>
        <v/>
      </c>
    </row>
    <row r="102">
      <c r="A102" s="63">
        <v>278.0</v>
      </c>
      <c r="B102" s="66" t="s">
        <v>255</v>
      </c>
      <c r="D102" s="156">
        <v>278.0</v>
      </c>
      <c r="F102" s="92" t="str">
        <f t="shared" si="1"/>
        <v/>
      </c>
    </row>
    <row r="103">
      <c r="A103" s="63">
        <v>280.0</v>
      </c>
      <c r="B103" s="66" t="s">
        <v>257</v>
      </c>
      <c r="D103" s="156">
        <v>280.0</v>
      </c>
      <c r="F103" s="92" t="str">
        <f t="shared" si="1"/>
        <v/>
      </c>
    </row>
    <row r="104">
      <c r="A104" s="63">
        <v>282.0</v>
      </c>
      <c r="B104" s="66" t="s">
        <v>259</v>
      </c>
      <c r="D104" s="156">
        <v>282.0</v>
      </c>
      <c r="F104" s="92" t="str">
        <f t="shared" si="1"/>
        <v/>
      </c>
    </row>
    <row r="105">
      <c r="A105" s="63">
        <v>283.0</v>
      </c>
      <c r="B105" s="66" t="s">
        <v>261</v>
      </c>
      <c r="D105" s="156">
        <v>283.0</v>
      </c>
      <c r="F105" s="92" t="str">
        <f t="shared" si="1"/>
        <v/>
      </c>
    </row>
    <row r="106">
      <c r="A106" s="63">
        <v>284.0</v>
      </c>
      <c r="B106" s="66" t="s">
        <v>263</v>
      </c>
      <c r="D106" s="156">
        <v>284.0</v>
      </c>
      <c r="F106" s="92" t="str">
        <f t="shared" si="1"/>
        <v/>
      </c>
    </row>
    <row r="107">
      <c r="A107" s="63">
        <v>285.0</v>
      </c>
      <c r="B107" s="66" t="s">
        <v>265</v>
      </c>
      <c r="D107" s="156">
        <v>285.0</v>
      </c>
      <c r="F107" s="92" t="str">
        <f t="shared" si="1"/>
        <v/>
      </c>
    </row>
    <row r="108">
      <c r="A108" s="63">
        <v>286.0</v>
      </c>
      <c r="B108" s="66" t="s">
        <v>267</v>
      </c>
      <c r="D108" s="156">
        <v>286.0</v>
      </c>
      <c r="F108" s="92" t="str">
        <f t="shared" si="1"/>
        <v/>
      </c>
    </row>
    <row r="109">
      <c r="A109" s="63">
        <v>287.0</v>
      </c>
      <c r="B109" s="66" t="s">
        <v>269</v>
      </c>
      <c r="D109" s="156">
        <v>287.0</v>
      </c>
      <c r="F109" s="92" t="str">
        <f t="shared" si="1"/>
        <v/>
      </c>
    </row>
    <row r="110">
      <c r="A110" s="63">
        <v>288.0</v>
      </c>
      <c r="B110" s="66" t="s">
        <v>271</v>
      </c>
      <c r="D110" s="156">
        <v>288.0</v>
      </c>
      <c r="F110" s="92" t="str">
        <f t="shared" si="1"/>
        <v/>
      </c>
    </row>
    <row r="111">
      <c r="A111" s="63">
        <v>289.0</v>
      </c>
      <c r="B111" s="66" t="s">
        <v>273</v>
      </c>
      <c r="D111" s="156">
        <v>289.0</v>
      </c>
      <c r="F111" s="92" t="str">
        <f t="shared" si="1"/>
        <v/>
      </c>
    </row>
    <row r="112">
      <c r="A112" s="63">
        <v>291.0</v>
      </c>
      <c r="B112" s="66" t="s">
        <v>275</v>
      </c>
      <c r="D112" s="156">
        <v>291.0</v>
      </c>
      <c r="F112" s="92" t="str">
        <f t="shared" si="1"/>
        <v/>
      </c>
    </row>
    <row r="113">
      <c r="A113" s="63">
        <v>292.0</v>
      </c>
      <c r="B113" s="66" t="s">
        <v>277</v>
      </c>
      <c r="D113" s="156">
        <v>292.0</v>
      </c>
      <c r="F113" s="92" t="str">
        <f t="shared" si="1"/>
        <v/>
      </c>
    </row>
    <row r="114">
      <c r="A114" s="63">
        <v>293.0</v>
      </c>
      <c r="B114" s="66" t="s">
        <v>279</v>
      </c>
      <c r="D114" s="156">
        <v>293.0</v>
      </c>
      <c r="F114" s="92" t="str">
        <f t="shared" si="1"/>
        <v/>
      </c>
    </row>
    <row r="115">
      <c r="A115" s="63">
        <v>294.0</v>
      </c>
      <c r="B115" s="66" t="s">
        <v>281</v>
      </c>
      <c r="D115" s="156">
        <v>294.0</v>
      </c>
      <c r="F115" s="92" t="str">
        <f t="shared" si="1"/>
        <v/>
      </c>
    </row>
    <row r="116">
      <c r="A116" s="63">
        <v>379.0</v>
      </c>
      <c r="B116" s="66" t="s">
        <v>283</v>
      </c>
      <c r="D116" s="156">
        <v>379.0</v>
      </c>
      <c r="F116" s="92" t="str">
        <f t="shared" si="1"/>
        <v/>
      </c>
    </row>
    <row r="117">
      <c r="A117" s="63">
        <v>380.0</v>
      </c>
      <c r="B117" s="66" t="s">
        <v>286</v>
      </c>
      <c r="D117" s="156">
        <v>380.0</v>
      </c>
      <c r="F117" s="92" t="str">
        <f t="shared" si="1"/>
        <v/>
      </c>
    </row>
    <row r="118">
      <c r="A118" s="63">
        <v>381.0</v>
      </c>
      <c r="B118" s="66" t="s">
        <v>288</v>
      </c>
      <c r="D118" s="156">
        <v>381.0</v>
      </c>
      <c r="F118" s="92" t="str">
        <f t="shared" si="1"/>
        <v/>
      </c>
    </row>
    <row r="119">
      <c r="A119" s="63">
        <v>382.0</v>
      </c>
      <c r="B119" s="66" t="s">
        <v>290</v>
      </c>
      <c r="D119" s="156">
        <v>382.0</v>
      </c>
      <c r="F119" s="92" t="str">
        <f t="shared" si="1"/>
        <v/>
      </c>
    </row>
    <row r="120">
      <c r="A120" s="63">
        <v>383.0</v>
      </c>
      <c r="B120" s="66" t="s">
        <v>292</v>
      </c>
      <c r="D120" s="156">
        <v>383.0</v>
      </c>
      <c r="F120" s="92" t="str">
        <f t="shared" si="1"/>
        <v/>
      </c>
    </row>
    <row r="121">
      <c r="A121" s="63">
        <v>384.0</v>
      </c>
      <c r="B121" s="66" t="s">
        <v>294</v>
      </c>
      <c r="D121" s="156">
        <v>384.0</v>
      </c>
      <c r="F121" s="92" t="str">
        <f t="shared" si="1"/>
        <v/>
      </c>
    </row>
    <row r="122">
      <c r="A122" s="63">
        <v>386.0</v>
      </c>
      <c r="B122" s="66" t="s">
        <v>296</v>
      </c>
      <c r="D122" s="156">
        <v>386.0</v>
      </c>
      <c r="F122" s="92" t="str">
        <f t="shared" si="1"/>
        <v/>
      </c>
    </row>
    <row r="123">
      <c r="A123" s="63">
        <v>387.0</v>
      </c>
      <c r="B123" s="66" t="s">
        <v>298</v>
      </c>
      <c r="D123" s="156">
        <v>387.0</v>
      </c>
      <c r="F123" s="92" t="str">
        <f t="shared" si="1"/>
        <v/>
      </c>
    </row>
    <row r="124">
      <c r="A124" s="63">
        <v>388.0</v>
      </c>
      <c r="B124" s="66" t="s">
        <v>300</v>
      </c>
      <c r="D124" s="156">
        <v>388.0</v>
      </c>
      <c r="F124" s="92" t="str">
        <f t="shared" si="1"/>
        <v/>
      </c>
    </row>
    <row r="125">
      <c r="A125" s="63">
        <v>389.0</v>
      </c>
      <c r="B125" s="66" t="s">
        <v>302</v>
      </c>
      <c r="D125" s="156">
        <v>389.0</v>
      </c>
      <c r="F125" s="92" t="str">
        <f t="shared" si="1"/>
        <v/>
      </c>
    </row>
    <row r="126">
      <c r="A126" s="63">
        <v>390.0</v>
      </c>
      <c r="B126" s="66" t="s">
        <v>304</v>
      </c>
      <c r="D126" s="156">
        <v>390.0</v>
      </c>
      <c r="F126" s="92" t="str">
        <f t="shared" si="1"/>
        <v/>
      </c>
    </row>
    <row r="127">
      <c r="A127" s="63">
        <v>391.0</v>
      </c>
      <c r="B127" s="66" t="s">
        <v>306</v>
      </c>
      <c r="D127" s="156">
        <v>391.0</v>
      </c>
      <c r="F127" s="92" t="str">
        <f t="shared" si="1"/>
        <v/>
      </c>
    </row>
    <row r="128">
      <c r="A128" s="76" t="s">
        <v>308</v>
      </c>
      <c r="B128" s="66" t="s">
        <v>308</v>
      </c>
      <c r="D128" s="156" t="s">
        <v>308</v>
      </c>
      <c r="F128" s="92" t="str">
        <f t="shared" si="1"/>
        <v/>
      </c>
    </row>
    <row r="129">
      <c r="A129" s="156" t="s">
        <v>943</v>
      </c>
      <c r="B129" s="66" t="s">
        <v>308</v>
      </c>
      <c r="D129" s="156" t="s">
        <v>943</v>
      </c>
      <c r="F129" s="92" t="str">
        <f t="shared" si="1"/>
        <v/>
      </c>
    </row>
    <row r="130">
      <c r="A130" s="156" t="s">
        <v>944</v>
      </c>
      <c r="B130" s="66" t="s">
        <v>308</v>
      </c>
      <c r="D130" s="156" t="s">
        <v>944</v>
      </c>
      <c r="F130" s="92" t="str">
        <f t="shared" si="1"/>
        <v/>
      </c>
    </row>
    <row r="131">
      <c r="A131" s="65" t="s">
        <v>945</v>
      </c>
      <c r="B131" s="65" t="s">
        <v>311</v>
      </c>
      <c r="D131" s="156" t="s">
        <v>945</v>
      </c>
      <c r="F131" s="92" t="str">
        <f t="shared" si="1"/>
        <v/>
      </c>
    </row>
    <row r="132">
      <c r="A132" s="65" t="s">
        <v>946</v>
      </c>
      <c r="B132" s="66" t="s">
        <v>314</v>
      </c>
      <c r="D132" s="156" t="s">
        <v>946</v>
      </c>
      <c r="F132" s="92" t="str">
        <f t="shared" si="1"/>
        <v/>
      </c>
    </row>
    <row r="133">
      <c r="A133" s="65" t="s">
        <v>947</v>
      </c>
      <c r="B133" s="66" t="s">
        <v>156</v>
      </c>
      <c r="D133" s="156" t="s">
        <v>947</v>
      </c>
      <c r="F133" s="92" t="str">
        <f t="shared" si="1"/>
        <v/>
      </c>
    </row>
    <row r="134">
      <c r="A134" s="66" t="s">
        <v>318</v>
      </c>
      <c r="B134" s="66" t="s">
        <v>319</v>
      </c>
      <c r="D134" s="156" t="s">
        <v>318</v>
      </c>
      <c r="F134" s="92" t="str">
        <f t="shared" si="1"/>
        <v/>
      </c>
    </row>
    <row r="135">
      <c r="A135" s="64" t="s">
        <v>320</v>
      </c>
      <c r="B135" s="65" t="s">
        <v>321</v>
      </c>
      <c r="D135" s="156" t="s">
        <v>320</v>
      </c>
      <c r="F135" s="92" t="str">
        <f t="shared" si="1"/>
        <v/>
      </c>
    </row>
    <row r="136">
      <c r="A136" s="65" t="s">
        <v>948</v>
      </c>
      <c r="B136" s="65" t="s">
        <v>323</v>
      </c>
      <c r="D136" s="156" t="s">
        <v>948</v>
      </c>
      <c r="F136" s="92" t="str">
        <f t="shared" si="1"/>
        <v/>
      </c>
    </row>
    <row r="137">
      <c r="A137" s="65" t="s">
        <v>852</v>
      </c>
      <c r="B137" s="66" t="s">
        <v>300</v>
      </c>
      <c r="D137" s="156" t="s">
        <v>852</v>
      </c>
      <c r="F137" s="92" t="str">
        <f t="shared" si="1"/>
        <v/>
      </c>
      <c r="H137" s="156"/>
    </row>
    <row r="138">
      <c r="A138" s="63">
        <v>319.0</v>
      </c>
      <c r="B138" s="66" t="s">
        <v>328</v>
      </c>
      <c r="D138" s="156">
        <v>319.0</v>
      </c>
      <c r="F138" s="92" t="str">
        <f t="shared" si="1"/>
        <v/>
      </c>
    </row>
    <row r="139">
      <c r="A139" s="63">
        <v>320.0</v>
      </c>
      <c r="B139" s="66" t="s">
        <v>329</v>
      </c>
      <c r="D139" s="156">
        <v>320.0</v>
      </c>
      <c r="F139" s="92" t="str">
        <f t="shared" si="1"/>
        <v/>
      </c>
    </row>
    <row r="140">
      <c r="A140" s="63">
        <v>322.0</v>
      </c>
      <c r="B140" s="66" t="s">
        <v>330</v>
      </c>
      <c r="D140" s="156">
        <v>322.0</v>
      </c>
      <c r="F140" s="92" t="str">
        <f t="shared" si="1"/>
        <v/>
      </c>
    </row>
    <row r="141">
      <c r="A141" s="63">
        <v>323.0</v>
      </c>
      <c r="B141" s="66" t="s">
        <v>331</v>
      </c>
      <c r="D141" s="156">
        <v>323.0</v>
      </c>
      <c r="F141" s="92" t="str">
        <f t="shared" si="1"/>
        <v/>
      </c>
    </row>
    <row r="142">
      <c r="A142" s="63">
        <v>330.0</v>
      </c>
      <c r="B142" s="66" t="s">
        <v>332</v>
      </c>
      <c r="D142" s="156">
        <v>330.0</v>
      </c>
      <c r="F142" s="92" t="str">
        <f t="shared" si="1"/>
        <v/>
      </c>
    </row>
    <row r="143">
      <c r="A143" s="63">
        <v>342.0</v>
      </c>
      <c r="B143" s="66" t="s">
        <v>333</v>
      </c>
      <c r="D143" s="156">
        <v>342.0</v>
      </c>
      <c r="F143" s="92" t="str">
        <f t="shared" si="1"/>
        <v/>
      </c>
    </row>
    <row r="144">
      <c r="A144" s="63">
        <v>345.0</v>
      </c>
      <c r="B144" s="66" t="s">
        <v>334</v>
      </c>
      <c r="D144" s="156">
        <v>345.0</v>
      </c>
      <c r="F144" s="92" t="str">
        <f t="shared" si="1"/>
        <v/>
      </c>
    </row>
    <row r="145">
      <c r="A145" s="63">
        <v>349.0</v>
      </c>
      <c r="B145" s="66" t="s">
        <v>335</v>
      </c>
      <c r="D145" s="156">
        <v>349.0</v>
      </c>
      <c r="F145" s="92" t="str">
        <f t="shared" si="1"/>
        <v/>
      </c>
    </row>
    <row r="146">
      <c r="A146" s="63">
        <v>353.0</v>
      </c>
      <c r="B146" s="66" t="s">
        <v>336</v>
      </c>
      <c r="D146" s="156">
        <v>353.0</v>
      </c>
      <c r="F146" s="92" t="str">
        <f t="shared" si="1"/>
        <v/>
      </c>
    </row>
    <row r="147">
      <c r="A147" s="63">
        <v>355.0</v>
      </c>
      <c r="B147" s="66" t="s">
        <v>337</v>
      </c>
      <c r="D147" s="156">
        <v>355.0</v>
      </c>
      <c r="F147" s="92" t="str">
        <f t="shared" si="1"/>
        <v/>
      </c>
    </row>
    <row r="148">
      <c r="A148" s="63">
        <v>359.0</v>
      </c>
      <c r="B148" s="66" t="s">
        <v>338</v>
      </c>
      <c r="D148" s="156">
        <v>359.0</v>
      </c>
      <c r="F148" s="92" t="str">
        <f t="shared" si="1"/>
        <v/>
      </c>
    </row>
    <row r="149">
      <c r="A149" s="63">
        <v>361.0</v>
      </c>
      <c r="B149" s="66" t="s">
        <v>339</v>
      </c>
      <c r="D149" s="156">
        <v>361.0</v>
      </c>
      <c r="F149" s="92" t="str">
        <f t="shared" si="1"/>
        <v/>
      </c>
    </row>
    <row r="150">
      <c r="A150" s="63">
        <v>362.0</v>
      </c>
      <c r="B150" s="66" t="s">
        <v>340</v>
      </c>
      <c r="D150" s="156">
        <v>362.0</v>
      </c>
      <c r="F150" s="92" t="str">
        <f t="shared" si="1"/>
        <v/>
      </c>
    </row>
    <row r="151">
      <c r="A151" s="63">
        <v>363.0</v>
      </c>
      <c r="B151" s="66" t="s">
        <v>341</v>
      </c>
      <c r="D151" s="156">
        <v>363.0</v>
      </c>
      <c r="F151" s="92" t="str">
        <f t="shared" si="1"/>
        <v/>
      </c>
    </row>
    <row r="152">
      <c r="A152" s="63">
        <v>367.0</v>
      </c>
      <c r="B152" s="66" t="s">
        <v>342</v>
      </c>
      <c r="D152" s="156">
        <v>367.0</v>
      </c>
      <c r="F152" s="92" t="str">
        <f t="shared" si="1"/>
        <v/>
      </c>
    </row>
    <row r="153">
      <c r="A153" s="63">
        <v>378.0</v>
      </c>
      <c r="B153" s="66" t="s">
        <v>343</v>
      </c>
      <c r="D153" s="156">
        <v>378.0</v>
      </c>
      <c r="F153" s="92" t="str">
        <f t="shared" si="1"/>
        <v/>
      </c>
    </row>
    <row r="154">
      <c r="A154" s="65">
        <v>201.0</v>
      </c>
      <c r="B154" s="66" t="s">
        <v>344</v>
      </c>
      <c r="D154" s="156">
        <v>201.0</v>
      </c>
      <c r="F154" s="92" t="str">
        <f t="shared" si="1"/>
        <v/>
      </c>
    </row>
    <row r="155">
      <c r="A155" s="65">
        <v>202.0</v>
      </c>
      <c r="B155" s="66" t="s">
        <v>346</v>
      </c>
      <c r="D155" s="156">
        <v>202.0</v>
      </c>
      <c r="F155" s="92" t="str">
        <f t="shared" si="1"/>
        <v/>
      </c>
    </row>
    <row r="156">
      <c r="A156" s="63">
        <v>204.0</v>
      </c>
      <c r="B156" s="66" t="s">
        <v>348</v>
      </c>
      <c r="D156" s="156">
        <v>204.0</v>
      </c>
      <c r="F156" s="92" t="str">
        <f t="shared" si="1"/>
        <v/>
      </c>
    </row>
    <row r="157">
      <c r="A157" s="63">
        <v>207.0</v>
      </c>
      <c r="B157" s="66" t="s">
        <v>350</v>
      </c>
      <c r="D157" s="156">
        <v>207.0</v>
      </c>
      <c r="F157" s="92" t="str">
        <f t="shared" si="1"/>
        <v/>
      </c>
    </row>
    <row r="158">
      <c r="A158" s="63">
        <v>215.0</v>
      </c>
      <c r="B158" s="66" t="s">
        <v>352</v>
      </c>
      <c r="D158" s="156">
        <v>215.0</v>
      </c>
      <c r="F158" s="92" t="str">
        <f t="shared" si="1"/>
        <v/>
      </c>
    </row>
    <row r="159">
      <c r="A159" s="63">
        <v>217.0</v>
      </c>
      <c r="B159" s="66" t="s">
        <v>354</v>
      </c>
      <c r="D159" s="156">
        <v>217.0</v>
      </c>
      <c r="F159" s="92" t="str">
        <f t="shared" si="1"/>
        <v/>
      </c>
    </row>
    <row r="160">
      <c r="A160" s="63">
        <v>227.0</v>
      </c>
      <c r="B160" s="66" t="s">
        <v>356</v>
      </c>
      <c r="D160" s="156">
        <v>227.0</v>
      </c>
      <c r="F160" s="92" t="str">
        <f t="shared" si="1"/>
        <v/>
      </c>
    </row>
    <row r="161">
      <c r="A161" s="63">
        <v>229.0</v>
      </c>
      <c r="B161" s="66" t="s">
        <v>358</v>
      </c>
      <c r="D161" s="156">
        <v>229.0</v>
      </c>
      <c r="F161" s="92" t="str">
        <f t="shared" si="1"/>
        <v/>
      </c>
    </row>
    <row r="162">
      <c r="A162" s="63">
        <v>233.0</v>
      </c>
      <c r="B162" s="66" t="s">
        <v>360</v>
      </c>
      <c r="D162" s="156">
        <v>233.0</v>
      </c>
      <c r="F162" s="92" t="str">
        <f t="shared" si="1"/>
        <v/>
      </c>
    </row>
    <row r="163">
      <c r="A163" s="63">
        <v>234.0</v>
      </c>
      <c r="B163" s="66" t="s">
        <v>362</v>
      </c>
      <c r="D163" s="156">
        <v>234.0</v>
      </c>
      <c r="F163" s="92" t="str">
        <f t="shared" si="1"/>
        <v/>
      </c>
    </row>
    <row r="164">
      <c r="A164" s="63">
        <v>235.0</v>
      </c>
      <c r="B164" s="66" t="s">
        <v>364</v>
      </c>
      <c r="D164" s="156">
        <v>235.0</v>
      </c>
      <c r="F164" s="92" t="str">
        <f t="shared" si="1"/>
        <v/>
      </c>
    </row>
    <row r="165">
      <c r="A165" s="63">
        <v>236.0</v>
      </c>
      <c r="B165" s="66" t="s">
        <v>366</v>
      </c>
      <c r="D165" s="156">
        <v>236.0</v>
      </c>
      <c r="F165" s="92" t="str">
        <f t="shared" si="1"/>
        <v/>
      </c>
    </row>
    <row r="166">
      <c r="A166" s="63">
        <v>238.0</v>
      </c>
      <c r="B166" s="66" t="s">
        <v>368</v>
      </c>
      <c r="D166" s="156">
        <v>238.0</v>
      </c>
      <c r="F166" s="92" t="str">
        <f t="shared" si="1"/>
        <v/>
      </c>
    </row>
    <row r="167">
      <c r="A167" s="63">
        <v>239.0</v>
      </c>
      <c r="B167" s="66" t="s">
        <v>370</v>
      </c>
      <c r="D167" s="156">
        <v>239.0</v>
      </c>
      <c r="F167" s="92" t="str">
        <f t="shared" si="1"/>
        <v/>
      </c>
    </row>
    <row r="168">
      <c r="A168" s="63">
        <v>244.0</v>
      </c>
      <c r="B168" s="66" t="s">
        <v>372</v>
      </c>
      <c r="D168" s="156">
        <v>244.0</v>
      </c>
      <c r="F168" s="92" t="str">
        <f t="shared" si="1"/>
        <v/>
      </c>
    </row>
    <row r="169">
      <c r="A169" s="63">
        <v>247.0</v>
      </c>
      <c r="B169" s="66" t="s">
        <v>374</v>
      </c>
      <c r="D169" s="156">
        <v>247.0</v>
      </c>
      <c r="F169" s="92" t="str">
        <f t="shared" si="1"/>
        <v/>
      </c>
    </row>
    <row r="170">
      <c r="A170" s="63">
        <v>248.0</v>
      </c>
      <c r="B170" s="66" t="s">
        <v>376</v>
      </c>
      <c r="D170" s="156">
        <v>248.0</v>
      </c>
      <c r="F170" s="92" t="str">
        <f t="shared" si="1"/>
        <v/>
      </c>
    </row>
    <row r="171">
      <c r="A171" s="63">
        <v>259.0</v>
      </c>
      <c r="B171" s="66" t="s">
        <v>378</v>
      </c>
      <c r="D171" s="156">
        <v>259.0</v>
      </c>
      <c r="F171" s="92" t="str">
        <f t="shared" si="1"/>
        <v/>
      </c>
    </row>
    <row r="172">
      <c r="A172" s="63">
        <v>276.0</v>
      </c>
      <c r="B172" s="66" t="s">
        <v>380</v>
      </c>
      <c r="D172" s="156">
        <v>276.0</v>
      </c>
      <c r="F172" s="92" t="str">
        <f t="shared" si="1"/>
        <v/>
      </c>
    </row>
    <row r="173">
      <c r="A173" s="63">
        <v>279.0</v>
      </c>
      <c r="B173" s="66" t="s">
        <v>382</v>
      </c>
      <c r="D173" s="156">
        <v>279.0</v>
      </c>
      <c r="F173" s="92" t="str">
        <f t="shared" si="1"/>
        <v/>
      </c>
    </row>
    <row r="174">
      <c r="A174" s="63">
        <v>385.0</v>
      </c>
      <c r="B174" s="66" t="s">
        <v>384</v>
      </c>
      <c r="D174" s="156">
        <v>385.0</v>
      </c>
      <c r="F174" s="92" t="str">
        <f t="shared" si="1"/>
        <v/>
      </c>
    </row>
    <row r="175">
      <c r="A175" s="63">
        <v>295.0</v>
      </c>
      <c r="B175" s="66" t="s">
        <v>386</v>
      </c>
      <c r="D175" s="156">
        <v>295.0</v>
      </c>
      <c r="F175" s="92" t="str">
        <f t="shared" si="1"/>
        <v/>
      </c>
    </row>
    <row r="176">
      <c r="A176" s="65" t="s">
        <v>949</v>
      </c>
      <c r="B176" s="66" t="s">
        <v>390</v>
      </c>
      <c r="D176" s="156" t="s">
        <v>949</v>
      </c>
      <c r="F176" s="92" t="str">
        <f t="shared" si="1"/>
        <v/>
      </c>
    </row>
    <row r="177">
      <c r="A177" s="63">
        <v>377.0</v>
      </c>
      <c r="B177" s="66" t="s">
        <v>392</v>
      </c>
      <c r="D177" s="156">
        <v>377.0</v>
      </c>
      <c r="F177" s="92" t="str">
        <f t="shared" si="1"/>
        <v/>
      </c>
    </row>
    <row r="178">
      <c r="A178" s="63">
        <v>230.0</v>
      </c>
      <c r="B178" s="66" t="s">
        <v>393</v>
      </c>
      <c r="D178" s="156">
        <v>230.0</v>
      </c>
      <c r="F178" s="92" t="str">
        <f t="shared" si="1"/>
        <v/>
      </c>
    </row>
    <row r="179">
      <c r="A179" s="63">
        <v>270.0</v>
      </c>
      <c r="B179" s="66" t="s">
        <v>395</v>
      </c>
      <c r="D179" s="156">
        <v>270.0</v>
      </c>
      <c r="F179" s="92" t="str">
        <f t="shared" si="1"/>
        <v/>
      </c>
    </row>
    <row r="180">
      <c r="A180" s="63">
        <v>290.0</v>
      </c>
      <c r="B180" s="66" t="s">
        <v>397</v>
      </c>
      <c r="D180" s="156">
        <v>290.0</v>
      </c>
      <c r="F180" s="92" t="str">
        <f t="shared" si="1"/>
        <v/>
      </c>
    </row>
    <row r="181">
      <c r="A181" s="65" t="s">
        <v>950</v>
      </c>
      <c r="B181" s="66" t="s">
        <v>400</v>
      </c>
      <c r="D181" s="156" t="s">
        <v>950</v>
      </c>
      <c r="F181" s="92" t="str">
        <f t="shared" si="1"/>
        <v/>
      </c>
    </row>
    <row r="182">
      <c r="A182" s="63">
        <v>327.0</v>
      </c>
      <c r="B182" s="66" t="s">
        <v>402</v>
      </c>
      <c r="D182" s="156">
        <v>327.0</v>
      </c>
      <c r="F182" s="92" t="str">
        <f t="shared" si="1"/>
        <v/>
      </c>
    </row>
    <row r="183">
      <c r="A183" s="63">
        <v>347.0</v>
      </c>
      <c r="B183" s="66" t="s">
        <v>403</v>
      </c>
      <c r="D183" s="156">
        <v>347.0</v>
      </c>
      <c r="F183" s="92" t="str">
        <f t="shared" si="1"/>
        <v/>
      </c>
    </row>
    <row r="184">
      <c r="A184" s="63">
        <v>364.0</v>
      </c>
      <c r="B184" s="66" t="s">
        <v>319</v>
      </c>
      <c r="D184" s="156">
        <v>364.0</v>
      </c>
      <c r="F184" s="92" t="str">
        <f t="shared" si="1"/>
        <v/>
      </c>
    </row>
    <row r="185">
      <c r="A185" s="63">
        <v>365.0</v>
      </c>
      <c r="B185" s="66" t="s">
        <v>406</v>
      </c>
      <c r="D185" s="156">
        <v>365.0</v>
      </c>
      <c r="F185" s="92" t="str">
        <f t="shared" si="1"/>
        <v/>
      </c>
    </row>
    <row r="186">
      <c r="A186" s="63">
        <v>232.0</v>
      </c>
      <c r="B186" s="66" t="s">
        <v>407</v>
      </c>
      <c r="D186" s="156">
        <v>232.0</v>
      </c>
      <c r="F186" s="92" t="str">
        <f t="shared" si="1"/>
        <v/>
      </c>
    </row>
    <row r="187">
      <c r="A187" s="63">
        <v>237.0</v>
      </c>
      <c r="B187" s="66" t="s">
        <v>409</v>
      </c>
      <c r="D187" s="156">
        <v>237.0</v>
      </c>
      <c r="F187" s="92" t="str">
        <f t="shared" si="1"/>
        <v/>
      </c>
    </row>
    <row r="188">
      <c r="A188" s="63">
        <v>241.0</v>
      </c>
      <c r="B188" s="66" t="s">
        <v>411</v>
      </c>
      <c r="D188" s="156">
        <v>241.0</v>
      </c>
      <c r="F188" s="92" t="str">
        <f t="shared" si="1"/>
        <v/>
      </c>
    </row>
    <row r="189">
      <c r="A189" s="63">
        <v>243.0</v>
      </c>
      <c r="B189" s="66" t="s">
        <v>415</v>
      </c>
      <c r="D189" s="156">
        <v>243.0</v>
      </c>
      <c r="F189" s="92" t="str">
        <f t="shared" si="1"/>
        <v/>
      </c>
    </row>
    <row r="190">
      <c r="A190" s="63">
        <v>246.0</v>
      </c>
      <c r="B190" s="66" t="s">
        <v>417</v>
      </c>
      <c r="D190" s="156">
        <v>246.0</v>
      </c>
      <c r="F190" s="92" t="str">
        <f t="shared" si="1"/>
        <v/>
      </c>
    </row>
    <row r="191">
      <c r="A191" s="63">
        <v>264.0</v>
      </c>
      <c r="B191" s="66" t="s">
        <v>419</v>
      </c>
      <c r="D191" s="156">
        <v>264.0</v>
      </c>
      <c r="F191" s="92" t="str">
        <f t="shared" si="1"/>
        <v/>
      </c>
    </row>
    <row r="192">
      <c r="A192" s="63">
        <v>272.0</v>
      </c>
      <c r="B192" s="66" t="s">
        <v>421</v>
      </c>
      <c r="D192" s="156">
        <v>272.0</v>
      </c>
      <c r="F192" s="92" t="str">
        <f t="shared" si="1"/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6.67"/>
    <col customWidth="1" min="2" max="2" width="6.44"/>
    <col customWidth="1" min="3" max="3" width="11.78"/>
    <col customWidth="1" min="4" max="4" width="15.44"/>
    <col customWidth="1" min="5" max="5" width="14.56"/>
    <col customWidth="1" min="6" max="6" width="8.33"/>
    <col customWidth="1" min="7" max="8" width="7.11"/>
    <col customWidth="1" min="9" max="9" width="5.33"/>
    <col customWidth="1" min="10" max="11" width="7.11"/>
    <col customWidth="1" min="12" max="12" width="8.67"/>
    <col customWidth="1" min="13" max="13" width="8.33"/>
    <col customWidth="1" min="14" max="15" width="7.11"/>
    <col customWidth="1" min="16" max="18" width="10.0"/>
    <col customWidth="1" min="19" max="19" width="5.22"/>
    <col customWidth="1" min="20" max="21" width="7.22"/>
    <col customWidth="1" min="22" max="22" width="5.67"/>
    <col customWidth="1" min="23" max="23" width="5.22"/>
    <col customWidth="1" min="24" max="26" width="6.56"/>
    <col customWidth="1" min="27" max="27" width="3.78"/>
    <col customWidth="1" min="28" max="28" width="4.33"/>
    <col customWidth="1" min="29" max="29" width="7.67"/>
    <col customWidth="1" min="30" max="30" width="11.0"/>
  </cols>
  <sheetData>
    <row r="1">
      <c r="A1" s="60" t="s">
        <v>77</v>
      </c>
      <c r="B1" s="60" t="s">
        <v>78</v>
      </c>
      <c r="C1" s="60" t="s">
        <v>79</v>
      </c>
      <c r="D1" s="60" t="s">
        <v>80</v>
      </c>
      <c r="E1" s="61" t="s">
        <v>81</v>
      </c>
      <c r="F1" s="60" t="s">
        <v>82</v>
      </c>
      <c r="G1" s="61" t="s">
        <v>83</v>
      </c>
      <c r="H1" s="61" t="s">
        <v>84</v>
      </c>
      <c r="I1" s="60" t="s">
        <v>85</v>
      </c>
      <c r="J1" s="61" t="s">
        <v>83</v>
      </c>
      <c r="K1" s="61" t="s">
        <v>84</v>
      </c>
      <c r="L1" s="60" t="s">
        <v>86</v>
      </c>
      <c r="M1" s="61" t="s">
        <v>87</v>
      </c>
      <c r="N1" s="61" t="s">
        <v>83</v>
      </c>
      <c r="O1" s="61" t="s">
        <v>84</v>
      </c>
      <c r="P1" s="60" t="s">
        <v>88</v>
      </c>
      <c r="Q1" s="60" t="s">
        <v>89</v>
      </c>
      <c r="R1" s="60" t="s">
        <v>90</v>
      </c>
      <c r="S1" s="62" t="s">
        <v>91</v>
      </c>
      <c r="T1" s="62" t="s">
        <v>92</v>
      </c>
      <c r="U1" s="62" t="s">
        <v>93</v>
      </c>
      <c r="V1" s="62" t="s">
        <v>94</v>
      </c>
      <c r="W1" s="62" t="s">
        <v>95</v>
      </c>
      <c r="X1" s="62" t="s">
        <v>96</v>
      </c>
      <c r="Y1" s="62" t="s">
        <v>97</v>
      </c>
      <c r="Z1" s="62" t="s">
        <v>98</v>
      </c>
      <c r="AA1" s="62" t="s">
        <v>99</v>
      </c>
      <c r="AB1" s="62" t="s">
        <v>100</v>
      </c>
      <c r="AC1" s="62" t="s">
        <v>101</v>
      </c>
      <c r="AD1" s="62" t="s">
        <v>102</v>
      </c>
    </row>
    <row r="2">
      <c r="A2" s="63">
        <v>41.0</v>
      </c>
      <c r="B2" s="64" t="s">
        <v>103</v>
      </c>
      <c r="C2" s="65" t="s">
        <v>104</v>
      </c>
      <c r="D2" s="64" t="s">
        <v>103</v>
      </c>
      <c r="E2" s="66" t="s">
        <v>105</v>
      </c>
      <c r="F2" s="63">
        <v>82.81</v>
      </c>
      <c r="G2" s="63">
        <v>1.97</v>
      </c>
      <c r="H2" s="63">
        <v>0.83</v>
      </c>
      <c r="I2" s="63">
        <v>123.0</v>
      </c>
      <c r="J2" s="63">
        <v>1.96</v>
      </c>
      <c r="K2" s="63">
        <v>2.12</v>
      </c>
      <c r="L2" s="63">
        <f t="shared" ref="L2:L186" si="2">if(isblank(I2),40,20)</f>
        <v>20</v>
      </c>
      <c r="M2" s="63">
        <f t="shared" ref="M2:O2" si="1">if(isblank(I2),F2,I2)</f>
        <v>123</v>
      </c>
      <c r="N2" s="63">
        <f t="shared" si="1"/>
        <v>1.96</v>
      </c>
      <c r="O2" s="63">
        <f t="shared" si="1"/>
        <v>2.12</v>
      </c>
      <c r="P2" s="63">
        <v>73.6</v>
      </c>
      <c r="Q2" s="63">
        <v>76.7</v>
      </c>
      <c r="R2" s="63">
        <v>74.0</v>
      </c>
      <c r="S2" s="67">
        <f t="shared" ref="S2:S5" si="4">AVERAGE(P2:R2)</f>
        <v>74.76666667</v>
      </c>
      <c r="T2" s="67" t="str">
        <f t="shared" ref="T2:T166" si="5">if(S2&gt;6,"yes","no")</f>
        <v>yes</v>
      </c>
      <c r="U2" s="67" t="str">
        <f t="shared" ref="U2:U6" si="6">if(and(N2&gt;1.8,O2&gt;1.8),"yes","no")</f>
        <v>yes</v>
      </c>
      <c r="V2" s="67" t="str">
        <f t="shared" ref="V2:V186" si="7">if(and(T2="yes",U2="yes"),"yes","no")</f>
        <v>yes</v>
      </c>
      <c r="W2" s="68">
        <v>1.0</v>
      </c>
      <c r="X2" s="69">
        <f t="shared" ref="X2:X119" si="8">if(S2&gt;100,((100/S2)*2),(100/S2))</f>
        <v>1.337494427</v>
      </c>
      <c r="Y2" s="69">
        <f t="shared" ref="Y2:Y119" si="9">if((S2&gt;100),(32-X2),(16-X2))</f>
        <v>14.66250557</v>
      </c>
      <c r="Z2" s="67">
        <f t="shared" ref="Z2:Z186" si="10">L2-X2</f>
        <v>18.66250557</v>
      </c>
      <c r="AA2" s="70"/>
      <c r="AB2" s="71" t="s">
        <v>106</v>
      </c>
      <c r="AC2" s="69"/>
      <c r="AD2" s="70"/>
    </row>
    <row r="3">
      <c r="A3" s="63">
        <v>46.0</v>
      </c>
      <c r="B3" s="64" t="s">
        <v>107</v>
      </c>
      <c r="C3" s="65" t="s">
        <v>108</v>
      </c>
      <c r="D3" s="64" t="s">
        <v>107</v>
      </c>
      <c r="E3" s="66" t="s">
        <v>105</v>
      </c>
      <c r="F3" s="63">
        <v>38.3</v>
      </c>
      <c r="G3" s="63">
        <v>2.01</v>
      </c>
      <c r="H3" s="63">
        <v>1.05</v>
      </c>
      <c r="I3" s="63">
        <v>52.26</v>
      </c>
      <c r="J3" s="63">
        <v>1.89</v>
      </c>
      <c r="K3" s="63">
        <v>1.97</v>
      </c>
      <c r="L3" s="63">
        <f t="shared" si="2"/>
        <v>20</v>
      </c>
      <c r="M3" s="63">
        <f t="shared" ref="M3:O3" si="3">if(isblank(I3),F3,I3)</f>
        <v>52.26</v>
      </c>
      <c r="N3" s="63">
        <f t="shared" si="3"/>
        <v>1.89</v>
      </c>
      <c r="O3" s="63">
        <f t="shared" si="3"/>
        <v>1.97</v>
      </c>
      <c r="P3" s="63">
        <v>14.8</v>
      </c>
      <c r="Q3" s="63">
        <v>15.2</v>
      </c>
      <c r="R3" s="63">
        <v>14.8</v>
      </c>
      <c r="S3" s="67">
        <f t="shared" si="4"/>
        <v>14.93333333</v>
      </c>
      <c r="T3" s="67" t="str">
        <f t="shared" si="5"/>
        <v>yes</v>
      </c>
      <c r="U3" s="67" t="str">
        <f t="shared" si="6"/>
        <v>yes</v>
      </c>
      <c r="V3" s="67" t="str">
        <f t="shared" si="7"/>
        <v>yes</v>
      </c>
      <c r="W3" s="68">
        <v>2.0</v>
      </c>
      <c r="X3" s="69">
        <f t="shared" si="8"/>
        <v>6.696428571</v>
      </c>
      <c r="Y3" s="69">
        <f t="shared" si="9"/>
        <v>9.303571429</v>
      </c>
      <c r="Z3" s="67">
        <f t="shared" si="10"/>
        <v>13.30357143</v>
      </c>
      <c r="AA3" s="70"/>
      <c r="AB3" s="71" t="s">
        <v>106</v>
      </c>
      <c r="AC3" s="69"/>
      <c r="AD3" s="70"/>
    </row>
    <row r="4">
      <c r="A4" s="63">
        <v>68.0</v>
      </c>
      <c r="B4" s="66" t="s">
        <v>109</v>
      </c>
      <c r="C4" s="66" t="s">
        <v>110</v>
      </c>
      <c r="D4" s="66" t="s">
        <v>109</v>
      </c>
      <c r="E4" s="66" t="s">
        <v>105</v>
      </c>
      <c r="F4" s="63">
        <v>93.37</v>
      </c>
      <c r="G4" s="63">
        <v>1.98</v>
      </c>
      <c r="H4" s="63">
        <v>2.06</v>
      </c>
      <c r="I4" s="64"/>
      <c r="J4" s="64"/>
      <c r="K4" s="64"/>
      <c r="L4" s="63">
        <f t="shared" si="2"/>
        <v>40</v>
      </c>
      <c r="M4" s="63">
        <f t="shared" ref="M4:O4" si="11">if(isblank(I4),F4,I4)</f>
        <v>93.37</v>
      </c>
      <c r="N4" s="63">
        <f t="shared" si="11"/>
        <v>1.98</v>
      </c>
      <c r="O4" s="63">
        <f t="shared" si="11"/>
        <v>2.06</v>
      </c>
      <c r="P4" s="63">
        <v>126.0</v>
      </c>
      <c r="Q4" s="63">
        <v>130.0</v>
      </c>
      <c r="R4" s="63">
        <v>128.0</v>
      </c>
      <c r="S4" s="67">
        <f t="shared" si="4"/>
        <v>128</v>
      </c>
      <c r="T4" s="67" t="str">
        <f t="shared" si="5"/>
        <v>yes</v>
      </c>
      <c r="U4" s="67" t="str">
        <f t="shared" si="6"/>
        <v>yes</v>
      </c>
      <c r="V4" s="67" t="str">
        <f t="shared" si="7"/>
        <v>yes</v>
      </c>
      <c r="W4" s="68">
        <v>3.0</v>
      </c>
      <c r="X4" s="69">
        <f t="shared" si="8"/>
        <v>1.5625</v>
      </c>
      <c r="Y4" s="69">
        <f t="shared" si="9"/>
        <v>30.4375</v>
      </c>
      <c r="Z4" s="67">
        <f t="shared" si="10"/>
        <v>38.4375</v>
      </c>
      <c r="AA4" s="72" t="s">
        <v>106</v>
      </c>
      <c r="AB4" s="71" t="s">
        <v>106</v>
      </c>
      <c r="AC4" s="71"/>
      <c r="AD4" s="72"/>
    </row>
    <row r="5">
      <c r="A5" s="63">
        <v>180.0</v>
      </c>
      <c r="B5" s="66" t="s">
        <v>111</v>
      </c>
      <c r="C5" s="66" t="s">
        <v>112</v>
      </c>
      <c r="D5" s="66" t="s">
        <v>111</v>
      </c>
      <c r="E5" s="66" t="s">
        <v>105</v>
      </c>
      <c r="F5" s="63">
        <v>139.9</v>
      </c>
      <c r="G5" s="63">
        <v>1.88</v>
      </c>
      <c r="H5" s="63">
        <v>0.98</v>
      </c>
      <c r="I5" s="63">
        <v>104.1</v>
      </c>
      <c r="J5" s="63">
        <v>1.93</v>
      </c>
      <c r="K5" s="63">
        <v>2.21</v>
      </c>
      <c r="L5" s="63">
        <f t="shared" si="2"/>
        <v>20</v>
      </c>
      <c r="M5" s="63">
        <f t="shared" ref="M5:O5" si="12">if(isblank(I5),F5,I5)</f>
        <v>104.1</v>
      </c>
      <c r="N5" s="63">
        <f t="shared" si="12"/>
        <v>1.93</v>
      </c>
      <c r="O5" s="63">
        <f t="shared" si="12"/>
        <v>2.21</v>
      </c>
      <c r="P5" s="63">
        <v>67.9</v>
      </c>
      <c r="Q5" s="63">
        <v>68.1</v>
      </c>
      <c r="R5" s="63">
        <v>64.9</v>
      </c>
      <c r="S5" s="67">
        <f t="shared" si="4"/>
        <v>66.96666667</v>
      </c>
      <c r="T5" s="67" t="str">
        <f t="shared" si="5"/>
        <v>yes</v>
      </c>
      <c r="U5" s="67" t="str">
        <f t="shared" si="6"/>
        <v>yes</v>
      </c>
      <c r="V5" s="67" t="str">
        <f t="shared" si="7"/>
        <v>yes</v>
      </c>
      <c r="W5" s="68">
        <v>4.0</v>
      </c>
      <c r="X5" s="69">
        <f t="shared" si="8"/>
        <v>1.493280239</v>
      </c>
      <c r="Y5" s="69">
        <f t="shared" si="9"/>
        <v>14.50671976</v>
      </c>
      <c r="Z5" s="67">
        <f t="shared" si="10"/>
        <v>18.50671976</v>
      </c>
      <c r="AA5" s="70"/>
      <c r="AB5" s="71" t="s">
        <v>106</v>
      </c>
      <c r="AC5" s="69"/>
      <c r="AD5" s="70"/>
    </row>
    <row r="6">
      <c r="A6" s="63">
        <v>185.0</v>
      </c>
      <c r="B6" s="65" t="s">
        <v>113</v>
      </c>
      <c r="C6" s="65" t="s">
        <v>114</v>
      </c>
      <c r="D6" s="64" t="s">
        <v>115</v>
      </c>
      <c r="E6" s="66" t="s">
        <v>105</v>
      </c>
      <c r="F6" s="63">
        <v>11.86</v>
      </c>
      <c r="G6" s="63">
        <v>2.02</v>
      </c>
      <c r="H6" s="63">
        <v>1.83</v>
      </c>
      <c r="I6" s="64"/>
      <c r="J6" s="64"/>
      <c r="K6" s="64"/>
      <c r="L6" s="63">
        <f t="shared" si="2"/>
        <v>40</v>
      </c>
      <c r="M6" s="63">
        <f t="shared" ref="M6:O6" si="13">if(isblank(I6),F6,I6)</f>
        <v>11.86</v>
      </c>
      <c r="N6" s="63">
        <f t="shared" si="13"/>
        <v>2.02</v>
      </c>
      <c r="O6" s="63">
        <f t="shared" si="13"/>
        <v>1.83</v>
      </c>
      <c r="P6" s="63">
        <v>9.06</v>
      </c>
      <c r="Q6" s="63">
        <v>7.82</v>
      </c>
      <c r="R6" s="63">
        <v>6.52</v>
      </c>
      <c r="S6" s="67">
        <f>average(P6:R6)</f>
        <v>7.8</v>
      </c>
      <c r="T6" s="67" t="str">
        <f t="shared" si="5"/>
        <v>yes</v>
      </c>
      <c r="U6" s="67" t="str">
        <f t="shared" si="6"/>
        <v>yes</v>
      </c>
      <c r="V6" s="67" t="str">
        <f t="shared" si="7"/>
        <v>yes</v>
      </c>
      <c r="W6" s="68">
        <v>5.0</v>
      </c>
      <c r="X6" s="69">
        <f t="shared" si="8"/>
        <v>12.82051282</v>
      </c>
      <c r="Y6" s="69">
        <f t="shared" si="9"/>
        <v>3.179487179</v>
      </c>
      <c r="Z6" s="67">
        <f t="shared" si="10"/>
        <v>27.17948718</v>
      </c>
      <c r="AA6" s="70"/>
      <c r="AB6" s="71" t="s">
        <v>106</v>
      </c>
      <c r="AC6" s="69"/>
      <c r="AD6" s="70"/>
    </row>
    <row r="7">
      <c r="A7" s="63">
        <v>198.0</v>
      </c>
      <c r="B7" s="65" t="s">
        <v>116</v>
      </c>
      <c r="C7" s="66" t="s">
        <v>117</v>
      </c>
      <c r="D7" s="66" t="s">
        <v>118</v>
      </c>
      <c r="E7" s="66" t="s">
        <v>105</v>
      </c>
      <c r="F7" s="66">
        <v>112.0</v>
      </c>
      <c r="G7" s="63">
        <v>1.94</v>
      </c>
      <c r="H7" s="63">
        <v>2.17</v>
      </c>
      <c r="I7" s="66">
        <v>104.0</v>
      </c>
      <c r="J7" s="66">
        <v>1.93</v>
      </c>
      <c r="K7" s="66">
        <v>1.78</v>
      </c>
      <c r="L7" s="63">
        <f t="shared" si="2"/>
        <v>20</v>
      </c>
      <c r="M7" s="63">
        <f t="shared" ref="M7:O7" si="14">if(isblank(I7),F7,I7)</f>
        <v>104</v>
      </c>
      <c r="N7" s="63">
        <f t="shared" si="14"/>
        <v>1.93</v>
      </c>
      <c r="O7" s="63">
        <f t="shared" si="14"/>
        <v>1.78</v>
      </c>
      <c r="P7" s="63">
        <v>67.8</v>
      </c>
      <c r="Q7" s="63">
        <v>68.5</v>
      </c>
      <c r="R7" s="63">
        <v>68.7</v>
      </c>
      <c r="S7" s="67">
        <f>AVERAGE(P7:R7)</f>
        <v>68.33333333</v>
      </c>
      <c r="T7" s="67" t="str">
        <f t="shared" si="5"/>
        <v>yes</v>
      </c>
      <c r="U7" s="73" t="s">
        <v>119</v>
      </c>
      <c r="V7" s="67" t="str">
        <f t="shared" si="7"/>
        <v>yes</v>
      </c>
      <c r="W7" s="68">
        <v>6.0</v>
      </c>
      <c r="X7" s="69">
        <f t="shared" si="8"/>
        <v>1.463414634</v>
      </c>
      <c r="Y7" s="69">
        <f t="shared" si="9"/>
        <v>14.53658537</v>
      </c>
      <c r="Z7" s="67">
        <f t="shared" si="10"/>
        <v>18.53658537</v>
      </c>
      <c r="AA7" s="70"/>
      <c r="AB7" s="71" t="s">
        <v>106</v>
      </c>
      <c r="AC7" s="69"/>
      <c r="AD7" s="70"/>
    </row>
    <row r="8">
      <c r="A8" s="63">
        <v>232.0</v>
      </c>
      <c r="B8" s="63">
        <v>321.0</v>
      </c>
      <c r="C8" s="66" t="s">
        <v>120</v>
      </c>
      <c r="D8" s="66" t="s">
        <v>120</v>
      </c>
      <c r="E8" s="66" t="s">
        <v>121</v>
      </c>
      <c r="F8" s="63">
        <v>85.17</v>
      </c>
      <c r="G8" s="63">
        <v>1.88</v>
      </c>
      <c r="H8" s="63">
        <v>1.81</v>
      </c>
      <c r="I8" s="64"/>
      <c r="J8" s="64"/>
      <c r="K8" s="64"/>
      <c r="L8" s="63">
        <f t="shared" si="2"/>
        <v>40</v>
      </c>
      <c r="M8" s="63">
        <f t="shared" ref="M8:O8" si="15">if(isblank(I8),F8,I8)</f>
        <v>85.17</v>
      </c>
      <c r="N8" s="63">
        <f t="shared" si="15"/>
        <v>1.88</v>
      </c>
      <c r="O8" s="63">
        <f t="shared" si="15"/>
        <v>1.81</v>
      </c>
      <c r="P8" s="63">
        <v>61.6</v>
      </c>
      <c r="Q8" s="63">
        <v>60.3</v>
      </c>
      <c r="R8" s="63">
        <v>57.5</v>
      </c>
      <c r="S8" s="67">
        <f t="shared" ref="S8:S124" si="17">average(P8:R8)</f>
        <v>59.8</v>
      </c>
      <c r="T8" s="67" t="str">
        <f t="shared" si="5"/>
        <v>yes</v>
      </c>
      <c r="U8" s="67" t="str">
        <f t="shared" ref="U8:U13" si="18">if(and(N8&gt;1.8,O8&gt;1.8),"yes","no")</f>
        <v>yes</v>
      </c>
      <c r="V8" s="67" t="str">
        <f t="shared" si="7"/>
        <v>yes</v>
      </c>
      <c r="W8" s="68">
        <v>7.0</v>
      </c>
      <c r="X8" s="69">
        <f t="shared" si="8"/>
        <v>1.672240803</v>
      </c>
      <c r="Y8" s="69">
        <f t="shared" si="9"/>
        <v>14.3277592</v>
      </c>
      <c r="Z8" s="67">
        <f t="shared" si="10"/>
        <v>38.3277592</v>
      </c>
      <c r="AA8" s="70"/>
      <c r="AB8" s="71" t="s">
        <v>106</v>
      </c>
      <c r="AC8" s="69"/>
      <c r="AD8" s="70"/>
    </row>
    <row r="9">
      <c r="A9" s="63">
        <v>235.0</v>
      </c>
      <c r="B9" s="63">
        <v>324.0</v>
      </c>
      <c r="C9" s="66" t="s">
        <v>122</v>
      </c>
      <c r="D9" s="66" t="s">
        <v>122</v>
      </c>
      <c r="E9" s="66" t="s">
        <v>121</v>
      </c>
      <c r="F9" s="63">
        <v>63.63</v>
      </c>
      <c r="G9" s="63">
        <v>1.94</v>
      </c>
      <c r="H9" s="63">
        <v>2.02</v>
      </c>
      <c r="I9" s="64"/>
      <c r="J9" s="64"/>
      <c r="K9" s="64"/>
      <c r="L9" s="63">
        <f t="shared" si="2"/>
        <v>40</v>
      </c>
      <c r="M9" s="63">
        <f t="shared" ref="M9:O9" si="16">if(isblank(I9),F9,I9)</f>
        <v>63.63</v>
      </c>
      <c r="N9" s="63">
        <f t="shared" si="16"/>
        <v>1.94</v>
      </c>
      <c r="O9" s="63">
        <f t="shared" si="16"/>
        <v>2.02</v>
      </c>
      <c r="P9" s="63">
        <v>67.4</v>
      </c>
      <c r="Q9" s="63">
        <v>69.4</v>
      </c>
      <c r="R9" s="63">
        <v>65.6</v>
      </c>
      <c r="S9" s="67">
        <f t="shared" si="17"/>
        <v>67.46666667</v>
      </c>
      <c r="T9" s="67" t="str">
        <f t="shared" si="5"/>
        <v>yes</v>
      </c>
      <c r="U9" s="67" t="str">
        <f t="shared" si="18"/>
        <v>yes</v>
      </c>
      <c r="V9" s="67" t="str">
        <f t="shared" si="7"/>
        <v>yes</v>
      </c>
      <c r="W9" s="68">
        <v>8.0</v>
      </c>
      <c r="X9" s="69">
        <f t="shared" si="8"/>
        <v>1.482213439</v>
      </c>
      <c r="Y9" s="69">
        <f t="shared" si="9"/>
        <v>14.51778656</v>
      </c>
      <c r="Z9" s="67">
        <f t="shared" si="10"/>
        <v>38.51778656</v>
      </c>
      <c r="AA9" s="70"/>
      <c r="AB9" s="71" t="s">
        <v>106</v>
      </c>
      <c r="AC9" s="69"/>
      <c r="AD9" s="70"/>
    </row>
    <row r="10">
      <c r="A10" s="63">
        <v>236.0</v>
      </c>
      <c r="B10" s="63">
        <v>325.0</v>
      </c>
      <c r="C10" s="66" t="s">
        <v>123</v>
      </c>
      <c r="D10" s="66" t="s">
        <v>123</v>
      </c>
      <c r="E10" s="66" t="s">
        <v>121</v>
      </c>
      <c r="F10" s="63">
        <v>49.09</v>
      </c>
      <c r="G10" s="63">
        <v>1.91</v>
      </c>
      <c r="H10" s="63">
        <v>1.88</v>
      </c>
      <c r="I10" s="64"/>
      <c r="J10" s="64"/>
      <c r="K10" s="64"/>
      <c r="L10" s="63">
        <f t="shared" si="2"/>
        <v>40</v>
      </c>
      <c r="M10" s="63">
        <f t="shared" ref="M10:O10" si="19">if(isblank(I10),F10,I10)</f>
        <v>49.09</v>
      </c>
      <c r="N10" s="63">
        <f t="shared" si="19"/>
        <v>1.91</v>
      </c>
      <c r="O10" s="63">
        <f t="shared" si="19"/>
        <v>1.88</v>
      </c>
      <c r="P10" s="63">
        <v>16.8</v>
      </c>
      <c r="Q10" s="63">
        <v>18.0</v>
      </c>
      <c r="R10" s="63">
        <v>17.8</v>
      </c>
      <c r="S10" s="67">
        <f t="shared" si="17"/>
        <v>17.53333333</v>
      </c>
      <c r="T10" s="67" t="str">
        <f t="shared" si="5"/>
        <v>yes</v>
      </c>
      <c r="U10" s="67" t="str">
        <f t="shared" si="18"/>
        <v>yes</v>
      </c>
      <c r="V10" s="67" t="str">
        <f t="shared" si="7"/>
        <v>yes</v>
      </c>
      <c r="W10" s="68">
        <v>9.0</v>
      </c>
      <c r="X10" s="69">
        <f t="shared" si="8"/>
        <v>5.703422053</v>
      </c>
      <c r="Y10" s="69">
        <f t="shared" si="9"/>
        <v>10.29657795</v>
      </c>
      <c r="Z10" s="67">
        <f t="shared" si="10"/>
        <v>34.29657795</v>
      </c>
      <c r="AA10" s="70"/>
      <c r="AB10" s="71" t="s">
        <v>106</v>
      </c>
      <c r="AC10" s="69"/>
      <c r="AD10" s="70"/>
    </row>
    <row r="11">
      <c r="A11" s="63">
        <v>237.0</v>
      </c>
      <c r="B11" s="63">
        <v>326.0</v>
      </c>
      <c r="C11" s="66" t="s">
        <v>124</v>
      </c>
      <c r="D11" s="66" t="s">
        <v>124</v>
      </c>
      <c r="E11" s="66" t="s">
        <v>121</v>
      </c>
      <c r="F11" s="63">
        <v>84.92</v>
      </c>
      <c r="G11" s="63">
        <v>1.89</v>
      </c>
      <c r="H11" s="63">
        <v>2.08</v>
      </c>
      <c r="I11" s="64"/>
      <c r="J11" s="64"/>
      <c r="K11" s="64"/>
      <c r="L11" s="63">
        <f t="shared" si="2"/>
        <v>40</v>
      </c>
      <c r="M11" s="63">
        <f t="shared" ref="M11:O11" si="20">if(isblank(I11),F11,I11)</f>
        <v>84.92</v>
      </c>
      <c r="N11" s="63">
        <f t="shared" si="20"/>
        <v>1.89</v>
      </c>
      <c r="O11" s="63">
        <f t="shared" si="20"/>
        <v>2.08</v>
      </c>
      <c r="P11" s="63">
        <v>75.6</v>
      </c>
      <c r="Q11" s="63">
        <v>75.7</v>
      </c>
      <c r="R11" s="63">
        <v>73.8</v>
      </c>
      <c r="S11" s="67">
        <f t="shared" si="17"/>
        <v>75.03333333</v>
      </c>
      <c r="T11" s="67" t="str">
        <f t="shared" si="5"/>
        <v>yes</v>
      </c>
      <c r="U11" s="67" t="str">
        <f t="shared" si="18"/>
        <v>yes</v>
      </c>
      <c r="V11" s="67" t="str">
        <f t="shared" si="7"/>
        <v>yes</v>
      </c>
      <c r="W11" s="68">
        <v>10.0</v>
      </c>
      <c r="X11" s="69">
        <f t="shared" si="8"/>
        <v>1.332741004</v>
      </c>
      <c r="Y11" s="69">
        <f t="shared" si="9"/>
        <v>14.667259</v>
      </c>
      <c r="Z11" s="67">
        <f t="shared" si="10"/>
        <v>38.667259</v>
      </c>
      <c r="AA11" s="70"/>
      <c r="AB11" s="71" t="s">
        <v>106</v>
      </c>
      <c r="AC11" s="69"/>
      <c r="AD11" s="70"/>
    </row>
    <row r="12">
      <c r="A12" s="63">
        <v>239.0</v>
      </c>
      <c r="B12" s="63">
        <v>328.0</v>
      </c>
      <c r="C12" s="66" t="s">
        <v>125</v>
      </c>
      <c r="D12" s="66" t="s">
        <v>125</v>
      </c>
      <c r="E12" s="66" t="s">
        <v>121</v>
      </c>
      <c r="F12" s="63">
        <v>45.44</v>
      </c>
      <c r="G12" s="63">
        <v>1.89</v>
      </c>
      <c r="H12" s="63">
        <v>2.01</v>
      </c>
      <c r="I12" s="64"/>
      <c r="J12" s="64"/>
      <c r="K12" s="64"/>
      <c r="L12" s="63">
        <f t="shared" si="2"/>
        <v>40</v>
      </c>
      <c r="M12" s="63">
        <f t="shared" ref="M12:O12" si="21">if(isblank(I12),F12,I12)</f>
        <v>45.44</v>
      </c>
      <c r="N12" s="63">
        <f t="shared" si="21"/>
        <v>1.89</v>
      </c>
      <c r="O12" s="63">
        <f t="shared" si="21"/>
        <v>2.01</v>
      </c>
      <c r="P12" s="63">
        <v>51.2</v>
      </c>
      <c r="Q12" s="63">
        <v>50.0</v>
      </c>
      <c r="R12" s="63">
        <v>50.4</v>
      </c>
      <c r="S12" s="67">
        <f t="shared" si="17"/>
        <v>50.53333333</v>
      </c>
      <c r="T12" s="67" t="str">
        <f t="shared" si="5"/>
        <v>yes</v>
      </c>
      <c r="U12" s="67" t="str">
        <f t="shared" si="18"/>
        <v>yes</v>
      </c>
      <c r="V12" s="67" t="str">
        <f t="shared" si="7"/>
        <v>yes</v>
      </c>
      <c r="W12" s="68">
        <v>11.0</v>
      </c>
      <c r="X12" s="69">
        <f t="shared" si="8"/>
        <v>1.978891821</v>
      </c>
      <c r="Y12" s="69">
        <f t="shared" si="9"/>
        <v>14.02110818</v>
      </c>
      <c r="Z12" s="67">
        <f t="shared" si="10"/>
        <v>38.02110818</v>
      </c>
      <c r="AA12" s="70"/>
      <c r="AB12" s="71" t="s">
        <v>106</v>
      </c>
      <c r="AC12" s="69"/>
      <c r="AD12" s="70"/>
    </row>
    <row r="13">
      <c r="A13" s="63">
        <v>240.0</v>
      </c>
      <c r="B13" s="63">
        <v>329.0</v>
      </c>
      <c r="C13" s="66" t="s">
        <v>126</v>
      </c>
      <c r="D13" s="66" t="s">
        <v>126</v>
      </c>
      <c r="E13" s="66" t="s">
        <v>121</v>
      </c>
      <c r="F13" s="63">
        <v>77.14</v>
      </c>
      <c r="G13" s="63">
        <v>1.92</v>
      </c>
      <c r="H13" s="63">
        <v>1.99</v>
      </c>
      <c r="I13" s="64"/>
      <c r="J13" s="64"/>
      <c r="K13" s="64"/>
      <c r="L13" s="63">
        <f t="shared" si="2"/>
        <v>40</v>
      </c>
      <c r="M13" s="63">
        <f t="shared" ref="M13:O13" si="22">if(isblank(I13),F13,I13)</f>
        <v>77.14</v>
      </c>
      <c r="N13" s="63">
        <f t="shared" si="22"/>
        <v>1.92</v>
      </c>
      <c r="O13" s="63">
        <f t="shared" si="22"/>
        <v>1.99</v>
      </c>
      <c r="P13" s="63">
        <v>61.7</v>
      </c>
      <c r="Q13" s="63">
        <v>57.3</v>
      </c>
      <c r="R13" s="63">
        <v>56.0</v>
      </c>
      <c r="S13" s="67">
        <f t="shared" si="17"/>
        <v>58.33333333</v>
      </c>
      <c r="T13" s="67" t="str">
        <f t="shared" si="5"/>
        <v>yes</v>
      </c>
      <c r="U13" s="67" t="str">
        <f t="shared" si="18"/>
        <v>yes</v>
      </c>
      <c r="V13" s="67" t="str">
        <f t="shared" si="7"/>
        <v>yes</v>
      </c>
      <c r="W13" s="68">
        <v>12.0</v>
      </c>
      <c r="X13" s="69">
        <f t="shared" si="8"/>
        <v>1.714285714</v>
      </c>
      <c r="Y13" s="69">
        <f t="shared" si="9"/>
        <v>14.28571429</v>
      </c>
      <c r="Z13" s="67">
        <f t="shared" si="10"/>
        <v>38.28571429</v>
      </c>
      <c r="AA13" s="70"/>
      <c r="AB13" s="71" t="s">
        <v>106</v>
      </c>
      <c r="AC13" s="69"/>
      <c r="AD13" s="70"/>
    </row>
    <row r="14">
      <c r="A14" s="63">
        <v>242.0</v>
      </c>
      <c r="B14" s="63">
        <v>331.0</v>
      </c>
      <c r="C14" s="66" t="s">
        <v>127</v>
      </c>
      <c r="D14" s="66" t="s">
        <v>127</v>
      </c>
      <c r="E14" s="66" t="s">
        <v>121</v>
      </c>
      <c r="F14" s="63">
        <v>68.86</v>
      </c>
      <c r="G14" s="63">
        <v>1.85</v>
      </c>
      <c r="H14" s="63">
        <v>1.75</v>
      </c>
      <c r="I14" s="64"/>
      <c r="J14" s="64"/>
      <c r="K14" s="64"/>
      <c r="L14" s="63">
        <f t="shared" si="2"/>
        <v>40</v>
      </c>
      <c r="M14" s="63">
        <f t="shared" ref="M14:O14" si="23">if(isblank(I14),F14,I14)</f>
        <v>68.86</v>
      </c>
      <c r="N14" s="63">
        <f t="shared" si="23"/>
        <v>1.85</v>
      </c>
      <c r="O14" s="63">
        <f t="shared" si="23"/>
        <v>1.75</v>
      </c>
      <c r="P14" s="63">
        <v>43.1</v>
      </c>
      <c r="Q14" s="63">
        <v>42.2</v>
      </c>
      <c r="R14" s="63">
        <v>39.2</v>
      </c>
      <c r="S14" s="67">
        <f t="shared" si="17"/>
        <v>41.5</v>
      </c>
      <c r="T14" s="67" t="str">
        <f t="shared" si="5"/>
        <v>yes</v>
      </c>
      <c r="U14" s="73" t="s">
        <v>119</v>
      </c>
      <c r="V14" s="67" t="str">
        <f t="shared" si="7"/>
        <v>yes</v>
      </c>
      <c r="W14" s="68">
        <v>13.0</v>
      </c>
      <c r="X14" s="69">
        <f t="shared" si="8"/>
        <v>2.409638554</v>
      </c>
      <c r="Y14" s="69">
        <f t="shared" si="9"/>
        <v>13.59036145</v>
      </c>
      <c r="Z14" s="67">
        <f t="shared" si="10"/>
        <v>37.59036145</v>
      </c>
      <c r="AA14" s="70"/>
      <c r="AB14" s="71" t="s">
        <v>106</v>
      </c>
      <c r="AC14" s="69"/>
      <c r="AD14" s="70"/>
    </row>
    <row r="15">
      <c r="A15" s="63">
        <v>243.0</v>
      </c>
      <c r="B15" s="63">
        <v>332.0</v>
      </c>
      <c r="C15" s="66" t="s">
        <v>128</v>
      </c>
      <c r="D15" s="66" t="s">
        <v>128</v>
      </c>
      <c r="E15" s="66" t="s">
        <v>121</v>
      </c>
      <c r="F15" s="63">
        <v>144.9</v>
      </c>
      <c r="G15" s="63">
        <v>1.91</v>
      </c>
      <c r="H15" s="63">
        <v>1.94</v>
      </c>
      <c r="I15" s="64"/>
      <c r="J15" s="64"/>
      <c r="K15" s="64"/>
      <c r="L15" s="63">
        <f t="shared" si="2"/>
        <v>40</v>
      </c>
      <c r="M15" s="63">
        <f t="shared" ref="M15:O15" si="24">if(isblank(I15),F15,I15)</f>
        <v>144.9</v>
      </c>
      <c r="N15" s="63">
        <f t="shared" si="24"/>
        <v>1.91</v>
      </c>
      <c r="O15" s="63">
        <f t="shared" si="24"/>
        <v>1.94</v>
      </c>
      <c r="P15" s="63">
        <v>134.0</v>
      </c>
      <c r="Q15" s="63">
        <v>130.0</v>
      </c>
      <c r="R15" s="63">
        <v>127.0</v>
      </c>
      <c r="S15" s="67">
        <f t="shared" si="17"/>
        <v>130.3333333</v>
      </c>
      <c r="T15" s="67" t="str">
        <f t="shared" si="5"/>
        <v>yes</v>
      </c>
      <c r="U15" s="67" t="str">
        <f t="shared" ref="U15:U29" si="26">if(and(N15&gt;1.8,O15&gt;1.8),"yes","no")</f>
        <v>yes</v>
      </c>
      <c r="V15" s="67" t="str">
        <f t="shared" si="7"/>
        <v>yes</v>
      </c>
      <c r="W15" s="68">
        <v>14.0</v>
      </c>
      <c r="X15" s="69">
        <f t="shared" si="8"/>
        <v>1.534526854</v>
      </c>
      <c r="Y15" s="69">
        <f t="shared" si="9"/>
        <v>30.46547315</v>
      </c>
      <c r="Z15" s="67">
        <f t="shared" si="10"/>
        <v>38.46547315</v>
      </c>
      <c r="AA15" s="70"/>
      <c r="AB15" s="71" t="s">
        <v>106</v>
      </c>
      <c r="AC15" s="71"/>
      <c r="AD15" s="70"/>
    </row>
    <row r="16">
      <c r="A16" s="63">
        <v>244.0</v>
      </c>
      <c r="B16" s="63">
        <v>333.0</v>
      </c>
      <c r="C16" s="66" t="s">
        <v>129</v>
      </c>
      <c r="D16" s="66" t="s">
        <v>129</v>
      </c>
      <c r="E16" s="66" t="s">
        <v>121</v>
      </c>
      <c r="F16" s="63">
        <v>65.2</v>
      </c>
      <c r="G16" s="63">
        <v>1.91</v>
      </c>
      <c r="H16" s="63">
        <v>2.23</v>
      </c>
      <c r="I16" s="64"/>
      <c r="J16" s="64"/>
      <c r="K16" s="64"/>
      <c r="L16" s="63">
        <f t="shared" si="2"/>
        <v>40</v>
      </c>
      <c r="M16" s="63">
        <f t="shared" ref="M16:O16" si="25">if(isblank(I16),F16,I16)</f>
        <v>65.2</v>
      </c>
      <c r="N16" s="63">
        <f t="shared" si="25"/>
        <v>1.91</v>
      </c>
      <c r="O16" s="63">
        <f t="shared" si="25"/>
        <v>2.23</v>
      </c>
      <c r="P16" s="63">
        <v>141.0</v>
      </c>
      <c r="Q16" s="63">
        <v>138.0</v>
      </c>
      <c r="R16" s="63">
        <v>131.0</v>
      </c>
      <c r="S16" s="67">
        <f t="shared" si="17"/>
        <v>136.6666667</v>
      </c>
      <c r="T16" s="67" t="str">
        <f t="shared" si="5"/>
        <v>yes</v>
      </c>
      <c r="U16" s="67" t="str">
        <f t="shared" si="26"/>
        <v>yes</v>
      </c>
      <c r="V16" s="67" t="str">
        <f t="shared" si="7"/>
        <v>yes</v>
      </c>
      <c r="W16" s="68">
        <v>15.0</v>
      </c>
      <c r="X16" s="69">
        <f t="shared" si="8"/>
        <v>1.463414634</v>
      </c>
      <c r="Y16" s="69">
        <f t="shared" si="9"/>
        <v>30.53658537</v>
      </c>
      <c r="Z16" s="67">
        <f t="shared" si="10"/>
        <v>38.53658537</v>
      </c>
      <c r="AA16" s="70"/>
      <c r="AB16" s="71" t="s">
        <v>106</v>
      </c>
      <c r="AC16" s="69"/>
      <c r="AD16" s="70"/>
    </row>
    <row r="17">
      <c r="A17" s="63">
        <v>245.0</v>
      </c>
      <c r="B17" s="63">
        <v>334.0</v>
      </c>
      <c r="C17" s="66" t="s">
        <v>130</v>
      </c>
      <c r="D17" s="66" t="s">
        <v>130</v>
      </c>
      <c r="E17" s="66" t="s">
        <v>121</v>
      </c>
      <c r="F17" s="63">
        <v>52.66</v>
      </c>
      <c r="G17" s="63">
        <v>1.87</v>
      </c>
      <c r="H17" s="63">
        <v>2.15</v>
      </c>
      <c r="I17" s="64"/>
      <c r="J17" s="64"/>
      <c r="K17" s="64"/>
      <c r="L17" s="63">
        <f t="shared" si="2"/>
        <v>40</v>
      </c>
      <c r="M17" s="63">
        <f t="shared" ref="M17:O17" si="27">if(isblank(I17),F17,I17)</f>
        <v>52.66</v>
      </c>
      <c r="N17" s="63">
        <f t="shared" si="27"/>
        <v>1.87</v>
      </c>
      <c r="O17" s="63">
        <f t="shared" si="27"/>
        <v>2.15</v>
      </c>
      <c r="P17" s="63">
        <v>67.2</v>
      </c>
      <c r="Q17" s="63">
        <v>64.9</v>
      </c>
      <c r="R17" s="63">
        <v>56.0</v>
      </c>
      <c r="S17" s="67">
        <f t="shared" si="17"/>
        <v>62.7</v>
      </c>
      <c r="T17" s="67" t="str">
        <f t="shared" si="5"/>
        <v>yes</v>
      </c>
      <c r="U17" s="67" t="str">
        <f t="shared" si="26"/>
        <v>yes</v>
      </c>
      <c r="V17" s="67" t="str">
        <f t="shared" si="7"/>
        <v>yes</v>
      </c>
      <c r="W17" s="68">
        <v>16.0</v>
      </c>
      <c r="X17" s="69">
        <f t="shared" si="8"/>
        <v>1.594896332</v>
      </c>
      <c r="Y17" s="69">
        <f t="shared" si="9"/>
        <v>14.40510367</v>
      </c>
      <c r="Z17" s="67">
        <f t="shared" si="10"/>
        <v>38.40510367</v>
      </c>
      <c r="AA17" s="70"/>
      <c r="AB17" s="71" t="s">
        <v>106</v>
      </c>
      <c r="AC17" s="74"/>
      <c r="AD17" s="70"/>
    </row>
    <row r="18">
      <c r="A18" s="63">
        <v>246.0</v>
      </c>
      <c r="B18" s="63">
        <v>335.0</v>
      </c>
      <c r="C18" s="66" t="s">
        <v>131</v>
      </c>
      <c r="D18" s="66" t="s">
        <v>131</v>
      </c>
      <c r="E18" s="66" t="s">
        <v>121</v>
      </c>
      <c r="F18" s="63">
        <v>115.8</v>
      </c>
      <c r="G18" s="63">
        <v>1.94</v>
      </c>
      <c r="H18" s="63">
        <v>2.26</v>
      </c>
      <c r="I18" s="64"/>
      <c r="J18" s="64"/>
      <c r="K18" s="64"/>
      <c r="L18" s="63">
        <f t="shared" si="2"/>
        <v>40</v>
      </c>
      <c r="M18" s="63">
        <f t="shared" ref="M18:O18" si="28">if(isblank(I18),F18,I18)</f>
        <v>115.8</v>
      </c>
      <c r="N18" s="63">
        <f t="shared" si="28"/>
        <v>1.94</v>
      </c>
      <c r="O18" s="63">
        <f t="shared" si="28"/>
        <v>2.26</v>
      </c>
      <c r="P18" s="63">
        <v>80.4</v>
      </c>
      <c r="Q18" s="63">
        <v>76.2</v>
      </c>
      <c r="R18" s="63">
        <v>75.1</v>
      </c>
      <c r="S18" s="67">
        <f t="shared" si="17"/>
        <v>77.23333333</v>
      </c>
      <c r="T18" s="67" t="str">
        <f t="shared" si="5"/>
        <v>yes</v>
      </c>
      <c r="U18" s="67" t="str">
        <f t="shared" si="26"/>
        <v>yes</v>
      </c>
      <c r="V18" s="67" t="str">
        <f t="shared" si="7"/>
        <v>yes</v>
      </c>
      <c r="W18" s="68">
        <v>17.0</v>
      </c>
      <c r="X18" s="69">
        <f t="shared" si="8"/>
        <v>1.29477773</v>
      </c>
      <c r="Y18" s="69">
        <f t="shared" si="9"/>
        <v>14.70522227</v>
      </c>
      <c r="Z18" s="67">
        <f t="shared" si="10"/>
        <v>38.70522227</v>
      </c>
      <c r="AA18" s="72" t="s">
        <v>106</v>
      </c>
      <c r="AB18" s="71" t="s">
        <v>106</v>
      </c>
      <c r="AC18" s="71"/>
      <c r="AD18" s="72"/>
    </row>
    <row r="19">
      <c r="A19" s="63">
        <v>247.0</v>
      </c>
      <c r="B19" s="63">
        <v>336.0</v>
      </c>
      <c r="C19" s="66" t="s">
        <v>132</v>
      </c>
      <c r="D19" s="66" t="s">
        <v>132</v>
      </c>
      <c r="E19" s="66" t="s">
        <v>121</v>
      </c>
      <c r="F19" s="63">
        <v>61.46</v>
      </c>
      <c r="G19" s="63">
        <v>1.88</v>
      </c>
      <c r="H19" s="63">
        <v>1.88</v>
      </c>
      <c r="I19" s="64"/>
      <c r="J19" s="64"/>
      <c r="K19" s="64"/>
      <c r="L19" s="63">
        <f t="shared" si="2"/>
        <v>40</v>
      </c>
      <c r="M19" s="63">
        <f t="shared" ref="M19:O19" si="29">if(isblank(I19),F19,I19)</f>
        <v>61.46</v>
      </c>
      <c r="N19" s="63">
        <f t="shared" si="29"/>
        <v>1.88</v>
      </c>
      <c r="O19" s="63">
        <f t="shared" si="29"/>
        <v>1.88</v>
      </c>
      <c r="P19" s="63">
        <v>65.1</v>
      </c>
      <c r="Q19" s="63">
        <v>66.1</v>
      </c>
      <c r="R19" s="63">
        <v>65.7</v>
      </c>
      <c r="S19" s="67">
        <f t="shared" si="17"/>
        <v>65.63333333</v>
      </c>
      <c r="T19" s="67" t="str">
        <f t="shared" si="5"/>
        <v>yes</v>
      </c>
      <c r="U19" s="67" t="str">
        <f t="shared" si="26"/>
        <v>yes</v>
      </c>
      <c r="V19" s="67" t="str">
        <f t="shared" si="7"/>
        <v>yes</v>
      </c>
      <c r="W19" s="68">
        <v>18.0</v>
      </c>
      <c r="X19" s="69">
        <f t="shared" si="8"/>
        <v>1.523616049</v>
      </c>
      <c r="Y19" s="69">
        <f t="shared" si="9"/>
        <v>14.47638395</v>
      </c>
      <c r="Z19" s="67">
        <f t="shared" si="10"/>
        <v>38.47638395</v>
      </c>
      <c r="AA19" s="70"/>
      <c r="AB19" s="71" t="s">
        <v>106</v>
      </c>
      <c r="AC19" s="74"/>
      <c r="AD19" s="70"/>
    </row>
    <row r="20">
      <c r="A20" s="63">
        <v>248.0</v>
      </c>
      <c r="B20" s="63">
        <v>337.0</v>
      </c>
      <c r="C20" s="66" t="s">
        <v>133</v>
      </c>
      <c r="D20" s="66" t="s">
        <v>133</v>
      </c>
      <c r="E20" s="66" t="s">
        <v>121</v>
      </c>
      <c r="F20" s="63">
        <v>61.17</v>
      </c>
      <c r="G20" s="63">
        <v>1.93</v>
      </c>
      <c r="H20" s="63">
        <v>1.89</v>
      </c>
      <c r="I20" s="64"/>
      <c r="J20" s="64"/>
      <c r="K20" s="64"/>
      <c r="L20" s="63">
        <f t="shared" si="2"/>
        <v>40</v>
      </c>
      <c r="M20" s="63">
        <f t="shared" ref="M20:O20" si="30">if(isblank(I20),F20,I20)</f>
        <v>61.17</v>
      </c>
      <c r="N20" s="63">
        <f t="shared" si="30"/>
        <v>1.93</v>
      </c>
      <c r="O20" s="63">
        <f t="shared" si="30"/>
        <v>1.89</v>
      </c>
      <c r="P20" s="63">
        <v>12.5</v>
      </c>
      <c r="Q20" s="63">
        <v>12.1</v>
      </c>
      <c r="R20" s="63">
        <v>11.9</v>
      </c>
      <c r="S20" s="67">
        <f t="shared" si="17"/>
        <v>12.16666667</v>
      </c>
      <c r="T20" s="67" t="str">
        <f t="shared" si="5"/>
        <v>yes</v>
      </c>
      <c r="U20" s="67" t="str">
        <f t="shared" si="26"/>
        <v>yes</v>
      </c>
      <c r="V20" s="67" t="str">
        <f t="shared" si="7"/>
        <v>yes</v>
      </c>
      <c r="W20" s="68">
        <v>19.0</v>
      </c>
      <c r="X20" s="69">
        <f t="shared" si="8"/>
        <v>8.219178082</v>
      </c>
      <c r="Y20" s="69">
        <f t="shared" si="9"/>
        <v>7.780821918</v>
      </c>
      <c r="Z20" s="67">
        <f t="shared" si="10"/>
        <v>31.78082192</v>
      </c>
      <c r="AA20" s="70"/>
      <c r="AB20" s="71" t="s">
        <v>106</v>
      </c>
      <c r="AC20" s="69"/>
      <c r="AD20" s="70"/>
    </row>
    <row r="21">
      <c r="A21" s="63">
        <v>249.0</v>
      </c>
      <c r="B21" s="63">
        <v>338.0</v>
      </c>
      <c r="C21" s="66" t="s">
        <v>134</v>
      </c>
      <c r="D21" s="66" t="s">
        <v>134</v>
      </c>
      <c r="E21" s="66" t="s">
        <v>121</v>
      </c>
      <c r="F21" s="63">
        <v>33.65</v>
      </c>
      <c r="G21" s="63">
        <v>1.96</v>
      </c>
      <c r="H21" s="63">
        <v>2.14</v>
      </c>
      <c r="I21" s="64"/>
      <c r="J21" s="64"/>
      <c r="K21" s="64"/>
      <c r="L21" s="63">
        <f t="shared" si="2"/>
        <v>40</v>
      </c>
      <c r="M21" s="63">
        <f t="shared" ref="M21:O21" si="31">if(isblank(I21),F21,I21)</f>
        <v>33.65</v>
      </c>
      <c r="N21" s="63">
        <f t="shared" si="31"/>
        <v>1.96</v>
      </c>
      <c r="O21" s="63">
        <f t="shared" si="31"/>
        <v>2.14</v>
      </c>
      <c r="P21" s="63">
        <v>20.3</v>
      </c>
      <c r="Q21" s="63">
        <v>17.4</v>
      </c>
      <c r="R21" s="63">
        <v>16.3</v>
      </c>
      <c r="S21" s="67">
        <f t="shared" si="17"/>
        <v>18</v>
      </c>
      <c r="T21" s="67" t="str">
        <f t="shared" si="5"/>
        <v>yes</v>
      </c>
      <c r="U21" s="67" t="str">
        <f t="shared" si="26"/>
        <v>yes</v>
      </c>
      <c r="V21" s="67" t="str">
        <f t="shared" si="7"/>
        <v>yes</v>
      </c>
      <c r="W21" s="68">
        <v>20.0</v>
      </c>
      <c r="X21" s="69">
        <f t="shared" si="8"/>
        <v>5.555555556</v>
      </c>
      <c r="Y21" s="69">
        <f t="shared" si="9"/>
        <v>10.44444444</v>
      </c>
      <c r="Z21" s="67">
        <f t="shared" si="10"/>
        <v>34.44444444</v>
      </c>
      <c r="AA21" s="70"/>
      <c r="AB21" s="71" t="s">
        <v>106</v>
      </c>
      <c r="AC21" s="69"/>
      <c r="AD21" s="70"/>
    </row>
    <row r="22">
      <c r="A22" s="63">
        <v>250.0</v>
      </c>
      <c r="B22" s="63">
        <v>339.0</v>
      </c>
      <c r="C22" s="66" t="s">
        <v>135</v>
      </c>
      <c r="D22" s="66" t="s">
        <v>135</v>
      </c>
      <c r="E22" s="66" t="s">
        <v>121</v>
      </c>
      <c r="F22" s="63">
        <v>85.41</v>
      </c>
      <c r="G22" s="63">
        <v>1.91</v>
      </c>
      <c r="H22" s="63">
        <v>2.24</v>
      </c>
      <c r="I22" s="64"/>
      <c r="J22" s="64"/>
      <c r="K22" s="64"/>
      <c r="L22" s="63">
        <f t="shared" si="2"/>
        <v>40</v>
      </c>
      <c r="M22" s="63">
        <f t="shared" ref="M22:O22" si="32">if(isblank(I22),F22,I22)</f>
        <v>85.41</v>
      </c>
      <c r="N22" s="63">
        <f t="shared" si="32"/>
        <v>1.91</v>
      </c>
      <c r="O22" s="63">
        <f t="shared" si="32"/>
        <v>2.24</v>
      </c>
      <c r="P22" s="63">
        <v>56.2</v>
      </c>
      <c r="Q22" s="63">
        <v>55.5</v>
      </c>
      <c r="R22" s="63">
        <v>53.2</v>
      </c>
      <c r="S22" s="67">
        <f t="shared" si="17"/>
        <v>54.96666667</v>
      </c>
      <c r="T22" s="67" t="str">
        <f t="shared" si="5"/>
        <v>yes</v>
      </c>
      <c r="U22" s="67" t="str">
        <f t="shared" si="26"/>
        <v>yes</v>
      </c>
      <c r="V22" s="67" t="str">
        <f t="shared" si="7"/>
        <v>yes</v>
      </c>
      <c r="W22" s="68">
        <v>21.0</v>
      </c>
      <c r="X22" s="69">
        <f t="shared" si="8"/>
        <v>1.819284415</v>
      </c>
      <c r="Y22" s="69">
        <f t="shared" si="9"/>
        <v>14.18071559</v>
      </c>
      <c r="Z22" s="67">
        <f t="shared" si="10"/>
        <v>38.18071559</v>
      </c>
      <c r="AA22" s="70"/>
      <c r="AB22" s="71" t="s">
        <v>106</v>
      </c>
      <c r="AC22" s="69"/>
      <c r="AD22" s="70"/>
    </row>
    <row r="23">
      <c r="A23" s="63">
        <v>251.0</v>
      </c>
      <c r="B23" s="63">
        <v>340.0</v>
      </c>
      <c r="C23" s="66" t="s">
        <v>136</v>
      </c>
      <c r="D23" s="66" t="s">
        <v>136</v>
      </c>
      <c r="E23" s="66" t="s">
        <v>121</v>
      </c>
      <c r="F23" s="63">
        <v>109.2</v>
      </c>
      <c r="G23" s="63">
        <v>1.91</v>
      </c>
      <c r="H23" s="63">
        <v>2.06</v>
      </c>
      <c r="I23" s="64"/>
      <c r="J23" s="64"/>
      <c r="K23" s="64"/>
      <c r="L23" s="63">
        <f t="shared" si="2"/>
        <v>40</v>
      </c>
      <c r="M23" s="63">
        <f t="shared" ref="M23:O23" si="33">if(isblank(I23),F23,I23)</f>
        <v>109.2</v>
      </c>
      <c r="N23" s="63">
        <f t="shared" si="33"/>
        <v>1.91</v>
      </c>
      <c r="O23" s="63">
        <f t="shared" si="33"/>
        <v>2.06</v>
      </c>
      <c r="P23" s="63">
        <v>81.6</v>
      </c>
      <c r="Q23" s="63">
        <v>76.7</v>
      </c>
      <c r="R23" s="63">
        <v>76.0</v>
      </c>
      <c r="S23" s="67">
        <f t="shared" si="17"/>
        <v>78.1</v>
      </c>
      <c r="T23" s="67" t="str">
        <f t="shared" si="5"/>
        <v>yes</v>
      </c>
      <c r="U23" s="67" t="str">
        <f t="shared" si="26"/>
        <v>yes</v>
      </c>
      <c r="V23" s="67" t="str">
        <f t="shared" si="7"/>
        <v>yes</v>
      </c>
      <c r="W23" s="68">
        <v>22.0</v>
      </c>
      <c r="X23" s="69">
        <f t="shared" si="8"/>
        <v>1.280409731</v>
      </c>
      <c r="Y23" s="69">
        <f t="shared" si="9"/>
        <v>14.71959027</v>
      </c>
      <c r="Z23" s="67">
        <f t="shared" si="10"/>
        <v>38.71959027</v>
      </c>
      <c r="AA23" s="70"/>
      <c r="AB23" s="71" t="s">
        <v>106</v>
      </c>
      <c r="AC23" s="69"/>
      <c r="AD23" s="70"/>
    </row>
    <row r="24">
      <c r="A24" s="63">
        <v>252.0</v>
      </c>
      <c r="B24" s="63">
        <v>341.0</v>
      </c>
      <c r="C24" s="66" t="s">
        <v>137</v>
      </c>
      <c r="D24" s="66" t="s">
        <v>137</v>
      </c>
      <c r="E24" s="66" t="s">
        <v>121</v>
      </c>
      <c r="F24" s="63">
        <v>61.98</v>
      </c>
      <c r="G24" s="63">
        <v>1.88</v>
      </c>
      <c r="H24" s="63">
        <v>1.87</v>
      </c>
      <c r="I24" s="64"/>
      <c r="J24" s="64"/>
      <c r="K24" s="64"/>
      <c r="L24" s="63">
        <f t="shared" si="2"/>
        <v>40</v>
      </c>
      <c r="M24" s="63">
        <f t="shared" ref="M24:O24" si="34">if(isblank(I24),F24,I24)</f>
        <v>61.98</v>
      </c>
      <c r="N24" s="63">
        <f t="shared" si="34"/>
        <v>1.88</v>
      </c>
      <c r="O24" s="63">
        <f t="shared" si="34"/>
        <v>1.87</v>
      </c>
      <c r="P24" s="63">
        <v>43.6</v>
      </c>
      <c r="Q24" s="63">
        <v>32.2</v>
      </c>
      <c r="R24" s="63">
        <v>29.9</v>
      </c>
      <c r="S24" s="67">
        <f t="shared" si="17"/>
        <v>35.23333333</v>
      </c>
      <c r="T24" s="67" t="str">
        <f t="shared" si="5"/>
        <v>yes</v>
      </c>
      <c r="U24" s="67" t="str">
        <f t="shared" si="26"/>
        <v>yes</v>
      </c>
      <c r="V24" s="67" t="str">
        <f t="shared" si="7"/>
        <v>yes</v>
      </c>
      <c r="W24" s="68">
        <v>23.0</v>
      </c>
      <c r="X24" s="69">
        <f t="shared" si="8"/>
        <v>2.838221381</v>
      </c>
      <c r="Y24" s="69">
        <f t="shared" si="9"/>
        <v>13.16177862</v>
      </c>
      <c r="Z24" s="67">
        <f t="shared" si="10"/>
        <v>37.16177862</v>
      </c>
      <c r="AA24" s="70"/>
      <c r="AB24" s="71" t="s">
        <v>106</v>
      </c>
      <c r="AC24" s="69"/>
      <c r="AD24" s="70"/>
    </row>
    <row r="25">
      <c r="A25" s="63">
        <v>254.0</v>
      </c>
      <c r="B25" s="63">
        <v>343.0</v>
      </c>
      <c r="C25" s="66" t="s">
        <v>138</v>
      </c>
      <c r="D25" s="66" t="s">
        <v>138</v>
      </c>
      <c r="E25" s="66" t="s">
        <v>121</v>
      </c>
      <c r="F25" s="63">
        <v>66.81</v>
      </c>
      <c r="G25" s="63">
        <v>1.96</v>
      </c>
      <c r="H25" s="63">
        <v>2.16</v>
      </c>
      <c r="I25" s="64"/>
      <c r="J25" s="64"/>
      <c r="K25" s="64"/>
      <c r="L25" s="63">
        <f t="shared" si="2"/>
        <v>40</v>
      </c>
      <c r="M25" s="63">
        <f t="shared" ref="M25:O25" si="35">if(isblank(I25),F25,I25)</f>
        <v>66.81</v>
      </c>
      <c r="N25" s="63">
        <f t="shared" si="35"/>
        <v>1.96</v>
      </c>
      <c r="O25" s="63">
        <f t="shared" si="35"/>
        <v>2.16</v>
      </c>
      <c r="P25" s="63">
        <v>32.5</v>
      </c>
      <c r="Q25" s="63">
        <v>31.6</v>
      </c>
      <c r="R25" s="63">
        <v>30.7</v>
      </c>
      <c r="S25" s="67">
        <f t="shared" si="17"/>
        <v>31.6</v>
      </c>
      <c r="T25" s="67" t="str">
        <f t="shared" si="5"/>
        <v>yes</v>
      </c>
      <c r="U25" s="67" t="str">
        <f t="shared" si="26"/>
        <v>yes</v>
      </c>
      <c r="V25" s="67" t="str">
        <f t="shared" si="7"/>
        <v>yes</v>
      </c>
      <c r="W25" s="68">
        <v>24.0</v>
      </c>
      <c r="X25" s="69">
        <f t="shared" si="8"/>
        <v>3.164556962</v>
      </c>
      <c r="Y25" s="69">
        <f t="shared" si="9"/>
        <v>12.83544304</v>
      </c>
      <c r="Z25" s="67">
        <f t="shared" si="10"/>
        <v>36.83544304</v>
      </c>
      <c r="AA25" s="70"/>
      <c r="AB25" s="71" t="s">
        <v>106</v>
      </c>
      <c r="AC25" s="69"/>
      <c r="AD25" s="70"/>
    </row>
    <row r="26">
      <c r="A26" s="63">
        <v>255.0</v>
      </c>
      <c r="B26" s="63">
        <v>344.0</v>
      </c>
      <c r="C26" s="66" t="s">
        <v>139</v>
      </c>
      <c r="D26" s="66" t="s">
        <v>139</v>
      </c>
      <c r="E26" s="66" t="s">
        <v>121</v>
      </c>
      <c r="F26" s="63">
        <v>68.75</v>
      </c>
      <c r="G26" s="63">
        <v>1.95</v>
      </c>
      <c r="H26" s="63">
        <v>2.08</v>
      </c>
      <c r="I26" s="64"/>
      <c r="J26" s="64"/>
      <c r="K26" s="64"/>
      <c r="L26" s="63">
        <f t="shared" si="2"/>
        <v>40</v>
      </c>
      <c r="M26" s="63">
        <f t="shared" ref="M26:O26" si="36">if(isblank(I26),F26,I26)</f>
        <v>68.75</v>
      </c>
      <c r="N26" s="63">
        <f t="shared" si="36"/>
        <v>1.95</v>
      </c>
      <c r="O26" s="63">
        <f t="shared" si="36"/>
        <v>2.08</v>
      </c>
      <c r="P26" s="63">
        <v>38.5</v>
      </c>
      <c r="Q26" s="63">
        <v>37.6</v>
      </c>
      <c r="R26" s="63">
        <v>35.7</v>
      </c>
      <c r="S26" s="67">
        <f t="shared" si="17"/>
        <v>37.26666667</v>
      </c>
      <c r="T26" s="67" t="str">
        <f t="shared" si="5"/>
        <v>yes</v>
      </c>
      <c r="U26" s="67" t="str">
        <f t="shared" si="26"/>
        <v>yes</v>
      </c>
      <c r="V26" s="67" t="str">
        <f t="shared" si="7"/>
        <v>yes</v>
      </c>
      <c r="W26" s="68">
        <v>25.0</v>
      </c>
      <c r="X26" s="69">
        <f t="shared" si="8"/>
        <v>2.683363148</v>
      </c>
      <c r="Y26" s="69">
        <f t="shared" si="9"/>
        <v>13.31663685</v>
      </c>
      <c r="Z26" s="67">
        <f t="shared" si="10"/>
        <v>37.31663685</v>
      </c>
      <c r="AA26" s="70"/>
      <c r="AB26" s="71" t="s">
        <v>106</v>
      </c>
      <c r="AC26" s="69"/>
      <c r="AD26" s="70"/>
    </row>
    <row r="27">
      <c r="A27" s="63">
        <v>257.0</v>
      </c>
      <c r="B27" s="63">
        <v>346.0</v>
      </c>
      <c r="C27" s="66" t="s">
        <v>140</v>
      </c>
      <c r="D27" s="66" t="s">
        <v>140</v>
      </c>
      <c r="E27" s="66" t="s">
        <v>121</v>
      </c>
      <c r="F27" s="63">
        <v>94.11</v>
      </c>
      <c r="G27" s="63">
        <v>1.98</v>
      </c>
      <c r="H27" s="63">
        <v>2.31</v>
      </c>
      <c r="I27" s="64"/>
      <c r="J27" s="64"/>
      <c r="K27" s="64"/>
      <c r="L27" s="63">
        <f t="shared" si="2"/>
        <v>40</v>
      </c>
      <c r="M27" s="63">
        <f t="shared" ref="M27:O27" si="37">if(isblank(I27),F27,I27)</f>
        <v>94.11</v>
      </c>
      <c r="N27" s="63">
        <f t="shared" si="37"/>
        <v>1.98</v>
      </c>
      <c r="O27" s="63">
        <f t="shared" si="37"/>
        <v>2.31</v>
      </c>
      <c r="P27" s="63">
        <v>71.8</v>
      </c>
      <c r="Q27" s="63">
        <v>71.1</v>
      </c>
      <c r="R27" s="63">
        <v>68.2</v>
      </c>
      <c r="S27" s="67">
        <f t="shared" si="17"/>
        <v>70.36666667</v>
      </c>
      <c r="T27" s="67" t="str">
        <f t="shared" si="5"/>
        <v>yes</v>
      </c>
      <c r="U27" s="67" t="str">
        <f t="shared" si="26"/>
        <v>yes</v>
      </c>
      <c r="V27" s="67" t="str">
        <f t="shared" si="7"/>
        <v>yes</v>
      </c>
      <c r="W27" s="68">
        <v>26.0</v>
      </c>
      <c r="X27" s="69">
        <f t="shared" si="8"/>
        <v>1.421127428</v>
      </c>
      <c r="Y27" s="69">
        <f t="shared" si="9"/>
        <v>14.57887257</v>
      </c>
      <c r="Z27" s="67">
        <f t="shared" si="10"/>
        <v>38.57887257</v>
      </c>
      <c r="AA27" s="70"/>
      <c r="AB27" s="71" t="s">
        <v>106</v>
      </c>
      <c r="AC27" s="69"/>
      <c r="AD27" s="70"/>
    </row>
    <row r="28">
      <c r="A28" s="63">
        <v>259.0</v>
      </c>
      <c r="B28" s="63">
        <v>348.0</v>
      </c>
      <c r="C28" s="66" t="s">
        <v>141</v>
      </c>
      <c r="D28" s="66" t="s">
        <v>141</v>
      </c>
      <c r="E28" s="66" t="s">
        <v>121</v>
      </c>
      <c r="F28" s="63">
        <v>133.1</v>
      </c>
      <c r="G28" s="63">
        <v>1.98</v>
      </c>
      <c r="H28" s="63">
        <v>2.16</v>
      </c>
      <c r="I28" s="64"/>
      <c r="J28" s="64"/>
      <c r="K28" s="64"/>
      <c r="L28" s="63">
        <f t="shared" si="2"/>
        <v>40</v>
      </c>
      <c r="M28" s="63">
        <f t="shared" ref="M28:O28" si="38">if(isblank(I28),F28,I28)</f>
        <v>133.1</v>
      </c>
      <c r="N28" s="63">
        <f t="shared" si="38"/>
        <v>1.98</v>
      </c>
      <c r="O28" s="63">
        <f t="shared" si="38"/>
        <v>2.16</v>
      </c>
      <c r="P28" s="63">
        <v>117.0</v>
      </c>
      <c r="Q28" s="63">
        <v>109.0</v>
      </c>
      <c r="R28" s="63">
        <v>115.0</v>
      </c>
      <c r="S28" s="67">
        <f t="shared" si="17"/>
        <v>113.6666667</v>
      </c>
      <c r="T28" s="67" t="str">
        <f t="shared" si="5"/>
        <v>yes</v>
      </c>
      <c r="U28" s="67" t="str">
        <f t="shared" si="26"/>
        <v>yes</v>
      </c>
      <c r="V28" s="67" t="str">
        <f t="shared" si="7"/>
        <v>yes</v>
      </c>
      <c r="W28" s="68">
        <v>27.0</v>
      </c>
      <c r="X28" s="69">
        <f t="shared" si="8"/>
        <v>1.759530792</v>
      </c>
      <c r="Y28" s="69">
        <f t="shared" si="9"/>
        <v>30.24046921</v>
      </c>
      <c r="Z28" s="67">
        <f t="shared" si="10"/>
        <v>38.24046921</v>
      </c>
      <c r="AA28" s="70"/>
      <c r="AB28" s="71" t="s">
        <v>106</v>
      </c>
      <c r="AC28" s="69"/>
      <c r="AD28" s="70"/>
    </row>
    <row r="29">
      <c r="A29" s="63">
        <v>261.0</v>
      </c>
      <c r="B29" s="63">
        <v>350.0</v>
      </c>
      <c r="C29" s="66" t="s">
        <v>142</v>
      </c>
      <c r="D29" s="66" t="s">
        <v>142</v>
      </c>
      <c r="E29" s="66" t="s">
        <v>121</v>
      </c>
      <c r="F29" s="63">
        <v>154.0</v>
      </c>
      <c r="G29" s="63">
        <v>1.95</v>
      </c>
      <c r="H29" s="63">
        <v>1.81</v>
      </c>
      <c r="I29" s="64"/>
      <c r="J29" s="64"/>
      <c r="K29" s="64"/>
      <c r="L29" s="63">
        <f t="shared" si="2"/>
        <v>40</v>
      </c>
      <c r="M29" s="63">
        <f t="shared" ref="M29:O29" si="39">if(isblank(I29),F29,I29)</f>
        <v>154</v>
      </c>
      <c r="N29" s="63">
        <f t="shared" si="39"/>
        <v>1.95</v>
      </c>
      <c r="O29" s="63">
        <f t="shared" si="39"/>
        <v>1.81</v>
      </c>
      <c r="P29" s="63">
        <v>123.0</v>
      </c>
      <c r="Q29" s="63">
        <v>119.0</v>
      </c>
      <c r="R29" s="63">
        <v>115.0</v>
      </c>
      <c r="S29" s="67">
        <f t="shared" si="17"/>
        <v>119</v>
      </c>
      <c r="T29" s="67" t="str">
        <f t="shared" si="5"/>
        <v>yes</v>
      </c>
      <c r="U29" s="67" t="str">
        <f t="shared" si="26"/>
        <v>yes</v>
      </c>
      <c r="V29" s="67" t="str">
        <f t="shared" si="7"/>
        <v>yes</v>
      </c>
      <c r="W29" s="68">
        <v>28.0</v>
      </c>
      <c r="X29" s="69">
        <f t="shared" si="8"/>
        <v>1.680672269</v>
      </c>
      <c r="Y29" s="69">
        <f t="shared" si="9"/>
        <v>30.31932773</v>
      </c>
      <c r="Z29" s="67">
        <f t="shared" si="10"/>
        <v>38.31932773</v>
      </c>
      <c r="AA29" s="70"/>
      <c r="AB29" s="71" t="s">
        <v>106</v>
      </c>
      <c r="AC29" s="69"/>
      <c r="AD29" s="70"/>
    </row>
    <row r="30">
      <c r="A30" s="63">
        <v>262.0</v>
      </c>
      <c r="B30" s="63">
        <v>351.0</v>
      </c>
      <c r="C30" s="66" t="s">
        <v>143</v>
      </c>
      <c r="D30" s="66" t="s">
        <v>143</v>
      </c>
      <c r="E30" s="66" t="s">
        <v>121</v>
      </c>
      <c r="F30" s="63">
        <v>51.89</v>
      </c>
      <c r="G30" s="63">
        <v>1.98</v>
      </c>
      <c r="H30" s="63">
        <v>1.76</v>
      </c>
      <c r="I30" s="64"/>
      <c r="J30" s="64"/>
      <c r="K30" s="64"/>
      <c r="L30" s="63">
        <f t="shared" si="2"/>
        <v>40</v>
      </c>
      <c r="M30" s="63">
        <f t="shared" ref="M30:O30" si="40">if(isblank(I30),F30,I30)</f>
        <v>51.89</v>
      </c>
      <c r="N30" s="63">
        <f t="shared" si="40"/>
        <v>1.98</v>
      </c>
      <c r="O30" s="63">
        <f t="shared" si="40"/>
        <v>1.76</v>
      </c>
      <c r="P30" s="63">
        <v>29.7</v>
      </c>
      <c r="Q30" s="63">
        <v>28.6</v>
      </c>
      <c r="R30" s="63">
        <v>31.4</v>
      </c>
      <c r="S30" s="67">
        <f t="shared" si="17"/>
        <v>29.9</v>
      </c>
      <c r="T30" s="67" t="str">
        <f t="shared" si="5"/>
        <v>yes</v>
      </c>
      <c r="U30" s="73" t="s">
        <v>119</v>
      </c>
      <c r="V30" s="67" t="str">
        <f t="shared" si="7"/>
        <v>yes</v>
      </c>
      <c r="W30" s="68">
        <v>29.0</v>
      </c>
      <c r="X30" s="69">
        <f t="shared" si="8"/>
        <v>3.344481605</v>
      </c>
      <c r="Y30" s="69">
        <f t="shared" si="9"/>
        <v>12.65551839</v>
      </c>
      <c r="Z30" s="67">
        <f t="shared" si="10"/>
        <v>36.65551839</v>
      </c>
      <c r="AA30" s="70"/>
      <c r="AB30" s="71" t="s">
        <v>106</v>
      </c>
      <c r="AC30" s="69"/>
      <c r="AD30" s="70"/>
    </row>
    <row r="31">
      <c r="A31" s="63">
        <v>263.0</v>
      </c>
      <c r="B31" s="63">
        <v>352.0</v>
      </c>
      <c r="C31" s="66" t="s">
        <v>144</v>
      </c>
      <c r="D31" s="66" t="s">
        <v>144</v>
      </c>
      <c r="E31" s="66" t="s">
        <v>121</v>
      </c>
      <c r="F31" s="63">
        <v>91.53</v>
      </c>
      <c r="G31" s="63">
        <v>1.99</v>
      </c>
      <c r="H31" s="63">
        <v>1.96</v>
      </c>
      <c r="I31" s="64"/>
      <c r="J31" s="64"/>
      <c r="K31" s="64"/>
      <c r="L31" s="63">
        <f t="shared" si="2"/>
        <v>40</v>
      </c>
      <c r="M31" s="63">
        <f t="shared" ref="M31:O31" si="41">if(isblank(I31),F31,I31)</f>
        <v>91.53</v>
      </c>
      <c r="N31" s="63">
        <f t="shared" si="41"/>
        <v>1.99</v>
      </c>
      <c r="O31" s="63">
        <f t="shared" si="41"/>
        <v>1.96</v>
      </c>
      <c r="P31" s="63">
        <v>72.3</v>
      </c>
      <c r="Q31" s="63">
        <v>72.5</v>
      </c>
      <c r="R31" s="63">
        <v>69.9</v>
      </c>
      <c r="S31" s="67">
        <f t="shared" si="17"/>
        <v>71.56666667</v>
      </c>
      <c r="T31" s="67" t="str">
        <f t="shared" si="5"/>
        <v>yes</v>
      </c>
      <c r="U31" s="67" t="str">
        <f t="shared" ref="U31:U41" si="43">if(and(N31&gt;1.8,O31&gt;1.8),"yes","no")</f>
        <v>yes</v>
      </c>
      <c r="V31" s="67" t="str">
        <f t="shared" si="7"/>
        <v>yes</v>
      </c>
      <c r="W31" s="68">
        <v>30.0</v>
      </c>
      <c r="X31" s="69">
        <f t="shared" si="8"/>
        <v>1.397298556</v>
      </c>
      <c r="Y31" s="69">
        <f t="shared" si="9"/>
        <v>14.60270144</v>
      </c>
      <c r="Z31" s="67">
        <f t="shared" si="10"/>
        <v>38.60270144</v>
      </c>
      <c r="AA31" s="70"/>
      <c r="AB31" s="71" t="s">
        <v>106</v>
      </c>
      <c r="AC31" s="69"/>
      <c r="AD31" s="70"/>
    </row>
    <row r="32">
      <c r="A32" s="63">
        <v>265.0</v>
      </c>
      <c r="B32" s="63">
        <v>354.0</v>
      </c>
      <c r="C32" s="66" t="s">
        <v>145</v>
      </c>
      <c r="D32" s="66" t="s">
        <v>145</v>
      </c>
      <c r="E32" s="66" t="s">
        <v>121</v>
      </c>
      <c r="F32" s="63">
        <v>67.35</v>
      </c>
      <c r="G32" s="63">
        <v>1.91</v>
      </c>
      <c r="H32" s="63">
        <v>1.46</v>
      </c>
      <c r="I32" s="63">
        <v>50.92</v>
      </c>
      <c r="J32" s="63">
        <v>1.92</v>
      </c>
      <c r="K32" s="63">
        <v>2.08</v>
      </c>
      <c r="L32" s="63">
        <f t="shared" si="2"/>
        <v>20</v>
      </c>
      <c r="M32" s="63">
        <f t="shared" ref="M32:O32" si="42">if(isblank(I32),F32,I32)</f>
        <v>50.92</v>
      </c>
      <c r="N32" s="63">
        <f t="shared" si="42"/>
        <v>1.92</v>
      </c>
      <c r="O32" s="63">
        <f t="shared" si="42"/>
        <v>2.08</v>
      </c>
      <c r="P32" s="63">
        <v>21.4</v>
      </c>
      <c r="Q32" s="63">
        <v>21.8</v>
      </c>
      <c r="R32" s="63">
        <v>21.4</v>
      </c>
      <c r="S32" s="67">
        <f t="shared" si="17"/>
        <v>21.53333333</v>
      </c>
      <c r="T32" s="67" t="str">
        <f t="shared" si="5"/>
        <v>yes</v>
      </c>
      <c r="U32" s="67" t="str">
        <f t="shared" si="43"/>
        <v>yes</v>
      </c>
      <c r="V32" s="67" t="str">
        <f t="shared" si="7"/>
        <v>yes</v>
      </c>
      <c r="W32" s="68">
        <v>31.0</v>
      </c>
      <c r="X32" s="69">
        <f t="shared" si="8"/>
        <v>4.643962848</v>
      </c>
      <c r="Y32" s="69">
        <f t="shared" si="9"/>
        <v>11.35603715</v>
      </c>
      <c r="Z32" s="67">
        <f t="shared" si="10"/>
        <v>15.35603715</v>
      </c>
      <c r="AA32" s="70"/>
      <c r="AB32" s="71" t="s">
        <v>106</v>
      </c>
      <c r="AC32" s="69"/>
      <c r="AD32" s="70"/>
    </row>
    <row r="33">
      <c r="A33" s="63">
        <v>267.0</v>
      </c>
      <c r="B33" s="63">
        <v>357.0</v>
      </c>
      <c r="C33" s="66" t="s">
        <v>146</v>
      </c>
      <c r="D33" s="66" t="s">
        <v>146</v>
      </c>
      <c r="E33" s="66" t="s">
        <v>121</v>
      </c>
      <c r="F33" s="63">
        <v>70.96</v>
      </c>
      <c r="G33" s="63">
        <v>1.98</v>
      </c>
      <c r="H33" s="63">
        <v>1.95</v>
      </c>
      <c r="I33" s="64"/>
      <c r="J33" s="64"/>
      <c r="K33" s="64"/>
      <c r="L33" s="63">
        <f t="shared" si="2"/>
        <v>40</v>
      </c>
      <c r="M33" s="63">
        <f t="shared" ref="M33:O33" si="44">if(isblank(I33),F33,I33)</f>
        <v>70.96</v>
      </c>
      <c r="N33" s="63">
        <f t="shared" si="44"/>
        <v>1.98</v>
      </c>
      <c r="O33" s="63">
        <f t="shared" si="44"/>
        <v>1.95</v>
      </c>
      <c r="P33" s="63">
        <v>42.0</v>
      </c>
      <c r="Q33" s="63">
        <v>40.9</v>
      </c>
      <c r="R33" s="63">
        <v>39.9</v>
      </c>
      <c r="S33" s="67">
        <f t="shared" si="17"/>
        <v>40.93333333</v>
      </c>
      <c r="T33" s="67" t="str">
        <f t="shared" si="5"/>
        <v>yes</v>
      </c>
      <c r="U33" s="67" t="str">
        <f t="shared" si="43"/>
        <v>yes</v>
      </c>
      <c r="V33" s="67" t="str">
        <f t="shared" si="7"/>
        <v>yes</v>
      </c>
      <c r="W33" s="68">
        <v>32.0</v>
      </c>
      <c r="X33" s="69">
        <f t="shared" si="8"/>
        <v>2.442996743</v>
      </c>
      <c r="Y33" s="69">
        <f t="shared" si="9"/>
        <v>13.55700326</v>
      </c>
      <c r="Z33" s="67">
        <f t="shared" si="10"/>
        <v>37.55700326</v>
      </c>
      <c r="AA33" s="70"/>
      <c r="AB33" s="71" t="s">
        <v>106</v>
      </c>
      <c r="AC33" s="69"/>
      <c r="AD33" s="70"/>
    </row>
    <row r="34">
      <c r="A34" s="63">
        <v>268.0</v>
      </c>
      <c r="B34" s="63">
        <v>356.0</v>
      </c>
      <c r="C34" s="66" t="s">
        <v>147</v>
      </c>
      <c r="D34" s="66" t="s">
        <v>147</v>
      </c>
      <c r="E34" s="66" t="s">
        <v>121</v>
      </c>
      <c r="F34" s="63">
        <v>157.6</v>
      </c>
      <c r="G34" s="63">
        <v>1.91</v>
      </c>
      <c r="H34" s="63">
        <v>1.49</v>
      </c>
      <c r="I34" s="63">
        <v>79.88</v>
      </c>
      <c r="J34" s="63">
        <v>1.9</v>
      </c>
      <c r="K34" s="63">
        <v>2.02</v>
      </c>
      <c r="L34" s="63">
        <f t="shared" si="2"/>
        <v>20</v>
      </c>
      <c r="M34" s="63">
        <f t="shared" ref="M34:O34" si="45">if(isblank(I34),F34,I34)</f>
        <v>79.88</v>
      </c>
      <c r="N34" s="63">
        <f t="shared" si="45"/>
        <v>1.9</v>
      </c>
      <c r="O34" s="63">
        <f t="shared" si="45"/>
        <v>2.02</v>
      </c>
      <c r="P34" s="63">
        <v>125.0</v>
      </c>
      <c r="Q34" s="63">
        <v>120.0</v>
      </c>
      <c r="R34" s="63">
        <v>113.0</v>
      </c>
      <c r="S34" s="67">
        <f t="shared" si="17"/>
        <v>119.3333333</v>
      </c>
      <c r="T34" s="67" t="str">
        <f t="shared" si="5"/>
        <v>yes</v>
      </c>
      <c r="U34" s="67" t="str">
        <f t="shared" si="43"/>
        <v>yes</v>
      </c>
      <c r="V34" s="67" t="str">
        <f t="shared" si="7"/>
        <v>yes</v>
      </c>
      <c r="W34" s="68">
        <v>33.0</v>
      </c>
      <c r="X34" s="69">
        <f t="shared" si="8"/>
        <v>1.675977654</v>
      </c>
      <c r="Y34" s="69">
        <f t="shared" si="9"/>
        <v>30.32402235</v>
      </c>
      <c r="Z34" s="67">
        <f t="shared" si="10"/>
        <v>18.32402235</v>
      </c>
      <c r="AA34" s="70"/>
      <c r="AB34" s="71" t="s">
        <v>106</v>
      </c>
      <c r="AC34" s="69"/>
      <c r="AD34" s="70"/>
    </row>
    <row r="35">
      <c r="A35" s="63">
        <v>271.0</v>
      </c>
      <c r="B35" s="63">
        <v>360.0</v>
      </c>
      <c r="C35" s="66" t="s">
        <v>148</v>
      </c>
      <c r="D35" s="66" t="s">
        <v>148</v>
      </c>
      <c r="E35" s="66" t="s">
        <v>121</v>
      </c>
      <c r="F35" s="63">
        <v>52.55</v>
      </c>
      <c r="G35" s="63">
        <v>2.01</v>
      </c>
      <c r="H35" s="63">
        <v>1.81</v>
      </c>
      <c r="I35" s="64"/>
      <c r="J35" s="64"/>
      <c r="K35" s="64"/>
      <c r="L35" s="63">
        <f t="shared" si="2"/>
        <v>40</v>
      </c>
      <c r="M35" s="63">
        <f t="shared" ref="M35:O35" si="46">if(isblank(I35),F35,I35)</f>
        <v>52.55</v>
      </c>
      <c r="N35" s="63">
        <f t="shared" si="46"/>
        <v>2.01</v>
      </c>
      <c r="O35" s="63">
        <f t="shared" si="46"/>
        <v>1.81</v>
      </c>
      <c r="P35" s="63">
        <v>48.1</v>
      </c>
      <c r="Q35" s="63">
        <v>39.9</v>
      </c>
      <c r="R35" s="63">
        <v>36.0</v>
      </c>
      <c r="S35" s="67">
        <f t="shared" si="17"/>
        <v>41.33333333</v>
      </c>
      <c r="T35" s="67" t="str">
        <f t="shared" si="5"/>
        <v>yes</v>
      </c>
      <c r="U35" s="67" t="str">
        <f t="shared" si="43"/>
        <v>yes</v>
      </c>
      <c r="V35" s="67" t="str">
        <f t="shared" si="7"/>
        <v>yes</v>
      </c>
      <c r="W35" s="68">
        <v>34.0</v>
      </c>
      <c r="X35" s="69">
        <f t="shared" si="8"/>
        <v>2.419354839</v>
      </c>
      <c r="Y35" s="69">
        <f t="shared" si="9"/>
        <v>13.58064516</v>
      </c>
      <c r="Z35" s="67">
        <f t="shared" si="10"/>
        <v>37.58064516</v>
      </c>
      <c r="AA35" s="70"/>
      <c r="AB35" s="71" t="s">
        <v>106</v>
      </c>
      <c r="AC35" s="69"/>
      <c r="AD35" s="70"/>
    </row>
    <row r="36">
      <c r="A36" s="63">
        <v>277.0</v>
      </c>
      <c r="B36" s="63">
        <v>366.0</v>
      </c>
      <c r="C36" s="66" t="s">
        <v>149</v>
      </c>
      <c r="D36" s="66" t="s">
        <v>149</v>
      </c>
      <c r="E36" s="66" t="s">
        <v>121</v>
      </c>
      <c r="F36" s="63">
        <v>56.2</v>
      </c>
      <c r="G36" s="63">
        <v>1.92</v>
      </c>
      <c r="H36" s="63">
        <v>1.45</v>
      </c>
      <c r="I36" s="63">
        <v>26.99</v>
      </c>
      <c r="J36" s="63">
        <v>1.89</v>
      </c>
      <c r="K36" s="63">
        <v>1.86</v>
      </c>
      <c r="L36" s="63">
        <f t="shared" si="2"/>
        <v>20</v>
      </c>
      <c r="M36" s="63">
        <f t="shared" ref="M36:O36" si="47">if(isblank(I36),F36,I36)</f>
        <v>26.99</v>
      </c>
      <c r="N36" s="63">
        <f t="shared" si="47"/>
        <v>1.89</v>
      </c>
      <c r="O36" s="63">
        <f t="shared" si="47"/>
        <v>1.86</v>
      </c>
      <c r="P36" s="63">
        <v>13.6</v>
      </c>
      <c r="Q36" s="63">
        <v>13.3</v>
      </c>
      <c r="R36" s="63">
        <v>13.1</v>
      </c>
      <c r="S36" s="67">
        <f t="shared" si="17"/>
        <v>13.33333333</v>
      </c>
      <c r="T36" s="67" t="str">
        <f t="shared" si="5"/>
        <v>yes</v>
      </c>
      <c r="U36" s="67" t="str">
        <f t="shared" si="43"/>
        <v>yes</v>
      </c>
      <c r="V36" s="67" t="str">
        <f t="shared" si="7"/>
        <v>yes</v>
      </c>
      <c r="W36" s="68">
        <v>35.0</v>
      </c>
      <c r="X36" s="69">
        <f t="shared" si="8"/>
        <v>7.5</v>
      </c>
      <c r="Y36" s="69">
        <f t="shared" si="9"/>
        <v>8.5</v>
      </c>
      <c r="Z36" s="67">
        <f t="shared" si="10"/>
        <v>12.5</v>
      </c>
      <c r="AA36" s="70"/>
      <c r="AB36" s="71" t="s">
        <v>106</v>
      </c>
      <c r="AC36" s="69"/>
      <c r="AD36" s="70"/>
    </row>
    <row r="37">
      <c r="A37" s="63">
        <v>279.0</v>
      </c>
      <c r="B37" s="63">
        <v>368.0</v>
      </c>
      <c r="C37" s="66" t="s">
        <v>150</v>
      </c>
      <c r="D37" s="66" t="s">
        <v>150</v>
      </c>
      <c r="E37" s="66" t="s">
        <v>121</v>
      </c>
      <c r="F37" s="63">
        <v>309.3</v>
      </c>
      <c r="G37" s="63">
        <v>1.97</v>
      </c>
      <c r="H37" s="63">
        <v>2.06</v>
      </c>
      <c r="I37" s="64"/>
      <c r="J37" s="64"/>
      <c r="K37" s="64"/>
      <c r="L37" s="63">
        <f t="shared" si="2"/>
        <v>40</v>
      </c>
      <c r="M37" s="63">
        <f t="shared" ref="M37:O37" si="48">if(isblank(I37),F37,I37)</f>
        <v>309.3</v>
      </c>
      <c r="N37" s="63">
        <f t="shared" si="48"/>
        <v>1.97</v>
      </c>
      <c r="O37" s="63">
        <f t="shared" si="48"/>
        <v>2.06</v>
      </c>
      <c r="P37" s="63">
        <v>252.0</v>
      </c>
      <c r="Q37" s="63">
        <v>257.0</v>
      </c>
      <c r="R37" s="63">
        <v>241.0</v>
      </c>
      <c r="S37" s="67">
        <f t="shared" si="17"/>
        <v>250</v>
      </c>
      <c r="T37" s="67" t="str">
        <f t="shared" si="5"/>
        <v>yes</v>
      </c>
      <c r="U37" s="67" t="str">
        <f t="shared" si="43"/>
        <v>yes</v>
      </c>
      <c r="V37" s="67" t="str">
        <f t="shared" si="7"/>
        <v>yes</v>
      </c>
      <c r="W37" s="68">
        <v>36.0</v>
      </c>
      <c r="X37" s="69">
        <f t="shared" si="8"/>
        <v>0.8</v>
      </c>
      <c r="Y37" s="69">
        <f t="shared" si="9"/>
        <v>31.2</v>
      </c>
      <c r="Z37" s="67">
        <f t="shared" si="10"/>
        <v>39.2</v>
      </c>
      <c r="AA37" s="70"/>
      <c r="AB37" s="71" t="s">
        <v>106</v>
      </c>
      <c r="AC37" s="71"/>
      <c r="AD37" s="70"/>
    </row>
    <row r="38">
      <c r="A38" s="63">
        <v>280.0</v>
      </c>
      <c r="B38" s="63">
        <v>369.0</v>
      </c>
      <c r="C38" s="66" t="s">
        <v>151</v>
      </c>
      <c r="D38" s="66" t="s">
        <v>151</v>
      </c>
      <c r="E38" s="66" t="s">
        <v>121</v>
      </c>
      <c r="F38" s="63">
        <v>75.06</v>
      </c>
      <c r="G38" s="63">
        <v>1.97</v>
      </c>
      <c r="H38" s="63">
        <v>1.95</v>
      </c>
      <c r="I38" s="64"/>
      <c r="J38" s="64"/>
      <c r="K38" s="64"/>
      <c r="L38" s="63">
        <f t="shared" si="2"/>
        <v>40</v>
      </c>
      <c r="M38" s="63">
        <f t="shared" ref="M38:O38" si="49">if(isblank(I38),F38,I38)</f>
        <v>75.06</v>
      </c>
      <c r="N38" s="63">
        <f t="shared" si="49"/>
        <v>1.97</v>
      </c>
      <c r="O38" s="63">
        <f t="shared" si="49"/>
        <v>1.95</v>
      </c>
      <c r="P38" s="63">
        <v>39.8</v>
      </c>
      <c r="Q38" s="63">
        <v>37.9</v>
      </c>
      <c r="R38" s="63">
        <v>36.2</v>
      </c>
      <c r="S38" s="67">
        <f t="shared" si="17"/>
        <v>37.96666667</v>
      </c>
      <c r="T38" s="67" t="str">
        <f t="shared" si="5"/>
        <v>yes</v>
      </c>
      <c r="U38" s="67" t="str">
        <f t="shared" si="43"/>
        <v>yes</v>
      </c>
      <c r="V38" s="67" t="str">
        <f t="shared" si="7"/>
        <v>yes</v>
      </c>
      <c r="W38" s="68">
        <v>37.0</v>
      </c>
      <c r="X38" s="69">
        <f t="shared" si="8"/>
        <v>2.633889377</v>
      </c>
      <c r="Y38" s="69">
        <f t="shared" si="9"/>
        <v>13.36611062</v>
      </c>
      <c r="Z38" s="67">
        <f t="shared" si="10"/>
        <v>37.36611062</v>
      </c>
      <c r="AA38" s="70"/>
      <c r="AB38" s="71" t="s">
        <v>106</v>
      </c>
      <c r="AC38" s="69"/>
      <c r="AD38" s="70"/>
    </row>
    <row r="39">
      <c r="A39" s="63">
        <v>281.0</v>
      </c>
      <c r="B39" s="63">
        <v>370.0</v>
      </c>
      <c r="C39" s="66" t="s">
        <v>152</v>
      </c>
      <c r="D39" s="66" t="s">
        <v>152</v>
      </c>
      <c r="E39" s="66" t="s">
        <v>121</v>
      </c>
      <c r="F39" s="63">
        <v>40.65</v>
      </c>
      <c r="G39" s="63">
        <v>1.96</v>
      </c>
      <c r="H39" s="63">
        <v>2.09</v>
      </c>
      <c r="I39" s="64"/>
      <c r="J39" s="64"/>
      <c r="K39" s="64"/>
      <c r="L39" s="63">
        <f t="shared" si="2"/>
        <v>40</v>
      </c>
      <c r="M39" s="63">
        <f t="shared" ref="M39:O39" si="50">if(isblank(I39),F39,I39)</f>
        <v>40.65</v>
      </c>
      <c r="N39" s="63">
        <f t="shared" si="50"/>
        <v>1.96</v>
      </c>
      <c r="O39" s="63">
        <f t="shared" si="50"/>
        <v>2.09</v>
      </c>
      <c r="P39" s="63">
        <v>26.5</v>
      </c>
      <c r="Q39" s="63">
        <v>26.1</v>
      </c>
      <c r="R39" s="63">
        <v>26.2</v>
      </c>
      <c r="S39" s="67">
        <f t="shared" si="17"/>
        <v>26.26666667</v>
      </c>
      <c r="T39" s="67" t="str">
        <f t="shared" si="5"/>
        <v>yes</v>
      </c>
      <c r="U39" s="67" t="str">
        <f t="shared" si="43"/>
        <v>yes</v>
      </c>
      <c r="V39" s="67" t="str">
        <f t="shared" si="7"/>
        <v>yes</v>
      </c>
      <c r="W39" s="68">
        <v>38.0</v>
      </c>
      <c r="X39" s="69">
        <f t="shared" si="8"/>
        <v>3.807106599</v>
      </c>
      <c r="Y39" s="69">
        <f t="shared" si="9"/>
        <v>12.1928934</v>
      </c>
      <c r="Z39" s="67">
        <f t="shared" si="10"/>
        <v>36.1928934</v>
      </c>
      <c r="AA39" s="70"/>
      <c r="AB39" s="71" t="s">
        <v>106</v>
      </c>
      <c r="AC39" s="69"/>
      <c r="AD39" s="70"/>
    </row>
    <row r="40">
      <c r="A40" s="63">
        <v>282.0</v>
      </c>
      <c r="B40" s="63">
        <v>371.0</v>
      </c>
      <c r="C40" s="66" t="s">
        <v>153</v>
      </c>
      <c r="D40" s="66" t="s">
        <v>153</v>
      </c>
      <c r="E40" s="66" t="s">
        <v>121</v>
      </c>
      <c r="F40" s="63">
        <v>26.05</v>
      </c>
      <c r="G40" s="63">
        <v>1.97</v>
      </c>
      <c r="H40" s="63">
        <v>2.05</v>
      </c>
      <c r="I40" s="64"/>
      <c r="J40" s="64"/>
      <c r="K40" s="64"/>
      <c r="L40" s="63">
        <f t="shared" si="2"/>
        <v>40</v>
      </c>
      <c r="M40" s="63">
        <f t="shared" ref="M40:O40" si="51">if(isblank(I40),F40,I40)</f>
        <v>26.05</v>
      </c>
      <c r="N40" s="63">
        <f t="shared" si="51"/>
        <v>1.97</v>
      </c>
      <c r="O40" s="63">
        <f t="shared" si="51"/>
        <v>2.05</v>
      </c>
      <c r="P40" s="63">
        <v>7.32</v>
      </c>
      <c r="Q40" s="63">
        <v>6.41</v>
      </c>
      <c r="R40" s="63">
        <v>6.88</v>
      </c>
      <c r="S40" s="67">
        <f t="shared" si="17"/>
        <v>6.87</v>
      </c>
      <c r="T40" s="67" t="str">
        <f t="shared" si="5"/>
        <v>yes</v>
      </c>
      <c r="U40" s="67" t="str">
        <f t="shared" si="43"/>
        <v>yes</v>
      </c>
      <c r="V40" s="67" t="str">
        <f t="shared" si="7"/>
        <v>yes</v>
      </c>
      <c r="W40" s="68">
        <v>39.0</v>
      </c>
      <c r="X40" s="69">
        <f t="shared" si="8"/>
        <v>14.55604076</v>
      </c>
      <c r="Y40" s="69">
        <f t="shared" si="9"/>
        <v>1.443959243</v>
      </c>
      <c r="Z40" s="67">
        <f t="shared" si="10"/>
        <v>25.44395924</v>
      </c>
      <c r="AA40" s="70"/>
      <c r="AB40" s="71" t="s">
        <v>106</v>
      </c>
      <c r="AC40" s="69"/>
      <c r="AD40" s="70"/>
    </row>
    <row r="41">
      <c r="A41" s="63">
        <v>283.0</v>
      </c>
      <c r="B41" s="63">
        <v>372.0</v>
      </c>
      <c r="C41" s="66" t="s">
        <v>154</v>
      </c>
      <c r="D41" s="66" t="s">
        <v>154</v>
      </c>
      <c r="E41" s="66" t="s">
        <v>121</v>
      </c>
      <c r="F41" s="63">
        <v>101.0</v>
      </c>
      <c r="G41" s="63">
        <v>1.82</v>
      </c>
      <c r="H41" s="63">
        <v>1.15</v>
      </c>
      <c r="I41" s="63">
        <v>43.07</v>
      </c>
      <c r="J41" s="63">
        <v>1.89</v>
      </c>
      <c r="K41" s="63">
        <v>2.12</v>
      </c>
      <c r="L41" s="63">
        <f t="shared" si="2"/>
        <v>20</v>
      </c>
      <c r="M41" s="63">
        <f t="shared" ref="M41:O41" si="52">if(isblank(I41),F41,I41)</f>
        <v>43.07</v>
      </c>
      <c r="N41" s="63">
        <f t="shared" si="52"/>
        <v>1.89</v>
      </c>
      <c r="O41" s="63">
        <f t="shared" si="52"/>
        <v>2.12</v>
      </c>
      <c r="P41" s="63">
        <v>26.2</v>
      </c>
      <c r="Q41" s="63">
        <v>26.1</v>
      </c>
      <c r="R41" s="63">
        <v>25.6</v>
      </c>
      <c r="S41" s="67">
        <f t="shared" si="17"/>
        <v>25.96666667</v>
      </c>
      <c r="T41" s="67" t="str">
        <f t="shared" si="5"/>
        <v>yes</v>
      </c>
      <c r="U41" s="67" t="str">
        <f t="shared" si="43"/>
        <v>yes</v>
      </c>
      <c r="V41" s="67" t="str">
        <f t="shared" si="7"/>
        <v>yes</v>
      </c>
      <c r="W41" s="68">
        <v>40.0</v>
      </c>
      <c r="X41" s="69">
        <f t="shared" si="8"/>
        <v>3.851091142</v>
      </c>
      <c r="Y41" s="69">
        <f t="shared" si="9"/>
        <v>12.14890886</v>
      </c>
      <c r="Z41" s="67">
        <f t="shared" si="10"/>
        <v>16.14890886</v>
      </c>
      <c r="AA41" s="70"/>
      <c r="AB41" s="71" t="s">
        <v>106</v>
      </c>
      <c r="AC41" s="69"/>
      <c r="AD41" s="70"/>
    </row>
    <row r="42">
      <c r="A42" s="63">
        <v>284.0</v>
      </c>
      <c r="B42" s="63">
        <v>373.0</v>
      </c>
      <c r="C42" s="66" t="s">
        <v>155</v>
      </c>
      <c r="D42" s="66" t="s">
        <v>155</v>
      </c>
      <c r="E42" s="66" t="s">
        <v>121</v>
      </c>
      <c r="F42" s="63">
        <v>124.8</v>
      </c>
      <c r="G42" s="63">
        <v>1.85</v>
      </c>
      <c r="H42" s="63">
        <v>1.39</v>
      </c>
      <c r="I42" s="63">
        <v>93.34</v>
      </c>
      <c r="J42" s="63">
        <v>1.87</v>
      </c>
      <c r="K42" s="63">
        <v>1.8</v>
      </c>
      <c r="L42" s="63">
        <f t="shared" si="2"/>
        <v>20</v>
      </c>
      <c r="M42" s="63">
        <f t="shared" ref="M42:O42" si="53">if(isblank(I42),F42,I42)</f>
        <v>93.34</v>
      </c>
      <c r="N42" s="63">
        <f t="shared" si="53"/>
        <v>1.87</v>
      </c>
      <c r="O42" s="63">
        <f t="shared" si="53"/>
        <v>1.8</v>
      </c>
      <c r="P42" s="63">
        <v>78.0</v>
      </c>
      <c r="Q42" s="63">
        <v>77.8</v>
      </c>
      <c r="R42" s="63">
        <v>74.5</v>
      </c>
      <c r="S42" s="67">
        <f t="shared" si="17"/>
        <v>76.76666667</v>
      </c>
      <c r="T42" s="67" t="str">
        <f t="shared" si="5"/>
        <v>yes</v>
      </c>
      <c r="U42" s="73" t="s">
        <v>119</v>
      </c>
      <c r="V42" s="67" t="str">
        <f t="shared" si="7"/>
        <v>yes</v>
      </c>
      <c r="W42" s="68">
        <v>41.0</v>
      </c>
      <c r="X42" s="69">
        <f t="shared" si="8"/>
        <v>1.302648719</v>
      </c>
      <c r="Y42" s="69">
        <f t="shared" si="9"/>
        <v>14.69735128</v>
      </c>
      <c r="Z42" s="67">
        <f t="shared" si="10"/>
        <v>18.69735128</v>
      </c>
      <c r="AA42" s="70"/>
      <c r="AB42" s="71" t="s">
        <v>106</v>
      </c>
      <c r="AC42" s="69"/>
      <c r="AD42" s="70"/>
    </row>
    <row r="43">
      <c r="A43" s="63">
        <v>285.0</v>
      </c>
      <c r="B43" s="63">
        <v>374.0</v>
      </c>
      <c r="C43" s="66" t="s">
        <v>156</v>
      </c>
      <c r="D43" s="66" t="s">
        <v>156</v>
      </c>
      <c r="E43" s="66" t="s">
        <v>121</v>
      </c>
      <c r="F43" s="63">
        <v>83.24</v>
      </c>
      <c r="G43" s="63">
        <v>1.96</v>
      </c>
      <c r="H43" s="63">
        <v>1.92</v>
      </c>
      <c r="I43" s="64"/>
      <c r="J43" s="64"/>
      <c r="K43" s="64"/>
      <c r="L43" s="63">
        <f t="shared" si="2"/>
        <v>40</v>
      </c>
      <c r="M43" s="63">
        <f t="shared" ref="M43:O43" si="54">if(isblank(I43),F43,I43)</f>
        <v>83.24</v>
      </c>
      <c r="N43" s="63">
        <f t="shared" si="54"/>
        <v>1.96</v>
      </c>
      <c r="O43" s="63">
        <f t="shared" si="54"/>
        <v>1.92</v>
      </c>
      <c r="P43" s="63">
        <v>94.8</v>
      </c>
      <c r="Q43" s="63">
        <v>92.2</v>
      </c>
      <c r="R43" s="63">
        <v>90.1</v>
      </c>
      <c r="S43" s="67">
        <f t="shared" si="17"/>
        <v>92.36666667</v>
      </c>
      <c r="T43" s="67" t="str">
        <f t="shared" si="5"/>
        <v>yes</v>
      </c>
      <c r="U43" s="67" t="str">
        <f t="shared" ref="U43:U186" si="56">if(and(N43&gt;1.8,O43&gt;1.8),"yes","no")</f>
        <v>yes</v>
      </c>
      <c r="V43" s="67" t="str">
        <f t="shared" si="7"/>
        <v>yes</v>
      </c>
      <c r="W43" s="68">
        <v>42.0</v>
      </c>
      <c r="X43" s="69">
        <f t="shared" si="8"/>
        <v>1.082641646</v>
      </c>
      <c r="Y43" s="69">
        <f t="shared" si="9"/>
        <v>14.91735835</v>
      </c>
      <c r="Z43" s="67">
        <f t="shared" si="10"/>
        <v>38.91735835</v>
      </c>
      <c r="AA43" s="70"/>
      <c r="AB43" s="71" t="s">
        <v>106</v>
      </c>
      <c r="AC43" s="69"/>
      <c r="AD43" s="70"/>
    </row>
    <row r="44">
      <c r="A44" s="63">
        <v>286.0</v>
      </c>
      <c r="B44" s="63">
        <v>375.0</v>
      </c>
      <c r="C44" s="66" t="s">
        <v>157</v>
      </c>
      <c r="D44" s="66" t="s">
        <v>157</v>
      </c>
      <c r="E44" s="66" t="s">
        <v>121</v>
      </c>
      <c r="F44" s="63">
        <v>75.63</v>
      </c>
      <c r="G44" s="63">
        <v>2.0</v>
      </c>
      <c r="H44" s="63">
        <v>2.27</v>
      </c>
      <c r="I44" s="64"/>
      <c r="J44" s="64"/>
      <c r="K44" s="64"/>
      <c r="L44" s="63">
        <f t="shared" si="2"/>
        <v>40</v>
      </c>
      <c r="M44" s="63">
        <f t="shared" ref="M44:O44" si="55">if(isblank(I44),F44,I44)</f>
        <v>75.63</v>
      </c>
      <c r="N44" s="63">
        <f t="shared" si="55"/>
        <v>2</v>
      </c>
      <c r="O44" s="63">
        <f t="shared" si="55"/>
        <v>2.27</v>
      </c>
      <c r="P44" s="63">
        <v>49.4</v>
      </c>
      <c r="Q44" s="63">
        <v>48.7</v>
      </c>
      <c r="R44" s="63">
        <v>48.0</v>
      </c>
      <c r="S44" s="67">
        <f t="shared" si="17"/>
        <v>48.7</v>
      </c>
      <c r="T44" s="67" t="str">
        <f t="shared" si="5"/>
        <v>yes</v>
      </c>
      <c r="U44" s="67" t="str">
        <f t="shared" si="56"/>
        <v>yes</v>
      </c>
      <c r="V44" s="67" t="str">
        <f t="shared" si="7"/>
        <v>yes</v>
      </c>
      <c r="W44" s="68">
        <v>43.0</v>
      </c>
      <c r="X44" s="69">
        <f t="shared" si="8"/>
        <v>2.05338809</v>
      </c>
      <c r="Y44" s="69">
        <f t="shared" si="9"/>
        <v>13.94661191</v>
      </c>
      <c r="Z44" s="67">
        <f t="shared" si="10"/>
        <v>37.94661191</v>
      </c>
      <c r="AA44" s="70"/>
      <c r="AB44" s="71" t="s">
        <v>106</v>
      </c>
      <c r="AC44" s="71" t="s">
        <v>106</v>
      </c>
      <c r="AD44" s="70"/>
    </row>
    <row r="45">
      <c r="A45" s="63">
        <v>287.0</v>
      </c>
      <c r="B45" s="63">
        <v>376.0</v>
      </c>
      <c r="C45" s="66" t="s">
        <v>158</v>
      </c>
      <c r="D45" s="66" t="s">
        <v>158</v>
      </c>
      <c r="E45" s="66" t="s">
        <v>121</v>
      </c>
      <c r="F45" s="63">
        <v>74.54</v>
      </c>
      <c r="G45" s="63">
        <v>1.95</v>
      </c>
      <c r="H45" s="63">
        <v>1.91</v>
      </c>
      <c r="I45" s="64"/>
      <c r="J45" s="64"/>
      <c r="K45" s="64"/>
      <c r="L45" s="63">
        <f t="shared" si="2"/>
        <v>40</v>
      </c>
      <c r="M45" s="63">
        <f t="shared" ref="M45:O45" si="57">if(isblank(I45),F45,I45)</f>
        <v>74.54</v>
      </c>
      <c r="N45" s="63">
        <f t="shared" si="57"/>
        <v>1.95</v>
      </c>
      <c r="O45" s="63">
        <f t="shared" si="57"/>
        <v>1.91</v>
      </c>
      <c r="P45" s="63">
        <v>75.5</v>
      </c>
      <c r="Q45" s="63">
        <v>71.4</v>
      </c>
      <c r="R45" s="63">
        <v>69.4</v>
      </c>
      <c r="S45" s="67">
        <f t="shared" si="17"/>
        <v>72.1</v>
      </c>
      <c r="T45" s="67" t="str">
        <f t="shared" si="5"/>
        <v>yes</v>
      </c>
      <c r="U45" s="67" t="str">
        <f t="shared" si="56"/>
        <v>yes</v>
      </c>
      <c r="V45" s="67" t="str">
        <f t="shared" si="7"/>
        <v>yes</v>
      </c>
      <c r="W45" s="68">
        <v>44.0</v>
      </c>
      <c r="X45" s="69">
        <f t="shared" si="8"/>
        <v>1.386962552</v>
      </c>
      <c r="Y45" s="69">
        <f t="shared" si="9"/>
        <v>14.61303745</v>
      </c>
      <c r="Z45" s="67">
        <f t="shared" si="10"/>
        <v>38.61303745</v>
      </c>
      <c r="AA45" s="70"/>
      <c r="AB45" s="71" t="s">
        <v>106</v>
      </c>
      <c r="AC45" s="71" t="s">
        <v>106</v>
      </c>
      <c r="AD45" s="70"/>
    </row>
    <row r="46">
      <c r="A46" s="63">
        <v>292.0</v>
      </c>
      <c r="B46" s="63">
        <v>203.0</v>
      </c>
      <c r="C46" s="66" t="s">
        <v>159</v>
      </c>
      <c r="D46" s="64" t="s">
        <v>160</v>
      </c>
      <c r="E46" s="66" t="s">
        <v>121</v>
      </c>
      <c r="F46" s="63">
        <v>78.52</v>
      </c>
      <c r="G46" s="63">
        <v>1.95</v>
      </c>
      <c r="H46" s="63">
        <v>2.27</v>
      </c>
      <c r="I46" s="64"/>
      <c r="J46" s="64"/>
      <c r="K46" s="64"/>
      <c r="L46" s="63">
        <f t="shared" si="2"/>
        <v>40</v>
      </c>
      <c r="M46" s="63">
        <f t="shared" ref="M46:O46" si="58">if(isblank(I46),F46,I46)</f>
        <v>78.52</v>
      </c>
      <c r="N46" s="63">
        <f t="shared" si="58"/>
        <v>1.95</v>
      </c>
      <c r="O46" s="63">
        <f t="shared" si="58"/>
        <v>2.27</v>
      </c>
      <c r="P46" s="63">
        <v>83.3</v>
      </c>
      <c r="Q46" s="63">
        <v>81.4</v>
      </c>
      <c r="R46" s="63">
        <v>79.5</v>
      </c>
      <c r="S46" s="67">
        <f t="shared" si="17"/>
        <v>81.4</v>
      </c>
      <c r="T46" s="67" t="str">
        <f t="shared" si="5"/>
        <v>yes</v>
      </c>
      <c r="U46" s="67" t="str">
        <f t="shared" si="56"/>
        <v>yes</v>
      </c>
      <c r="V46" s="67" t="str">
        <f t="shared" si="7"/>
        <v>yes</v>
      </c>
      <c r="W46" s="68">
        <v>45.0</v>
      </c>
      <c r="X46" s="69">
        <f t="shared" si="8"/>
        <v>1.228501229</v>
      </c>
      <c r="Y46" s="69">
        <f t="shared" si="9"/>
        <v>14.77149877</v>
      </c>
      <c r="Z46" s="67">
        <f t="shared" si="10"/>
        <v>38.77149877</v>
      </c>
      <c r="AA46" s="70"/>
      <c r="AB46" s="71" t="s">
        <v>106</v>
      </c>
      <c r="AC46" s="69"/>
      <c r="AD46" s="70"/>
    </row>
    <row r="47">
      <c r="A47" s="63">
        <v>294.0</v>
      </c>
      <c r="B47" s="63">
        <v>205.0</v>
      </c>
      <c r="C47" s="66" t="s">
        <v>161</v>
      </c>
      <c r="D47" s="64" t="s">
        <v>162</v>
      </c>
      <c r="E47" s="66" t="s">
        <v>121</v>
      </c>
      <c r="F47" s="63">
        <v>69.2</v>
      </c>
      <c r="G47" s="63">
        <v>1.97</v>
      </c>
      <c r="H47" s="63">
        <v>2.26</v>
      </c>
      <c r="I47" s="64"/>
      <c r="J47" s="64"/>
      <c r="K47" s="64"/>
      <c r="L47" s="63">
        <f t="shared" si="2"/>
        <v>40</v>
      </c>
      <c r="M47" s="63">
        <f t="shared" ref="M47:O47" si="59">if(isblank(I47),F47,I47)</f>
        <v>69.2</v>
      </c>
      <c r="N47" s="63">
        <f t="shared" si="59"/>
        <v>1.97</v>
      </c>
      <c r="O47" s="63">
        <f t="shared" si="59"/>
        <v>2.26</v>
      </c>
      <c r="P47" s="63">
        <v>40.8</v>
      </c>
      <c r="Q47" s="63">
        <v>39.4</v>
      </c>
      <c r="R47" s="63">
        <v>35.5</v>
      </c>
      <c r="S47" s="67">
        <f t="shared" si="17"/>
        <v>38.56666667</v>
      </c>
      <c r="T47" s="67" t="str">
        <f t="shared" si="5"/>
        <v>yes</v>
      </c>
      <c r="U47" s="67" t="str">
        <f t="shared" si="56"/>
        <v>yes</v>
      </c>
      <c r="V47" s="67" t="str">
        <f t="shared" si="7"/>
        <v>yes</v>
      </c>
      <c r="W47" s="68">
        <v>46.0</v>
      </c>
      <c r="X47" s="69">
        <f t="shared" si="8"/>
        <v>2.592912705</v>
      </c>
      <c r="Y47" s="69">
        <f t="shared" si="9"/>
        <v>13.40708729</v>
      </c>
      <c r="Z47" s="67">
        <f t="shared" si="10"/>
        <v>37.40708729</v>
      </c>
      <c r="AA47" s="70"/>
      <c r="AB47" s="71" t="s">
        <v>106</v>
      </c>
      <c r="AC47" s="69"/>
      <c r="AD47" s="70"/>
    </row>
    <row r="48">
      <c r="A48" s="63">
        <v>295.0</v>
      </c>
      <c r="B48" s="63">
        <v>206.0</v>
      </c>
      <c r="C48" s="66" t="s">
        <v>163</v>
      </c>
      <c r="D48" s="64" t="s">
        <v>164</v>
      </c>
      <c r="E48" s="66" t="s">
        <v>121</v>
      </c>
      <c r="F48" s="63">
        <v>63.32</v>
      </c>
      <c r="G48" s="63">
        <v>1.93</v>
      </c>
      <c r="H48" s="63">
        <v>2.26</v>
      </c>
      <c r="I48" s="64"/>
      <c r="J48" s="64"/>
      <c r="K48" s="64"/>
      <c r="L48" s="63">
        <f t="shared" si="2"/>
        <v>40</v>
      </c>
      <c r="M48" s="63">
        <f t="shared" ref="M48:O48" si="60">if(isblank(I48),F48,I48)</f>
        <v>63.32</v>
      </c>
      <c r="N48" s="63">
        <f t="shared" si="60"/>
        <v>1.93</v>
      </c>
      <c r="O48" s="63">
        <f t="shared" si="60"/>
        <v>2.26</v>
      </c>
      <c r="P48" s="63">
        <v>10.0</v>
      </c>
      <c r="Q48" s="63">
        <v>10.4</v>
      </c>
      <c r="R48" s="63">
        <v>9.25</v>
      </c>
      <c r="S48" s="67">
        <f t="shared" si="17"/>
        <v>9.883333333</v>
      </c>
      <c r="T48" s="67" t="str">
        <f t="shared" si="5"/>
        <v>yes</v>
      </c>
      <c r="U48" s="67" t="str">
        <f t="shared" si="56"/>
        <v>yes</v>
      </c>
      <c r="V48" s="67" t="str">
        <f t="shared" si="7"/>
        <v>yes</v>
      </c>
      <c r="W48" s="68">
        <v>47.0</v>
      </c>
      <c r="X48" s="69">
        <f t="shared" si="8"/>
        <v>10.11804384</v>
      </c>
      <c r="Y48" s="69">
        <f t="shared" si="9"/>
        <v>5.881956155</v>
      </c>
      <c r="Z48" s="67">
        <f t="shared" si="10"/>
        <v>29.88195616</v>
      </c>
      <c r="AA48" s="70"/>
      <c r="AB48" s="71" t="s">
        <v>106</v>
      </c>
      <c r="AC48" s="69"/>
      <c r="AD48" s="70"/>
    </row>
    <row r="49">
      <c r="A49" s="63">
        <v>297.0</v>
      </c>
      <c r="B49" s="63">
        <v>208.0</v>
      </c>
      <c r="C49" s="66" t="s">
        <v>165</v>
      </c>
      <c r="D49" s="64" t="s">
        <v>166</v>
      </c>
      <c r="E49" s="66" t="s">
        <v>121</v>
      </c>
      <c r="F49" s="63">
        <v>96.72</v>
      </c>
      <c r="G49" s="63">
        <v>1.96</v>
      </c>
      <c r="H49" s="63">
        <v>2.28</v>
      </c>
      <c r="I49" s="64"/>
      <c r="J49" s="64"/>
      <c r="K49" s="64"/>
      <c r="L49" s="63">
        <f t="shared" si="2"/>
        <v>40</v>
      </c>
      <c r="M49" s="63">
        <f t="shared" ref="M49:O49" si="61">if(isblank(I49),F49,I49)</f>
        <v>96.72</v>
      </c>
      <c r="N49" s="63">
        <f t="shared" si="61"/>
        <v>1.96</v>
      </c>
      <c r="O49" s="63">
        <f t="shared" si="61"/>
        <v>2.28</v>
      </c>
      <c r="P49" s="63">
        <v>116.0</v>
      </c>
      <c r="Q49" s="63">
        <v>122.0</v>
      </c>
      <c r="R49" s="63">
        <v>104.0</v>
      </c>
      <c r="S49" s="67">
        <f t="shared" si="17"/>
        <v>114</v>
      </c>
      <c r="T49" s="67" t="str">
        <f t="shared" si="5"/>
        <v>yes</v>
      </c>
      <c r="U49" s="67" t="str">
        <f t="shared" si="56"/>
        <v>yes</v>
      </c>
      <c r="V49" s="67" t="str">
        <f t="shared" si="7"/>
        <v>yes</v>
      </c>
      <c r="W49" s="68">
        <v>48.0</v>
      </c>
      <c r="X49" s="69">
        <f t="shared" si="8"/>
        <v>1.754385965</v>
      </c>
      <c r="Y49" s="69">
        <f t="shared" si="9"/>
        <v>30.24561404</v>
      </c>
      <c r="Z49" s="67">
        <f t="shared" si="10"/>
        <v>38.24561404</v>
      </c>
      <c r="AA49" s="70"/>
      <c r="AB49" s="71" t="s">
        <v>106</v>
      </c>
      <c r="AC49" s="69"/>
      <c r="AD49" s="70"/>
    </row>
    <row r="50">
      <c r="A50" s="63">
        <v>298.0</v>
      </c>
      <c r="B50" s="63">
        <v>209.0</v>
      </c>
      <c r="C50" s="66" t="s">
        <v>167</v>
      </c>
      <c r="D50" s="64" t="s">
        <v>168</v>
      </c>
      <c r="E50" s="66" t="s">
        <v>121</v>
      </c>
      <c r="F50" s="63">
        <v>44.72</v>
      </c>
      <c r="G50" s="63">
        <v>1.95</v>
      </c>
      <c r="H50" s="63">
        <v>2.3</v>
      </c>
      <c r="I50" s="64"/>
      <c r="J50" s="64"/>
      <c r="K50" s="64"/>
      <c r="L50" s="63">
        <f t="shared" si="2"/>
        <v>40</v>
      </c>
      <c r="M50" s="63">
        <f t="shared" ref="M50:O50" si="62">if(isblank(I50),F50,I50)</f>
        <v>44.72</v>
      </c>
      <c r="N50" s="63">
        <f t="shared" si="62"/>
        <v>1.95</v>
      </c>
      <c r="O50" s="63">
        <f t="shared" si="62"/>
        <v>2.3</v>
      </c>
      <c r="P50" s="63">
        <v>78.6</v>
      </c>
      <c r="Q50" s="63">
        <v>80.3</v>
      </c>
      <c r="R50" s="63">
        <v>67.6</v>
      </c>
      <c r="S50" s="67">
        <f t="shared" si="17"/>
        <v>75.5</v>
      </c>
      <c r="T50" s="67" t="str">
        <f t="shared" si="5"/>
        <v>yes</v>
      </c>
      <c r="U50" s="67" t="str">
        <f t="shared" si="56"/>
        <v>yes</v>
      </c>
      <c r="V50" s="67" t="str">
        <f t="shared" si="7"/>
        <v>yes</v>
      </c>
      <c r="W50" s="68">
        <v>49.0</v>
      </c>
      <c r="X50" s="69">
        <f t="shared" si="8"/>
        <v>1.324503311</v>
      </c>
      <c r="Y50" s="69">
        <f t="shared" si="9"/>
        <v>14.67549669</v>
      </c>
      <c r="Z50" s="67">
        <f t="shared" si="10"/>
        <v>38.67549669</v>
      </c>
      <c r="AA50" s="70"/>
      <c r="AB50" s="71" t="s">
        <v>106</v>
      </c>
      <c r="AC50" s="69"/>
      <c r="AD50" s="70"/>
    </row>
    <row r="51">
      <c r="A51" s="63">
        <v>299.0</v>
      </c>
      <c r="B51" s="63">
        <v>210.0</v>
      </c>
      <c r="C51" s="66" t="s">
        <v>169</v>
      </c>
      <c r="D51" s="64" t="s">
        <v>170</v>
      </c>
      <c r="E51" s="66" t="s">
        <v>121</v>
      </c>
      <c r="F51" s="63">
        <v>97.42</v>
      </c>
      <c r="G51" s="63">
        <v>1.95</v>
      </c>
      <c r="H51" s="63">
        <v>2.11</v>
      </c>
      <c r="I51" s="64"/>
      <c r="J51" s="64"/>
      <c r="K51" s="64"/>
      <c r="L51" s="63">
        <f t="shared" si="2"/>
        <v>40</v>
      </c>
      <c r="M51" s="63">
        <f t="shared" ref="M51:O51" si="63">if(isblank(I51),F51,I51)</f>
        <v>97.42</v>
      </c>
      <c r="N51" s="63">
        <f t="shared" si="63"/>
        <v>1.95</v>
      </c>
      <c r="O51" s="63">
        <f t="shared" si="63"/>
        <v>2.11</v>
      </c>
      <c r="P51" s="63">
        <v>51.5</v>
      </c>
      <c r="Q51" s="63">
        <v>53.1</v>
      </c>
      <c r="R51" s="63">
        <v>50.2</v>
      </c>
      <c r="S51" s="67">
        <f t="shared" si="17"/>
        <v>51.6</v>
      </c>
      <c r="T51" s="67" t="str">
        <f t="shared" si="5"/>
        <v>yes</v>
      </c>
      <c r="U51" s="67" t="str">
        <f t="shared" si="56"/>
        <v>yes</v>
      </c>
      <c r="V51" s="67" t="str">
        <f t="shared" si="7"/>
        <v>yes</v>
      </c>
      <c r="W51" s="68">
        <v>50.0</v>
      </c>
      <c r="X51" s="69">
        <f t="shared" si="8"/>
        <v>1.937984496</v>
      </c>
      <c r="Y51" s="69">
        <f t="shared" si="9"/>
        <v>14.0620155</v>
      </c>
      <c r="Z51" s="67">
        <f t="shared" si="10"/>
        <v>38.0620155</v>
      </c>
      <c r="AA51" s="70"/>
      <c r="AB51" s="71" t="s">
        <v>106</v>
      </c>
      <c r="AC51" s="71" t="s">
        <v>106</v>
      </c>
      <c r="AD51" s="70"/>
    </row>
    <row r="52">
      <c r="A52" s="63">
        <v>300.0</v>
      </c>
      <c r="B52" s="63">
        <v>211.0</v>
      </c>
      <c r="C52" s="66" t="s">
        <v>171</v>
      </c>
      <c r="D52" s="64" t="s">
        <v>172</v>
      </c>
      <c r="E52" s="66" t="s">
        <v>121</v>
      </c>
      <c r="F52" s="63">
        <v>64.82</v>
      </c>
      <c r="G52" s="63">
        <v>1.98</v>
      </c>
      <c r="H52" s="63">
        <v>2.19</v>
      </c>
      <c r="I52" s="64"/>
      <c r="J52" s="64"/>
      <c r="K52" s="64"/>
      <c r="L52" s="63">
        <f t="shared" si="2"/>
        <v>40</v>
      </c>
      <c r="M52" s="63">
        <f t="shared" ref="M52:O52" si="64">if(isblank(I52),F52,I52)</f>
        <v>64.82</v>
      </c>
      <c r="N52" s="63">
        <f t="shared" si="64"/>
        <v>1.98</v>
      </c>
      <c r="O52" s="63">
        <f t="shared" si="64"/>
        <v>2.19</v>
      </c>
      <c r="P52" s="63">
        <v>35.2</v>
      </c>
      <c r="Q52" s="63">
        <v>33.1</v>
      </c>
      <c r="R52" s="63">
        <v>30.2</v>
      </c>
      <c r="S52" s="67">
        <f t="shared" si="17"/>
        <v>32.83333333</v>
      </c>
      <c r="T52" s="67" t="str">
        <f t="shared" si="5"/>
        <v>yes</v>
      </c>
      <c r="U52" s="67" t="str">
        <f t="shared" si="56"/>
        <v>yes</v>
      </c>
      <c r="V52" s="67" t="str">
        <f t="shared" si="7"/>
        <v>yes</v>
      </c>
      <c r="W52" s="68">
        <v>51.0</v>
      </c>
      <c r="X52" s="69">
        <f t="shared" si="8"/>
        <v>3.045685279</v>
      </c>
      <c r="Y52" s="69">
        <f t="shared" si="9"/>
        <v>12.95431472</v>
      </c>
      <c r="Z52" s="67">
        <f t="shared" si="10"/>
        <v>36.95431472</v>
      </c>
      <c r="AA52" s="70"/>
      <c r="AB52" s="71" t="s">
        <v>106</v>
      </c>
      <c r="AC52" s="69"/>
      <c r="AD52" s="70"/>
    </row>
    <row r="53">
      <c r="A53" s="63">
        <v>301.0</v>
      </c>
      <c r="B53" s="63">
        <v>212.0</v>
      </c>
      <c r="C53" s="66" t="s">
        <v>173</v>
      </c>
      <c r="D53" s="64" t="s">
        <v>174</v>
      </c>
      <c r="E53" s="66" t="s">
        <v>121</v>
      </c>
      <c r="F53" s="63">
        <v>51.76</v>
      </c>
      <c r="G53" s="63">
        <v>1.97</v>
      </c>
      <c r="H53" s="63">
        <v>2.3</v>
      </c>
      <c r="I53" s="64"/>
      <c r="J53" s="64"/>
      <c r="K53" s="64"/>
      <c r="L53" s="63">
        <f t="shared" si="2"/>
        <v>40</v>
      </c>
      <c r="M53" s="63">
        <f t="shared" ref="M53:O53" si="65">if(isblank(I53),F53,I53)</f>
        <v>51.76</v>
      </c>
      <c r="N53" s="63">
        <f t="shared" si="65"/>
        <v>1.97</v>
      </c>
      <c r="O53" s="63">
        <f t="shared" si="65"/>
        <v>2.3</v>
      </c>
      <c r="P53" s="63">
        <v>33.0</v>
      </c>
      <c r="Q53" s="63">
        <v>32.3</v>
      </c>
      <c r="R53" s="63">
        <v>32.2</v>
      </c>
      <c r="S53" s="67">
        <f t="shared" si="17"/>
        <v>32.5</v>
      </c>
      <c r="T53" s="67" t="str">
        <f t="shared" si="5"/>
        <v>yes</v>
      </c>
      <c r="U53" s="67" t="str">
        <f t="shared" si="56"/>
        <v>yes</v>
      </c>
      <c r="V53" s="67" t="str">
        <f t="shared" si="7"/>
        <v>yes</v>
      </c>
      <c r="W53" s="68">
        <v>52.0</v>
      </c>
      <c r="X53" s="69">
        <f t="shared" si="8"/>
        <v>3.076923077</v>
      </c>
      <c r="Y53" s="69">
        <f t="shared" si="9"/>
        <v>12.92307692</v>
      </c>
      <c r="Z53" s="67">
        <f t="shared" si="10"/>
        <v>36.92307692</v>
      </c>
      <c r="AA53" s="70"/>
      <c r="AB53" s="71" t="s">
        <v>106</v>
      </c>
      <c r="AC53" s="69"/>
      <c r="AD53" s="70"/>
    </row>
    <row r="54">
      <c r="A54" s="63">
        <v>302.0</v>
      </c>
      <c r="B54" s="63">
        <v>213.0</v>
      </c>
      <c r="C54" s="66" t="s">
        <v>175</v>
      </c>
      <c r="D54" s="64" t="s">
        <v>176</v>
      </c>
      <c r="E54" s="66" t="s">
        <v>121</v>
      </c>
      <c r="F54" s="63">
        <v>42.96</v>
      </c>
      <c r="G54" s="63">
        <v>1.98</v>
      </c>
      <c r="H54" s="63">
        <v>2.2</v>
      </c>
      <c r="I54" s="64"/>
      <c r="J54" s="64"/>
      <c r="K54" s="64"/>
      <c r="L54" s="63">
        <f t="shared" si="2"/>
        <v>40</v>
      </c>
      <c r="M54" s="63">
        <f t="shared" ref="M54:O54" si="66">if(isblank(I54),F54,I54)</f>
        <v>42.96</v>
      </c>
      <c r="N54" s="63">
        <f t="shared" si="66"/>
        <v>1.98</v>
      </c>
      <c r="O54" s="63">
        <f t="shared" si="66"/>
        <v>2.2</v>
      </c>
      <c r="P54" s="63">
        <v>25.9</v>
      </c>
      <c r="Q54" s="63">
        <v>25.8</v>
      </c>
      <c r="R54" s="63">
        <v>25.2</v>
      </c>
      <c r="S54" s="67">
        <f t="shared" si="17"/>
        <v>25.63333333</v>
      </c>
      <c r="T54" s="67" t="str">
        <f t="shared" si="5"/>
        <v>yes</v>
      </c>
      <c r="U54" s="67" t="str">
        <f t="shared" si="56"/>
        <v>yes</v>
      </c>
      <c r="V54" s="67" t="str">
        <f t="shared" si="7"/>
        <v>yes</v>
      </c>
      <c r="W54" s="68">
        <v>53.0</v>
      </c>
      <c r="X54" s="69">
        <f t="shared" si="8"/>
        <v>3.901170351</v>
      </c>
      <c r="Y54" s="69">
        <f t="shared" si="9"/>
        <v>12.09882965</v>
      </c>
      <c r="Z54" s="67">
        <f t="shared" si="10"/>
        <v>36.09882965</v>
      </c>
      <c r="AA54" s="70"/>
      <c r="AB54" s="71" t="s">
        <v>106</v>
      </c>
      <c r="AC54" s="69"/>
      <c r="AD54" s="70"/>
    </row>
    <row r="55">
      <c r="A55" s="63">
        <v>303.0</v>
      </c>
      <c r="B55" s="63">
        <v>214.0</v>
      </c>
      <c r="C55" s="66" t="s">
        <v>177</v>
      </c>
      <c r="D55" s="64" t="s">
        <v>178</v>
      </c>
      <c r="E55" s="66" t="s">
        <v>121</v>
      </c>
      <c r="F55" s="63">
        <v>66.04</v>
      </c>
      <c r="G55" s="63">
        <v>1.94</v>
      </c>
      <c r="H55" s="63">
        <v>2.26</v>
      </c>
      <c r="I55" s="64"/>
      <c r="J55" s="64"/>
      <c r="K55" s="64"/>
      <c r="L55" s="63">
        <f t="shared" si="2"/>
        <v>40</v>
      </c>
      <c r="M55" s="63">
        <f t="shared" ref="M55:O55" si="67">if(isblank(I55),F55,I55)</f>
        <v>66.04</v>
      </c>
      <c r="N55" s="63">
        <f t="shared" si="67"/>
        <v>1.94</v>
      </c>
      <c r="O55" s="63">
        <f t="shared" si="67"/>
        <v>2.26</v>
      </c>
      <c r="P55" s="63">
        <v>55.6</v>
      </c>
      <c r="Q55" s="63">
        <v>54.7</v>
      </c>
      <c r="R55" s="63">
        <v>54.2</v>
      </c>
      <c r="S55" s="67">
        <f t="shared" si="17"/>
        <v>54.83333333</v>
      </c>
      <c r="T55" s="67" t="str">
        <f t="shared" si="5"/>
        <v>yes</v>
      </c>
      <c r="U55" s="67" t="str">
        <f t="shared" si="56"/>
        <v>yes</v>
      </c>
      <c r="V55" s="67" t="str">
        <f t="shared" si="7"/>
        <v>yes</v>
      </c>
      <c r="W55" s="68">
        <v>54.0</v>
      </c>
      <c r="X55" s="69">
        <f t="shared" si="8"/>
        <v>1.823708207</v>
      </c>
      <c r="Y55" s="69">
        <f t="shared" si="9"/>
        <v>14.17629179</v>
      </c>
      <c r="Z55" s="67">
        <f t="shared" si="10"/>
        <v>38.17629179</v>
      </c>
      <c r="AA55" s="70"/>
      <c r="AB55" s="71" t="s">
        <v>106</v>
      </c>
      <c r="AC55" s="69"/>
      <c r="AD55" s="70"/>
    </row>
    <row r="56">
      <c r="A56" s="63">
        <v>305.0</v>
      </c>
      <c r="B56" s="63">
        <v>216.0</v>
      </c>
      <c r="C56" s="66" t="s">
        <v>179</v>
      </c>
      <c r="D56" s="64" t="s">
        <v>180</v>
      </c>
      <c r="E56" s="66" t="s">
        <v>121</v>
      </c>
      <c r="F56" s="63">
        <v>76.87</v>
      </c>
      <c r="G56" s="63">
        <v>1.93</v>
      </c>
      <c r="H56" s="63">
        <v>1.93</v>
      </c>
      <c r="I56" s="64"/>
      <c r="J56" s="64"/>
      <c r="K56" s="64"/>
      <c r="L56" s="63">
        <f t="shared" si="2"/>
        <v>40</v>
      </c>
      <c r="M56" s="63">
        <f t="shared" ref="M56:O56" si="68">if(isblank(I56),F56,I56)</f>
        <v>76.87</v>
      </c>
      <c r="N56" s="63">
        <f t="shared" si="68"/>
        <v>1.93</v>
      </c>
      <c r="O56" s="63">
        <f t="shared" si="68"/>
        <v>1.93</v>
      </c>
      <c r="P56" s="63">
        <v>69.6</v>
      </c>
      <c r="Q56" s="63">
        <v>68.1</v>
      </c>
      <c r="R56" s="63">
        <v>69.1</v>
      </c>
      <c r="S56" s="67">
        <f t="shared" si="17"/>
        <v>68.93333333</v>
      </c>
      <c r="T56" s="67" t="str">
        <f t="shared" si="5"/>
        <v>yes</v>
      </c>
      <c r="U56" s="67" t="str">
        <f t="shared" si="56"/>
        <v>yes</v>
      </c>
      <c r="V56" s="67" t="str">
        <f t="shared" si="7"/>
        <v>yes</v>
      </c>
      <c r="W56" s="68">
        <v>55.0</v>
      </c>
      <c r="X56" s="69">
        <f t="shared" si="8"/>
        <v>1.450676983</v>
      </c>
      <c r="Y56" s="69">
        <f t="shared" si="9"/>
        <v>14.54932302</v>
      </c>
      <c r="Z56" s="67">
        <f t="shared" si="10"/>
        <v>38.54932302</v>
      </c>
      <c r="AA56" s="70"/>
      <c r="AB56" s="71" t="s">
        <v>106</v>
      </c>
      <c r="AC56" s="69"/>
      <c r="AD56" s="70"/>
    </row>
    <row r="57">
      <c r="A57" s="63">
        <v>307.0</v>
      </c>
      <c r="B57" s="63">
        <v>218.0</v>
      </c>
      <c r="C57" s="66" t="s">
        <v>181</v>
      </c>
      <c r="D57" s="64" t="s">
        <v>182</v>
      </c>
      <c r="E57" s="66" t="s">
        <v>121</v>
      </c>
      <c r="F57" s="63">
        <v>168.5</v>
      </c>
      <c r="G57" s="63">
        <v>1.74</v>
      </c>
      <c r="H57" s="63">
        <v>1.03</v>
      </c>
      <c r="I57" s="63">
        <v>82.66</v>
      </c>
      <c r="J57" s="63">
        <v>1.89</v>
      </c>
      <c r="K57" s="63">
        <v>2.22</v>
      </c>
      <c r="L57" s="63">
        <f t="shared" si="2"/>
        <v>20</v>
      </c>
      <c r="M57" s="63">
        <f t="shared" ref="M57:O57" si="69">if(isblank(I57),F57,I57)</f>
        <v>82.66</v>
      </c>
      <c r="N57" s="63">
        <f t="shared" si="69"/>
        <v>1.89</v>
      </c>
      <c r="O57" s="63">
        <f t="shared" si="69"/>
        <v>2.22</v>
      </c>
      <c r="P57" s="63">
        <v>80.3</v>
      </c>
      <c r="Q57" s="63">
        <v>79.5</v>
      </c>
      <c r="R57" s="63">
        <v>79.6</v>
      </c>
      <c r="S57" s="67">
        <f t="shared" si="17"/>
        <v>79.8</v>
      </c>
      <c r="T57" s="67" t="str">
        <f t="shared" si="5"/>
        <v>yes</v>
      </c>
      <c r="U57" s="67" t="str">
        <f t="shared" si="56"/>
        <v>yes</v>
      </c>
      <c r="V57" s="67" t="str">
        <f t="shared" si="7"/>
        <v>yes</v>
      </c>
      <c r="W57" s="68">
        <v>56.0</v>
      </c>
      <c r="X57" s="69">
        <f t="shared" si="8"/>
        <v>1.253132832</v>
      </c>
      <c r="Y57" s="69">
        <f t="shared" si="9"/>
        <v>14.74686717</v>
      </c>
      <c r="Z57" s="67">
        <f t="shared" si="10"/>
        <v>18.74686717</v>
      </c>
      <c r="AA57" s="70"/>
      <c r="AB57" s="71" t="s">
        <v>106</v>
      </c>
      <c r="AC57" s="69"/>
      <c r="AD57" s="70"/>
    </row>
    <row r="58">
      <c r="A58" s="63">
        <v>308.0</v>
      </c>
      <c r="B58" s="63">
        <v>219.0</v>
      </c>
      <c r="C58" s="66" t="s">
        <v>183</v>
      </c>
      <c r="D58" s="64" t="s">
        <v>184</v>
      </c>
      <c r="E58" s="66" t="s">
        <v>121</v>
      </c>
      <c r="F58" s="63">
        <v>47.08</v>
      </c>
      <c r="G58" s="63">
        <v>2.0</v>
      </c>
      <c r="H58" s="63">
        <v>2.27</v>
      </c>
      <c r="I58" s="64"/>
      <c r="J58" s="64"/>
      <c r="K58" s="64"/>
      <c r="L58" s="63">
        <f t="shared" si="2"/>
        <v>40</v>
      </c>
      <c r="M58" s="63">
        <f t="shared" ref="M58:O58" si="70">if(isblank(I58),F58,I58)</f>
        <v>47.08</v>
      </c>
      <c r="N58" s="63">
        <f t="shared" si="70"/>
        <v>2</v>
      </c>
      <c r="O58" s="63">
        <f t="shared" si="70"/>
        <v>2.27</v>
      </c>
      <c r="P58" s="63">
        <v>25.6</v>
      </c>
      <c r="Q58" s="63">
        <v>24.3</v>
      </c>
      <c r="R58" s="63">
        <v>28.1</v>
      </c>
      <c r="S58" s="67">
        <f t="shared" si="17"/>
        <v>26</v>
      </c>
      <c r="T58" s="67" t="str">
        <f t="shared" si="5"/>
        <v>yes</v>
      </c>
      <c r="U58" s="67" t="str">
        <f t="shared" si="56"/>
        <v>yes</v>
      </c>
      <c r="V58" s="67" t="str">
        <f t="shared" si="7"/>
        <v>yes</v>
      </c>
      <c r="W58" s="68">
        <v>57.0</v>
      </c>
      <c r="X58" s="69">
        <f t="shared" si="8"/>
        <v>3.846153846</v>
      </c>
      <c r="Y58" s="69">
        <f t="shared" si="9"/>
        <v>12.15384615</v>
      </c>
      <c r="Z58" s="67">
        <f t="shared" si="10"/>
        <v>36.15384615</v>
      </c>
      <c r="AA58" s="70"/>
      <c r="AB58" s="71" t="s">
        <v>106</v>
      </c>
      <c r="AC58" s="69"/>
      <c r="AD58" s="70"/>
    </row>
    <row r="59">
      <c r="A59" s="63">
        <v>309.0</v>
      </c>
      <c r="B59" s="63">
        <v>220.0</v>
      </c>
      <c r="C59" s="66" t="s">
        <v>185</v>
      </c>
      <c r="D59" s="64" t="s">
        <v>186</v>
      </c>
      <c r="E59" s="66" t="s">
        <v>121</v>
      </c>
      <c r="F59" s="63">
        <v>50.88</v>
      </c>
      <c r="G59" s="63">
        <v>1.97</v>
      </c>
      <c r="H59" s="63">
        <v>2.27</v>
      </c>
      <c r="I59" s="64"/>
      <c r="J59" s="64"/>
      <c r="K59" s="64"/>
      <c r="L59" s="63">
        <f t="shared" si="2"/>
        <v>40</v>
      </c>
      <c r="M59" s="63">
        <f t="shared" ref="M59:O59" si="71">if(isblank(I59),F59,I59)</f>
        <v>50.88</v>
      </c>
      <c r="N59" s="63">
        <f t="shared" si="71"/>
        <v>1.97</v>
      </c>
      <c r="O59" s="63">
        <f t="shared" si="71"/>
        <v>2.27</v>
      </c>
      <c r="P59" s="63">
        <v>27.0</v>
      </c>
      <c r="Q59" s="63">
        <v>26.1</v>
      </c>
      <c r="R59" s="63">
        <v>25.7</v>
      </c>
      <c r="S59" s="67">
        <f t="shared" si="17"/>
        <v>26.26666667</v>
      </c>
      <c r="T59" s="67" t="str">
        <f t="shared" si="5"/>
        <v>yes</v>
      </c>
      <c r="U59" s="67" t="str">
        <f t="shared" si="56"/>
        <v>yes</v>
      </c>
      <c r="V59" s="67" t="str">
        <f t="shared" si="7"/>
        <v>yes</v>
      </c>
      <c r="W59" s="68">
        <v>58.0</v>
      </c>
      <c r="X59" s="69">
        <f t="shared" si="8"/>
        <v>3.807106599</v>
      </c>
      <c r="Y59" s="69">
        <f t="shared" si="9"/>
        <v>12.1928934</v>
      </c>
      <c r="Z59" s="67">
        <f t="shared" si="10"/>
        <v>36.1928934</v>
      </c>
      <c r="AA59" s="70"/>
      <c r="AB59" s="71" t="s">
        <v>106</v>
      </c>
      <c r="AC59" s="69"/>
      <c r="AD59" s="70"/>
    </row>
    <row r="60">
      <c r="A60" s="63">
        <v>310.0</v>
      </c>
      <c r="B60" s="63">
        <v>221.0</v>
      </c>
      <c r="C60" s="66" t="s">
        <v>187</v>
      </c>
      <c r="D60" s="64" t="s">
        <v>188</v>
      </c>
      <c r="E60" s="66" t="s">
        <v>121</v>
      </c>
      <c r="F60" s="63">
        <v>90.52</v>
      </c>
      <c r="G60" s="63">
        <v>1.97</v>
      </c>
      <c r="H60" s="63">
        <v>2.13</v>
      </c>
      <c r="I60" s="64"/>
      <c r="J60" s="64"/>
      <c r="K60" s="64"/>
      <c r="L60" s="63">
        <f t="shared" si="2"/>
        <v>40</v>
      </c>
      <c r="M60" s="63">
        <f t="shared" ref="M60:O60" si="72">if(isblank(I60),F60,I60)</f>
        <v>90.52</v>
      </c>
      <c r="N60" s="63">
        <f t="shared" si="72"/>
        <v>1.97</v>
      </c>
      <c r="O60" s="63">
        <f t="shared" si="72"/>
        <v>2.13</v>
      </c>
      <c r="P60" s="63">
        <v>65.8</v>
      </c>
      <c r="Q60" s="63">
        <v>64.8</v>
      </c>
      <c r="R60" s="63">
        <v>62.5</v>
      </c>
      <c r="S60" s="67">
        <f t="shared" si="17"/>
        <v>64.36666667</v>
      </c>
      <c r="T60" s="67" t="str">
        <f t="shared" si="5"/>
        <v>yes</v>
      </c>
      <c r="U60" s="67" t="str">
        <f t="shared" si="56"/>
        <v>yes</v>
      </c>
      <c r="V60" s="67" t="str">
        <f t="shared" si="7"/>
        <v>yes</v>
      </c>
      <c r="W60" s="68">
        <v>59.0</v>
      </c>
      <c r="X60" s="69">
        <f t="shared" si="8"/>
        <v>1.553599171</v>
      </c>
      <c r="Y60" s="69">
        <f t="shared" si="9"/>
        <v>14.44640083</v>
      </c>
      <c r="Z60" s="67">
        <f t="shared" si="10"/>
        <v>38.44640083</v>
      </c>
      <c r="AA60" s="70"/>
      <c r="AB60" s="71" t="s">
        <v>106</v>
      </c>
      <c r="AC60" s="69"/>
      <c r="AD60" s="70"/>
    </row>
    <row r="61">
      <c r="A61" s="63">
        <v>311.0</v>
      </c>
      <c r="B61" s="63">
        <v>222.0</v>
      </c>
      <c r="C61" s="66" t="s">
        <v>189</v>
      </c>
      <c r="D61" s="64" t="s">
        <v>190</v>
      </c>
      <c r="E61" s="66" t="s">
        <v>121</v>
      </c>
      <c r="F61" s="63">
        <v>54.32</v>
      </c>
      <c r="G61" s="63">
        <v>1.94</v>
      </c>
      <c r="H61" s="63">
        <v>2.22</v>
      </c>
      <c r="I61" s="64"/>
      <c r="J61" s="64"/>
      <c r="K61" s="64"/>
      <c r="L61" s="63">
        <f t="shared" si="2"/>
        <v>40</v>
      </c>
      <c r="M61" s="63">
        <f t="shared" ref="M61:O61" si="73">if(isblank(I61),F61,I61)</f>
        <v>54.32</v>
      </c>
      <c r="N61" s="63">
        <f t="shared" si="73"/>
        <v>1.94</v>
      </c>
      <c r="O61" s="63">
        <f t="shared" si="73"/>
        <v>2.22</v>
      </c>
      <c r="P61" s="63">
        <v>89.6</v>
      </c>
      <c r="Q61" s="63">
        <v>87.8</v>
      </c>
      <c r="R61" s="63">
        <v>83.0</v>
      </c>
      <c r="S61" s="67">
        <f t="shared" si="17"/>
        <v>86.8</v>
      </c>
      <c r="T61" s="67" t="str">
        <f t="shared" si="5"/>
        <v>yes</v>
      </c>
      <c r="U61" s="67" t="str">
        <f t="shared" si="56"/>
        <v>yes</v>
      </c>
      <c r="V61" s="67" t="str">
        <f t="shared" si="7"/>
        <v>yes</v>
      </c>
      <c r="W61" s="68">
        <v>60.0</v>
      </c>
      <c r="X61" s="69">
        <f t="shared" si="8"/>
        <v>1.152073733</v>
      </c>
      <c r="Y61" s="69">
        <f t="shared" si="9"/>
        <v>14.84792627</v>
      </c>
      <c r="Z61" s="67">
        <f t="shared" si="10"/>
        <v>38.84792627</v>
      </c>
      <c r="AA61" s="70"/>
      <c r="AB61" s="71" t="s">
        <v>106</v>
      </c>
      <c r="AC61" s="71"/>
      <c r="AD61" s="70"/>
    </row>
    <row r="62">
      <c r="A62" s="63">
        <v>312.0</v>
      </c>
      <c r="B62" s="63">
        <v>223.0</v>
      </c>
      <c r="C62" s="66" t="s">
        <v>191</v>
      </c>
      <c r="D62" s="64" t="s">
        <v>192</v>
      </c>
      <c r="E62" s="66" t="s">
        <v>121</v>
      </c>
      <c r="F62" s="63">
        <v>53.37</v>
      </c>
      <c r="G62" s="63">
        <v>1.96</v>
      </c>
      <c r="H62" s="63">
        <v>2.28</v>
      </c>
      <c r="I62" s="64"/>
      <c r="J62" s="64"/>
      <c r="K62" s="64"/>
      <c r="L62" s="63">
        <f t="shared" si="2"/>
        <v>40</v>
      </c>
      <c r="M62" s="63">
        <f t="shared" ref="M62:O62" si="74">if(isblank(I62),F62,I62)</f>
        <v>53.37</v>
      </c>
      <c r="N62" s="63">
        <f t="shared" si="74"/>
        <v>1.96</v>
      </c>
      <c r="O62" s="63">
        <f t="shared" si="74"/>
        <v>2.28</v>
      </c>
      <c r="P62" s="63">
        <v>46.1</v>
      </c>
      <c r="Q62" s="63">
        <v>47.9</v>
      </c>
      <c r="R62" s="63">
        <v>45.2</v>
      </c>
      <c r="S62" s="67">
        <f t="shared" si="17"/>
        <v>46.4</v>
      </c>
      <c r="T62" s="67" t="str">
        <f t="shared" si="5"/>
        <v>yes</v>
      </c>
      <c r="U62" s="67" t="str">
        <f t="shared" si="56"/>
        <v>yes</v>
      </c>
      <c r="V62" s="67" t="str">
        <f t="shared" si="7"/>
        <v>yes</v>
      </c>
      <c r="W62" s="68">
        <v>61.0</v>
      </c>
      <c r="X62" s="69">
        <f t="shared" si="8"/>
        <v>2.155172414</v>
      </c>
      <c r="Y62" s="69">
        <f t="shared" si="9"/>
        <v>13.84482759</v>
      </c>
      <c r="Z62" s="67">
        <f t="shared" si="10"/>
        <v>37.84482759</v>
      </c>
      <c r="AA62" s="70"/>
      <c r="AB62" s="71" t="s">
        <v>106</v>
      </c>
      <c r="AC62" s="69"/>
      <c r="AD62" s="70"/>
    </row>
    <row r="63">
      <c r="A63" s="63">
        <v>313.0</v>
      </c>
      <c r="B63" s="63">
        <v>224.0</v>
      </c>
      <c r="C63" s="66" t="s">
        <v>193</v>
      </c>
      <c r="D63" s="64" t="s">
        <v>194</v>
      </c>
      <c r="E63" s="66" t="s">
        <v>121</v>
      </c>
      <c r="F63" s="63">
        <v>144.5</v>
      </c>
      <c r="G63" s="63">
        <v>1.82</v>
      </c>
      <c r="H63" s="63">
        <v>1.3</v>
      </c>
      <c r="I63" s="63">
        <v>119.6</v>
      </c>
      <c r="J63" s="63">
        <v>1.9</v>
      </c>
      <c r="K63" s="63">
        <v>2.06</v>
      </c>
      <c r="L63" s="63">
        <f t="shared" si="2"/>
        <v>20</v>
      </c>
      <c r="M63" s="63">
        <f t="shared" ref="M63:O63" si="75">if(isblank(I63),F63,I63)</f>
        <v>119.6</v>
      </c>
      <c r="N63" s="63">
        <f t="shared" si="75"/>
        <v>1.9</v>
      </c>
      <c r="O63" s="63">
        <f t="shared" si="75"/>
        <v>2.06</v>
      </c>
      <c r="P63" s="63">
        <v>110.0</v>
      </c>
      <c r="Q63" s="63">
        <v>109.0</v>
      </c>
      <c r="R63" s="63">
        <v>105.0</v>
      </c>
      <c r="S63" s="67">
        <f t="shared" si="17"/>
        <v>108</v>
      </c>
      <c r="T63" s="67" t="str">
        <f t="shared" si="5"/>
        <v>yes</v>
      </c>
      <c r="U63" s="67" t="str">
        <f t="shared" si="56"/>
        <v>yes</v>
      </c>
      <c r="V63" s="67" t="str">
        <f t="shared" si="7"/>
        <v>yes</v>
      </c>
      <c r="W63" s="68">
        <v>62.0</v>
      </c>
      <c r="X63" s="69">
        <f t="shared" si="8"/>
        <v>1.851851852</v>
      </c>
      <c r="Y63" s="69">
        <f t="shared" si="9"/>
        <v>30.14814815</v>
      </c>
      <c r="Z63" s="67">
        <f t="shared" si="10"/>
        <v>18.14814815</v>
      </c>
      <c r="AA63" s="70"/>
      <c r="AB63" s="71" t="s">
        <v>106</v>
      </c>
      <c r="AC63" s="69"/>
      <c r="AD63" s="70"/>
    </row>
    <row r="64">
      <c r="A64" s="63">
        <v>314.0</v>
      </c>
      <c r="B64" s="63">
        <v>225.0</v>
      </c>
      <c r="C64" s="66" t="s">
        <v>195</v>
      </c>
      <c r="D64" s="64" t="s">
        <v>196</v>
      </c>
      <c r="E64" s="66" t="s">
        <v>121</v>
      </c>
      <c r="F64" s="63">
        <v>82.25</v>
      </c>
      <c r="G64" s="63">
        <v>1.95</v>
      </c>
      <c r="H64" s="63">
        <v>2.26</v>
      </c>
      <c r="I64" s="64"/>
      <c r="J64" s="64"/>
      <c r="K64" s="64"/>
      <c r="L64" s="63">
        <f t="shared" si="2"/>
        <v>40</v>
      </c>
      <c r="M64" s="63">
        <f t="shared" ref="M64:O64" si="76">if(isblank(I64),F64,I64)</f>
        <v>82.25</v>
      </c>
      <c r="N64" s="63">
        <f t="shared" si="76"/>
        <v>1.95</v>
      </c>
      <c r="O64" s="63">
        <f t="shared" si="76"/>
        <v>2.26</v>
      </c>
      <c r="P64" s="63">
        <v>63.0</v>
      </c>
      <c r="Q64" s="63">
        <v>61.4</v>
      </c>
      <c r="R64" s="63">
        <v>58.9</v>
      </c>
      <c r="S64" s="67">
        <f t="shared" si="17"/>
        <v>61.1</v>
      </c>
      <c r="T64" s="67" t="str">
        <f t="shared" si="5"/>
        <v>yes</v>
      </c>
      <c r="U64" s="67" t="str">
        <f t="shared" si="56"/>
        <v>yes</v>
      </c>
      <c r="V64" s="67" t="str">
        <f t="shared" si="7"/>
        <v>yes</v>
      </c>
      <c r="W64" s="68">
        <v>63.0</v>
      </c>
      <c r="X64" s="69">
        <f t="shared" si="8"/>
        <v>1.636661211</v>
      </c>
      <c r="Y64" s="69">
        <f t="shared" si="9"/>
        <v>14.36333879</v>
      </c>
      <c r="Z64" s="67">
        <f t="shared" si="10"/>
        <v>38.36333879</v>
      </c>
      <c r="AA64" s="70"/>
      <c r="AB64" s="71" t="s">
        <v>106</v>
      </c>
      <c r="AC64" s="69"/>
      <c r="AD64" s="70"/>
    </row>
    <row r="65">
      <c r="A65" s="63">
        <v>315.0</v>
      </c>
      <c r="B65" s="63">
        <v>226.0</v>
      </c>
      <c r="C65" s="66" t="s">
        <v>197</v>
      </c>
      <c r="D65" s="64" t="s">
        <v>198</v>
      </c>
      <c r="E65" s="66" t="s">
        <v>121</v>
      </c>
      <c r="F65" s="63">
        <v>90.04</v>
      </c>
      <c r="G65" s="63">
        <v>1.89</v>
      </c>
      <c r="H65" s="63">
        <v>1.91</v>
      </c>
      <c r="I65" s="64"/>
      <c r="J65" s="64"/>
      <c r="K65" s="64"/>
      <c r="L65" s="63">
        <f t="shared" si="2"/>
        <v>40</v>
      </c>
      <c r="M65" s="63">
        <f t="shared" ref="M65:O65" si="77">if(isblank(I65),F65,I65)</f>
        <v>90.04</v>
      </c>
      <c r="N65" s="63">
        <f t="shared" si="77"/>
        <v>1.89</v>
      </c>
      <c r="O65" s="63">
        <f t="shared" si="77"/>
        <v>1.91</v>
      </c>
      <c r="P65" s="63">
        <v>52.7</v>
      </c>
      <c r="Q65" s="63">
        <v>52.0</v>
      </c>
      <c r="R65" s="63">
        <v>51.8</v>
      </c>
      <c r="S65" s="67">
        <f t="shared" si="17"/>
        <v>52.16666667</v>
      </c>
      <c r="T65" s="67" t="str">
        <f t="shared" si="5"/>
        <v>yes</v>
      </c>
      <c r="U65" s="67" t="str">
        <f t="shared" si="56"/>
        <v>yes</v>
      </c>
      <c r="V65" s="67" t="str">
        <f t="shared" si="7"/>
        <v>yes</v>
      </c>
      <c r="W65" s="68">
        <v>64.0</v>
      </c>
      <c r="X65" s="69">
        <f t="shared" si="8"/>
        <v>1.916932907</v>
      </c>
      <c r="Y65" s="69">
        <f t="shared" si="9"/>
        <v>14.08306709</v>
      </c>
      <c r="Z65" s="67">
        <f t="shared" si="10"/>
        <v>38.08306709</v>
      </c>
      <c r="AA65" s="70"/>
      <c r="AB65" s="71" t="s">
        <v>106</v>
      </c>
      <c r="AC65" s="71" t="s">
        <v>106</v>
      </c>
      <c r="AD65" s="70"/>
    </row>
    <row r="66">
      <c r="A66" s="63">
        <v>317.0</v>
      </c>
      <c r="B66" s="63">
        <v>228.0</v>
      </c>
      <c r="C66" s="66" t="s">
        <v>199</v>
      </c>
      <c r="D66" s="64" t="s">
        <v>200</v>
      </c>
      <c r="E66" s="66" t="s">
        <v>121</v>
      </c>
      <c r="F66" s="63">
        <v>50.0</v>
      </c>
      <c r="G66" s="63">
        <v>1.88</v>
      </c>
      <c r="H66" s="63">
        <v>2.14</v>
      </c>
      <c r="I66" s="64"/>
      <c r="J66" s="64"/>
      <c r="K66" s="64"/>
      <c r="L66" s="63">
        <f t="shared" si="2"/>
        <v>40</v>
      </c>
      <c r="M66" s="63">
        <f t="shared" ref="M66:O66" si="78">if(isblank(I66),F66,I66)</f>
        <v>50</v>
      </c>
      <c r="N66" s="63">
        <f t="shared" si="78"/>
        <v>1.88</v>
      </c>
      <c r="O66" s="63">
        <f t="shared" si="78"/>
        <v>2.14</v>
      </c>
      <c r="P66" s="63">
        <v>16.8</v>
      </c>
      <c r="Q66" s="63">
        <v>18.9</v>
      </c>
      <c r="R66" s="63">
        <v>18.2</v>
      </c>
      <c r="S66" s="67">
        <f t="shared" si="17"/>
        <v>17.96666667</v>
      </c>
      <c r="T66" s="67" t="str">
        <f t="shared" si="5"/>
        <v>yes</v>
      </c>
      <c r="U66" s="67" t="str">
        <f t="shared" si="56"/>
        <v>yes</v>
      </c>
      <c r="V66" s="67" t="str">
        <f t="shared" si="7"/>
        <v>yes</v>
      </c>
      <c r="W66" s="68">
        <v>65.0</v>
      </c>
      <c r="X66" s="69">
        <f t="shared" si="8"/>
        <v>5.565862709</v>
      </c>
      <c r="Y66" s="69">
        <f t="shared" si="9"/>
        <v>10.43413729</v>
      </c>
      <c r="Z66" s="67">
        <f t="shared" si="10"/>
        <v>34.43413729</v>
      </c>
      <c r="AA66" s="70"/>
      <c r="AB66" s="71" t="s">
        <v>106</v>
      </c>
      <c r="AC66" s="69"/>
      <c r="AD66" s="70"/>
    </row>
    <row r="67">
      <c r="A67" s="63">
        <v>320.0</v>
      </c>
      <c r="B67" s="63">
        <v>231.0</v>
      </c>
      <c r="C67" s="66" t="s">
        <v>201</v>
      </c>
      <c r="D67" s="64" t="s">
        <v>202</v>
      </c>
      <c r="E67" s="66" t="s">
        <v>121</v>
      </c>
      <c r="F67" s="63">
        <v>31.92</v>
      </c>
      <c r="G67" s="63">
        <v>1.84</v>
      </c>
      <c r="H67" s="63">
        <v>2.61</v>
      </c>
      <c r="I67" s="63">
        <v>26.36</v>
      </c>
      <c r="J67" s="63">
        <v>1.93</v>
      </c>
      <c r="K67" s="63">
        <v>1.94</v>
      </c>
      <c r="L67" s="63">
        <f t="shared" si="2"/>
        <v>20</v>
      </c>
      <c r="M67" s="63">
        <f t="shared" ref="M67:O67" si="79">if(isblank(I67),F67,I67)</f>
        <v>26.36</v>
      </c>
      <c r="N67" s="63">
        <f t="shared" si="79"/>
        <v>1.93</v>
      </c>
      <c r="O67" s="63">
        <f t="shared" si="79"/>
        <v>1.94</v>
      </c>
      <c r="P67" s="63">
        <v>12.9</v>
      </c>
      <c r="Q67" s="63">
        <v>11.9</v>
      </c>
      <c r="R67" s="63">
        <v>11.9</v>
      </c>
      <c r="S67" s="67">
        <f t="shared" si="17"/>
        <v>12.23333333</v>
      </c>
      <c r="T67" s="67" t="str">
        <f t="shared" si="5"/>
        <v>yes</v>
      </c>
      <c r="U67" s="67" t="str">
        <f t="shared" si="56"/>
        <v>yes</v>
      </c>
      <c r="V67" s="67" t="str">
        <f t="shared" si="7"/>
        <v>yes</v>
      </c>
      <c r="W67" s="68">
        <v>66.0</v>
      </c>
      <c r="X67" s="69">
        <f t="shared" si="8"/>
        <v>8.174386921</v>
      </c>
      <c r="Y67" s="69">
        <f t="shared" si="9"/>
        <v>7.825613079</v>
      </c>
      <c r="Z67" s="67">
        <f t="shared" si="10"/>
        <v>11.82561308</v>
      </c>
      <c r="AA67" s="70"/>
      <c r="AB67" s="71" t="s">
        <v>106</v>
      </c>
      <c r="AC67" s="69"/>
      <c r="AD67" s="70"/>
    </row>
    <row r="68">
      <c r="A68" s="63">
        <v>329.0</v>
      </c>
      <c r="B68" s="63">
        <v>240.0</v>
      </c>
      <c r="C68" s="66" t="s">
        <v>203</v>
      </c>
      <c r="D68" s="64" t="s">
        <v>204</v>
      </c>
      <c r="E68" s="66" t="s">
        <v>121</v>
      </c>
      <c r="F68" s="63">
        <v>47.6</v>
      </c>
      <c r="G68" s="63">
        <v>1.81</v>
      </c>
      <c r="H68" s="63">
        <v>1.33</v>
      </c>
      <c r="I68" s="63">
        <v>40.04</v>
      </c>
      <c r="J68" s="63">
        <v>1.97</v>
      </c>
      <c r="K68" s="63">
        <v>2.39</v>
      </c>
      <c r="L68" s="63">
        <f t="shared" si="2"/>
        <v>20</v>
      </c>
      <c r="M68" s="63">
        <f t="shared" ref="M68:O68" si="80">if(isblank(I68),F68,I68)</f>
        <v>40.04</v>
      </c>
      <c r="N68" s="63">
        <f t="shared" si="80"/>
        <v>1.97</v>
      </c>
      <c r="O68" s="63">
        <f t="shared" si="80"/>
        <v>2.39</v>
      </c>
      <c r="P68" s="63">
        <v>11.7</v>
      </c>
      <c r="Q68" s="63">
        <v>11.9</v>
      </c>
      <c r="R68" s="63">
        <v>11.4</v>
      </c>
      <c r="S68" s="67">
        <f t="shared" si="17"/>
        <v>11.66666667</v>
      </c>
      <c r="T68" s="67" t="str">
        <f t="shared" si="5"/>
        <v>yes</v>
      </c>
      <c r="U68" s="67" t="str">
        <f t="shared" si="56"/>
        <v>yes</v>
      </c>
      <c r="V68" s="67" t="str">
        <f t="shared" si="7"/>
        <v>yes</v>
      </c>
      <c r="W68" s="68">
        <v>67.0</v>
      </c>
      <c r="X68" s="69">
        <f t="shared" si="8"/>
        <v>8.571428571</v>
      </c>
      <c r="Y68" s="69">
        <f t="shared" si="9"/>
        <v>7.428571429</v>
      </c>
      <c r="Z68" s="67">
        <f t="shared" si="10"/>
        <v>11.42857143</v>
      </c>
      <c r="AA68" s="70"/>
      <c r="AB68" s="71" t="s">
        <v>106</v>
      </c>
      <c r="AC68" s="69"/>
      <c r="AD68" s="70"/>
    </row>
    <row r="69">
      <c r="A69" s="63">
        <v>334.0</v>
      </c>
      <c r="B69" s="63">
        <v>245.0</v>
      </c>
      <c r="C69" s="66" t="s">
        <v>205</v>
      </c>
      <c r="D69" s="64" t="s">
        <v>206</v>
      </c>
      <c r="E69" s="66" t="s">
        <v>121</v>
      </c>
      <c r="F69" s="63">
        <v>50.02</v>
      </c>
      <c r="G69" s="63">
        <v>1.75</v>
      </c>
      <c r="H69" s="63">
        <v>1.19</v>
      </c>
      <c r="I69" s="63">
        <v>21.96</v>
      </c>
      <c r="J69" s="63">
        <v>1.9</v>
      </c>
      <c r="K69" s="63">
        <v>2.05</v>
      </c>
      <c r="L69" s="63">
        <f t="shared" si="2"/>
        <v>20</v>
      </c>
      <c r="M69" s="63">
        <f t="shared" ref="M69:O69" si="81">if(isblank(I69),F69,I69)</f>
        <v>21.96</v>
      </c>
      <c r="N69" s="63">
        <f t="shared" si="81"/>
        <v>1.9</v>
      </c>
      <c r="O69" s="63">
        <f t="shared" si="81"/>
        <v>2.05</v>
      </c>
      <c r="P69" s="63">
        <v>11.1</v>
      </c>
      <c r="Q69" s="63">
        <v>9.91</v>
      </c>
      <c r="R69" s="63">
        <v>9.95</v>
      </c>
      <c r="S69" s="67">
        <f t="shared" si="17"/>
        <v>10.32</v>
      </c>
      <c r="T69" s="67" t="str">
        <f t="shared" si="5"/>
        <v>yes</v>
      </c>
      <c r="U69" s="67" t="str">
        <f t="shared" si="56"/>
        <v>yes</v>
      </c>
      <c r="V69" s="67" t="str">
        <f t="shared" si="7"/>
        <v>yes</v>
      </c>
      <c r="W69" s="68">
        <v>68.0</v>
      </c>
      <c r="X69" s="69">
        <f t="shared" si="8"/>
        <v>9.689922481</v>
      </c>
      <c r="Y69" s="69">
        <f t="shared" si="9"/>
        <v>6.310077519</v>
      </c>
      <c r="Z69" s="67">
        <f t="shared" si="10"/>
        <v>10.31007752</v>
      </c>
      <c r="AA69" s="70"/>
      <c r="AB69" s="71" t="s">
        <v>106</v>
      </c>
      <c r="AC69" s="69"/>
      <c r="AD69" s="70"/>
    </row>
    <row r="70">
      <c r="A70" s="63">
        <v>338.0</v>
      </c>
      <c r="B70" s="63">
        <v>249.0</v>
      </c>
      <c r="C70" s="66" t="s">
        <v>207</v>
      </c>
      <c r="D70" s="64" t="s">
        <v>208</v>
      </c>
      <c r="E70" s="66" t="s">
        <v>121</v>
      </c>
      <c r="F70" s="63">
        <v>24.6</v>
      </c>
      <c r="G70" s="63">
        <v>1.88</v>
      </c>
      <c r="H70" s="63">
        <v>1.81</v>
      </c>
      <c r="I70" s="64"/>
      <c r="J70" s="64"/>
      <c r="K70" s="64"/>
      <c r="L70" s="63">
        <f t="shared" si="2"/>
        <v>40</v>
      </c>
      <c r="M70" s="63">
        <f t="shared" ref="M70:O70" si="82">if(isblank(I70),F70,I70)</f>
        <v>24.6</v>
      </c>
      <c r="N70" s="63">
        <f t="shared" si="82"/>
        <v>1.88</v>
      </c>
      <c r="O70" s="63">
        <f t="shared" si="82"/>
        <v>1.81</v>
      </c>
      <c r="P70" s="63">
        <v>37.5</v>
      </c>
      <c r="Q70" s="63">
        <v>34.5</v>
      </c>
      <c r="R70" s="63">
        <v>34.2</v>
      </c>
      <c r="S70" s="67">
        <f t="shared" si="17"/>
        <v>35.4</v>
      </c>
      <c r="T70" s="67" t="str">
        <f t="shared" si="5"/>
        <v>yes</v>
      </c>
      <c r="U70" s="67" t="str">
        <f t="shared" si="56"/>
        <v>yes</v>
      </c>
      <c r="V70" s="67" t="str">
        <f t="shared" si="7"/>
        <v>yes</v>
      </c>
      <c r="W70" s="68">
        <v>69.0</v>
      </c>
      <c r="X70" s="69">
        <f t="shared" si="8"/>
        <v>2.824858757</v>
      </c>
      <c r="Y70" s="69">
        <f t="shared" si="9"/>
        <v>13.17514124</v>
      </c>
      <c r="Z70" s="67">
        <f t="shared" si="10"/>
        <v>37.17514124</v>
      </c>
      <c r="AA70" s="70"/>
      <c r="AB70" s="71" t="s">
        <v>106</v>
      </c>
      <c r="AC70" s="69"/>
      <c r="AD70" s="70"/>
    </row>
    <row r="71">
      <c r="A71" s="63">
        <v>339.0</v>
      </c>
      <c r="B71" s="63">
        <v>250.0</v>
      </c>
      <c r="C71" s="66" t="s">
        <v>209</v>
      </c>
      <c r="D71" s="64" t="s">
        <v>210</v>
      </c>
      <c r="E71" s="66" t="s">
        <v>121</v>
      </c>
      <c r="F71" s="63">
        <v>80.21</v>
      </c>
      <c r="G71" s="63">
        <v>1.93</v>
      </c>
      <c r="H71" s="63">
        <v>1.93</v>
      </c>
      <c r="I71" s="64"/>
      <c r="J71" s="64"/>
      <c r="K71" s="64"/>
      <c r="L71" s="63">
        <f t="shared" si="2"/>
        <v>40</v>
      </c>
      <c r="M71" s="63">
        <f t="shared" ref="M71:O71" si="83">if(isblank(I71),F71,I71)</f>
        <v>80.21</v>
      </c>
      <c r="N71" s="63">
        <f t="shared" si="83"/>
        <v>1.93</v>
      </c>
      <c r="O71" s="63">
        <f t="shared" si="83"/>
        <v>1.93</v>
      </c>
      <c r="P71" s="63">
        <v>134.0</v>
      </c>
      <c r="Q71" s="63">
        <v>130.0</v>
      </c>
      <c r="R71" s="63">
        <v>128.0</v>
      </c>
      <c r="S71" s="67">
        <f t="shared" si="17"/>
        <v>130.6666667</v>
      </c>
      <c r="T71" s="67" t="str">
        <f t="shared" si="5"/>
        <v>yes</v>
      </c>
      <c r="U71" s="67" t="str">
        <f t="shared" si="56"/>
        <v>yes</v>
      </c>
      <c r="V71" s="67" t="str">
        <f t="shared" si="7"/>
        <v>yes</v>
      </c>
      <c r="W71" s="68">
        <v>70.0</v>
      </c>
      <c r="X71" s="69">
        <f t="shared" si="8"/>
        <v>1.530612245</v>
      </c>
      <c r="Y71" s="69">
        <f t="shared" si="9"/>
        <v>30.46938776</v>
      </c>
      <c r="Z71" s="67">
        <f t="shared" si="10"/>
        <v>38.46938776</v>
      </c>
      <c r="AA71" s="70"/>
      <c r="AB71" s="71" t="s">
        <v>106</v>
      </c>
      <c r="AC71" s="69"/>
      <c r="AD71" s="70"/>
    </row>
    <row r="72">
      <c r="A72" s="63">
        <v>340.0</v>
      </c>
      <c r="B72" s="63">
        <v>251.0</v>
      </c>
      <c r="C72" s="66" t="s">
        <v>211</v>
      </c>
      <c r="D72" s="64" t="s">
        <v>212</v>
      </c>
      <c r="E72" s="66" t="s">
        <v>121</v>
      </c>
      <c r="F72" s="63">
        <v>40.4</v>
      </c>
      <c r="G72" s="63">
        <v>1.92</v>
      </c>
      <c r="H72" s="63">
        <v>1.98</v>
      </c>
      <c r="I72" s="64"/>
      <c r="J72" s="64"/>
      <c r="K72" s="64"/>
      <c r="L72" s="63">
        <f t="shared" si="2"/>
        <v>40</v>
      </c>
      <c r="M72" s="63">
        <f t="shared" ref="M72:O72" si="84">if(isblank(I72),F72,I72)</f>
        <v>40.4</v>
      </c>
      <c r="N72" s="63">
        <f t="shared" si="84"/>
        <v>1.92</v>
      </c>
      <c r="O72" s="63">
        <f t="shared" si="84"/>
        <v>1.98</v>
      </c>
      <c r="P72" s="63">
        <v>38.7</v>
      </c>
      <c r="Q72" s="63">
        <v>35.6</v>
      </c>
      <c r="R72" s="63">
        <v>36.9</v>
      </c>
      <c r="S72" s="67">
        <f t="shared" si="17"/>
        <v>37.06666667</v>
      </c>
      <c r="T72" s="67" t="str">
        <f t="shared" si="5"/>
        <v>yes</v>
      </c>
      <c r="U72" s="67" t="str">
        <f t="shared" si="56"/>
        <v>yes</v>
      </c>
      <c r="V72" s="67" t="str">
        <f t="shared" si="7"/>
        <v>yes</v>
      </c>
      <c r="W72" s="68">
        <v>71.0</v>
      </c>
      <c r="X72" s="69">
        <f t="shared" si="8"/>
        <v>2.697841727</v>
      </c>
      <c r="Y72" s="69">
        <f t="shared" si="9"/>
        <v>13.30215827</v>
      </c>
      <c r="Z72" s="67">
        <f t="shared" si="10"/>
        <v>37.30215827</v>
      </c>
      <c r="AA72" s="70"/>
      <c r="AB72" s="71" t="s">
        <v>106</v>
      </c>
      <c r="AC72" s="69"/>
      <c r="AD72" s="70"/>
    </row>
    <row r="73">
      <c r="A73" s="63">
        <v>341.0</v>
      </c>
      <c r="B73" s="63">
        <v>252.0</v>
      </c>
      <c r="C73" s="66" t="s">
        <v>213</v>
      </c>
      <c r="D73" s="64" t="s">
        <v>214</v>
      </c>
      <c r="E73" s="66" t="s">
        <v>121</v>
      </c>
      <c r="F73" s="63">
        <v>40.3</v>
      </c>
      <c r="G73" s="63">
        <v>1.93</v>
      </c>
      <c r="H73" s="63">
        <v>1.94</v>
      </c>
      <c r="I73" s="64"/>
      <c r="J73" s="64"/>
      <c r="K73" s="64"/>
      <c r="L73" s="63">
        <f t="shared" si="2"/>
        <v>40</v>
      </c>
      <c r="M73" s="63">
        <f t="shared" ref="M73:O73" si="85">if(isblank(I73),F73,I73)</f>
        <v>40.3</v>
      </c>
      <c r="N73" s="63">
        <f t="shared" si="85"/>
        <v>1.93</v>
      </c>
      <c r="O73" s="63">
        <f t="shared" si="85"/>
        <v>1.94</v>
      </c>
      <c r="P73" s="63">
        <v>16.0</v>
      </c>
      <c r="Q73" s="63">
        <v>16.6</v>
      </c>
      <c r="R73" s="63">
        <v>15.0</v>
      </c>
      <c r="S73" s="67">
        <f t="shared" si="17"/>
        <v>15.86666667</v>
      </c>
      <c r="T73" s="67" t="str">
        <f t="shared" si="5"/>
        <v>yes</v>
      </c>
      <c r="U73" s="67" t="str">
        <f t="shared" si="56"/>
        <v>yes</v>
      </c>
      <c r="V73" s="67" t="str">
        <f t="shared" si="7"/>
        <v>yes</v>
      </c>
      <c r="W73" s="68">
        <v>72.0</v>
      </c>
      <c r="X73" s="69">
        <f t="shared" si="8"/>
        <v>6.302521008</v>
      </c>
      <c r="Y73" s="69">
        <f t="shared" si="9"/>
        <v>9.697478992</v>
      </c>
      <c r="Z73" s="67">
        <f t="shared" si="10"/>
        <v>33.69747899</v>
      </c>
      <c r="AA73" s="70"/>
      <c r="AB73" s="71" t="s">
        <v>106</v>
      </c>
      <c r="AC73" s="69"/>
      <c r="AD73" s="70"/>
    </row>
    <row r="74">
      <c r="A74" s="63">
        <v>342.0</v>
      </c>
      <c r="B74" s="63">
        <v>253.0</v>
      </c>
      <c r="C74" s="66" t="s">
        <v>215</v>
      </c>
      <c r="D74" s="64" t="s">
        <v>216</v>
      </c>
      <c r="E74" s="66" t="s">
        <v>121</v>
      </c>
      <c r="F74" s="63">
        <v>41.51</v>
      </c>
      <c r="G74" s="63">
        <v>1.75</v>
      </c>
      <c r="H74" s="63">
        <v>1.1</v>
      </c>
      <c r="I74" s="63">
        <v>27.8</v>
      </c>
      <c r="J74" s="63">
        <v>1.95</v>
      </c>
      <c r="K74" s="63">
        <v>1.9</v>
      </c>
      <c r="L74" s="63">
        <f t="shared" si="2"/>
        <v>20</v>
      </c>
      <c r="M74" s="63">
        <f t="shared" ref="M74:O74" si="86">if(isblank(I74),F74,I74)</f>
        <v>27.8</v>
      </c>
      <c r="N74" s="63">
        <f t="shared" si="86"/>
        <v>1.95</v>
      </c>
      <c r="O74" s="63">
        <f t="shared" si="86"/>
        <v>1.9</v>
      </c>
      <c r="P74" s="63">
        <v>8.74</v>
      </c>
      <c r="Q74" s="63">
        <v>8.45</v>
      </c>
      <c r="R74" s="63">
        <v>8.27</v>
      </c>
      <c r="S74" s="67">
        <f t="shared" si="17"/>
        <v>8.486666667</v>
      </c>
      <c r="T74" s="67" t="str">
        <f t="shared" si="5"/>
        <v>yes</v>
      </c>
      <c r="U74" s="67" t="str">
        <f t="shared" si="56"/>
        <v>yes</v>
      </c>
      <c r="V74" s="67" t="str">
        <f t="shared" si="7"/>
        <v>yes</v>
      </c>
      <c r="W74" s="68">
        <v>73.0</v>
      </c>
      <c r="X74" s="69">
        <f t="shared" si="8"/>
        <v>11.78318932</v>
      </c>
      <c r="Y74" s="69">
        <f t="shared" si="9"/>
        <v>4.216810683</v>
      </c>
      <c r="Z74" s="67">
        <f t="shared" si="10"/>
        <v>8.216810683</v>
      </c>
      <c r="AA74" s="70"/>
      <c r="AB74" s="71" t="s">
        <v>106</v>
      </c>
      <c r="AC74" s="69"/>
      <c r="AD74" s="70"/>
    </row>
    <row r="75">
      <c r="A75" s="63">
        <v>343.0</v>
      </c>
      <c r="B75" s="63">
        <v>254.0</v>
      </c>
      <c r="C75" s="66" t="s">
        <v>217</v>
      </c>
      <c r="D75" s="64" t="s">
        <v>218</v>
      </c>
      <c r="E75" s="66" t="s">
        <v>121</v>
      </c>
      <c r="F75" s="63">
        <v>29.75</v>
      </c>
      <c r="G75" s="63">
        <v>1.9</v>
      </c>
      <c r="H75" s="63">
        <v>2.13</v>
      </c>
      <c r="I75" s="64"/>
      <c r="J75" s="64"/>
      <c r="K75" s="64"/>
      <c r="L75" s="63">
        <f t="shared" si="2"/>
        <v>40</v>
      </c>
      <c r="M75" s="63">
        <f t="shared" ref="M75:O75" si="87">if(isblank(I75),F75,I75)</f>
        <v>29.75</v>
      </c>
      <c r="N75" s="63">
        <f t="shared" si="87"/>
        <v>1.9</v>
      </c>
      <c r="O75" s="63">
        <f t="shared" si="87"/>
        <v>2.13</v>
      </c>
      <c r="P75" s="63">
        <v>31.1</v>
      </c>
      <c r="Q75" s="63">
        <v>27.8</v>
      </c>
      <c r="R75" s="63">
        <v>26.8</v>
      </c>
      <c r="S75" s="67">
        <f t="shared" si="17"/>
        <v>28.56666667</v>
      </c>
      <c r="T75" s="67" t="str">
        <f t="shared" si="5"/>
        <v>yes</v>
      </c>
      <c r="U75" s="67" t="str">
        <f t="shared" si="56"/>
        <v>yes</v>
      </c>
      <c r="V75" s="67" t="str">
        <f t="shared" si="7"/>
        <v>yes</v>
      </c>
      <c r="W75" s="68">
        <v>74.0</v>
      </c>
      <c r="X75" s="69">
        <f t="shared" si="8"/>
        <v>3.500583431</v>
      </c>
      <c r="Y75" s="69">
        <f t="shared" si="9"/>
        <v>12.49941657</v>
      </c>
      <c r="Z75" s="67">
        <f t="shared" si="10"/>
        <v>36.49941657</v>
      </c>
      <c r="AA75" s="70"/>
      <c r="AB75" s="71" t="s">
        <v>106</v>
      </c>
      <c r="AC75" s="69"/>
      <c r="AD75" s="70"/>
    </row>
    <row r="76">
      <c r="A76" s="63">
        <v>344.0</v>
      </c>
      <c r="B76" s="63">
        <v>255.0</v>
      </c>
      <c r="C76" s="66" t="s">
        <v>219</v>
      </c>
      <c r="D76" s="64" t="s">
        <v>220</v>
      </c>
      <c r="E76" s="66" t="s">
        <v>121</v>
      </c>
      <c r="F76" s="63">
        <v>47.33</v>
      </c>
      <c r="G76" s="63">
        <v>1.94</v>
      </c>
      <c r="H76" s="63">
        <v>2.34</v>
      </c>
      <c r="I76" s="64"/>
      <c r="J76" s="64"/>
      <c r="K76" s="64"/>
      <c r="L76" s="63">
        <f t="shared" si="2"/>
        <v>40</v>
      </c>
      <c r="M76" s="63">
        <f t="shared" ref="M76:O76" si="88">if(isblank(I76),F76,I76)</f>
        <v>47.33</v>
      </c>
      <c r="N76" s="63">
        <f t="shared" si="88"/>
        <v>1.94</v>
      </c>
      <c r="O76" s="63">
        <f t="shared" si="88"/>
        <v>2.34</v>
      </c>
      <c r="P76" s="63">
        <v>22.8</v>
      </c>
      <c r="Q76" s="63">
        <v>21.9</v>
      </c>
      <c r="R76" s="63">
        <v>21.7</v>
      </c>
      <c r="S76" s="67">
        <f t="shared" si="17"/>
        <v>22.13333333</v>
      </c>
      <c r="T76" s="67" t="str">
        <f t="shared" si="5"/>
        <v>yes</v>
      </c>
      <c r="U76" s="67" t="str">
        <f t="shared" si="56"/>
        <v>yes</v>
      </c>
      <c r="V76" s="67" t="str">
        <f t="shared" si="7"/>
        <v>yes</v>
      </c>
      <c r="W76" s="68">
        <v>75.0</v>
      </c>
      <c r="X76" s="69">
        <f t="shared" si="8"/>
        <v>4.518072289</v>
      </c>
      <c r="Y76" s="69">
        <f t="shared" si="9"/>
        <v>11.48192771</v>
      </c>
      <c r="Z76" s="67">
        <f t="shared" si="10"/>
        <v>35.48192771</v>
      </c>
      <c r="AA76" s="70"/>
      <c r="AB76" s="71" t="s">
        <v>106</v>
      </c>
      <c r="AC76" s="69"/>
      <c r="AD76" s="70"/>
    </row>
    <row r="77">
      <c r="A77" s="63">
        <v>345.0</v>
      </c>
      <c r="B77" s="63">
        <v>256.0</v>
      </c>
      <c r="C77" s="66" t="s">
        <v>221</v>
      </c>
      <c r="D77" s="64" t="s">
        <v>222</v>
      </c>
      <c r="E77" s="66" t="s">
        <v>121</v>
      </c>
      <c r="F77" s="63">
        <v>45.49</v>
      </c>
      <c r="G77" s="63">
        <v>1.9</v>
      </c>
      <c r="H77" s="63">
        <v>1.82</v>
      </c>
      <c r="I77" s="64"/>
      <c r="J77" s="64"/>
      <c r="K77" s="64"/>
      <c r="L77" s="63">
        <f t="shared" si="2"/>
        <v>40</v>
      </c>
      <c r="M77" s="63">
        <f t="shared" ref="M77:O77" si="89">if(isblank(I77),F77,I77)</f>
        <v>45.49</v>
      </c>
      <c r="N77" s="63">
        <f t="shared" si="89"/>
        <v>1.9</v>
      </c>
      <c r="O77" s="63">
        <f t="shared" si="89"/>
        <v>1.82</v>
      </c>
      <c r="P77" s="63">
        <v>24.2</v>
      </c>
      <c r="Q77" s="63">
        <v>24.5</v>
      </c>
      <c r="R77" s="63">
        <v>24.6</v>
      </c>
      <c r="S77" s="67">
        <f t="shared" si="17"/>
        <v>24.43333333</v>
      </c>
      <c r="T77" s="67" t="str">
        <f t="shared" si="5"/>
        <v>yes</v>
      </c>
      <c r="U77" s="67" t="str">
        <f t="shared" si="56"/>
        <v>yes</v>
      </c>
      <c r="V77" s="67" t="str">
        <f t="shared" si="7"/>
        <v>yes</v>
      </c>
      <c r="W77" s="68">
        <v>76.0</v>
      </c>
      <c r="X77" s="69">
        <f t="shared" si="8"/>
        <v>4.092769441</v>
      </c>
      <c r="Y77" s="69">
        <f t="shared" si="9"/>
        <v>11.90723056</v>
      </c>
      <c r="Z77" s="67">
        <f t="shared" si="10"/>
        <v>35.90723056</v>
      </c>
      <c r="AA77" s="70"/>
      <c r="AB77" s="71" t="s">
        <v>106</v>
      </c>
      <c r="AC77" s="69"/>
      <c r="AD77" s="70"/>
    </row>
    <row r="78">
      <c r="A78" s="63">
        <v>346.0</v>
      </c>
      <c r="B78" s="63">
        <v>257.0</v>
      </c>
      <c r="C78" s="66" t="s">
        <v>223</v>
      </c>
      <c r="D78" s="64" t="s">
        <v>224</v>
      </c>
      <c r="E78" s="66" t="s">
        <v>121</v>
      </c>
      <c r="F78" s="63">
        <v>23.77</v>
      </c>
      <c r="G78" s="63">
        <v>1.84</v>
      </c>
      <c r="H78" s="63">
        <v>1.89</v>
      </c>
      <c r="I78" s="64"/>
      <c r="J78" s="64"/>
      <c r="K78" s="64"/>
      <c r="L78" s="63">
        <f t="shared" si="2"/>
        <v>40</v>
      </c>
      <c r="M78" s="63">
        <f t="shared" ref="M78:O78" si="90">if(isblank(I78),F78,I78)</f>
        <v>23.77</v>
      </c>
      <c r="N78" s="63">
        <f t="shared" si="90"/>
        <v>1.84</v>
      </c>
      <c r="O78" s="63">
        <f t="shared" si="90"/>
        <v>1.89</v>
      </c>
      <c r="P78" s="63">
        <v>12.8</v>
      </c>
      <c r="Q78" s="63">
        <v>15.0</v>
      </c>
      <c r="R78" s="63">
        <v>10.3</v>
      </c>
      <c r="S78" s="67">
        <f t="shared" si="17"/>
        <v>12.7</v>
      </c>
      <c r="T78" s="67" t="str">
        <f t="shared" si="5"/>
        <v>yes</v>
      </c>
      <c r="U78" s="67" t="str">
        <f t="shared" si="56"/>
        <v>yes</v>
      </c>
      <c r="V78" s="67" t="str">
        <f t="shared" si="7"/>
        <v>yes</v>
      </c>
      <c r="W78" s="68">
        <v>77.0</v>
      </c>
      <c r="X78" s="69">
        <f t="shared" si="8"/>
        <v>7.874015748</v>
      </c>
      <c r="Y78" s="69">
        <f t="shared" si="9"/>
        <v>8.125984252</v>
      </c>
      <c r="Z78" s="67">
        <f t="shared" si="10"/>
        <v>32.12598425</v>
      </c>
      <c r="AA78" s="70"/>
      <c r="AB78" s="71" t="s">
        <v>106</v>
      </c>
      <c r="AC78" s="69"/>
      <c r="AD78" s="70"/>
    </row>
    <row r="79">
      <c r="A79" s="63">
        <v>347.0</v>
      </c>
      <c r="B79" s="63">
        <v>258.0</v>
      </c>
      <c r="C79" s="66" t="s">
        <v>225</v>
      </c>
      <c r="D79" s="64" t="s">
        <v>226</v>
      </c>
      <c r="E79" s="66" t="s">
        <v>121</v>
      </c>
      <c r="F79" s="63">
        <v>37.85</v>
      </c>
      <c r="G79" s="63">
        <v>1.96</v>
      </c>
      <c r="H79" s="63">
        <v>1.97</v>
      </c>
      <c r="I79" s="64"/>
      <c r="J79" s="64"/>
      <c r="K79" s="64"/>
      <c r="L79" s="63">
        <f t="shared" si="2"/>
        <v>40</v>
      </c>
      <c r="M79" s="63">
        <f t="shared" ref="M79:O79" si="91">if(isblank(I79),F79,I79)</f>
        <v>37.85</v>
      </c>
      <c r="N79" s="63">
        <f t="shared" si="91"/>
        <v>1.96</v>
      </c>
      <c r="O79" s="63">
        <f t="shared" si="91"/>
        <v>1.97</v>
      </c>
      <c r="P79" s="63">
        <v>43.4</v>
      </c>
      <c r="Q79" s="63">
        <v>41.3</v>
      </c>
      <c r="R79" s="63">
        <v>32.9</v>
      </c>
      <c r="S79" s="67">
        <f t="shared" si="17"/>
        <v>39.2</v>
      </c>
      <c r="T79" s="67" t="str">
        <f t="shared" si="5"/>
        <v>yes</v>
      </c>
      <c r="U79" s="67" t="str">
        <f t="shared" si="56"/>
        <v>yes</v>
      </c>
      <c r="V79" s="67" t="str">
        <f t="shared" si="7"/>
        <v>yes</v>
      </c>
      <c r="W79" s="68">
        <v>78.0</v>
      </c>
      <c r="X79" s="69">
        <f t="shared" si="8"/>
        <v>2.551020408</v>
      </c>
      <c r="Y79" s="69">
        <f t="shared" si="9"/>
        <v>13.44897959</v>
      </c>
      <c r="Z79" s="67">
        <f t="shared" si="10"/>
        <v>37.44897959</v>
      </c>
      <c r="AA79" s="70"/>
      <c r="AB79" s="71" t="s">
        <v>106</v>
      </c>
      <c r="AC79" s="69"/>
      <c r="AD79" s="70"/>
    </row>
    <row r="80">
      <c r="A80" s="63">
        <v>349.0</v>
      </c>
      <c r="B80" s="63">
        <v>260.0</v>
      </c>
      <c r="C80" s="66" t="s">
        <v>227</v>
      </c>
      <c r="D80" s="64" t="s">
        <v>228</v>
      </c>
      <c r="E80" s="66" t="s">
        <v>121</v>
      </c>
      <c r="F80" s="63">
        <v>37.33</v>
      </c>
      <c r="G80" s="63">
        <v>1.94</v>
      </c>
      <c r="H80" s="63">
        <v>2.25</v>
      </c>
      <c r="I80" s="64"/>
      <c r="J80" s="64"/>
      <c r="K80" s="64"/>
      <c r="L80" s="63">
        <f t="shared" si="2"/>
        <v>40</v>
      </c>
      <c r="M80" s="63">
        <f t="shared" ref="M80:O80" si="92">if(isblank(I80),F80,I80)</f>
        <v>37.33</v>
      </c>
      <c r="N80" s="63">
        <f t="shared" si="92"/>
        <v>1.94</v>
      </c>
      <c r="O80" s="63">
        <f t="shared" si="92"/>
        <v>2.25</v>
      </c>
      <c r="P80" s="63">
        <v>26.4</v>
      </c>
      <c r="Q80" s="63">
        <v>26.4</v>
      </c>
      <c r="R80" s="63">
        <v>25.6</v>
      </c>
      <c r="S80" s="67">
        <f t="shared" si="17"/>
        <v>26.13333333</v>
      </c>
      <c r="T80" s="67" t="str">
        <f t="shared" si="5"/>
        <v>yes</v>
      </c>
      <c r="U80" s="67" t="str">
        <f t="shared" si="56"/>
        <v>yes</v>
      </c>
      <c r="V80" s="67" t="str">
        <f t="shared" si="7"/>
        <v>yes</v>
      </c>
      <c r="W80" s="68">
        <v>79.0</v>
      </c>
      <c r="X80" s="69">
        <f t="shared" si="8"/>
        <v>3.826530612</v>
      </c>
      <c r="Y80" s="69">
        <f t="shared" si="9"/>
        <v>12.17346939</v>
      </c>
      <c r="Z80" s="67">
        <f t="shared" si="10"/>
        <v>36.17346939</v>
      </c>
      <c r="AA80" s="70"/>
      <c r="AB80" s="71" t="s">
        <v>106</v>
      </c>
      <c r="AC80" s="69"/>
      <c r="AD80" s="70"/>
    </row>
    <row r="81">
      <c r="A81" s="63">
        <v>350.0</v>
      </c>
      <c r="B81" s="63">
        <v>261.0</v>
      </c>
      <c r="C81" s="66" t="s">
        <v>229</v>
      </c>
      <c r="D81" s="64" t="s">
        <v>230</v>
      </c>
      <c r="E81" s="66" t="s">
        <v>121</v>
      </c>
      <c r="F81" s="63">
        <v>53.87</v>
      </c>
      <c r="G81" s="63">
        <v>1.92</v>
      </c>
      <c r="H81" s="63">
        <v>2.22</v>
      </c>
      <c r="I81" s="64"/>
      <c r="J81" s="64"/>
      <c r="K81" s="64"/>
      <c r="L81" s="63">
        <f t="shared" si="2"/>
        <v>40</v>
      </c>
      <c r="M81" s="63">
        <f t="shared" ref="M81:O81" si="93">if(isblank(I81),F81,I81)</f>
        <v>53.87</v>
      </c>
      <c r="N81" s="63">
        <f t="shared" si="93"/>
        <v>1.92</v>
      </c>
      <c r="O81" s="63">
        <f t="shared" si="93"/>
        <v>2.22</v>
      </c>
      <c r="P81" s="63">
        <v>196.0</v>
      </c>
      <c r="Q81" s="63">
        <v>187.0</v>
      </c>
      <c r="R81" s="63">
        <v>185.0</v>
      </c>
      <c r="S81" s="67">
        <f t="shared" si="17"/>
        <v>189.3333333</v>
      </c>
      <c r="T81" s="67" t="str">
        <f t="shared" si="5"/>
        <v>yes</v>
      </c>
      <c r="U81" s="67" t="str">
        <f t="shared" si="56"/>
        <v>yes</v>
      </c>
      <c r="V81" s="67" t="str">
        <f t="shared" si="7"/>
        <v>yes</v>
      </c>
      <c r="W81" s="68">
        <v>80.0</v>
      </c>
      <c r="X81" s="69">
        <f t="shared" si="8"/>
        <v>1.056338028</v>
      </c>
      <c r="Y81" s="69">
        <f t="shared" si="9"/>
        <v>30.94366197</v>
      </c>
      <c r="Z81" s="67">
        <f t="shared" si="10"/>
        <v>38.94366197</v>
      </c>
      <c r="AA81" s="70"/>
      <c r="AB81" s="71" t="s">
        <v>106</v>
      </c>
      <c r="AC81" s="69"/>
      <c r="AD81" s="70"/>
    </row>
    <row r="82">
      <c r="A82" s="63">
        <v>351.0</v>
      </c>
      <c r="B82" s="63">
        <v>262.0</v>
      </c>
      <c r="C82" s="66" t="s">
        <v>231</v>
      </c>
      <c r="D82" s="64" t="s">
        <v>232</v>
      </c>
      <c r="E82" s="66" t="s">
        <v>121</v>
      </c>
      <c r="F82" s="63">
        <v>60.8</v>
      </c>
      <c r="G82" s="63">
        <v>1.93</v>
      </c>
      <c r="H82" s="63">
        <v>2.16</v>
      </c>
      <c r="I82" s="64"/>
      <c r="J82" s="64"/>
      <c r="K82" s="64"/>
      <c r="L82" s="63">
        <f t="shared" si="2"/>
        <v>40</v>
      </c>
      <c r="M82" s="63">
        <f t="shared" ref="M82:O82" si="94">if(isblank(I82),F82,I82)</f>
        <v>60.8</v>
      </c>
      <c r="N82" s="63">
        <f t="shared" si="94"/>
        <v>1.93</v>
      </c>
      <c r="O82" s="63">
        <f t="shared" si="94"/>
        <v>2.16</v>
      </c>
      <c r="P82" s="63">
        <v>29.5</v>
      </c>
      <c r="Q82" s="63">
        <v>28.2</v>
      </c>
      <c r="R82" s="63">
        <v>28.3</v>
      </c>
      <c r="S82" s="67">
        <f t="shared" si="17"/>
        <v>28.66666667</v>
      </c>
      <c r="T82" s="67" t="str">
        <f t="shared" si="5"/>
        <v>yes</v>
      </c>
      <c r="U82" s="67" t="str">
        <f t="shared" si="56"/>
        <v>yes</v>
      </c>
      <c r="V82" s="67" t="str">
        <f t="shared" si="7"/>
        <v>yes</v>
      </c>
      <c r="W82" s="68">
        <v>81.0</v>
      </c>
      <c r="X82" s="69">
        <f t="shared" si="8"/>
        <v>3.488372093</v>
      </c>
      <c r="Y82" s="69">
        <f t="shared" si="9"/>
        <v>12.51162791</v>
      </c>
      <c r="Z82" s="67">
        <f t="shared" si="10"/>
        <v>36.51162791</v>
      </c>
      <c r="AA82" s="70"/>
      <c r="AB82" s="71" t="s">
        <v>106</v>
      </c>
      <c r="AC82" s="71"/>
      <c r="AD82" s="70"/>
    </row>
    <row r="83">
      <c r="A83" s="63">
        <v>352.0</v>
      </c>
      <c r="B83" s="63">
        <v>263.0</v>
      </c>
      <c r="C83" s="66" t="s">
        <v>233</v>
      </c>
      <c r="D83" s="64" t="s">
        <v>234</v>
      </c>
      <c r="E83" s="66" t="s">
        <v>121</v>
      </c>
      <c r="F83" s="63">
        <v>57.08</v>
      </c>
      <c r="G83" s="63">
        <v>1.94</v>
      </c>
      <c r="H83" s="63">
        <v>2.35</v>
      </c>
      <c r="I83" s="64"/>
      <c r="J83" s="64"/>
      <c r="K83" s="64"/>
      <c r="L83" s="63">
        <f t="shared" si="2"/>
        <v>40</v>
      </c>
      <c r="M83" s="63">
        <f t="shared" ref="M83:O83" si="95">if(isblank(I83),F83,I83)</f>
        <v>57.08</v>
      </c>
      <c r="N83" s="63">
        <f t="shared" si="95"/>
        <v>1.94</v>
      </c>
      <c r="O83" s="63">
        <f t="shared" si="95"/>
        <v>2.35</v>
      </c>
      <c r="P83" s="63">
        <v>83.0</v>
      </c>
      <c r="Q83" s="63">
        <v>80.9</v>
      </c>
      <c r="R83" s="63">
        <v>79.7</v>
      </c>
      <c r="S83" s="67">
        <f t="shared" si="17"/>
        <v>81.2</v>
      </c>
      <c r="T83" s="67" t="str">
        <f t="shared" si="5"/>
        <v>yes</v>
      </c>
      <c r="U83" s="67" t="str">
        <f t="shared" si="56"/>
        <v>yes</v>
      </c>
      <c r="V83" s="67" t="str">
        <f t="shared" si="7"/>
        <v>yes</v>
      </c>
      <c r="W83" s="68">
        <v>82.0</v>
      </c>
      <c r="X83" s="69">
        <f t="shared" si="8"/>
        <v>1.231527094</v>
      </c>
      <c r="Y83" s="69">
        <f t="shared" si="9"/>
        <v>14.76847291</v>
      </c>
      <c r="Z83" s="67">
        <f t="shared" si="10"/>
        <v>38.76847291</v>
      </c>
      <c r="AA83" s="72" t="s">
        <v>106</v>
      </c>
      <c r="AB83" s="71" t="s">
        <v>106</v>
      </c>
      <c r="AC83" s="71"/>
      <c r="AD83" s="72"/>
    </row>
    <row r="84">
      <c r="A84" s="63">
        <v>354.0</v>
      </c>
      <c r="B84" s="63">
        <v>265.0</v>
      </c>
      <c r="C84" s="66" t="s">
        <v>235</v>
      </c>
      <c r="D84" s="64" t="s">
        <v>236</v>
      </c>
      <c r="E84" s="66" t="s">
        <v>121</v>
      </c>
      <c r="F84" s="63">
        <v>30.79</v>
      </c>
      <c r="G84" s="63">
        <v>1.94</v>
      </c>
      <c r="H84" s="63">
        <v>2.27</v>
      </c>
      <c r="I84" s="64"/>
      <c r="J84" s="64"/>
      <c r="K84" s="64"/>
      <c r="L84" s="63">
        <f t="shared" si="2"/>
        <v>40</v>
      </c>
      <c r="M84" s="63">
        <f t="shared" ref="M84:O84" si="96">if(isblank(I84),F84,I84)</f>
        <v>30.79</v>
      </c>
      <c r="N84" s="63">
        <f t="shared" si="96"/>
        <v>1.94</v>
      </c>
      <c r="O84" s="63">
        <f t="shared" si="96"/>
        <v>2.27</v>
      </c>
      <c r="P84" s="63">
        <v>16.7</v>
      </c>
      <c r="Q84" s="63">
        <v>16.4</v>
      </c>
      <c r="R84" s="63">
        <v>16.8</v>
      </c>
      <c r="S84" s="67">
        <f t="shared" si="17"/>
        <v>16.63333333</v>
      </c>
      <c r="T84" s="67" t="str">
        <f t="shared" si="5"/>
        <v>yes</v>
      </c>
      <c r="U84" s="67" t="str">
        <f t="shared" si="56"/>
        <v>yes</v>
      </c>
      <c r="V84" s="67" t="str">
        <f t="shared" si="7"/>
        <v>yes</v>
      </c>
      <c r="W84" s="68">
        <v>83.0</v>
      </c>
      <c r="X84" s="69">
        <f t="shared" si="8"/>
        <v>6.012024048</v>
      </c>
      <c r="Y84" s="69">
        <f t="shared" si="9"/>
        <v>9.987975952</v>
      </c>
      <c r="Z84" s="67">
        <f t="shared" si="10"/>
        <v>33.98797595</v>
      </c>
      <c r="AA84" s="70"/>
      <c r="AB84" s="71" t="s">
        <v>106</v>
      </c>
      <c r="AC84" s="69"/>
      <c r="AD84" s="70"/>
    </row>
    <row r="85">
      <c r="A85" s="63">
        <v>355.0</v>
      </c>
      <c r="B85" s="63">
        <v>266.0</v>
      </c>
      <c r="C85" s="66" t="s">
        <v>237</v>
      </c>
      <c r="D85" s="64" t="s">
        <v>238</v>
      </c>
      <c r="E85" s="66" t="s">
        <v>121</v>
      </c>
      <c r="F85" s="63">
        <v>37.74</v>
      </c>
      <c r="G85" s="63">
        <v>1.96</v>
      </c>
      <c r="H85" s="63">
        <v>2.2</v>
      </c>
      <c r="I85" s="64"/>
      <c r="J85" s="64"/>
      <c r="K85" s="64"/>
      <c r="L85" s="63">
        <f t="shared" si="2"/>
        <v>40</v>
      </c>
      <c r="M85" s="63">
        <f t="shared" ref="M85:O85" si="97">if(isblank(I85),F85,I85)</f>
        <v>37.74</v>
      </c>
      <c r="N85" s="63">
        <f t="shared" si="97"/>
        <v>1.96</v>
      </c>
      <c r="O85" s="63">
        <f t="shared" si="97"/>
        <v>2.2</v>
      </c>
      <c r="P85" s="63">
        <v>108.0</v>
      </c>
      <c r="Q85" s="63">
        <v>106.0</v>
      </c>
      <c r="R85" s="63">
        <v>104.0</v>
      </c>
      <c r="S85" s="67">
        <f t="shared" si="17"/>
        <v>106</v>
      </c>
      <c r="T85" s="67" t="str">
        <f t="shared" si="5"/>
        <v>yes</v>
      </c>
      <c r="U85" s="67" t="str">
        <f t="shared" si="56"/>
        <v>yes</v>
      </c>
      <c r="V85" s="67" t="str">
        <f t="shared" si="7"/>
        <v>yes</v>
      </c>
      <c r="W85" s="68">
        <v>84.0</v>
      </c>
      <c r="X85" s="69">
        <f t="shared" si="8"/>
        <v>1.886792453</v>
      </c>
      <c r="Y85" s="69">
        <f t="shared" si="9"/>
        <v>30.11320755</v>
      </c>
      <c r="Z85" s="67">
        <f t="shared" si="10"/>
        <v>38.11320755</v>
      </c>
      <c r="AA85" s="70"/>
      <c r="AB85" s="71" t="s">
        <v>106</v>
      </c>
      <c r="AC85" s="69"/>
      <c r="AD85" s="70"/>
    </row>
    <row r="86">
      <c r="A86" s="63">
        <v>356.0</v>
      </c>
      <c r="B86" s="63">
        <v>267.0</v>
      </c>
      <c r="C86" s="66" t="s">
        <v>239</v>
      </c>
      <c r="D86" s="64" t="s">
        <v>240</v>
      </c>
      <c r="E86" s="66" t="s">
        <v>121</v>
      </c>
      <c r="F86" s="63">
        <v>54.99</v>
      </c>
      <c r="G86" s="63">
        <v>1.9</v>
      </c>
      <c r="H86" s="63">
        <v>2.0</v>
      </c>
      <c r="I86" s="64"/>
      <c r="J86" s="64"/>
      <c r="K86" s="64"/>
      <c r="L86" s="63">
        <f t="shared" si="2"/>
        <v>40</v>
      </c>
      <c r="M86" s="63">
        <f t="shared" ref="M86:O86" si="98">if(isblank(I86),F86,I86)</f>
        <v>54.99</v>
      </c>
      <c r="N86" s="63">
        <f t="shared" si="98"/>
        <v>1.9</v>
      </c>
      <c r="O86" s="63">
        <f t="shared" si="98"/>
        <v>2</v>
      </c>
      <c r="P86" s="63">
        <v>15.7</v>
      </c>
      <c r="Q86" s="63">
        <v>15.2</v>
      </c>
      <c r="R86" s="63">
        <v>15.3</v>
      </c>
      <c r="S86" s="67">
        <f t="shared" si="17"/>
        <v>15.4</v>
      </c>
      <c r="T86" s="67" t="str">
        <f t="shared" si="5"/>
        <v>yes</v>
      </c>
      <c r="U86" s="67" t="str">
        <f t="shared" si="56"/>
        <v>yes</v>
      </c>
      <c r="V86" s="67" t="str">
        <f t="shared" si="7"/>
        <v>yes</v>
      </c>
      <c r="W86" s="68">
        <v>85.0</v>
      </c>
      <c r="X86" s="69">
        <f t="shared" si="8"/>
        <v>6.493506494</v>
      </c>
      <c r="Y86" s="69">
        <f t="shared" si="9"/>
        <v>9.506493506</v>
      </c>
      <c r="Z86" s="67">
        <f t="shared" si="10"/>
        <v>33.50649351</v>
      </c>
      <c r="AA86" s="70"/>
      <c r="AB86" s="71" t="s">
        <v>106</v>
      </c>
      <c r="AC86" s="69"/>
      <c r="AD86" s="70"/>
    </row>
    <row r="87">
      <c r="A87" s="63">
        <v>357.0</v>
      </c>
      <c r="B87" s="63">
        <v>268.0</v>
      </c>
      <c r="C87" s="66" t="s">
        <v>241</v>
      </c>
      <c r="D87" s="64" t="s">
        <v>242</v>
      </c>
      <c r="E87" s="66" t="s">
        <v>121</v>
      </c>
      <c r="F87" s="63">
        <v>70.76</v>
      </c>
      <c r="G87" s="63">
        <v>1.89</v>
      </c>
      <c r="H87" s="63">
        <v>2.31</v>
      </c>
      <c r="I87" s="64"/>
      <c r="J87" s="64"/>
      <c r="K87" s="64"/>
      <c r="L87" s="63">
        <f t="shared" si="2"/>
        <v>40</v>
      </c>
      <c r="M87" s="63">
        <f t="shared" ref="M87:O87" si="99">if(isblank(I87),F87,I87)</f>
        <v>70.76</v>
      </c>
      <c r="N87" s="63">
        <f t="shared" si="99"/>
        <v>1.89</v>
      </c>
      <c r="O87" s="63">
        <f t="shared" si="99"/>
        <v>2.31</v>
      </c>
      <c r="P87" s="63">
        <v>119.0</v>
      </c>
      <c r="Q87" s="63">
        <v>113.0</v>
      </c>
      <c r="R87" s="63">
        <v>112.0</v>
      </c>
      <c r="S87" s="67">
        <f t="shared" si="17"/>
        <v>114.6666667</v>
      </c>
      <c r="T87" s="67" t="str">
        <f t="shared" si="5"/>
        <v>yes</v>
      </c>
      <c r="U87" s="67" t="str">
        <f t="shared" si="56"/>
        <v>yes</v>
      </c>
      <c r="V87" s="67" t="str">
        <f t="shared" si="7"/>
        <v>yes</v>
      </c>
      <c r="W87" s="68">
        <v>86.0</v>
      </c>
      <c r="X87" s="69">
        <f t="shared" si="8"/>
        <v>1.744186047</v>
      </c>
      <c r="Y87" s="69">
        <f t="shared" si="9"/>
        <v>30.25581395</v>
      </c>
      <c r="Z87" s="67">
        <f t="shared" si="10"/>
        <v>38.25581395</v>
      </c>
      <c r="AA87" s="70"/>
      <c r="AB87" s="71" t="s">
        <v>106</v>
      </c>
      <c r="AC87" s="69"/>
      <c r="AD87" s="70"/>
    </row>
    <row r="88">
      <c r="A88" s="63">
        <v>358.0</v>
      </c>
      <c r="B88" s="63">
        <v>269.0</v>
      </c>
      <c r="C88" s="66" t="s">
        <v>243</v>
      </c>
      <c r="D88" s="64" t="s">
        <v>244</v>
      </c>
      <c r="E88" s="66" t="s">
        <v>121</v>
      </c>
      <c r="F88" s="63">
        <v>37.62</v>
      </c>
      <c r="G88" s="63">
        <v>1.94</v>
      </c>
      <c r="H88" s="63">
        <v>2.28</v>
      </c>
      <c r="I88" s="64"/>
      <c r="J88" s="64"/>
      <c r="K88" s="64"/>
      <c r="L88" s="63">
        <f t="shared" si="2"/>
        <v>40</v>
      </c>
      <c r="M88" s="63">
        <f t="shared" ref="M88:O88" si="100">if(isblank(I88),F88,I88)</f>
        <v>37.62</v>
      </c>
      <c r="N88" s="63">
        <f t="shared" si="100"/>
        <v>1.94</v>
      </c>
      <c r="O88" s="63">
        <f t="shared" si="100"/>
        <v>2.28</v>
      </c>
      <c r="P88" s="63">
        <v>15.6</v>
      </c>
      <c r="Q88" s="63">
        <v>16.2</v>
      </c>
      <c r="R88" s="63">
        <v>15.6</v>
      </c>
      <c r="S88" s="67">
        <f t="shared" si="17"/>
        <v>15.8</v>
      </c>
      <c r="T88" s="67" t="str">
        <f t="shared" si="5"/>
        <v>yes</v>
      </c>
      <c r="U88" s="67" t="str">
        <f t="shared" si="56"/>
        <v>yes</v>
      </c>
      <c r="V88" s="67" t="str">
        <f t="shared" si="7"/>
        <v>yes</v>
      </c>
      <c r="W88" s="68">
        <v>87.0</v>
      </c>
      <c r="X88" s="69">
        <f t="shared" si="8"/>
        <v>6.329113924</v>
      </c>
      <c r="Y88" s="69">
        <f t="shared" si="9"/>
        <v>9.670886076</v>
      </c>
      <c r="Z88" s="67">
        <f t="shared" si="10"/>
        <v>33.67088608</v>
      </c>
      <c r="AA88" s="70"/>
      <c r="AB88" s="71" t="s">
        <v>106</v>
      </c>
      <c r="AC88" s="69"/>
      <c r="AD88" s="70"/>
    </row>
    <row r="89">
      <c r="A89" s="63">
        <v>360.0</v>
      </c>
      <c r="B89" s="63">
        <v>271.0</v>
      </c>
      <c r="C89" s="66" t="s">
        <v>245</v>
      </c>
      <c r="D89" s="64" t="s">
        <v>246</v>
      </c>
      <c r="E89" s="66" t="s">
        <v>121</v>
      </c>
      <c r="F89" s="63">
        <v>29.26</v>
      </c>
      <c r="G89" s="63">
        <v>1.98</v>
      </c>
      <c r="H89" s="63">
        <v>2.36</v>
      </c>
      <c r="I89" s="64"/>
      <c r="J89" s="64"/>
      <c r="K89" s="64"/>
      <c r="L89" s="63">
        <f t="shared" si="2"/>
        <v>40</v>
      </c>
      <c r="M89" s="63">
        <f t="shared" ref="M89:O89" si="101">if(isblank(I89),F89,I89)</f>
        <v>29.26</v>
      </c>
      <c r="N89" s="63">
        <f t="shared" si="101"/>
        <v>1.98</v>
      </c>
      <c r="O89" s="63">
        <f t="shared" si="101"/>
        <v>2.36</v>
      </c>
      <c r="P89" s="63">
        <v>98.3</v>
      </c>
      <c r="Q89" s="63">
        <v>103.0</v>
      </c>
      <c r="R89" s="63">
        <v>103.0</v>
      </c>
      <c r="S89" s="67">
        <f t="shared" si="17"/>
        <v>101.4333333</v>
      </c>
      <c r="T89" s="67" t="str">
        <f t="shared" si="5"/>
        <v>yes</v>
      </c>
      <c r="U89" s="67" t="str">
        <f t="shared" si="56"/>
        <v>yes</v>
      </c>
      <c r="V89" s="67" t="str">
        <f t="shared" si="7"/>
        <v>yes</v>
      </c>
      <c r="W89" s="68">
        <v>88.0</v>
      </c>
      <c r="X89" s="69">
        <f t="shared" si="8"/>
        <v>1.971738416</v>
      </c>
      <c r="Y89" s="69">
        <f t="shared" si="9"/>
        <v>30.02826158</v>
      </c>
      <c r="Z89" s="67">
        <f t="shared" si="10"/>
        <v>38.02826158</v>
      </c>
      <c r="AA89" s="70"/>
      <c r="AB89" s="71" t="s">
        <v>106</v>
      </c>
      <c r="AC89" s="69"/>
      <c r="AD89" s="70"/>
    </row>
    <row r="90">
      <c r="A90" s="63">
        <v>362.0</v>
      </c>
      <c r="B90" s="63">
        <v>273.0</v>
      </c>
      <c r="C90" s="66" t="s">
        <v>247</v>
      </c>
      <c r="D90" s="64" t="s">
        <v>248</v>
      </c>
      <c r="E90" s="66" t="s">
        <v>121</v>
      </c>
      <c r="F90" s="63">
        <v>37.4</v>
      </c>
      <c r="G90" s="63">
        <v>1.93</v>
      </c>
      <c r="H90" s="63">
        <v>2.34</v>
      </c>
      <c r="I90" s="64"/>
      <c r="J90" s="64"/>
      <c r="K90" s="64"/>
      <c r="L90" s="63">
        <f t="shared" si="2"/>
        <v>40</v>
      </c>
      <c r="M90" s="63">
        <f t="shared" ref="M90:O90" si="102">if(isblank(I90),F90,I90)</f>
        <v>37.4</v>
      </c>
      <c r="N90" s="63">
        <f t="shared" si="102"/>
        <v>1.93</v>
      </c>
      <c r="O90" s="63">
        <f t="shared" si="102"/>
        <v>2.34</v>
      </c>
      <c r="P90" s="63">
        <v>32.9</v>
      </c>
      <c r="Q90" s="63">
        <v>34.4</v>
      </c>
      <c r="R90" s="63">
        <v>33.3</v>
      </c>
      <c r="S90" s="67">
        <f t="shared" si="17"/>
        <v>33.53333333</v>
      </c>
      <c r="T90" s="67" t="str">
        <f t="shared" si="5"/>
        <v>yes</v>
      </c>
      <c r="U90" s="67" t="str">
        <f t="shared" si="56"/>
        <v>yes</v>
      </c>
      <c r="V90" s="67" t="str">
        <f t="shared" si="7"/>
        <v>yes</v>
      </c>
      <c r="W90" s="68">
        <v>89.0</v>
      </c>
      <c r="X90" s="69">
        <f t="shared" si="8"/>
        <v>2.982107356</v>
      </c>
      <c r="Y90" s="69">
        <f t="shared" si="9"/>
        <v>13.01789264</v>
      </c>
      <c r="Z90" s="67">
        <f t="shared" si="10"/>
        <v>37.01789264</v>
      </c>
      <c r="AA90" s="70"/>
      <c r="AB90" s="71" t="s">
        <v>106</v>
      </c>
      <c r="AC90" s="69"/>
      <c r="AD90" s="70"/>
    </row>
    <row r="91">
      <c r="A91" s="63">
        <v>363.0</v>
      </c>
      <c r="B91" s="63">
        <v>274.0</v>
      </c>
      <c r="C91" s="66" t="s">
        <v>249</v>
      </c>
      <c r="D91" s="64" t="s">
        <v>250</v>
      </c>
      <c r="E91" s="66" t="s">
        <v>121</v>
      </c>
      <c r="F91" s="63">
        <v>62.23</v>
      </c>
      <c r="G91" s="63">
        <v>1.93</v>
      </c>
      <c r="H91" s="63">
        <v>2.34</v>
      </c>
      <c r="I91" s="64"/>
      <c r="J91" s="64"/>
      <c r="K91" s="64"/>
      <c r="L91" s="63">
        <f t="shared" si="2"/>
        <v>40</v>
      </c>
      <c r="M91" s="63">
        <f t="shared" ref="M91:O91" si="103">if(isblank(I91),F91,I91)</f>
        <v>62.23</v>
      </c>
      <c r="N91" s="63">
        <f t="shared" si="103"/>
        <v>1.93</v>
      </c>
      <c r="O91" s="63">
        <f t="shared" si="103"/>
        <v>2.34</v>
      </c>
      <c r="P91" s="63">
        <v>130.0</v>
      </c>
      <c r="Q91" s="63">
        <v>131.0</v>
      </c>
      <c r="R91" s="63">
        <v>129.0</v>
      </c>
      <c r="S91" s="67">
        <f t="shared" si="17"/>
        <v>130</v>
      </c>
      <c r="T91" s="67" t="str">
        <f t="shared" si="5"/>
        <v>yes</v>
      </c>
      <c r="U91" s="67" t="str">
        <f t="shared" si="56"/>
        <v>yes</v>
      </c>
      <c r="V91" s="67" t="str">
        <f t="shared" si="7"/>
        <v>yes</v>
      </c>
      <c r="W91" s="68">
        <v>90.0</v>
      </c>
      <c r="X91" s="69">
        <f t="shared" si="8"/>
        <v>1.538461538</v>
      </c>
      <c r="Y91" s="69">
        <f t="shared" si="9"/>
        <v>30.46153846</v>
      </c>
      <c r="Z91" s="67">
        <f t="shared" si="10"/>
        <v>38.46153846</v>
      </c>
      <c r="AA91" s="70"/>
      <c r="AB91" s="71" t="s">
        <v>106</v>
      </c>
      <c r="AC91" s="69"/>
      <c r="AD91" s="70"/>
    </row>
    <row r="92">
      <c r="A92" s="63">
        <v>364.0</v>
      </c>
      <c r="B92" s="63">
        <v>275.0</v>
      </c>
      <c r="C92" s="66" t="s">
        <v>251</v>
      </c>
      <c r="D92" s="64" t="s">
        <v>252</v>
      </c>
      <c r="E92" s="66" t="s">
        <v>121</v>
      </c>
      <c r="F92" s="63">
        <v>47.19</v>
      </c>
      <c r="G92" s="63">
        <v>1.95</v>
      </c>
      <c r="H92" s="63">
        <v>2.22</v>
      </c>
      <c r="I92" s="64"/>
      <c r="J92" s="64"/>
      <c r="K92" s="64"/>
      <c r="L92" s="63">
        <f t="shared" si="2"/>
        <v>40</v>
      </c>
      <c r="M92" s="63">
        <f t="shared" ref="M92:O92" si="104">if(isblank(I92),F92,I92)</f>
        <v>47.19</v>
      </c>
      <c r="N92" s="63">
        <f t="shared" si="104"/>
        <v>1.95</v>
      </c>
      <c r="O92" s="63">
        <f t="shared" si="104"/>
        <v>2.22</v>
      </c>
      <c r="P92" s="63">
        <v>23.8</v>
      </c>
      <c r="Q92" s="63">
        <v>23.1</v>
      </c>
      <c r="R92" s="63">
        <v>22.6</v>
      </c>
      <c r="S92" s="67">
        <f t="shared" si="17"/>
        <v>23.16666667</v>
      </c>
      <c r="T92" s="67" t="str">
        <f t="shared" si="5"/>
        <v>yes</v>
      </c>
      <c r="U92" s="67" t="str">
        <f t="shared" si="56"/>
        <v>yes</v>
      </c>
      <c r="V92" s="67" t="str">
        <f t="shared" si="7"/>
        <v>yes</v>
      </c>
      <c r="W92" s="68">
        <v>91.0</v>
      </c>
      <c r="X92" s="69">
        <f t="shared" si="8"/>
        <v>4.316546763</v>
      </c>
      <c r="Y92" s="69">
        <f t="shared" si="9"/>
        <v>11.68345324</v>
      </c>
      <c r="Z92" s="67">
        <f t="shared" si="10"/>
        <v>35.68345324</v>
      </c>
      <c r="AA92" s="70"/>
      <c r="AB92" s="71" t="s">
        <v>106</v>
      </c>
      <c r="AC92" s="69"/>
      <c r="AD92" s="70"/>
    </row>
    <row r="93">
      <c r="A93" s="63">
        <v>366.0</v>
      </c>
      <c r="B93" s="63">
        <v>277.0</v>
      </c>
      <c r="C93" s="66" t="s">
        <v>253</v>
      </c>
      <c r="D93" s="64" t="s">
        <v>254</v>
      </c>
      <c r="E93" s="66" t="s">
        <v>121</v>
      </c>
      <c r="F93" s="63">
        <v>94.91</v>
      </c>
      <c r="G93" s="63">
        <v>1.71</v>
      </c>
      <c r="H93" s="63">
        <v>0.63</v>
      </c>
      <c r="I93" s="63">
        <v>62.34</v>
      </c>
      <c r="J93" s="63">
        <v>1.9</v>
      </c>
      <c r="K93" s="63">
        <v>2.09</v>
      </c>
      <c r="L93" s="63">
        <f t="shared" si="2"/>
        <v>20</v>
      </c>
      <c r="M93" s="63">
        <f t="shared" ref="M93:O93" si="105">if(isblank(I93),F93,I93)</f>
        <v>62.34</v>
      </c>
      <c r="N93" s="63">
        <f t="shared" si="105"/>
        <v>1.9</v>
      </c>
      <c r="O93" s="63">
        <f t="shared" si="105"/>
        <v>2.09</v>
      </c>
      <c r="P93" s="63">
        <v>51.0</v>
      </c>
      <c r="Q93" s="63">
        <v>49.6</v>
      </c>
      <c r="R93" s="63">
        <v>51.5</v>
      </c>
      <c r="S93" s="67">
        <f t="shared" si="17"/>
        <v>50.7</v>
      </c>
      <c r="T93" s="67" t="str">
        <f t="shared" si="5"/>
        <v>yes</v>
      </c>
      <c r="U93" s="67" t="str">
        <f t="shared" si="56"/>
        <v>yes</v>
      </c>
      <c r="V93" s="67" t="str">
        <f t="shared" si="7"/>
        <v>yes</v>
      </c>
      <c r="W93" s="68">
        <v>92.0</v>
      </c>
      <c r="X93" s="69">
        <f t="shared" si="8"/>
        <v>1.972386588</v>
      </c>
      <c r="Y93" s="69">
        <f t="shared" si="9"/>
        <v>14.02761341</v>
      </c>
      <c r="Z93" s="67">
        <f t="shared" si="10"/>
        <v>18.02761341</v>
      </c>
      <c r="AA93" s="70"/>
      <c r="AB93" s="71" t="s">
        <v>106</v>
      </c>
      <c r="AC93" s="69"/>
      <c r="AD93" s="70"/>
    </row>
    <row r="94">
      <c r="A94" s="63">
        <v>367.0</v>
      </c>
      <c r="B94" s="63">
        <v>278.0</v>
      </c>
      <c r="C94" s="66" t="s">
        <v>255</v>
      </c>
      <c r="D94" s="64" t="s">
        <v>256</v>
      </c>
      <c r="E94" s="66" t="s">
        <v>121</v>
      </c>
      <c r="F94" s="63">
        <v>82.9</v>
      </c>
      <c r="G94" s="63">
        <v>1.7</v>
      </c>
      <c r="H94" s="63">
        <v>0.95</v>
      </c>
      <c r="I94" s="63">
        <v>43.82</v>
      </c>
      <c r="J94" s="63">
        <v>1.92</v>
      </c>
      <c r="K94" s="63">
        <v>1.87</v>
      </c>
      <c r="L94" s="63">
        <f t="shared" si="2"/>
        <v>20</v>
      </c>
      <c r="M94" s="63">
        <f t="shared" ref="M94:O94" si="106">if(isblank(I94),F94,I94)</f>
        <v>43.82</v>
      </c>
      <c r="N94" s="63">
        <f t="shared" si="106"/>
        <v>1.92</v>
      </c>
      <c r="O94" s="63">
        <f t="shared" si="106"/>
        <v>1.87</v>
      </c>
      <c r="P94" s="63">
        <v>34.3</v>
      </c>
      <c r="Q94" s="63">
        <v>33.2</v>
      </c>
      <c r="R94" s="63">
        <v>32.5</v>
      </c>
      <c r="S94" s="67">
        <f t="shared" si="17"/>
        <v>33.33333333</v>
      </c>
      <c r="T94" s="67" t="str">
        <f t="shared" si="5"/>
        <v>yes</v>
      </c>
      <c r="U94" s="67" t="str">
        <f t="shared" si="56"/>
        <v>yes</v>
      </c>
      <c r="V94" s="67" t="str">
        <f t="shared" si="7"/>
        <v>yes</v>
      </c>
      <c r="W94" s="68">
        <v>93.0</v>
      </c>
      <c r="X94" s="69">
        <f t="shared" si="8"/>
        <v>3</v>
      </c>
      <c r="Y94" s="69">
        <f t="shared" si="9"/>
        <v>13</v>
      </c>
      <c r="Z94" s="67">
        <f t="shared" si="10"/>
        <v>17</v>
      </c>
      <c r="AA94" s="70"/>
      <c r="AB94" s="71" t="s">
        <v>106</v>
      </c>
      <c r="AC94" s="69"/>
      <c r="AD94" s="70"/>
    </row>
    <row r="95">
      <c r="A95" s="63">
        <v>369.0</v>
      </c>
      <c r="B95" s="63">
        <v>280.0</v>
      </c>
      <c r="C95" s="66" t="s">
        <v>257</v>
      </c>
      <c r="D95" s="64" t="s">
        <v>258</v>
      </c>
      <c r="E95" s="66" t="s">
        <v>121</v>
      </c>
      <c r="F95" s="63">
        <v>34.73</v>
      </c>
      <c r="G95" s="63">
        <v>1.93</v>
      </c>
      <c r="H95" s="63">
        <v>2.06</v>
      </c>
      <c r="I95" s="64"/>
      <c r="J95" s="64"/>
      <c r="K95" s="64"/>
      <c r="L95" s="63">
        <f t="shared" si="2"/>
        <v>40</v>
      </c>
      <c r="M95" s="63">
        <f t="shared" ref="M95:O95" si="107">if(isblank(I95),F95,I95)</f>
        <v>34.73</v>
      </c>
      <c r="N95" s="63">
        <f t="shared" si="107"/>
        <v>1.93</v>
      </c>
      <c r="O95" s="63">
        <f t="shared" si="107"/>
        <v>2.06</v>
      </c>
      <c r="P95" s="63">
        <v>63.3</v>
      </c>
      <c r="Q95" s="63">
        <v>61.2</v>
      </c>
      <c r="R95" s="63">
        <v>61.7</v>
      </c>
      <c r="S95" s="67">
        <f t="shared" si="17"/>
        <v>62.06666667</v>
      </c>
      <c r="T95" s="67" t="str">
        <f t="shared" si="5"/>
        <v>yes</v>
      </c>
      <c r="U95" s="67" t="str">
        <f t="shared" si="56"/>
        <v>yes</v>
      </c>
      <c r="V95" s="67" t="str">
        <f t="shared" si="7"/>
        <v>yes</v>
      </c>
      <c r="W95" s="68">
        <v>94.0</v>
      </c>
      <c r="X95" s="69">
        <f t="shared" si="8"/>
        <v>1.611170784</v>
      </c>
      <c r="Y95" s="69">
        <f t="shared" si="9"/>
        <v>14.38882922</v>
      </c>
      <c r="Z95" s="67">
        <f t="shared" si="10"/>
        <v>38.38882922</v>
      </c>
      <c r="AA95" s="70"/>
      <c r="AB95" s="71" t="s">
        <v>106</v>
      </c>
      <c r="AC95" s="69"/>
      <c r="AD95" s="70"/>
    </row>
    <row r="96">
      <c r="A96" s="63">
        <v>371.0</v>
      </c>
      <c r="B96" s="63">
        <v>282.0</v>
      </c>
      <c r="C96" s="66" t="s">
        <v>259</v>
      </c>
      <c r="D96" s="64" t="s">
        <v>260</v>
      </c>
      <c r="E96" s="66" t="s">
        <v>121</v>
      </c>
      <c r="F96" s="63">
        <v>65.86</v>
      </c>
      <c r="G96" s="63">
        <v>1.94</v>
      </c>
      <c r="H96" s="63">
        <v>2.29</v>
      </c>
      <c r="I96" s="64"/>
      <c r="J96" s="64"/>
      <c r="K96" s="64"/>
      <c r="L96" s="63">
        <f t="shared" si="2"/>
        <v>40</v>
      </c>
      <c r="M96" s="63">
        <f t="shared" ref="M96:O96" si="108">if(isblank(I96),F96,I96)</f>
        <v>65.86</v>
      </c>
      <c r="N96" s="63">
        <f t="shared" si="108"/>
        <v>1.94</v>
      </c>
      <c r="O96" s="63">
        <f t="shared" si="108"/>
        <v>2.29</v>
      </c>
      <c r="P96" s="63">
        <v>98.7</v>
      </c>
      <c r="Q96" s="63">
        <v>95.9</v>
      </c>
      <c r="R96" s="63">
        <v>95.0</v>
      </c>
      <c r="S96" s="67">
        <f t="shared" si="17"/>
        <v>96.53333333</v>
      </c>
      <c r="T96" s="67" t="str">
        <f t="shared" si="5"/>
        <v>yes</v>
      </c>
      <c r="U96" s="67" t="str">
        <f t="shared" si="56"/>
        <v>yes</v>
      </c>
      <c r="V96" s="67" t="str">
        <f t="shared" si="7"/>
        <v>yes</v>
      </c>
      <c r="W96" s="68">
        <v>95.0</v>
      </c>
      <c r="X96" s="69">
        <f t="shared" si="8"/>
        <v>1.035911602</v>
      </c>
      <c r="Y96" s="69">
        <f t="shared" si="9"/>
        <v>14.9640884</v>
      </c>
      <c r="Z96" s="67">
        <f t="shared" si="10"/>
        <v>38.9640884</v>
      </c>
      <c r="AA96" s="70"/>
      <c r="AB96" s="71" t="s">
        <v>106</v>
      </c>
      <c r="AC96" s="69"/>
      <c r="AD96" s="70"/>
    </row>
    <row r="97">
      <c r="A97" s="63">
        <v>372.0</v>
      </c>
      <c r="B97" s="63">
        <v>283.0</v>
      </c>
      <c r="C97" s="66" t="s">
        <v>261</v>
      </c>
      <c r="D97" s="64" t="s">
        <v>262</v>
      </c>
      <c r="E97" s="66" t="s">
        <v>121</v>
      </c>
      <c r="F97" s="63">
        <v>42.2</v>
      </c>
      <c r="G97" s="63">
        <v>1.92</v>
      </c>
      <c r="H97" s="63">
        <v>2.21</v>
      </c>
      <c r="I97" s="64"/>
      <c r="J97" s="64"/>
      <c r="K97" s="64"/>
      <c r="L97" s="63">
        <f t="shared" si="2"/>
        <v>40</v>
      </c>
      <c r="M97" s="63">
        <f t="shared" ref="M97:O97" si="109">if(isblank(I97),F97,I97)</f>
        <v>42.2</v>
      </c>
      <c r="N97" s="63">
        <f t="shared" si="109"/>
        <v>1.92</v>
      </c>
      <c r="O97" s="63">
        <f t="shared" si="109"/>
        <v>2.21</v>
      </c>
      <c r="P97" s="63">
        <v>35.3</v>
      </c>
      <c r="Q97" s="63">
        <v>37.0</v>
      </c>
      <c r="R97" s="63">
        <v>35.0</v>
      </c>
      <c r="S97" s="67">
        <f t="shared" si="17"/>
        <v>35.76666667</v>
      </c>
      <c r="T97" s="67" t="str">
        <f t="shared" si="5"/>
        <v>yes</v>
      </c>
      <c r="U97" s="67" t="str">
        <f t="shared" si="56"/>
        <v>yes</v>
      </c>
      <c r="V97" s="67" t="str">
        <f t="shared" si="7"/>
        <v>yes</v>
      </c>
      <c r="W97" s="68">
        <v>96.0</v>
      </c>
      <c r="X97" s="69">
        <f t="shared" si="8"/>
        <v>2.795899348</v>
      </c>
      <c r="Y97" s="69">
        <f t="shared" si="9"/>
        <v>13.20410065</v>
      </c>
      <c r="Z97" s="67">
        <f t="shared" si="10"/>
        <v>37.20410065</v>
      </c>
      <c r="AA97" s="70"/>
      <c r="AB97" s="71" t="s">
        <v>106</v>
      </c>
      <c r="AC97" s="69"/>
      <c r="AD97" s="70"/>
    </row>
    <row r="98">
      <c r="A98" s="63">
        <v>373.0</v>
      </c>
      <c r="B98" s="63">
        <v>284.0</v>
      </c>
      <c r="C98" s="66" t="s">
        <v>263</v>
      </c>
      <c r="D98" s="64" t="s">
        <v>264</v>
      </c>
      <c r="E98" s="66" t="s">
        <v>121</v>
      </c>
      <c r="F98" s="63">
        <v>62.3</v>
      </c>
      <c r="G98" s="63">
        <v>1.95</v>
      </c>
      <c r="H98" s="63">
        <v>2.35</v>
      </c>
      <c r="I98" s="64"/>
      <c r="J98" s="64"/>
      <c r="K98" s="64"/>
      <c r="L98" s="63">
        <f t="shared" si="2"/>
        <v>40</v>
      </c>
      <c r="M98" s="63">
        <f t="shared" ref="M98:O98" si="110">if(isblank(I98),F98,I98)</f>
        <v>62.3</v>
      </c>
      <c r="N98" s="63">
        <f t="shared" si="110"/>
        <v>1.95</v>
      </c>
      <c r="O98" s="63">
        <f t="shared" si="110"/>
        <v>2.35</v>
      </c>
      <c r="P98" s="63">
        <v>44.9</v>
      </c>
      <c r="Q98" s="63">
        <v>44.4</v>
      </c>
      <c r="R98" s="63">
        <v>44.9</v>
      </c>
      <c r="S98" s="67">
        <f t="shared" si="17"/>
        <v>44.73333333</v>
      </c>
      <c r="T98" s="67" t="str">
        <f t="shared" si="5"/>
        <v>yes</v>
      </c>
      <c r="U98" s="67" t="str">
        <f t="shared" si="56"/>
        <v>yes</v>
      </c>
      <c r="V98" s="67" t="str">
        <f t="shared" si="7"/>
        <v>yes</v>
      </c>
      <c r="W98" s="68">
        <v>97.0</v>
      </c>
      <c r="X98" s="69">
        <f t="shared" si="8"/>
        <v>2.235469449</v>
      </c>
      <c r="Y98" s="69">
        <f t="shared" si="9"/>
        <v>13.76453055</v>
      </c>
      <c r="Z98" s="67">
        <f t="shared" si="10"/>
        <v>37.76453055</v>
      </c>
      <c r="AA98" s="70"/>
      <c r="AB98" s="71" t="s">
        <v>106</v>
      </c>
      <c r="AC98" s="69"/>
      <c r="AD98" s="70"/>
    </row>
    <row r="99">
      <c r="A99" s="63">
        <v>374.0</v>
      </c>
      <c r="B99" s="63">
        <v>285.0</v>
      </c>
      <c r="C99" s="66" t="s">
        <v>265</v>
      </c>
      <c r="D99" s="64" t="s">
        <v>266</v>
      </c>
      <c r="E99" s="66" t="s">
        <v>121</v>
      </c>
      <c r="F99" s="63">
        <v>66.01</v>
      </c>
      <c r="G99" s="63">
        <v>1.93</v>
      </c>
      <c r="H99" s="63">
        <v>2.06</v>
      </c>
      <c r="I99" s="64"/>
      <c r="J99" s="64"/>
      <c r="K99" s="64"/>
      <c r="L99" s="63">
        <f t="shared" si="2"/>
        <v>40</v>
      </c>
      <c r="M99" s="63">
        <f t="shared" ref="M99:O99" si="111">if(isblank(I99),F99,I99)</f>
        <v>66.01</v>
      </c>
      <c r="N99" s="63">
        <f t="shared" si="111"/>
        <v>1.93</v>
      </c>
      <c r="O99" s="63">
        <f t="shared" si="111"/>
        <v>2.06</v>
      </c>
      <c r="P99" s="63">
        <v>95.8</v>
      </c>
      <c r="Q99" s="63">
        <v>98.9</v>
      </c>
      <c r="R99" s="63">
        <v>95.0</v>
      </c>
      <c r="S99" s="67">
        <f t="shared" si="17"/>
        <v>96.56666667</v>
      </c>
      <c r="T99" s="67" t="str">
        <f t="shared" si="5"/>
        <v>yes</v>
      </c>
      <c r="U99" s="67" t="str">
        <f t="shared" si="56"/>
        <v>yes</v>
      </c>
      <c r="V99" s="67" t="str">
        <f t="shared" si="7"/>
        <v>yes</v>
      </c>
      <c r="W99" s="68">
        <v>98.0</v>
      </c>
      <c r="X99" s="69">
        <f t="shared" si="8"/>
        <v>1.035554021</v>
      </c>
      <c r="Y99" s="69">
        <f t="shared" si="9"/>
        <v>14.96444598</v>
      </c>
      <c r="Z99" s="67">
        <f t="shared" si="10"/>
        <v>38.96444598</v>
      </c>
      <c r="AA99" s="70"/>
      <c r="AB99" s="71" t="s">
        <v>106</v>
      </c>
      <c r="AC99" s="71"/>
      <c r="AD99" s="75"/>
    </row>
    <row r="100">
      <c r="A100" s="63">
        <v>375.0</v>
      </c>
      <c r="B100" s="63">
        <v>286.0</v>
      </c>
      <c r="C100" s="66" t="s">
        <v>267</v>
      </c>
      <c r="D100" s="64" t="s">
        <v>268</v>
      </c>
      <c r="E100" s="66" t="s">
        <v>121</v>
      </c>
      <c r="F100" s="63">
        <v>30.73</v>
      </c>
      <c r="G100" s="63">
        <v>1.86</v>
      </c>
      <c r="H100" s="63">
        <v>2.19</v>
      </c>
      <c r="I100" s="64"/>
      <c r="J100" s="64"/>
      <c r="K100" s="64"/>
      <c r="L100" s="63">
        <f t="shared" si="2"/>
        <v>40</v>
      </c>
      <c r="M100" s="63">
        <f t="shared" ref="M100:O100" si="112">if(isblank(I100),F100,I100)</f>
        <v>30.73</v>
      </c>
      <c r="N100" s="63">
        <f t="shared" si="112"/>
        <v>1.86</v>
      </c>
      <c r="O100" s="63">
        <f t="shared" si="112"/>
        <v>2.19</v>
      </c>
      <c r="P100" s="63">
        <v>22.5</v>
      </c>
      <c r="Q100" s="63">
        <v>21.9</v>
      </c>
      <c r="R100" s="63">
        <v>22.3</v>
      </c>
      <c r="S100" s="67">
        <f t="shared" si="17"/>
        <v>22.23333333</v>
      </c>
      <c r="T100" s="67" t="str">
        <f t="shared" si="5"/>
        <v>yes</v>
      </c>
      <c r="U100" s="67" t="str">
        <f t="shared" si="56"/>
        <v>yes</v>
      </c>
      <c r="V100" s="67" t="str">
        <f t="shared" si="7"/>
        <v>yes</v>
      </c>
      <c r="W100" s="68">
        <v>99.0</v>
      </c>
      <c r="X100" s="69">
        <f t="shared" si="8"/>
        <v>4.497751124</v>
      </c>
      <c r="Y100" s="69">
        <f t="shared" si="9"/>
        <v>11.50224888</v>
      </c>
      <c r="Z100" s="67">
        <f t="shared" si="10"/>
        <v>35.50224888</v>
      </c>
      <c r="AA100" s="70"/>
      <c r="AB100" s="71" t="s">
        <v>106</v>
      </c>
      <c r="AC100" s="69"/>
      <c r="AD100" s="70"/>
    </row>
    <row r="101">
      <c r="A101" s="63">
        <v>376.0</v>
      </c>
      <c r="B101" s="63">
        <v>287.0</v>
      </c>
      <c r="C101" s="66" t="s">
        <v>269</v>
      </c>
      <c r="D101" s="64" t="s">
        <v>270</v>
      </c>
      <c r="E101" s="66" t="s">
        <v>121</v>
      </c>
      <c r="F101" s="63">
        <v>72.21</v>
      </c>
      <c r="G101" s="63">
        <v>1.63</v>
      </c>
      <c r="H101" s="63">
        <v>0.78</v>
      </c>
      <c r="I101" s="63">
        <v>25.72</v>
      </c>
      <c r="J101" s="63">
        <v>1.97</v>
      </c>
      <c r="K101" s="63">
        <v>2.12</v>
      </c>
      <c r="L101" s="63">
        <f t="shared" si="2"/>
        <v>20</v>
      </c>
      <c r="M101" s="63">
        <f t="shared" ref="M101:O101" si="113">if(isblank(I101),F101,I101)</f>
        <v>25.72</v>
      </c>
      <c r="N101" s="63">
        <f t="shared" si="113"/>
        <v>1.97</v>
      </c>
      <c r="O101" s="63">
        <f t="shared" si="113"/>
        <v>2.12</v>
      </c>
      <c r="P101" s="63">
        <v>14.5</v>
      </c>
      <c r="Q101" s="63">
        <v>14.7</v>
      </c>
      <c r="R101" s="63">
        <v>14.1</v>
      </c>
      <c r="S101" s="67">
        <f t="shared" si="17"/>
        <v>14.43333333</v>
      </c>
      <c r="T101" s="67" t="str">
        <f t="shared" si="5"/>
        <v>yes</v>
      </c>
      <c r="U101" s="67" t="str">
        <f t="shared" si="56"/>
        <v>yes</v>
      </c>
      <c r="V101" s="67" t="str">
        <f t="shared" si="7"/>
        <v>yes</v>
      </c>
      <c r="W101" s="68">
        <v>100.0</v>
      </c>
      <c r="X101" s="69">
        <f t="shared" si="8"/>
        <v>6.928406467</v>
      </c>
      <c r="Y101" s="69">
        <f t="shared" si="9"/>
        <v>9.071593533</v>
      </c>
      <c r="Z101" s="67">
        <f t="shared" si="10"/>
        <v>13.07159353</v>
      </c>
      <c r="AA101" s="70"/>
      <c r="AB101" s="71" t="s">
        <v>106</v>
      </c>
      <c r="AC101" s="69"/>
      <c r="AD101" s="70"/>
    </row>
    <row r="102">
      <c r="A102" s="63">
        <v>377.0</v>
      </c>
      <c r="B102" s="63">
        <v>288.0</v>
      </c>
      <c r="C102" s="66" t="s">
        <v>271</v>
      </c>
      <c r="D102" s="64" t="s">
        <v>272</v>
      </c>
      <c r="E102" s="66" t="s">
        <v>121</v>
      </c>
      <c r="F102" s="63">
        <v>79.99</v>
      </c>
      <c r="G102" s="63">
        <v>1.75</v>
      </c>
      <c r="H102" s="63">
        <v>1.08</v>
      </c>
      <c r="I102" s="63">
        <v>66.46</v>
      </c>
      <c r="J102" s="63">
        <v>1.88</v>
      </c>
      <c r="K102" s="63">
        <v>2.15</v>
      </c>
      <c r="L102" s="63">
        <f t="shared" si="2"/>
        <v>20</v>
      </c>
      <c r="M102" s="63">
        <f t="shared" ref="M102:O102" si="114">if(isblank(I102),F102,I102)</f>
        <v>66.46</v>
      </c>
      <c r="N102" s="63">
        <f t="shared" si="114"/>
        <v>1.88</v>
      </c>
      <c r="O102" s="63">
        <f t="shared" si="114"/>
        <v>2.15</v>
      </c>
      <c r="P102" s="63">
        <v>47.2</v>
      </c>
      <c r="Q102" s="63">
        <v>45.3</v>
      </c>
      <c r="R102" s="63">
        <v>44.1</v>
      </c>
      <c r="S102" s="67">
        <f t="shared" si="17"/>
        <v>45.53333333</v>
      </c>
      <c r="T102" s="67" t="str">
        <f t="shared" si="5"/>
        <v>yes</v>
      </c>
      <c r="U102" s="67" t="str">
        <f t="shared" si="56"/>
        <v>yes</v>
      </c>
      <c r="V102" s="67" t="str">
        <f t="shared" si="7"/>
        <v>yes</v>
      </c>
      <c r="W102" s="68">
        <v>101.0</v>
      </c>
      <c r="X102" s="69">
        <f t="shared" si="8"/>
        <v>2.196193265</v>
      </c>
      <c r="Y102" s="69">
        <f t="shared" si="9"/>
        <v>13.80380673</v>
      </c>
      <c r="Z102" s="67">
        <f t="shared" si="10"/>
        <v>17.80380673</v>
      </c>
      <c r="AA102" s="70"/>
      <c r="AB102" s="71" t="s">
        <v>106</v>
      </c>
      <c r="AC102" s="69"/>
      <c r="AD102" s="70"/>
    </row>
    <row r="103">
      <c r="A103" s="63">
        <v>378.0</v>
      </c>
      <c r="B103" s="63">
        <v>289.0</v>
      </c>
      <c r="C103" s="66" t="s">
        <v>273</v>
      </c>
      <c r="D103" s="64" t="s">
        <v>274</v>
      </c>
      <c r="E103" s="66" t="s">
        <v>121</v>
      </c>
      <c r="F103" s="63">
        <v>24.71</v>
      </c>
      <c r="G103" s="63">
        <v>1.97</v>
      </c>
      <c r="H103" s="63">
        <v>2.24</v>
      </c>
      <c r="I103" s="64"/>
      <c r="J103" s="64"/>
      <c r="K103" s="64"/>
      <c r="L103" s="63">
        <f t="shared" si="2"/>
        <v>40</v>
      </c>
      <c r="M103" s="63">
        <f t="shared" ref="M103:O103" si="115">if(isblank(I103),F103,I103)</f>
        <v>24.71</v>
      </c>
      <c r="N103" s="63">
        <f t="shared" si="115"/>
        <v>1.97</v>
      </c>
      <c r="O103" s="63">
        <f t="shared" si="115"/>
        <v>2.24</v>
      </c>
      <c r="P103" s="63">
        <v>18.3</v>
      </c>
      <c r="Q103" s="63">
        <v>17.2</v>
      </c>
      <c r="R103" s="63">
        <v>16.1</v>
      </c>
      <c r="S103" s="67">
        <f t="shared" si="17"/>
        <v>17.2</v>
      </c>
      <c r="T103" s="67" t="str">
        <f t="shared" si="5"/>
        <v>yes</v>
      </c>
      <c r="U103" s="67" t="str">
        <f t="shared" si="56"/>
        <v>yes</v>
      </c>
      <c r="V103" s="67" t="str">
        <f t="shared" si="7"/>
        <v>yes</v>
      </c>
      <c r="W103" s="68">
        <v>102.0</v>
      </c>
      <c r="X103" s="69">
        <f t="shared" si="8"/>
        <v>5.813953488</v>
      </c>
      <c r="Y103" s="69">
        <f t="shared" si="9"/>
        <v>10.18604651</v>
      </c>
      <c r="Z103" s="67">
        <f t="shared" si="10"/>
        <v>34.18604651</v>
      </c>
      <c r="AA103" s="70"/>
      <c r="AB103" s="71" t="s">
        <v>106</v>
      </c>
      <c r="AC103" s="69"/>
      <c r="AD103" s="70"/>
    </row>
    <row r="104">
      <c r="A104" s="63">
        <v>380.0</v>
      </c>
      <c r="B104" s="63">
        <v>291.0</v>
      </c>
      <c r="C104" s="66" t="s">
        <v>275</v>
      </c>
      <c r="D104" s="64" t="s">
        <v>276</v>
      </c>
      <c r="E104" s="66" t="s">
        <v>121</v>
      </c>
      <c r="F104" s="63">
        <v>55.97</v>
      </c>
      <c r="G104" s="63">
        <v>1.93</v>
      </c>
      <c r="H104" s="63">
        <v>2.04</v>
      </c>
      <c r="I104" s="64"/>
      <c r="J104" s="64"/>
      <c r="K104" s="64"/>
      <c r="L104" s="63">
        <f t="shared" si="2"/>
        <v>40</v>
      </c>
      <c r="M104" s="63">
        <f t="shared" ref="M104:O104" si="116">if(isblank(I104),F104,I104)</f>
        <v>55.97</v>
      </c>
      <c r="N104" s="63">
        <f t="shared" si="116"/>
        <v>1.93</v>
      </c>
      <c r="O104" s="63">
        <f t="shared" si="116"/>
        <v>2.04</v>
      </c>
      <c r="P104" s="63">
        <v>136.0</v>
      </c>
      <c r="Q104" s="63">
        <v>124.0</v>
      </c>
      <c r="R104" s="63">
        <v>120.0</v>
      </c>
      <c r="S104" s="67">
        <f t="shared" si="17"/>
        <v>126.6666667</v>
      </c>
      <c r="T104" s="67" t="str">
        <f t="shared" si="5"/>
        <v>yes</v>
      </c>
      <c r="U104" s="67" t="str">
        <f t="shared" si="56"/>
        <v>yes</v>
      </c>
      <c r="V104" s="67" t="str">
        <f t="shared" si="7"/>
        <v>yes</v>
      </c>
      <c r="W104" s="68">
        <v>103.0</v>
      </c>
      <c r="X104" s="69">
        <f t="shared" si="8"/>
        <v>1.578947368</v>
      </c>
      <c r="Y104" s="69">
        <f t="shared" si="9"/>
        <v>30.42105263</v>
      </c>
      <c r="Z104" s="67">
        <f t="shared" si="10"/>
        <v>38.42105263</v>
      </c>
      <c r="AA104" s="70"/>
      <c r="AB104" s="71" t="s">
        <v>106</v>
      </c>
      <c r="AC104" s="69"/>
      <c r="AD104" s="70"/>
    </row>
    <row r="105">
      <c r="A105" s="63">
        <v>381.0</v>
      </c>
      <c r="B105" s="63">
        <v>292.0</v>
      </c>
      <c r="C105" s="66" t="s">
        <v>277</v>
      </c>
      <c r="D105" s="64" t="s">
        <v>278</v>
      </c>
      <c r="E105" s="66" t="s">
        <v>121</v>
      </c>
      <c r="F105" s="63">
        <v>55.89</v>
      </c>
      <c r="G105" s="63">
        <v>1.93</v>
      </c>
      <c r="H105" s="63">
        <v>2.2</v>
      </c>
      <c r="I105" s="64"/>
      <c r="J105" s="64"/>
      <c r="K105" s="64"/>
      <c r="L105" s="63">
        <f t="shared" si="2"/>
        <v>40</v>
      </c>
      <c r="M105" s="63">
        <f t="shared" ref="M105:O105" si="117">if(isblank(I105),F105,I105)</f>
        <v>55.89</v>
      </c>
      <c r="N105" s="63">
        <f t="shared" si="117"/>
        <v>1.93</v>
      </c>
      <c r="O105" s="63">
        <f t="shared" si="117"/>
        <v>2.2</v>
      </c>
      <c r="P105" s="63">
        <v>66.6</v>
      </c>
      <c r="Q105" s="63">
        <v>64.4</v>
      </c>
      <c r="R105" s="63">
        <v>65.7</v>
      </c>
      <c r="S105" s="67">
        <f t="shared" si="17"/>
        <v>65.56666667</v>
      </c>
      <c r="T105" s="67" t="str">
        <f t="shared" si="5"/>
        <v>yes</v>
      </c>
      <c r="U105" s="67" t="str">
        <f t="shared" si="56"/>
        <v>yes</v>
      </c>
      <c r="V105" s="67" t="str">
        <f t="shared" si="7"/>
        <v>yes</v>
      </c>
      <c r="W105" s="68">
        <v>104.0</v>
      </c>
      <c r="X105" s="69">
        <f t="shared" si="8"/>
        <v>1.525165226</v>
      </c>
      <c r="Y105" s="69">
        <f t="shared" si="9"/>
        <v>14.47483477</v>
      </c>
      <c r="Z105" s="67">
        <f t="shared" si="10"/>
        <v>38.47483477</v>
      </c>
      <c r="AA105" s="70"/>
      <c r="AB105" s="71" t="s">
        <v>106</v>
      </c>
      <c r="AC105" s="69"/>
      <c r="AD105" s="70"/>
    </row>
    <row r="106">
      <c r="A106" s="63">
        <v>382.0</v>
      </c>
      <c r="B106" s="63">
        <v>293.0</v>
      </c>
      <c r="C106" s="66" t="s">
        <v>279</v>
      </c>
      <c r="D106" s="64" t="s">
        <v>280</v>
      </c>
      <c r="E106" s="66" t="s">
        <v>121</v>
      </c>
      <c r="F106" s="63">
        <v>55.24</v>
      </c>
      <c r="G106" s="63">
        <v>1.94</v>
      </c>
      <c r="H106" s="63">
        <v>2.16</v>
      </c>
      <c r="I106" s="64"/>
      <c r="J106" s="64"/>
      <c r="K106" s="64"/>
      <c r="L106" s="63">
        <f t="shared" si="2"/>
        <v>40</v>
      </c>
      <c r="M106" s="63">
        <f t="shared" ref="M106:O106" si="118">if(isblank(I106),F106,I106)</f>
        <v>55.24</v>
      </c>
      <c r="N106" s="63">
        <f t="shared" si="118"/>
        <v>1.94</v>
      </c>
      <c r="O106" s="63">
        <f t="shared" si="118"/>
        <v>2.16</v>
      </c>
      <c r="P106" s="63">
        <v>53.1</v>
      </c>
      <c r="Q106" s="63">
        <v>51.5</v>
      </c>
      <c r="R106" s="63">
        <v>50.6</v>
      </c>
      <c r="S106" s="67">
        <f t="shared" si="17"/>
        <v>51.73333333</v>
      </c>
      <c r="T106" s="67" t="str">
        <f t="shared" si="5"/>
        <v>yes</v>
      </c>
      <c r="U106" s="67" t="str">
        <f t="shared" si="56"/>
        <v>yes</v>
      </c>
      <c r="V106" s="67" t="str">
        <f t="shared" si="7"/>
        <v>yes</v>
      </c>
      <c r="W106" s="68">
        <v>105.0</v>
      </c>
      <c r="X106" s="69">
        <f t="shared" si="8"/>
        <v>1.932989691</v>
      </c>
      <c r="Y106" s="69">
        <f t="shared" si="9"/>
        <v>14.06701031</v>
      </c>
      <c r="Z106" s="67">
        <f t="shared" si="10"/>
        <v>38.06701031</v>
      </c>
      <c r="AA106" s="70"/>
      <c r="AB106" s="71" t="s">
        <v>106</v>
      </c>
      <c r="AC106" s="69"/>
      <c r="AD106" s="70"/>
    </row>
    <row r="107">
      <c r="A107" s="63">
        <v>383.0</v>
      </c>
      <c r="B107" s="63">
        <v>294.0</v>
      </c>
      <c r="C107" s="66" t="s">
        <v>281</v>
      </c>
      <c r="D107" s="64" t="s">
        <v>282</v>
      </c>
      <c r="E107" s="66" t="s">
        <v>121</v>
      </c>
      <c r="F107" s="63">
        <v>83.5</v>
      </c>
      <c r="G107" s="63">
        <v>1.9</v>
      </c>
      <c r="H107" s="63">
        <v>2.06</v>
      </c>
      <c r="I107" s="64"/>
      <c r="J107" s="64"/>
      <c r="K107" s="64"/>
      <c r="L107" s="63">
        <f t="shared" si="2"/>
        <v>40</v>
      </c>
      <c r="M107" s="63">
        <f t="shared" ref="M107:O107" si="119">if(isblank(I107),F107,I107)</f>
        <v>83.5</v>
      </c>
      <c r="N107" s="63">
        <f t="shared" si="119"/>
        <v>1.9</v>
      </c>
      <c r="O107" s="63">
        <f t="shared" si="119"/>
        <v>2.06</v>
      </c>
      <c r="P107" s="63">
        <v>75.5</v>
      </c>
      <c r="Q107" s="63">
        <v>74.2</v>
      </c>
      <c r="R107" s="63">
        <v>73.0</v>
      </c>
      <c r="S107" s="67">
        <f t="shared" si="17"/>
        <v>74.23333333</v>
      </c>
      <c r="T107" s="67" t="str">
        <f t="shared" si="5"/>
        <v>yes</v>
      </c>
      <c r="U107" s="67" t="str">
        <f t="shared" si="56"/>
        <v>yes</v>
      </c>
      <c r="V107" s="67" t="str">
        <f t="shared" si="7"/>
        <v>yes</v>
      </c>
      <c r="W107" s="68">
        <v>106.0</v>
      </c>
      <c r="X107" s="69">
        <f t="shared" si="8"/>
        <v>1.347103727</v>
      </c>
      <c r="Y107" s="69">
        <f t="shared" si="9"/>
        <v>14.65289627</v>
      </c>
      <c r="Z107" s="67">
        <f t="shared" si="10"/>
        <v>38.65289627</v>
      </c>
      <c r="AA107" s="70"/>
      <c r="AB107" s="71" t="s">
        <v>106</v>
      </c>
      <c r="AC107" s="69"/>
      <c r="AD107" s="70"/>
    </row>
    <row r="108">
      <c r="A108" s="63">
        <v>384.0</v>
      </c>
      <c r="B108" s="63">
        <v>379.0</v>
      </c>
      <c r="C108" s="66" t="s">
        <v>283</v>
      </c>
      <c r="D108" s="64" t="s">
        <v>284</v>
      </c>
      <c r="E108" s="66" t="s">
        <v>285</v>
      </c>
      <c r="F108" s="63">
        <v>72.79</v>
      </c>
      <c r="G108" s="63">
        <v>1.96</v>
      </c>
      <c r="H108" s="63">
        <v>2.12</v>
      </c>
      <c r="I108" s="64"/>
      <c r="J108" s="64"/>
      <c r="K108" s="64"/>
      <c r="L108" s="63">
        <f t="shared" si="2"/>
        <v>40</v>
      </c>
      <c r="M108" s="63">
        <f t="shared" ref="M108:O108" si="120">if(isblank(I108),F108,I108)</f>
        <v>72.79</v>
      </c>
      <c r="N108" s="63">
        <f t="shared" si="120"/>
        <v>1.96</v>
      </c>
      <c r="O108" s="63">
        <f t="shared" si="120"/>
        <v>2.12</v>
      </c>
      <c r="P108" s="63">
        <v>73.8</v>
      </c>
      <c r="Q108" s="63">
        <v>72.6</v>
      </c>
      <c r="R108" s="63">
        <v>69.9</v>
      </c>
      <c r="S108" s="67">
        <f t="shared" si="17"/>
        <v>72.1</v>
      </c>
      <c r="T108" s="67" t="str">
        <f t="shared" si="5"/>
        <v>yes</v>
      </c>
      <c r="U108" s="67" t="str">
        <f t="shared" si="56"/>
        <v>yes</v>
      </c>
      <c r="V108" s="67" t="str">
        <f t="shared" si="7"/>
        <v>yes</v>
      </c>
      <c r="W108" s="68">
        <v>107.0</v>
      </c>
      <c r="X108" s="69">
        <f t="shared" si="8"/>
        <v>1.386962552</v>
      </c>
      <c r="Y108" s="69">
        <f t="shared" si="9"/>
        <v>14.61303745</v>
      </c>
      <c r="Z108" s="67">
        <f t="shared" si="10"/>
        <v>38.61303745</v>
      </c>
      <c r="AA108" s="70"/>
      <c r="AB108" s="71" t="s">
        <v>106</v>
      </c>
      <c r="AC108" s="69"/>
      <c r="AD108" s="70"/>
    </row>
    <row r="109">
      <c r="A109" s="63">
        <v>385.0</v>
      </c>
      <c r="B109" s="63">
        <v>380.0</v>
      </c>
      <c r="C109" s="66" t="s">
        <v>286</v>
      </c>
      <c r="D109" s="64" t="s">
        <v>287</v>
      </c>
      <c r="E109" s="66" t="s">
        <v>285</v>
      </c>
      <c r="F109" s="63">
        <v>96.8</v>
      </c>
      <c r="G109" s="63">
        <v>1.96</v>
      </c>
      <c r="H109" s="63">
        <v>2.29</v>
      </c>
      <c r="I109" s="64"/>
      <c r="J109" s="64"/>
      <c r="K109" s="64"/>
      <c r="L109" s="63">
        <f t="shared" si="2"/>
        <v>40</v>
      </c>
      <c r="M109" s="63">
        <f t="shared" ref="M109:O109" si="121">if(isblank(I109),F109,I109)</f>
        <v>96.8</v>
      </c>
      <c r="N109" s="63">
        <f t="shared" si="121"/>
        <v>1.96</v>
      </c>
      <c r="O109" s="63">
        <f t="shared" si="121"/>
        <v>2.29</v>
      </c>
      <c r="P109" s="63">
        <v>73.0</v>
      </c>
      <c r="Q109" s="63">
        <v>73.0</v>
      </c>
      <c r="R109" s="63">
        <v>69.8</v>
      </c>
      <c r="S109" s="67">
        <f t="shared" si="17"/>
        <v>71.93333333</v>
      </c>
      <c r="T109" s="67" t="str">
        <f t="shared" si="5"/>
        <v>yes</v>
      </c>
      <c r="U109" s="67" t="str">
        <f t="shared" si="56"/>
        <v>yes</v>
      </c>
      <c r="V109" s="67" t="str">
        <f t="shared" si="7"/>
        <v>yes</v>
      </c>
      <c r="W109" s="68">
        <v>108.0</v>
      </c>
      <c r="X109" s="69">
        <f t="shared" si="8"/>
        <v>1.390176089</v>
      </c>
      <c r="Y109" s="69">
        <f t="shared" si="9"/>
        <v>14.60982391</v>
      </c>
      <c r="Z109" s="67">
        <f t="shared" si="10"/>
        <v>38.60982391</v>
      </c>
      <c r="AA109" s="70"/>
      <c r="AB109" s="71" t="s">
        <v>106</v>
      </c>
      <c r="AC109" s="69"/>
      <c r="AD109" s="70"/>
    </row>
    <row r="110">
      <c r="A110" s="63">
        <v>386.0</v>
      </c>
      <c r="B110" s="63">
        <v>381.0</v>
      </c>
      <c r="C110" s="66" t="s">
        <v>288</v>
      </c>
      <c r="D110" s="64" t="s">
        <v>289</v>
      </c>
      <c r="E110" s="66" t="s">
        <v>285</v>
      </c>
      <c r="F110" s="63">
        <v>65.64</v>
      </c>
      <c r="G110" s="63">
        <v>1.97</v>
      </c>
      <c r="H110" s="63">
        <v>2.24</v>
      </c>
      <c r="I110" s="64"/>
      <c r="J110" s="64"/>
      <c r="K110" s="64"/>
      <c r="L110" s="63">
        <f t="shared" si="2"/>
        <v>40</v>
      </c>
      <c r="M110" s="63">
        <f t="shared" ref="M110:O110" si="122">if(isblank(I110),F110,I110)</f>
        <v>65.64</v>
      </c>
      <c r="N110" s="63">
        <f t="shared" si="122"/>
        <v>1.97</v>
      </c>
      <c r="O110" s="63">
        <f t="shared" si="122"/>
        <v>2.24</v>
      </c>
      <c r="P110" s="63">
        <v>43.0</v>
      </c>
      <c r="Q110" s="63">
        <v>40.0</v>
      </c>
      <c r="R110" s="63">
        <v>39.9</v>
      </c>
      <c r="S110" s="67">
        <f t="shared" si="17"/>
        <v>40.96666667</v>
      </c>
      <c r="T110" s="67" t="str">
        <f t="shared" si="5"/>
        <v>yes</v>
      </c>
      <c r="U110" s="67" t="str">
        <f t="shared" si="56"/>
        <v>yes</v>
      </c>
      <c r="V110" s="67" t="str">
        <f t="shared" si="7"/>
        <v>yes</v>
      </c>
      <c r="W110" s="68">
        <v>109.0</v>
      </c>
      <c r="X110" s="69">
        <f t="shared" si="8"/>
        <v>2.44100895</v>
      </c>
      <c r="Y110" s="69">
        <f t="shared" si="9"/>
        <v>13.55899105</v>
      </c>
      <c r="Z110" s="67">
        <f t="shared" si="10"/>
        <v>37.55899105</v>
      </c>
      <c r="AA110" s="70"/>
      <c r="AB110" s="71" t="s">
        <v>106</v>
      </c>
      <c r="AC110" s="71"/>
      <c r="AD110" s="70"/>
    </row>
    <row r="111">
      <c r="A111" s="63">
        <v>387.0</v>
      </c>
      <c r="B111" s="63">
        <v>382.0</v>
      </c>
      <c r="C111" s="66" t="s">
        <v>290</v>
      </c>
      <c r="D111" s="64" t="s">
        <v>291</v>
      </c>
      <c r="E111" s="66" t="s">
        <v>285</v>
      </c>
      <c r="F111" s="63">
        <v>110.2</v>
      </c>
      <c r="G111" s="63">
        <v>1.96</v>
      </c>
      <c r="H111" s="63">
        <v>2.31</v>
      </c>
      <c r="I111" s="64"/>
      <c r="J111" s="64"/>
      <c r="K111" s="64"/>
      <c r="L111" s="63">
        <f t="shared" si="2"/>
        <v>40</v>
      </c>
      <c r="M111" s="63">
        <f t="shared" ref="M111:O111" si="123">if(isblank(I111),F111,I111)</f>
        <v>110.2</v>
      </c>
      <c r="N111" s="63">
        <f t="shared" si="123"/>
        <v>1.96</v>
      </c>
      <c r="O111" s="63">
        <f t="shared" si="123"/>
        <v>2.31</v>
      </c>
      <c r="P111" s="63">
        <v>116.0</v>
      </c>
      <c r="Q111" s="63">
        <v>112.0</v>
      </c>
      <c r="R111" s="63">
        <v>109.0</v>
      </c>
      <c r="S111" s="67">
        <f t="shared" si="17"/>
        <v>112.3333333</v>
      </c>
      <c r="T111" s="67" t="str">
        <f t="shared" si="5"/>
        <v>yes</v>
      </c>
      <c r="U111" s="67" t="str">
        <f t="shared" si="56"/>
        <v>yes</v>
      </c>
      <c r="V111" s="67" t="str">
        <f t="shared" si="7"/>
        <v>yes</v>
      </c>
      <c r="W111" s="68">
        <v>110.0</v>
      </c>
      <c r="X111" s="69">
        <f t="shared" si="8"/>
        <v>1.78041543</v>
      </c>
      <c r="Y111" s="69">
        <f t="shared" si="9"/>
        <v>30.21958457</v>
      </c>
      <c r="Z111" s="67">
        <f t="shared" si="10"/>
        <v>38.21958457</v>
      </c>
      <c r="AA111" s="70"/>
      <c r="AB111" s="71" t="s">
        <v>106</v>
      </c>
      <c r="AC111" s="69"/>
      <c r="AD111" s="70"/>
    </row>
    <row r="112">
      <c r="A112" s="63">
        <v>388.0</v>
      </c>
      <c r="B112" s="63">
        <v>383.0</v>
      </c>
      <c r="C112" s="66" t="s">
        <v>292</v>
      </c>
      <c r="D112" s="64" t="s">
        <v>293</v>
      </c>
      <c r="E112" s="66" t="s">
        <v>285</v>
      </c>
      <c r="F112" s="63">
        <v>86.24</v>
      </c>
      <c r="G112" s="63">
        <v>1.98</v>
      </c>
      <c r="H112" s="63">
        <v>2.23</v>
      </c>
      <c r="I112" s="64"/>
      <c r="J112" s="64"/>
      <c r="K112" s="64"/>
      <c r="L112" s="63">
        <f t="shared" si="2"/>
        <v>40</v>
      </c>
      <c r="M112" s="63">
        <f t="shared" ref="M112:O112" si="124">if(isblank(I112),F112,I112)</f>
        <v>86.24</v>
      </c>
      <c r="N112" s="63">
        <f t="shared" si="124"/>
        <v>1.98</v>
      </c>
      <c r="O112" s="63">
        <f t="shared" si="124"/>
        <v>2.23</v>
      </c>
      <c r="P112" s="63">
        <v>60.6</v>
      </c>
      <c r="Q112" s="63">
        <v>57.1</v>
      </c>
      <c r="R112" s="63">
        <v>56.4</v>
      </c>
      <c r="S112" s="67">
        <f t="shared" si="17"/>
        <v>58.03333333</v>
      </c>
      <c r="T112" s="67" t="str">
        <f t="shared" si="5"/>
        <v>yes</v>
      </c>
      <c r="U112" s="67" t="str">
        <f t="shared" si="56"/>
        <v>yes</v>
      </c>
      <c r="V112" s="67" t="str">
        <f t="shared" si="7"/>
        <v>yes</v>
      </c>
      <c r="W112" s="68">
        <v>111.0</v>
      </c>
      <c r="X112" s="69">
        <f t="shared" si="8"/>
        <v>1.723147616</v>
      </c>
      <c r="Y112" s="69">
        <f t="shared" si="9"/>
        <v>14.27685238</v>
      </c>
      <c r="Z112" s="67">
        <f t="shared" si="10"/>
        <v>38.27685238</v>
      </c>
      <c r="AA112" s="70"/>
      <c r="AB112" s="71" t="s">
        <v>106</v>
      </c>
      <c r="AC112" s="69"/>
      <c r="AD112" s="70"/>
    </row>
    <row r="113">
      <c r="A113" s="63">
        <v>389.0</v>
      </c>
      <c r="B113" s="63">
        <v>384.0</v>
      </c>
      <c r="C113" s="66" t="s">
        <v>294</v>
      </c>
      <c r="D113" s="64" t="s">
        <v>295</v>
      </c>
      <c r="E113" s="66" t="s">
        <v>285</v>
      </c>
      <c r="F113" s="63">
        <v>89.21</v>
      </c>
      <c r="G113" s="63">
        <v>1.98</v>
      </c>
      <c r="H113" s="63">
        <v>2.22</v>
      </c>
      <c r="I113" s="64"/>
      <c r="J113" s="64"/>
      <c r="K113" s="64"/>
      <c r="L113" s="63">
        <f t="shared" si="2"/>
        <v>40</v>
      </c>
      <c r="M113" s="63">
        <f t="shared" ref="M113:O113" si="125">if(isblank(I113),F113,I113)</f>
        <v>89.21</v>
      </c>
      <c r="N113" s="63">
        <f t="shared" si="125"/>
        <v>1.98</v>
      </c>
      <c r="O113" s="63">
        <f t="shared" si="125"/>
        <v>2.22</v>
      </c>
      <c r="P113" s="63">
        <v>98.7</v>
      </c>
      <c r="Q113" s="63">
        <v>88.9</v>
      </c>
      <c r="R113" s="63">
        <v>89.5</v>
      </c>
      <c r="S113" s="67">
        <f t="shared" si="17"/>
        <v>92.36666667</v>
      </c>
      <c r="T113" s="67" t="str">
        <f t="shared" si="5"/>
        <v>yes</v>
      </c>
      <c r="U113" s="67" t="str">
        <f t="shared" si="56"/>
        <v>yes</v>
      </c>
      <c r="V113" s="67" t="str">
        <f t="shared" si="7"/>
        <v>yes</v>
      </c>
      <c r="W113" s="68">
        <v>112.0</v>
      </c>
      <c r="X113" s="69">
        <f t="shared" si="8"/>
        <v>1.082641646</v>
      </c>
      <c r="Y113" s="69">
        <f t="shared" si="9"/>
        <v>14.91735835</v>
      </c>
      <c r="Z113" s="67">
        <f t="shared" si="10"/>
        <v>38.91735835</v>
      </c>
      <c r="AA113" s="70"/>
      <c r="AB113" s="71" t="s">
        <v>106</v>
      </c>
      <c r="AC113" s="69"/>
      <c r="AD113" s="70"/>
    </row>
    <row r="114">
      <c r="A114" s="63">
        <v>391.0</v>
      </c>
      <c r="B114" s="63">
        <v>386.0</v>
      </c>
      <c r="C114" s="66" t="s">
        <v>296</v>
      </c>
      <c r="D114" s="64" t="s">
        <v>297</v>
      </c>
      <c r="E114" s="66" t="s">
        <v>285</v>
      </c>
      <c r="F114" s="63">
        <v>156.3</v>
      </c>
      <c r="G114" s="63">
        <v>1.95</v>
      </c>
      <c r="H114" s="63">
        <v>2.0</v>
      </c>
      <c r="I114" s="64"/>
      <c r="J114" s="64"/>
      <c r="K114" s="64"/>
      <c r="L114" s="63">
        <f t="shared" si="2"/>
        <v>40</v>
      </c>
      <c r="M114" s="63">
        <f t="shared" ref="M114:O114" si="126">if(isblank(I114),F114,I114)</f>
        <v>156.3</v>
      </c>
      <c r="N114" s="63">
        <f t="shared" si="126"/>
        <v>1.95</v>
      </c>
      <c r="O114" s="63">
        <f t="shared" si="126"/>
        <v>2</v>
      </c>
      <c r="P114" s="63">
        <v>147.0</v>
      </c>
      <c r="Q114" s="63">
        <v>159.0</v>
      </c>
      <c r="R114" s="63">
        <v>151.0</v>
      </c>
      <c r="S114" s="67">
        <f t="shared" si="17"/>
        <v>152.3333333</v>
      </c>
      <c r="T114" s="67" t="str">
        <f t="shared" si="5"/>
        <v>yes</v>
      </c>
      <c r="U114" s="67" t="str">
        <f t="shared" si="56"/>
        <v>yes</v>
      </c>
      <c r="V114" s="67" t="str">
        <f t="shared" si="7"/>
        <v>yes</v>
      </c>
      <c r="W114" s="68">
        <v>113.0</v>
      </c>
      <c r="X114" s="69">
        <f t="shared" si="8"/>
        <v>1.312910284</v>
      </c>
      <c r="Y114" s="69">
        <f t="shared" si="9"/>
        <v>30.68708972</v>
      </c>
      <c r="Z114" s="67">
        <f t="shared" si="10"/>
        <v>38.68708972</v>
      </c>
      <c r="AA114" s="70"/>
      <c r="AB114" s="71" t="s">
        <v>106</v>
      </c>
      <c r="AC114" s="69"/>
      <c r="AD114" s="70"/>
    </row>
    <row r="115">
      <c r="A115" s="63">
        <v>392.0</v>
      </c>
      <c r="B115" s="63">
        <v>387.0</v>
      </c>
      <c r="C115" s="66" t="s">
        <v>298</v>
      </c>
      <c r="D115" s="64" t="s">
        <v>299</v>
      </c>
      <c r="E115" s="66" t="s">
        <v>285</v>
      </c>
      <c r="F115" s="63">
        <v>73.47</v>
      </c>
      <c r="G115" s="63">
        <v>1.96</v>
      </c>
      <c r="H115" s="63">
        <v>2.34</v>
      </c>
      <c r="I115" s="64"/>
      <c r="J115" s="64"/>
      <c r="K115" s="64"/>
      <c r="L115" s="63">
        <f t="shared" si="2"/>
        <v>40</v>
      </c>
      <c r="M115" s="63">
        <f t="shared" ref="M115:O115" si="127">if(isblank(I115),F115,I115)</f>
        <v>73.47</v>
      </c>
      <c r="N115" s="63">
        <f t="shared" si="127"/>
        <v>1.96</v>
      </c>
      <c r="O115" s="63">
        <f t="shared" si="127"/>
        <v>2.34</v>
      </c>
      <c r="P115" s="63">
        <v>76.2</v>
      </c>
      <c r="Q115" s="63">
        <v>75.8</v>
      </c>
      <c r="R115" s="63">
        <v>73.1</v>
      </c>
      <c r="S115" s="67">
        <f t="shared" si="17"/>
        <v>75.03333333</v>
      </c>
      <c r="T115" s="67" t="str">
        <f t="shared" si="5"/>
        <v>yes</v>
      </c>
      <c r="U115" s="67" t="str">
        <f t="shared" si="56"/>
        <v>yes</v>
      </c>
      <c r="V115" s="67" t="str">
        <f t="shared" si="7"/>
        <v>yes</v>
      </c>
      <c r="W115" s="68">
        <v>114.0</v>
      </c>
      <c r="X115" s="69">
        <f t="shared" si="8"/>
        <v>1.332741004</v>
      </c>
      <c r="Y115" s="69">
        <f t="shared" si="9"/>
        <v>14.667259</v>
      </c>
      <c r="Z115" s="67">
        <f t="shared" si="10"/>
        <v>38.667259</v>
      </c>
      <c r="AA115" s="70"/>
      <c r="AB115" s="71" t="s">
        <v>106</v>
      </c>
      <c r="AC115" s="69"/>
      <c r="AD115" s="70"/>
    </row>
    <row r="116">
      <c r="A116" s="63">
        <v>393.0</v>
      </c>
      <c r="B116" s="63">
        <v>388.0</v>
      </c>
      <c r="C116" s="66" t="s">
        <v>300</v>
      </c>
      <c r="D116" s="64" t="s">
        <v>301</v>
      </c>
      <c r="E116" s="66" t="s">
        <v>285</v>
      </c>
      <c r="F116" s="63">
        <v>90.72</v>
      </c>
      <c r="G116" s="63">
        <v>1.98</v>
      </c>
      <c r="H116" s="63">
        <v>2.24</v>
      </c>
      <c r="I116" s="64"/>
      <c r="J116" s="64"/>
      <c r="K116" s="64"/>
      <c r="L116" s="63">
        <f t="shared" si="2"/>
        <v>40</v>
      </c>
      <c r="M116" s="63">
        <f t="shared" ref="M116:O116" si="128">if(isblank(I116),F116,I116)</f>
        <v>90.72</v>
      </c>
      <c r="N116" s="63">
        <f t="shared" si="128"/>
        <v>1.98</v>
      </c>
      <c r="O116" s="63">
        <f t="shared" si="128"/>
        <v>2.24</v>
      </c>
      <c r="P116" s="63">
        <v>63.5</v>
      </c>
      <c r="Q116" s="63">
        <v>64.6</v>
      </c>
      <c r="R116" s="63">
        <v>61.3</v>
      </c>
      <c r="S116" s="67">
        <f t="shared" si="17"/>
        <v>63.13333333</v>
      </c>
      <c r="T116" s="67" t="str">
        <f t="shared" si="5"/>
        <v>yes</v>
      </c>
      <c r="U116" s="67" t="str">
        <f t="shared" si="56"/>
        <v>yes</v>
      </c>
      <c r="V116" s="67" t="str">
        <f t="shared" si="7"/>
        <v>yes</v>
      </c>
      <c r="W116" s="68">
        <v>115.0</v>
      </c>
      <c r="X116" s="69">
        <f t="shared" si="8"/>
        <v>1.583949314</v>
      </c>
      <c r="Y116" s="69">
        <f t="shared" si="9"/>
        <v>14.41605069</v>
      </c>
      <c r="Z116" s="67">
        <f t="shared" si="10"/>
        <v>38.41605069</v>
      </c>
      <c r="AA116" s="70"/>
      <c r="AB116" s="71" t="s">
        <v>106</v>
      </c>
      <c r="AC116" s="69"/>
      <c r="AD116" s="70"/>
    </row>
    <row r="117">
      <c r="A117" s="63">
        <v>394.0</v>
      </c>
      <c r="B117" s="63">
        <v>389.0</v>
      </c>
      <c r="C117" s="66" t="s">
        <v>302</v>
      </c>
      <c r="D117" s="64" t="s">
        <v>303</v>
      </c>
      <c r="E117" s="66" t="s">
        <v>285</v>
      </c>
      <c r="F117" s="63">
        <v>101.4</v>
      </c>
      <c r="G117" s="63">
        <v>1.97</v>
      </c>
      <c r="H117" s="63">
        <v>2.35</v>
      </c>
      <c r="I117" s="64"/>
      <c r="J117" s="64"/>
      <c r="K117" s="64"/>
      <c r="L117" s="63">
        <f t="shared" si="2"/>
        <v>40</v>
      </c>
      <c r="M117" s="63">
        <f t="shared" ref="M117:O117" si="129">if(isblank(I117),F117,I117)</f>
        <v>101.4</v>
      </c>
      <c r="N117" s="63">
        <f t="shared" si="129"/>
        <v>1.97</v>
      </c>
      <c r="O117" s="63">
        <f t="shared" si="129"/>
        <v>2.35</v>
      </c>
      <c r="P117" s="63">
        <v>53.0</v>
      </c>
      <c r="Q117" s="63">
        <v>52.0</v>
      </c>
      <c r="R117" s="63">
        <v>50.7</v>
      </c>
      <c r="S117" s="67">
        <f t="shared" si="17"/>
        <v>51.9</v>
      </c>
      <c r="T117" s="67" t="str">
        <f t="shared" si="5"/>
        <v>yes</v>
      </c>
      <c r="U117" s="67" t="str">
        <f t="shared" si="56"/>
        <v>yes</v>
      </c>
      <c r="V117" s="67" t="str">
        <f t="shared" si="7"/>
        <v>yes</v>
      </c>
      <c r="W117" s="68">
        <v>116.0</v>
      </c>
      <c r="X117" s="69">
        <f t="shared" si="8"/>
        <v>1.926782274</v>
      </c>
      <c r="Y117" s="69">
        <f t="shared" si="9"/>
        <v>14.07321773</v>
      </c>
      <c r="Z117" s="67">
        <f t="shared" si="10"/>
        <v>38.07321773</v>
      </c>
      <c r="AA117" s="72" t="s">
        <v>106</v>
      </c>
      <c r="AB117" s="71" t="s">
        <v>106</v>
      </c>
      <c r="AC117" s="71"/>
      <c r="AD117" s="72"/>
    </row>
    <row r="118">
      <c r="A118" s="63">
        <v>395.0</v>
      </c>
      <c r="B118" s="63">
        <v>390.0</v>
      </c>
      <c r="C118" s="66" t="s">
        <v>304</v>
      </c>
      <c r="D118" s="64" t="s">
        <v>305</v>
      </c>
      <c r="E118" s="66" t="s">
        <v>285</v>
      </c>
      <c r="F118" s="63">
        <v>139.5</v>
      </c>
      <c r="G118" s="63">
        <v>1.87</v>
      </c>
      <c r="H118" s="63">
        <v>1.43</v>
      </c>
      <c r="I118" s="63">
        <v>92.06</v>
      </c>
      <c r="J118" s="63">
        <v>1.9</v>
      </c>
      <c r="K118" s="63">
        <v>2.16</v>
      </c>
      <c r="L118" s="63">
        <f t="shared" si="2"/>
        <v>20</v>
      </c>
      <c r="M118" s="63">
        <f t="shared" ref="M118:O118" si="130">if(isblank(I118),F118,I118)</f>
        <v>92.06</v>
      </c>
      <c r="N118" s="63">
        <f t="shared" si="130"/>
        <v>1.9</v>
      </c>
      <c r="O118" s="63">
        <f t="shared" si="130"/>
        <v>2.16</v>
      </c>
      <c r="P118" s="63">
        <v>64.0</v>
      </c>
      <c r="Q118" s="63">
        <v>66.1</v>
      </c>
      <c r="R118" s="63">
        <v>65.5</v>
      </c>
      <c r="S118" s="67">
        <f t="shared" si="17"/>
        <v>65.2</v>
      </c>
      <c r="T118" s="67" t="str">
        <f t="shared" si="5"/>
        <v>yes</v>
      </c>
      <c r="U118" s="67" t="str">
        <f t="shared" si="56"/>
        <v>yes</v>
      </c>
      <c r="V118" s="67" t="str">
        <f t="shared" si="7"/>
        <v>yes</v>
      </c>
      <c r="W118" s="68">
        <v>117.0</v>
      </c>
      <c r="X118" s="69">
        <f t="shared" si="8"/>
        <v>1.533742331</v>
      </c>
      <c r="Y118" s="69">
        <f t="shared" si="9"/>
        <v>14.46625767</v>
      </c>
      <c r="Z118" s="67">
        <f t="shared" si="10"/>
        <v>18.46625767</v>
      </c>
      <c r="AA118" s="70"/>
      <c r="AB118" s="71" t="s">
        <v>106</v>
      </c>
      <c r="AC118" s="71"/>
      <c r="AD118" s="70"/>
    </row>
    <row r="119">
      <c r="A119" s="63">
        <v>396.0</v>
      </c>
      <c r="B119" s="63">
        <v>391.0</v>
      </c>
      <c r="C119" s="66" t="s">
        <v>306</v>
      </c>
      <c r="D119" s="64" t="s">
        <v>307</v>
      </c>
      <c r="E119" s="66" t="s">
        <v>285</v>
      </c>
      <c r="F119" s="63">
        <v>189.3</v>
      </c>
      <c r="G119" s="63">
        <v>1.96</v>
      </c>
      <c r="H119" s="63">
        <v>2.22</v>
      </c>
      <c r="I119" s="64"/>
      <c r="J119" s="64"/>
      <c r="K119" s="64"/>
      <c r="L119" s="63">
        <f t="shared" si="2"/>
        <v>40</v>
      </c>
      <c r="M119" s="63">
        <f t="shared" ref="M119:O119" si="131">if(isblank(I119),F119,I119)</f>
        <v>189.3</v>
      </c>
      <c r="N119" s="63">
        <f t="shared" si="131"/>
        <v>1.96</v>
      </c>
      <c r="O119" s="63">
        <f t="shared" si="131"/>
        <v>2.22</v>
      </c>
      <c r="P119" s="63">
        <v>154.0</v>
      </c>
      <c r="Q119" s="63">
        <v>153.0</v>
      </c>
      <c r="R119" s="63">
        <v>145.0</v>
      </c>
      <c r="S119" s="67">
        <f t="shared" si="17"/>
        <v>150.6666667</v>
      </c>
      <c r="T119" s="67" t="str">
        <f t="shared" si="5"/>
        <v>yes</v>
      </c>
      <c r="U119" s="67" t="str">
        <f t="shared" si="56"/>
        <v>yes</v>
      </c>
      <c r="V119" s="67" t="str">
        <f t="shared" si="7"/>
        <v>yes</v>
      </c>
      <c r="W119" s="68">
        <v>118.0</v>
      </c>
      <c r="X119" s="69">
        <f t="shared" si="8"/>
        <v>1.327433628</v>
      </c>
      <c r="Y119" s="69">
        <f t="shared" si="9"/>
        <v>30.67256637</v>
      </c>
      <c r="Z119" s="67">
        <f t="shared" si="10"/>
        <v>38.67256637</v>
      </c>
      <c r="AA119" s="70"/>
      <c r="AB119" s="71" t="s">
        <v>106</v>
      </c>
      <c r="AC119" s="69"/>
      <c r="AD119" s="70"/>
    </row>
    <row r="120">
      <c r="A120" s="76">
        <v>398.0</v>
      </c>
      <c r="B120" s="76" t="s">
        <v>308</v>
      </c>
      <c r="C120" s="66" t="s">
        <v>308</v>
      </c>
      <c r="D120" s="66" t="s">
        <v>308</v>
      </c>
      <c r="E120" s="77"/>
      <c r="F120" s="78">
        <v>240.8</v>
      </c>
      <c r="G120" s="78">
        <v>1.85</v>
      </c>
      <c r="H120" s="78">
        <v>2.01</v>
      </c>
      <c r="I120" s="79"/>
      <c r="J120" s="79"/>
      <c r="K120" s="79"/>
      <c r="L120" s="63">
        <f t="shared" si="2"/>
        <v>40</v>
      </c>
      <c r="M120" s="63">
        <f t="shared" ref="M120:O120" si="132">if(isblank(I120),F120,I120)</f>
        <v>240.8</v>
      </c>
      <c r="N120" s="63">
        <f t="shared" si="132"/>
        <v>1.85</v>
      </c>
      <c r="O120" s="63">
        <f t="shared" si="132"/>
        <v>2.01</v>
      </c>
      <c r="P120" s="78">
        <v>340.0</v>
      </c>
      <c r="Q120" s="78">
        <v>310.0</v>
      </c>
      <c r="R120" s="78">
        <v>311.0</v>
      </c>
      <c r="S120" s="67">
        <f t="shared" si="17"/>
        <v>320.3333333</v>
      </c>
      <c r="T120" s="67" t="str">
        <f t="shared" si="5"/>
        <v>yes</v>
      </c>
      <c r="U120" s="67" t="str">
        <f t="shared" si="56"/>
        <v>yes</v>
      </c>
      <c r="V120" s="67" t="str">
        <f t="shared" si="7"/>
        <v>yes</v>
      </c>
      <c r="W120" s="68">
        <v>119.0</v>
      </c>
      <c r="X120" s="69">
        <f>if(S120&gt;100,((100/S120)*4),(100/S120))</f>
        <v>1.248699272</v>
      </c>
      <c r="Y120" s="69">
        <f>if((S120&gt;100),((64-X120)),(16-X120))</f>
        <v>62.75130073</v>
      </c>
      <c r="Z120" s="67">
        <f t="shared" si="10"/>
        <v>38.75130073</v>
      </c>
      <c r="AA120" s="72"/>
      <c r="AB120" s="71" t="s">
        <v>106</v>
      </c>
      <c r="AC120" s="80" t="s">
        <v>106</v>
      </c>
      <c r="AD120" s="81"/>
    </row>
    <row r="121">
      <c r="A121" s="82">
        <v>399.0</v>
      </c>
      <c r="B121" s="82" t="s">
        <v>309</v>
      </c>
      <c r="C121" s="66" t="s">
        <v>302</v>
      </c>
      <c r="D121" s="64" t="s">
        <v>303</v>
      </c>
      <c r="E121" s="66" t="s">
        <v>285</v>
      </c>
      <c r="F121" s="63"/>
      <c r="G121" s="63"/>
      <c r="H121" s="63"/>
      <c r="I121" s="65">
        <v>12.4</v>
      </c>
      <c r="J121" s="63">
        <v>1.94</v>
      </c>
      <c r="K121" s="63">
        <v>2.22</v>
      </c>
      <c r="L121" s="63">
        <f t="shared" si="2"/>
        <v>20</v>
      </c>
      <c r="M121" s="63">
        <f t="shared" ref="M121:O121" si="133">if(isblank(I121),F121,I121)</f>
        <v>12.4</v>
      </c>
      <c r="N121" s="63">
        <f t="shared" si="133"/>
        <v>1.94</v>
      </c>
      <c r="O121" s="63">
        <f t="shared" si="133"/>
        <v>2.22</v>
      </c>
      <c r="P121" s="82">
        <v>7.75</v>
      </c>
      <c r="Q121" s="82">
        <v>8.38</v>
      </c>
      <c r="R121" s="82">
        <v>8.24</v>
      </c>
      <c r="S121" s="67">
        <f t="shared" si="17"/>
        <v>8.123333333</v>
      </c>
      <c r="T121" s="67" t="str">
        <f t="shared" si="5"/>
        <v>yes</v>
      </c>
      <c r="U121" s="67" t="str">
        <f t="shared" si="56"/>
        <v>yes</v>
      </c>
      <c r="V121" s="67" t="str">
        <f t="shared" si="7"/>
        <v>yes</v>
      </c>
      <c r="W121" s="68">
        <v>120.0</v>
      </c>
      <c r="X121" s="69">
        <f t="shared" ref="X121:X124" si="135">if(S121&gt;100,((100/S121)*2),(100/S121))</f>
        <v>12.31021748</v>
      </c>
      <c r="Y121" s="69">
        <f t="shared" ref="Y121:Y166" si="136">if((S121&gt;100),(32-X121),(16-X121))</f>
        <v>3.689782519</v>
      </c>
      <c r="Z121" s="67">
        <f t="shared" si="10"/>
        <v>7.689782519</v>
      </c>
      <c r="AA121" s="72" t="s">
        <v>106</v>
      </c>
      <c r="AB121" s="71" t="s">
        <v>106</v>
      </c>
      <c r="AC121" s="71"/>
      <c r="AD121" s="72"/>
    </row>
    <row r="122">
      <c r="A122" s="63">
        <v>43.0</v>
      </c>
      <c r="B122" s="65" t="s">
        <v>310</v>
      </c>
      <c r="C122" s="65" t="s">
        <v>311</v>
      </c>
      <c r="D122" s="64" t="s">
        <v>312</v>
      </c>
      <c r="E122" s="66" t="s">
        <v>105</v>
      </c>
      <c r="F122" s="63">
        <v>6.777</v>
      </c>
      <c r="G122" s="63">
        <v>1.99</v>
      </c>
      <c r="H122" s="63">
        <v>0.48</v>
      </c>
      <c r="I122" s="64"/>
      <c r="J122" s="64"/>
      <c r="K122" s="64"/>
      <c r="L122" s="63">
        <f t="shared" si="2"/>
        <v>40</v>
      </c>
      <c r="M122" s="63">
        <f t="shared" ref="M122:O122" si="134">if(isblank(I122),F122,I122)</f>
        <v>6.777</v>
      </c>
      <c r="N122" s="63">
        <f t="shared" si="134"/>
        <v>1.99</v>
      </c>
      <c r="O122" s="63">
        <f t="shared" si="134"/>
        <v>0.48</v>
      </c>
      <c r="P122" s="78">
        <v>8.34</v>
      </c>
      <c r="Q122" s="78">
        <v>7.66</v>
      </c>
      <c r="R122" s="78">
        <v>7.62</v>
      </c>
      <c r="S122" s="67">
        <f t="shared" si="17"/>
        <v>7.873333333</v>
      </c>
      <c r="T122" s="67" t="str">
        <f t="shared" si="5"/>
        <v>yes</v>
      </c>
      <c r="U122" s="67" t="str">
        <f t="shared" si="56"/>
        <v>no</v>
      </c>
      <c r="V122" s="67" t="str">
        <f t="shared" si="7"/>
        <v>no</v>
      </c>
      <c r="W122" s="68">
        <v>121.0</v>
      </c>
      <c r="X122" s="69">
        <f t="shared" si="135"/>
        <v>12.70110076</v>
      </c>
      <c r="Y122" s="69">
        <f t="shared" si="136"/>
        <v>3.298899238</v>
      </c>
      <c r="Z122" s="67">
        <f t="shared" si="10"/>
        <v>27.29889924</v>
      </c>
      <c r="AA122" s="70"/>
      <c r="AB122" s="71" t="s">
        <v>106</v>
      </c>
      <c r="AC122" s="69"/>
      <c r="AD122" s="70"/>
    </row>
    <row r="123">
      <c r="A123" s="63">
        <v>49.0</v>
      </c>
      <c r="B123" s="65" t="s">
        <v>313</v>
      </c>
      <c r="C123" s="66" t="s">
        <v>314</v>
      </c>
      <c r="D123" s="66" t="s">
        <v>315</v>
      </c>
      <c r="E123" s="66" t="s">
        <v>105</v>
      </c>
      <c r="F123" s="63">
        <v>19.66</v>
      </c>
      <c r="G123" s="63">
        <v>2.04</v>
      </c>
      <c r="H123" s="63">
        <v>1.65</v>
      </c>
      <c r="I123" s="64"/>
      <c r="J123" s="64"/>
      <c r="K123" s="64"/>
      <c r="L123" s="63">
        <f t="shared" si="2"/>
        <v>40</v>
      </c>
      <c r="M123" s="63">
        <f t="shared" ref="M123:O123" si="137">if(isblank(I123),F123,I123)</f>
        <v>19.66</v>
      </c>
      <c r="N123" s="63">
        <f t="shared" si="137"/>
        <v>2.04</v>
      </c>
      <c r="O123" s="63">
        <f t="shared" si="137"/>
        <v>1.65</v>
      </c>
      <c r="P123" s="63">
        <v>15.6</v>
      </c>
      <c r="Q123" s="63">
        <v>15.0</v>
      </c>
      <c r="R123" s="63">
        <v>15.4</v>
      </c>
      <c r="S123" s="67">
        <f t="shared" si="17"/>
        <v>15.33333333</v>
      </c>
      <c r="T123" s="67" t="str">
        <f t="shared" si="5"/>
        <v>yes</v>
      </c>
      <c r="U123" s="67" t="str">
        <f t="shared" si="56"/>
        <v>no</v>
      </c>
      <c r="V123" s="67" t="str">
        <f t="shared" si="7"/>
        <v>no</v>
      </c>
      <c r="W123" s="68">
        <v>122.0</v>
      </c>
      <c r="X123" s="69">
        <f t="shared" si="135"/>
        <v>6.52173913</v>
      </c>
      <c r="Y123" s="69">
        <f t="shared" si="136"/>
        <v>9.47826087</v>
      </c>
      <c r="Z123" s="67">
        <f t="shared" si="10"/>
        <v>33.47826087</v>
      </c>
      <c r="AA123" s="70"/>
      <c r="AB123" s="71" t="s">
        <v>106</v>
      </c>
      <c r="AC123" s="69"/>
      <c r="AD123" s="70"/>
    </row>
    <row r="124">
      <c r="A124" s="63">
        <v>50.0</v>
      </c>
      <c r="B124" s="65" t="s">
        <v>316</v>
      </c>
      <c r="C124" s="66" t="s">
        <v>156</v>
      </c>
      <c r="D124" s="66" t="s">
        <v>317</v>
      </c>
      <c r="E124" s="66" t="s">
        <v>105</v>
      </c>
      <c r="F124" s="63">
        <v>13.27</v>
      </c>
      <c r="G124" s="63">
        <v>2.12</v>
      </c>
      <c r="H124" s="63">
        <v>1.56</v>
      </c>
      <c r="I124" s="63">
        <v>14.57</v>
      </c>
      <c r="J124" s="63">
        <v>2.04</v>
      </c>
      <c r="K124" s="63">
        <v>1.25</v>
      </c>
      <c r="L124" s="63">
        <f t="shared" si="2"/>
        <v>20</v>
      </c>
      <c r="M124" s="63">
        <f t="shared" ref="M124:O124" si="138">if(isblank(I124),F124,I124)</f>
        <v>14.57</v>
      </c>
      <c r="N124" s="63">
        <f t="shared" si="138"/>
        <v>2.04</v>
      </c>
      <c r="O124" s="63">
        <f t="shared" si="138"/>
        <v>1.25</v>
      </c>
      <c r="P124" s="63">
        <v>6.22</v>
      </c>
      <c r="Q124" s="63">
        <v>6.31</v>
      </c>
      <c r="R124" s="63">
        <v>6.22</v>
      </c>
      <c r="S124" s="67">
        <f t="shared" si="17"/>
        <v>6.25</v>
      </c>
      <c r="T124" s="67" t="str">
        <f t="shared" si="5"/>
        <v>yes</v>
      </c>
      <c r="U124" s="67" t="str">
        <f t="shared" si="56"/>
        <v>no</v>
      </c>
      <c r="V124" s="67" t="str">
        <f t="shared" si="7"/>
        <v>no</v>
      </c>
      <c r="W124" s="68">
        <v>123.0</v>
      </c>
      <c r="X124" s="69">
        <f t="shared" si="135"/>
        <v>16</v>
      </c>
      <c r="Y124" s="69">
        <f t="shared" si="136"/>
        <v>0</v>
      </c>
      <c r="Z124" s="67">
        <f t="shared" si="10"/>
        <v>4</v>
      </c>
      <c r="AA124" s="70"/>
      <c r="AB124" s="71" t="s">
        <v>106</v>
      </c>
      <c r="AC124" s="69"/>
      <c r="AD124" s="70"/>
    </row>
    <row r="125">
      <c r="A125" s="63">
        <v>85.0</v>
      </c>
      <c r="B125" s="66" t="s">
        <v>318</v>
      </c>
      <c r="C125" s="66" t="s">
        <v>319</v>
      </c>
      <c r="D125" s="66" t="s">
        <v>318</v>
      </c>
      <c r="E125" s="66" t="s">
        <v>105</v>
      </c>
      <c r="F125" s="63">
        <v>45.6</v>
      </c>
      <c r="G125" s="63">
        <v>1.98</v>
      </c>
      <c r="H125" s="63">
        <v>0.91</v>
      </c>
      <c r="I125" s="63">
        <v>36.97</v>
      </c>
      <c r="J125" s="63">
        <v>1.91</v>
      </c>
      <c r="K125" s="63">
        <v>1.41</v>
      </c>
      <c r="L125" s="63">
        <f t="shared" si="2"/>
        <v>20</v>
      </c>
      <c r="M125" s="63">
        <f t="shared" ref="M125:O125" si="139">if(isblank(I125),F125,I125)</f>
        <v>36.97</v>
      </c>
      <c r="N125" s="63">
        <f t="shared" si="139"/>
        <v>1.91</v>
      </c>
      <c r="O125" s="63">
        <f t="shared" si="139"/>
        <v>1.41</v>
      </c>
      <c r="P125" s="63">
        <v>6.22</v>
      </c>
      <c r="Q125" s="63">
        <v>6.46</v>
      </c>
      <c r="R125" s="63">
        <v>5.97</v>
      </c>
      <c r="S125" s="67">
        <f t="shared" ref="S125:S126" si="141">AVERAGE(P125:R125)</f>
        <v>6.216666667</v>
      </c>
      <c r="T125" s="67" t="str">
        <f t="shared" si="5"/>
        <v>yes</v>
      </c>
      <c r="U125" s="67" t="str">
        <f t="shared" si="56"/>
        <v>no</v>
      </c>
      <c r="V125" s="67" t="str">
        <f t="shared" si="7"/>
        <v>no</v>
      </c>
      <c r="W125" s="68">
        <v>124.0</v>
      </c>
      <c r="X125" s="71">
        <v>16.0</v>
      </c>
      <c r="Y125" s="69">
        <f t="shared" si="136"/>
        <v>0</v>
      </c>
      <c r="Z125" s="67">
        <f t="shared" si="10"/>
        <v>4</v>
      </c>
      <c r="AA125" s="70"/>
      <c r="AB125" s="71" t="s">
        <v>106</v>
      </c>
      <c r="AC125" s="69"/>
      <c r="AD125" s="70"/>
    </row>
    <row r="126">
      <c r="A126" s="63">
        <v>96.0</v>
      </c>
      <c r="B126" s="64" t="s">
        <v>320</v>
      </c>
      <c r="C126" s="65" t="s">
        <v>321</v>
      </c>
      <c r="D126" s="64" t="s">
        <v>320</v>
      </c>
      <c r="E126" s="66" t="s">
        <v>105</v>
      </c>
      <c r="F126" s="63">
        <v>131.6</v>
      </c>
      <c r="G126" s="63">
        <v>1.93</v>
      </c>
      <c r="H126" s="63">
        <v>1.71</v>
      </c>
      <c r="I126" s="64"/>
      <c r="J126" s="64"/>
      <c r="K126" s="64"/>
      <c r="L126" s="63">
        <f t="shared" si="2"/>
        <v>40</v>
      </c>
      <c r="M126" s="63">
        <f t="shared" ref="M126:O126" si="140">if(isblank(I126),F126,I126)</f>
        <v>131.6</v>
      </c>
      <c r="N126" s="63">
        <f t="shared" si="140"/>
        <v>1.93</v>
      </c>
      <c r="O126" s="63">
        <f t="shared" si="140"/>
        <v>1.71</v>
      </c>
      <c r="P126" s="63">
        <v>73.8</v>
      </c>
      <c r="Q126" s="63">
        <v>76.6</v>
      </c>
      <c r="R126" s="63">
        <v>71.0</v>
      </c>
      <c r="S126" s="67">
        <f t="shared" si="141"/>
        <v>73.8</v>
      </c>
      <c r="T126" s="67" t="str">
        <f t="shared" si="5"/>
        <v>yes</v>
      </c>
      <c r="U126" s="67" t="str">
        <f t="shared" si="56"/>
        <v>no</v>
      </c>
      <c r="V126" s="67" t="str">
        <f t="shared" si="7"/>
        <v>no</v>
      </c>
      <c r="W126" s="68">
        <v>125.0</v>
      </c>
      <c r="X126" s="69">
        <f t="shared" ref="X126:X156" si="143">if(S126&gt;100,((100/S126)*2),(100/S126))</f>
        <v>1.35501355</v>
      </c>
      <c r="Y126" s="69">
        <f t="shared" si="136"/>
        <v>14.64498645</v>
      </c>
      <c r="Z126" s="67">
        <f t="shared" si="10"/>
        <v>38.64498645</v>
      </c>
      <c r="AA126" s="70"/>
      <c r="AB126" s="71" t="s">
        <v>106</v>
      </c>
      <c r="AC126" s="69"/>
      <c r="AD126" s="70"/>
    </row>
    <row r="127">
      <c r="A127" s="63">
        <v>104.0</v>
      </c>
      <c r="B127" s="65" t="s">
        <v>322</v>
      </c>
      <c r="C127" s="65" t="s">
        <v>323</v>
      </c>
      <c r="D127" s="64" t="s">
        <v>324</v>
      </c>
      <c r="E127" s="66" t="s">
        <v>105</v>
      </c>
      <c r="F127" s="63">
        <v>66.93</v>
      </c>
      <c r="G127" s="63">
        <v>1.79</v>
      </c>
      <c r="H127" s="63">
        <v>0.15</v>
      </c>
      <c r="I127" s="64"/>
      <c r="J127" s="64"/>
      <c r="K127" s="64"/>
      <c r="L127" s="63">
        <f t="shared" si="2"/>
        <v>40</v>
      </c>
      <c r="M127" s="63">
        <f t="shared" ref="M127:O127" si="142">if(isblank(I127),F127,I127)</f>
        <v>66.93</v>
      </c>
      <c r="N127" s="63">
        <f t="shared" si="142"/>
        <v>1.79</v>
      </c>
      <c r="O127" s="63">
        <f t="shared" si="142"/>
        <v>0.15</v>
      </c>
      <c r="P127" s="63">
        <v>43.6</v>
      </c>
      <c r="Q127" s="63">
        <v>45.1</v>
      </c>
      <c r="R127" s="63">
        <v>43.8</v>
      </c>
      <c r="S127" s="67">
        <f>average(P127:R127)</f>
        <v>44.16666667</v>
      </c>
      <c r="T127" s="67" t="str">
        <f t="shared" si="5"/>
        <v>yes</v>
      </c>
      <c r="U127" s="67" t="str">
        <f t="shared" si="56"/>
        <v>no</v>
      </c>
      <c r="V127" s="67" t="str">
        <f t="shared" si="7"/>
        <v>no</v>
      </c>
      <c r="W127" s="68">
        <v>126.0</v>
      </c>
      <c r="X127" s="69">
        <f t="shared" si="143"/>
        <v>2.264150943</v>
      </c>
      <c r="Y127" s="69">
        <f t="shared" si="136"/>
        <v>13.73584906</v>
      </c>
      <c r="Z127" s="67">
        <f t="shared" si="10"/>
        <v>37.73584906</v>
      </c>
      <c r="AA127" s="72" t="s">
        <v>106</v>
      </c>
      <c r="AB127" s="71" t="s">
        <v>106</v>
      </c>
      <c r="AC127" s="69"/>
      <c r="AD127" s="67" t="s">
        <v>325</v>
      </c>
    </row>
    <row r="128">
      <c r="A128" s="63">
        <v>204.0</v>
      </c>
      <c r="B128" s="83" t="s">
        <v>326</v>
      </c>
      <c r="C128" s="66" t="s">
        <v>300</v>
      </c>
      <c r="D128" s="66" t="s">
        <v>327</v>
      </c>
      <c r="E128" s="66" t="s">
        <v>105</v>
      </c>
      <c r="F128" s="66">
        <v>131.7</v>
      </c>
      <c r="G128" s="63">
        <v>1.89</v>
      </c>
      <c r="H128" s="63">
        <v>2.26</v>
      </c>
      <c r="I128" s="66">
        <v>47.72</v>
      </c>
      <c r="J128" s="66">
        <v>1.87</v>
      </c>
      <c r="K128" s="66">
        <v>1.34</v>
      </c>
      <c r="L128" s="63">
        <f t="shared" si="2"/>
        <v>20</v>
      </c>
      <c r="M128" s="63">
        <f t="shared" ref="M128:O128" si="144">if(isblank(I128),F128,I128)</f>
        <v>47.72</v>
      </c>
      <c r="N128" s="63">
        <f t="shared" si="144"/>
        <v>1.87</v>
      </c>
      <c r="O128" s="63">
        <f t="shared" si="144"/>
        <v>1.34</v>
      </c>
      <c r="P128" s="63">
        <v>87.9</v>
      </c>
      <c r="Q128" s="63">
        <v>89.7</v>
      </c>
      <c r="R128" s="63">
        <v>90.1</v>
      </c>
      <c r="S128" s="67">
        <f>AVERAGE(P128:R128)</f>
        <v>89.23333333</v>
      </c>
      <c r="T128" s="67" t="str">
        <f t="shared" si="5"/>
        <v>yes</v>
      </c>
      <c r="U128" s="67" t="str">
        <f t="shared" si="56"/>
        <v>no</v>
      </c>
      <c r="V128" s="67" t="str">
        <f t="shared" si="7"/>
        <v>no</v>
      </c>
      <c r="W128" s="68">
        <v>127.0</v>
      </c>
      <c r="X128" s="69">
        <f t="shared" si="143"/>
        <v>1.120657452</v>
      </c>
      <c r="Y128" s="69">
        <f t="shared" si="136"/>
        <v>14.87934255</v>
      </c>
      <c r="Z128" s="67">
        <f t="shared" si="10"/>
        <v>18.87934255</v>
      </c>
      <c r="AA128" s="70"/>
      <c r="AB128" s="71" t="s">
        <v>106</v>
      </c>
      <c r="AC128" s="69"/>
      <c r="AD128" s="70"/>
    </row>
    <row r="129">
      <c r="A129" s="63">
        <v>230.0</v>
      </c>
      <c r="B129" s="63">
        <v>319.0</v>
      </c>
      <c r="C129" s="66" t="s">
        <v>328</v>
      </c>
      <c r="D129" s="66" t="s">
        <v>328</v>
      </c>
      <c r="E129" s="66" t="s">
        <v>121</v>
      </c>
      <c r="F129" s="63">
        <v>55.8</v>
      </c>
      <c r="G129" s="63">
        <v>1.81</v>
      </c>
      <c r="H129" s="63">
        <v>1.04</v>
      </c>
      <c r="I129" s="63">
        <v>52.27</v>
      </c>
      <c r="J129" s="63">
        <v>1.67</v>
      </c>
      <c r="K129" s="63">
        <v>0.8</v>
      </c>
      <c r="L129" s="63">
        <f t="shared" si="2"/>
        <v>20</v>
      </c>
      <c r="M129" s="63">
        <f t="shared" ref="M129:O129" si="145">if(isblank(I129),F129,I129)</f>
        <v>52.27</v>
      </c>
      <c r="N129" s="63">
        <f t="shared" si="145"/>
        <v>1.67</v>
      </c>
      <c r="O129" s="63">
        <f t="shared" si="145"/>
        <v>0.8</v>
      </c>
      <c r="P129" s="63">
        <v>7.39</v>
      </c>
      <c r="Q129" s="63">
        <v>7.35</v>
      </c>
      <c r="R129" s="63">
        <v>7.37</v>
      </c>
      <c r="S129" s="67">
        <f t="shared" ref="S129:S174" si="147">average(P129:R129)</f>
        <v>7.37</v>
      </c>
      <c r="T129" s="67" t="str">
        <f t="shared" si="5"/>
        <v>yes</v>
      </c>
      <c r="U129" s="67" t="str">
        <f t="shared" si="56"/>
        <v>no</v>
      </c>
      <c r="V129" s="67" t="str">
        <f t="shared" si="7"/>
        <v>no</v>
      </c>
      <c r="W129" s="68">
        <v>128.0</v>
      </c>
      <c r="X129" s="69">
        <f t="shared" si="143"/>
        <v>13.56852103</v>
      </c>
      <c r="Y129" s="69">
        <f t="shared" si="136"/>
        <v>2.431478969</v>
      </c>
      <c r="Z129" s="67">
        <f t="shared" si="10"/>
        <v>6.431478969</v>
      </c>
      <c r="AA129" s="70"/>
      <c r="AB129" s="71" t="s">
        <v>106</v>
      </c>
      <c r="AC129" s="69"/>
      <c r="AD129" s="70"/>
    </row>
    <row r="130">
      <c r="A130" s="63">
        <v>231.0</v>
      </c>
      <c r="B130" s="63">
        <v>320.0</v>
      </c>
      <c r="C130" s="66" t="s">
        <v>329</v>
      </c>
      <c r="D130" s="66" t="s">
        <v>329</v>
      </c>
      <c r="E130" s="66" t="s">
        <v>121</v>
      </c>
      <c r="F130" s="63">
        <v>54.83</v>
      </c>
      <c r="G130" s="63">
        <v>1.85</v>
      </c>
      <c r="H130" s="63">
        <v>1.73</v>
      </c>
      <c r="I130" s="64"/>
      <c r="J130" s="64"/>
      <c r="K130" s="64"/>
      <c r="L130" s="63">
        <f t="shared" si="2"/>
        <v>40</v>
      </c>
      <c r="M130" s="63">
        <f t="shared" ref="M130:O130" si="146">if(isblank(I130),F130,I130)</f>
        <v>54.83</v>
      </c>
      <c r="N130" s="63">
        <f t="shared" si="146"/>
        <v>1.85</v>
      </c>
      <c r="O130" s="63">
        <f t="shared" si="146"/>
        <v>1.73</v>
      </c>
      <c r="P130" s="63">
        <v>7.24</v>
      </c>
      <c r="Q130" s="63">
        <v>7.34</v>
      </c>
      <c r="R130" s="63">
        <v>7.05</v>
      </c>
      <c r="S130" s="67">
        <f t="shared" si="147"/>
        <v>7.21</v>
      </c>
      <c r="T130" s="67" t="str">
        <f t="shared" si="5"/>
        <v>yes</v>
      </c>
      <c r="U130" s="67" t="str">
        <f t="shared" si="56"/>
        <v>no</v>
      </c>
      <c r="V130" s="67" t="str">
        <f t="shared" si="7"/>
        <v>no</v>
      </c>
      <c r="W130" s="68">
        <v>129.0</v>
      </c>
      <c r="X130" s="69">
        <f t="shared" si="143"/>
        <v>13.86962552</v>
      </c>
      <c r="Y130" s="69">
        <f t="shared" si="136"/>
        <v>2.13037448</v>
      </c>
      <c r="Z130" s="67">
        <f t="shared" si="10"/>
        <v>26.13037448</v>
      </c>
      <c r="AA130" s="70"/>
      <c r="AB130" s="71" t="s">
        <v>106</v>
      </c>
      <c r="AC130" s="69"/>
      <c r="AD130" s="70"/>
    </row>
    <row r="131">
      <c r="A131" s="63">
        <v>233.0</v>
      </c>
      <c r="B131" s="63">
        <v>322.0</v>
      </c>
      <c r="C131" s="66" t="s">
        <v>330</v>
      </c>
      <c r="D131" s="66" t="s">
        <v>330</v>
      </c>
      <c r="E131" s="66" t="s">
        <v>121</v>
      </c>
      <c r="F131" s="63">
        <v>122.1</v>
      </c>
      <c r="G131" s="63">
        <v>1.78</v>
      </c>
      <c r="H131" s="63">
        <v>1.15</v>
      </c>
      <c r="I131" s="63">
        <v>91.3</v>
      </c>
      <c r="J131" s="63">
        <v>1.88</v>
      </c>
      <c r="K131" s="63">
        <v>1.65</v>
      </c>
      <c r="L131" s="63">
        <f t="shared" si="2"/>
        <v>20</v>
      </c>
      <c r="M131" s="63">
        <f t="shared" ref="M131:O131" si="148">if(isblank(I131),F131,I131)</f>
        <v>91.3</v>
      </c>
      <c r="N131" s="63">
        <f t="shared" si="148"/>
        <v>1.88</v>
      </c>
      <c r="O131" s="63">
        <f t="shared" si="148"/>
        <v>1.65</v>
      </c>
      <c r="P131" s="63">
        <v>65.3</v>
      </c>
      <c r="Q131" s="63">
        <v>63.9</v>
      </c>
      <c r="R131" s="63">
        <v>63.0</v>
      </c>
      <c r="S131" s="67">
        <f t="shared" si="147"/>
        <v>64.06666667</v>
      </c>
      <c r="T131" s="67" t="str">
        <f t="shared" si="5"/>
        <v>yes</v>
      </c>
      <c r="U131" s="67" t="str">
        <f t="shared" si="56"/>
        <v>no</v>
      </c>
      <c r="V131" s="67" t="str">
        <f t="shared" si="7"/>
        <v>no</v>
      </c>
      <c r="W131" s="68">
        <v>130.0</v>
      </c>
      <c r="X131" s="69">
        <f t="shared" si="143"/>
        <v>1.560874089</v>
      </c>
      <c r="Y131" s="69">
        <f t="shared" si="136"/>
        <v>14.43912591</v>
      </c>
      <c r="Z131" s="67">
        <f t="shared" si="10"/>
        <v>18.43912591</v>
      </c>
      <c r="AA131" s="70"/>
      <c r="AB131" s="71" t="s">
        <v>106</v>
      </c>
      <c r="AC131" s="69"/>
      <c r="AD131" s="70"/>
    </row>
    <row r="132">
      <c r="A132" s="63">
        <v>234.0</v>
      </c>
      <c r="B132" s="63">
        <v>323.0</v>
      </c>
      <c r="C132" s="66" t="s">
        <v>331</v>
      </c>
      <c r="D132" s="66" t="s">
        <v>331</v>
      </c>
      <c r="E132" s="66" t="s">
        <v>121</v>
      </c>
      <c r="F132" s="63">
        <v>72.47</v>
      </c>
      <c r="G132" s="63">
        <v>1.75</v>
      </c>
      <c r="H132" s="63">
        <v>0.94</v>
      </c>
      <c r="I132" s="63">
        <v>45.92</v>
      </c>
      <c r="J132" s="63">
        <v>1.71</v>
      </c>
      <c r="K132" s="63">
        <v>1.05</v>
      </c>
      <c r="L132" s="63">
        <f t="shared" si="2"/>
        <v>20</v>
      </c>
      <c r="M132" s="63">
        <f t="shared" ref="M132:O132" si="149">if(isblank(I132),F132,I132)</f>
        <v>45.92</v>
      </c>
      <c r="N132" s="63">
        <f t="shared" si="149"/>
        <v>1.71</v>
      </c>
      <c r="O132" s="63">
        <f t="shared" si="149"/>
        <v>1.05</v>
      </c>
      <c r="P132" s="63">
        <v>11.5</v>
      </c>
      <c r="Q132" s="63">
        <v>11.7</v>
      </c>
      <c r="R132" s="63">
        <v>11.8</v>
      </c>
      <c r="S132" s="67">
        <f t="shared" si="147"/>
        <v>11.66666667</v>
      </c>
      <c r="T132" s="67" t="str">
        <f t="shared" si="5"/>
        <v>yes</v>
      </c>
      <c r="U132" s="67" t="str">
        <f t="shared" si="56"/>
        <v>no</v>
      </c>
      <c r="V132" s="67" t="str">
        <f t="shared" si="7"/>
        <v>no</v>
      </c>
      <c r="W132" s="68">
        <v>131.0</v>
      </c>
      <c r="X132" s="69">
        <f t="shared" si="143"/>
        <v>8.571428571</v>
      </c>
      <c r="Y132" s="69">
        <f t="shared" si="136"/>
        <v>7.428571429</v>
      </c>
      <c r="Z132" s="67">
        <f t="shared" si="10"/>
        <v>11.42857143</v>
      </c>
      <c r="AA132" s="70"/>
      <c r="AB132" s="71" t="s">
        <v>106</v>
      </c>
      <c r="AC132" s="69"/>
      <c r="AD132" s="70"/>
    </row>
    <row r="133">
      <c r="A133" s="63">
        <v>241.0</v>
      </c>
      <c r="B133" s="63">
        <v>330.0</v>
      </c>
      <c r="C133" s="66" t="s">
        <v>332</v>
      </c>
      <c r="D133" s="66" t="s">
        <v>332</v>
      </c>
      <c r="E133" s="66" t="s">
        <v>121</v>
      </c>
      <c r="F133" s="63">
        <v>43.89</v>
      </c>
      <c r="G133" s="63">
        <v>1.82</v>
      </c>
      <c r="H133" s="63">
        <v>1.45</v>
      </c>
      <c r="I133" s="63">
        <v>27.91</v>
      </c>
      <c r="J133" s="63">
        <v>1.84</v>
      </c>
      <c r="K133" s="63">
        <v>1.69</v>
      </c>
      <c r="L133" s="63">
        <f t="shared" si="2"/>
        <v>20</v>
      </c>
      <c r="M133" s="63">
        <f t="shared" ref="M133:O133" si="150">if(isblank(I133),F133,I133)</f>
        <v>27.91</v>
      </c>
      <c r="N133" s="63">
        <f t="shared" si="150"/>
        <v>1.84</v>
      </c>
      <c r="O133" s="63">
        <f t="shared" si="150"/>
        <v>1.69</v>
      </c>
      <c r="P133" s="63">
        <v>11.2</v>
      </c>
      <c r="Q133" s="63">
        <v>11.2</v>
      </c>
      <c r="R133" s="63">
        <v>10.9</v>
      </c>
      <c r="S133" s="67">
        <f t="shared" si="147"/>
        <v>11.1</v>
      </c>
      <c r="T133" s="67" t="str">
        <f t="shared" si="5"/>
        <v>yes</v>
      </c>
      <c r="U133" s="67" t="str">
        <f t="shared" si="56"/>
        <v>no</v>
      </c>
      <c r="V133" s="67" t="str">
        <f t="shared" si="7"/>
        <v>no</v>
      </c>
      <c r="W133" s="68">
        <v>132.0</v>
      </c>
      <c r="X133" s="69">
        <f t="shared" si="143"/>
        <v>9.009009009</v>
      </c>
      <c r="Y133" s="69">
        <f t="shared" si="136"/>
        <v>6.990990991</v>
      </c>
      <c r="Z133" s="67">
        <f t="shared" si="10"/>
        <v>10.99099099</v>
      </c>
      <c r="AA133" s="70"/>
      <c r="AB133" s="71" t="s">
        <v>106</v>
      </c>
      <c r="AC133" s="69"/>
      <c r="AD133" s="70"/>
    </row>
    <row r="134">
      <c r="A134" s="63">
        <v>253.0</v>
      </c>
      <c r="B134" s="63">
        <v>342.0</v>
      </c>
      <c r="C134" s="66" t="s">
        <v>333</v>
      </c>
      <c r="D134" s="66" t="s">
        <v>333</v>
      </c>
      <c r="E134" s="66" t="s">
        <v>121</v>
      </c>
      <c r="F134" s="63">
        <v>84.45</v>
      </c>
      <c r="G134" s="63">
        <v>1.68</v>
      </c>
      <c r="H134" s="63">
        <v>0.9</v>
      </c>
      <c r="I134" s="63">
        <v>35.34</v>
      </c>
      <c r="J134" s="63">
        <v>1.79</v>
      </c>
      <c r="K134" s="63">
        <v>1.1</v>
      </c>
      <c r="L134" s="63">
        <f t="shared" si="2"/>
        <v>20</v>
      </c>
      <c r="M134" s="63">
        <f t="shared" ref="M134:O134" si="151">if(isblank(I134),F134,I134)</f>
        <v>35.34</v>
      </c>
      <c r="N134" s="63">
        <f t="shared" si="151"/>
        <v>1.79</v>
      </c>
      <c r="O134" s="63">
        <f t="shared" si="151"/>
        <v>1.1</v>
      </c>
      <c r="P134" s="63">
        <v>8.54</v>
      </c>
      <c r="Q134" s="63">
        <v>8.48</v>
      </c>
      <c r="R134" s="63">
        <v>8.31</v>
      </c>
      <c r="S134" s="67">
        <f t="shared" si="147"/>
        <v>8.443333333</v>
      </c>
      <c r="T134" s="67" t="str">
        <f t="shared" si="5"/>
        <v>yes</v>
      </c>
      <c r="U134" s="67" t="str">
        <f t="shared" si="56"/>
        <v>no</v>
      </c>
      <c r="V134" s="67" t="str">
        <f t="shared" si="7"/>
        <v>no</v>
      </c>
      <c r="W134" s="68">
        <v>133.0</v>
      </c>
      <c r="X134" s="69">
        <f t="shared" si="143"/>
        <v>11.84366364</v>
      </c>
      <c r="Y134" s="69">
        <f t="shared" si="136"/>
        <v>4.15633636</v>
      </c>
      <c r="Z134" s="67">
        <f t="shared" si="10"/>
        <v>8.15633636</v>
      </c>
      <c r="AA134" s="70"/>
      <c r="AB134" s="71" t="s">
        <v>106</v>
      </c>
      <c r="AC134" s="69"/>
      <c r="AD134" s="70"/>
    </row>
    <row r="135">
      <c r="A135" s="63">
        <v>256.0</v>
      </c>
      <c r="B135" s="63">
        <v>345.0</v>
      </c>
      <c r="C135" s="66" t="s">
        <v>334</v>
      </c>
      <c r="D135" s="66" t="s">
        <v>334</v>
      </c>
      <c r="E135" s="66" t="s">
        <v>121</v>
      </c>
      <c r="F135" s="63">
        <v>48.36</v>
      </c>
      <c r="G135" s="63">
        <v>2.0</v>
      </c>
      <c r="H135" s="63">
        <v>1.6</v>
      </c>
      <c r="I135" s="64"/>
      <c r="J135" s="64"/>
      <c r="K135" s="64"/>
      <c r="L135" s="63">
        <f t="shared" si="2"/>
        <v>40</v>
      </c>
      <c r="M135" s="63">
        <f t="shared" ref="M135:O135" si="152">if(isblank(I135),F135,I135)</f>
        <v>48.36</v>
      </c>
      <c r="N135" s="63">
        <f t="shared" si="152"/>
        <v>2</v>
      </c>
      <c r="O135" s="63">
        <f t="shared" si="152"/>
        <v>1.6</v>
      </c>
      <c r="P135" s="63">
        <v>39.8</v>
      </c>
      <c r="Q135" s="63">
        <v>39.2</v>
      </c>
      <c r="R135" s="63">
        <v>36.4</v>
      </c>
      <c r="S135" s="67">
        <f t="shared" si="147"/>
        <v>38.46666667</v>
      </c>
      <c r="T135" s="67" t="str">
        <f t="shared" si="5"/>
        <v>yes</v>
      </c>
      <c r="U135" s="67" t="str">
        <f t="shared" si="56"/>
        <v>no</v>
      </c>
      <c r="V135" s="67" t="str">
        <f t="shared" si="7"/>
        <v>no</v>
      </c>
      <c r="W135" s="68">
        <v>134.0</v>
      </c>
      <c r="X135" s="69">
        <f t="shared" si="143"/>
        <v>2.59965338</v>
      </c>
      <c r="Y135" s="69">
        <f t="shared" si="136"/>
        <v>13.40034662</v>
      </c>
      <c r="Z135" s="67">
        <f t="shared" si="10"/>
        <v>37.40034662</v>
      </c>
      <c r="AA135" s="72" t="s">
        <v>106</v>
      </c>
      <c r="AB135" s="71" t="s">
        <v>106</v>
      </c>
      <c r="AC135" s="69"/>
      <c r="AD135" s="72"/>
    </row>
    <row r="136">
      <c r="A136" s="63">
        <v>260.0</v>
      </c>
      <c r="B136" s="63">
        <v>349.0</v>
      </c>
      <c r="C136" s="66" t="s">
        <v>335</v>
      </c>
      <c r="D136" s="66" t="s">
        <v>335</v>
      </c>
      <c r="E136" s="66" t="s">
        <v>121</v>
      </c>
      <c r="F136" s="63">
        <v>69.94</v>
      </c>
      <c r="G136" s="63">
        <v>1.71</v>
      </c>
      <c r="H136" s="63">
        <v>0.87</v>
      </c>
      <c r="I136" s="63">
        <v>31.96</v>
      </c>
      <c r="J136" s="63">
        <v>1.8</v>
      </c>
      <c r="K136" s="63">
        <v>1.2</v>
      </c>
      <c r="L136" s="63">
        <f t="shared" si="2"/>
        <v>20</v>
      </c>
      <c r="M136" s="63">
        <f t="shared" ref="M136:O136" si="153">if(isblank(I136),F136,I136)</f>
        <v>31.96</v>
      </c>
      <c r="N136" s="63">
        <f t="shared" si="153"/>
        <v>1.8</v>
      </c>
      <c r="O136" s="63">
        <f t="shared" si="153"/>
        <v>1.2</v>
      </c>
      <c r="P136" s="63">
        <v>12.1</v>
      </c>
      <c r="Q136" s="63">
        <v>11.8</v>
      </c>
      <c r="R136" s="63">
        <v>11.4</v>
      </c>
      <c r="S136" s="67">
        <f t="shared" si="147"/>
        <v>11.76666667</v>
      </c>
      <c r="T136" s="67" t="str">
        <f t="shared" si="5"/>
        <v>yes</v>
      </c>
      <c r="U136" s="67" t="str">
        <f t="shared" si="56"/>
        <v>no</v>
      </c>
      <c r="V136" s="67" t="str">
        <f t="shared" si="7"/>
        <v>no</v>
      </c>
      <c r="W136" s="68">
        <v>135.0</v>
      </c>
      <c r="X136" s="69">
        <f t="shared" si="143"/>
        <v>8.498583569</v>
      </c>
      <c r="Y136" s="69">
        <f t="shared" si="136"/>
        <v>7.501416431</v>
      </c>
      <c r="Z136" s="67">
        <f t="shared" si="10"/>
        <v>11.50141643</v>
      </c>
      <c r="AA136" s="70"/>
      <c r="AB136" s="71" t="s">
        <v>106</v>
      </c>
      <c r="AC136" s="69"/>
      <c r="AD136" s="70"/>
    </row>
    <row r="137">
      <c r="A137" s="63">
        <v>264.0</v>
      </c>
      <c r="B137" s="63">
        <v>353.0</v>
      </c>
      <c r="C137" s="66" t="s">
        <v>336</v>
      </c>
      <c r="D137" s="66" t="s">
        <v>336</v>
      </c>
      <c r="E137" s="66" t="s">
        <v>121</v>
      </c>
      <c r="F137" s="63">
        <v>51.74</v>
      </c>
      <c r="G137" s="63">
        <v>1.97</v>
      </c>
      <c r="H137" s="63">
        <v>1.67</v>
      </c>
      <c r="I137" s="64"/>
      <c r="J137" s="64"/>
      <c r="K137" s="64"/>
      <c r="L137" s="63">
        <f t="shared" si="2"/>
        <v>40</v>
      </c>
      <c r="M137" s="63">
        <f t="shared" ref="M137:O137" si="154">if(isblank(I137),F137,I137)</f>
        <v>51.74</v>
      </c>
      <c r="N137" s="63">
        <f t="shared" si="154"/>
        <v>1.97</v>
      </c>
      <c r="O137" s="63">
        <f t="shared" si="154"/>
        <v>1.67</v>
      </c>
      <c r="P137" s="63">
        <v>34.4</v>
      </c>
      <c r="Q137" s="63">
        <v>37.6</v>
      </c>
      <c r="R137" s="63">
        <v>27.9</v>
      </c>
      <c r="S137" s="67">
        <f t="shared" si="147"/>
        <v>33.3</v>
      </c>
      <c r="T137" s="67" t="str">
        <f t="shared" si="5"/>
        <v>yes</v>
      </c>
      <c r="U137" s="67" t="str">
        <f t="shared" si="56"/>
        <v>no</v>
      </c>
      <c r="V137" s="67" t="str">
        <f t="shared" si="7"/>
        <v>no</v>
      </c>
      <c r="W137" s="68">
        <v>136.0</v>
      </c>
      <c r="X137" s="69">
        <f t="shared" si="143"/>
        <v>3.003003003</v>
      </c>
      <c r="Y137" s="69">
        <f t="shared" si="136"/>
        <v>12.996997</v>
      </c>
      <c r="Z137" s="67">
        <f t="shared" si="10"/>
        <v>36.996997</v>
      </c>
      <c r="AA137" s="70"/>
      <c r="AB137" s="71" t="s">
        <v>106</v>
      </c>
      <c r="AC137" s="69"/>
      <c r="AD137" s="70"/>
    </row>
    <row r="138">
      <c r="A138" s="63">
        <v>266.0</v>
      </c>
      <c r="B138" s="63">
        <v>355.0</v>
      </c>
      <c r="C138" s="66" t="s">
        <v>337</v>
      </c>
      <c r="D138" s="66" t="s">
        <v>337</v>
      </c>
      <c r="E138" s="66" t="s">
        <v>121</v>
      </c>
      <c r="F138" s="63">
        <v>93.29</v>
      </c>
      <c r="G138" s="63">
        <v>1.83</v>
      </c>
      <c r="H138" s="63">
        <v>1.18</v>
      </c>
      <c r="I138" s="63">
        <v>74.28</v>
      </c>
      <c r="J138" s="63">
        <v>1.83</v>
      </c>
      <c r="K138" s="63">
        <v>1.39</v>
      </c>
      <c r="L138" s="63">
        <f t="shared" si="2"/>
        <v>20</v>
      </c>
      <c r="M138" s="63">
        <f t="shared" ref="M138:O138" si="155">if(isblank(I138),F138,I138)</f>
        <v>74.28</v>
      </c>
      <c r="N138" s="63">
        <f t="shared" si="155"/>
        <v>1.83</v>
      </c>
      <c r="O138" s="63">
        <f t="shared" si="155"/>
        <v>1.39</v>
      </c>
      <c r="P138" s="63">
        <v>25.2</v>
      </c>
      <c r="Q138" s="63">
        <v>24.7</v>
      </c>
      <c r="R138" s="63">
        <v>23.8</v>
      </c>
      <c r="S138" s="67">
        <f t="shared" si="147"/>
        <v>24.56666667</v>
      </c>
      <c r="T138" s="67" t="str">
        <f t="shared" si="5"/>
        <v>yes</v>
      </c>
      <c r="U138" s="67" t="str">
        <f t="shared" si="56"/>
        <v>no</v>
      </c>
      <c r="V138" s="67" t="str">
        <f t="shared" si="7"/>
        <v>no</v>
      </c>
      <c r="W138" s="68">
        <v>137.0</v>
      </c>
      <c r="X138" s="69">
        <f t="shared" si="143"/>
        <v>4.070556309</v>
      </c>
      <c r="Y138" s="69">
        <f t="shared" si="136"/>
        <v>11.92944369</v>
      </c>
      <c r="Z138" s="67">
        <f t="shared" si="10"/>
        <v>15.92944369</v>
      </c>
      <c r="AA138" s="70"/>
      <c r="AB138" s="71" t="s">
        <v>106</v>
      </c>
      <c r="AC138" s="69"/>
      <c r="AD138" s="70"/>
    </row>
    <row r="139">
      <c r="A139" s="63">
        <v>270.0</v>
      </c>
      <c r="B139" s="63">
        <v>359.0</v>
      </c>
      <c r="C139" s="66" t="s">
        <v>338</v>
      </c>
      <c r="D139" s="66" t="s">
        <v>338</v>
      </c>
      <c r="E139" s="66" t="s">
        <v>121</v>
      </c>
      <c r="F139" s="63">
        <v>55.03</v>
      </c>
      <c r="G139" s="63">
        <v>1.95</v>
      </c>
      <c r="H139" s="63">
        <v>1.44</v>
      </c>
      <c r="I139" s="63">
        <v>24.13</v>
      </c>
      <c r="J139" s="63">
        <v>1.83</v>
      </c>
      <c r="K139" s="63">
        <v>1.72</v>
      </c>
      <c r="L139" s="63">
        <f t="shared" si="2"/>
        <v>20</v>
      </c>
      <c r="M139" s="63">
        <f t="shared" ref="M139:O139" si="156">if(isblank(I139),F139,I139)</f>
        <v>24.13</v>
      </c>
      <c r="N139" s="63">
        <f t="shared" si="156"/>
        <v>1.83</v>
      </c>
      <c r="O139" s="63">
        <f t="shared" si="156"/>
        <v>1.72</v>
      </c>
      <c r="P139" s="63">
        <v>12.6</v>
      </c>
      <c r="Q139" s="63">
        <v>12.0</v>
      </c>
      <c r="R139" s="63">
        <v>11.7</v>
      </c>
      <c r="S139" s="67">
        <f t="shared" si="147"/>
        <v>12.1</v>
      </c>
      <c r="T139" s="67" t="str">
        <f t="shared" si="5"/>
        <v>yes</v>
      </c>
      <c r="U139" s="67" t="str">
        <f t="shared" si="56"/>
        <v>no</v>
      </c>
      <c r="V139" s="67" t="str">
        <f t="shared" si="7"/>
        <v>no</v>
      </c>
      <c r="W139" s="68">
        <v>138.0</v>
      </c>
      <c r="X139" s="69">
        <f t="shared" si="143"/>
        <v>8.26446281</v>
      </c>
      <c r="Y139" s="69">
        <f t="shared" si="136"/>
        <v>7.73553719</v>
      </c>
      <c r="Z139" s="67">
        <f t="shared" si="10"/>
        <v>11.73553719</v>
      </c>
      <c r="AA139" s="70"/>
      <c r="AB139" s="71" t="s">
        <v>106</v>
      </c>
      <c r="AC139" s="69"/>
      <c r="AD139" s="70"/>
    </row>
    <row r="140">
      <c r="A140" s="63">
        <v>272.0</v>
      </c>
      <c r="B140" s="63">
        <v>361.0</v>
      </c>
      <c r="C140" s="66" t="s">
        <v>339</v>
      </c>
      <c r="D140" s="66" t="s">
        <v>339</v>
      </c>
      <c r="E140" s="66" t="s">
        <v>121</v>
      </c>
      <c r="F140" s="63">
        <v>56.23</v>
      </c>
      <c r="G140" s="63">
        <v>1.9</v>
      </c>
      <c r="H140" s="63">
        <v>1.33</v>
      </c>
      <c r="I140" s="63">
        <v>45.96</v>
      </c>
      <c r="J140" s="63">
        <v>1.76</v>
      </c>
      <c r="K140" s="63">
        <v>1.09</v>
      </c>
      <c r="L140" s="63">
        <f t="shared" si="2"/>
        <v>20</v>
      </c>
      <c r="M140" s="63">
        <f t="shared" ref="M140:O140" si="157">if(isblank(I140),F140,I140)</f>
        <v>45.96</v>
      </c>
      <c r="N140" s="63">
        <f t="shared" si="157"/>
        <v>1.76</v>
      </c>
      <c r="O140" s="63">
        <f t="shared" si="157"/>
        <v>1.09</v>
      </c>
      <c r="P140" s="63">
        <v>15.8</v>
      </c>
      <c r="Q140" s="63">
        <v>15.4</v>
      </c>
      <c r="R140" s="63">
        <v>15.2</v>
      </c>
      <c r="S140" s="67">
        <f t="shared" si="147"/>
        <v>15.46666667</v>
      </c>
      <c r="T140" s="67" t="str">
        <f t="shared" si="5"/>
        <v>yes</v>
      </c>
      <c r="U140" s="67" t="str">
        <f t="shared" si="56"/>
        <v>no</v>
      </c>
      <c r="V140" s="67" t="str">
        <f t="shared" si="7"/>
        <v>no</v>
      </c>
      <c r="W140" s="68">
        <v>139.0</v>
      </c>
      <c r="X140" s="69">
        <f t="shared" si="143"/>
        <v>6.465517241</v>
      </c>
      <c r="Y140" s="69">
        <f t="shared" si="136"/>
        <v>9.534482759</v>
      </c>
      <c r="Z140" s="67">
        <f t="shared" si="10"/>
        <v>13.53448276</v>
      </c>
      <c r="AA140" s="70"/>
      <c r="AB140" s="71" t="s">
        <v>106</v>
      </c>
      <c r="AC140" s="69"/>
      <c r="AD140" s="70"/>
    </row>
    <row r="141">
      <c r="A141" s="63">
        <v>273.0</v>
      </c>
      <c r="B141" s="63">
        <v>362.0</v>
      </c>
      <c r="C141" s="66" t="s">
        <v>340</v>
      </c>
      <c r="D141" s="66" t="s">
        <v>340</v>
      </c>
      <c r="E141" s="66" t="s">
        <v>121</v>
      </c>
      <c r="F141" s="63">
        <v>55.74</v>
      </c>
      <c r="G141" s="63">
        <v>1.88</v>
      </c>
      <c r="H141" s="63">
        <v>1.24</v>
      </c>
      <c r="I141" s="63">
        <v>39.63</v>
      </c>
      <c r="J141" s="63">
        <v>1.64</v>
      </c>
      <c r="K141" s="63">
        <v>0.86</v>
      </c>
      <c r="L141" s="63">
        <f t="shared" si="2"/>
        <v>20</v>
      </c>
      <c r="M141" s="63">
        <f t="shared" ref="M141:O141" si="158">if(isblank(I141),F141,I141)</f>
        <v>39.63</v>
      </c>
      <c r="N141" s="63">
        <f t="shared" si="158"/>
        <v>1.64</v>
      </c>
      <c r="O141" s="63">
        <f t="shared" si="158"/>
        <v>0.86</v>
      </c>
      <c r="P141" s="63">
        <v>7.99</v>
      </c>
      <c r="Q141" s="63">
        <v>7.69</v>
      </c>
      <c r="R141" s="63">
        <v>7.53</v>
      </c>
      <c r="S141" s="67">
        <f t="shared" si="147"/>
        <v>7.736666667</v>
      </c>
      <c r="T141" s="67" t="str">
        <f t="shared" si="5"/>
        <v>yes</v>
      </c>
      <c r="U141" s="67" t="str">
        <f t="shared" si="56"/>
        <v>no</v>
      </c>
      <c r="V141" s="67" t="str">
        <f t="shared" si="7"/>
        <v>no</v>
      </c>
      <c r="W141" s="68">
        <v>140.0</v>
      </c>
      <c r="X141" s="69">
        <f t="shared" si="143"/>
        <v>12.92546316</v>
      </c>
      <c r="Y141" s="69">
        <f t="shared" si="136"/>
        <v>3.074536838</v>
      </c>
      <c r="Z141" s="67">
        <f t="shared" si="10"/>
        <v>7.074536838</v>
      </c>
      <c r="AA141" s="70"/>
      <c r="AB141" s="71" t="s">
        <v>106</v>
      </c>
      <c r="AC141" s="69"/>
      <c r="AD141" s="70"/>
    </row>
    <row r="142">
      <c r="A142" s="63">
        <v>274.0</v>
      </c>
      <c r="B142" s="63">
        <v>363.0</v>
      </c>
      <c r="C142" s="66" t="s">
        <v>341</v>
      </c>
      <c r="D142" s="66" t="s">
        <v>341</v>
      </c>
      <c r="E142" s="66" t="s">
        <v>121</v>
      </c>
      <c r="F142" s="63">
        <v>47.45</v>
      </c>
      <c r="G142" s="63">
        <v>1.91</v>
      </c>
      <c r="H142" s="63">
        <v>1.39</v>
      </c>
      <c r="I142" s="63">
        <v>47.95</v>
      </c>
      <c r="J142" s="63">
        <v>1.69</v>
      </c>
      <c r="K142" s="63">
        <v>0.93</v>
      </c>
      <c r="L142" s="63">
        <f t="shared" si="2"/>
        <v>20</v>
      </c>
      <c r="M142" s="63">
        <f t="shared" ref="M142:O142" si="159">if(isblank(I142),F142,I142)</f>
        <v>47.95</v>
      </c>
      <c r="N142" s="63">
        <f t="shared" si="159"/>
        <v>1.69</v>
      </c>
      <c r="O142" s="63">
        <f t="shared" si="159"/>
        <v>0.93</v>
      </c>
      <c r="P142" s="63">
        <v>11.6</v>
      </c>
      <c r="Q142" s="63">
        <v>11.2</v>
      </c>
      <c r="R142" s="63">
        <v>10.7</v>
      </c>
      <c r="S142" s="67">
        <f t="shared" si="147"/>
        <v>11.16666667</v>
      </c>
      <c r="T142" s="67" t="str">
        <f t="shared" si="5"/>
        <v>yes</v>
      </c>
      <c r="U142" s="67" t="str">
        <f t="shared" si="56"/>
        <v>no</v>
      </c>
      <c r="V142" s="67" t="str">
        <f t="shared" si="7"/>
        <v>no</v>
      </c>
      <c r="W142" s="68">
        <v>141.0</v>
      </c>
      <c r="X142" s="69">
        <f t="shared" si="143"/>
        <v>8.955223881</v>
      </c>
      <c r="Y142" s="69">
        <f t="shared" si="136"/>
        <v>7.044776119</v>
      </c>
      <c r="Z142" s="67">
        <f t="shared" si="10"/>
        <v>11.04477612</v>
      </c>
      <c r="AA142" s="70"/>
      <c r="AB142" s="71" t="s">
        <v>106</v>
      </c>
      <c r="AC142" s="69"/>
      <c r="AD142" s="70"/>
    </row>
    <row r="143">
      <c r="A143" s="63">
        <v>278.0</v>
      </c>
      <c r="B143" s="63">
        <v>367.0</v>
      </c>
      <c r="C143" s="66" t="s">
        <v>342</v>
      </c>
      <c r="D143" s="66" t="s">
        <v>342</v>
      </c>
      <c r="E143" s="66" t="s">
        <v>121</v>
      </c>
      <c r="F143" s="63">
        <v>113.1</v>
      </c>
      <c r="G143" s="63">
        <v>1.94</v>
      </c>
      <c r="H143" s="63">
        <v>1.13</v>
      </c>
      <c r="I143" s="63">
        <v>85.12</v>
      </c>
      <c r="J143" s="63">
        <v>1.76</v>
      </c>
      <c r="K143" s="63">
        <v>1.29</v>
      </c>
      <c r="L143" s="63">
        <f t="shared" si="2"/>
        <v>20</v>
      </c>
      <c r="M143" s="63">
        <f t="shared" ref="M143:O143" si="160">if(isblank(I143),F143,I143)</f>
        <v>85.12</v>
      </c>
      <c r="N143" s="63">
        <f t="shared" si="160"/>
        <v>1.76</v>
      </c>
      <c r="O143" s="63">
        <f t="shared" si="160"/>
        <v>1.29</v>
      </c>
      <c r="P143" s="63">
        <v>34.3</v>
      </c>
      <c r="Q143" s="63">
        <v>33.9</v>
      </c>
      <c r="R143" s="63">
        <v>33.4</v>
      </c>
      <c r="S143" s="67">
        <f t="shared" si="147"/>
        <v>33.86666667</v>
      </c>
      <c r="T143" s="67" t="str">
        <f t="shared" si="5"/>
        <v>yes</v>
      </c>
      <c r="U143" s="67" t="str">
        <f t="shared" si="56"/>
        <v>no</v>
      </c>
      <c r="V143" s="67" t="str">
        <f t="shared" si="7"/>
        <v>no</v>
      </c>
      <c r="W143" s="68">
        <v>142.0</v>
      </c>
      <c r="X143" s="69">
        <f t="shared" si="143"/>
        <v>2.952755906</v>
      </c>
      <c r="Y143" s="69">
        <f t="shared" si="136"/>
        <v>13.04724409</v>
      </c>
      <c r="Z143" s="67">
        <f t="shared" si="10"/>
        <v>17.04724409</v>
      </c>
      <c r="AA143" s="72" t="s">
        <v>106</v>
      </c>
      <c r="AB143" s="71" t="s">
        <v>106</v>
      </c>
      <c r="AC143" s="69"/>
      <c r="AD143" s="72"/>
    </row>
    <row r="144">
      <c r="A144" s="63">
        <v>289.0</v>
      </c>
      <c r="B144" s="63">
        <v>378.0</v>
      </c>
      <c r="C144" s="66" t="s">
        <v>343</v>
      </c>
      <c r="D144" s="66" t="s">
        <v>343</v>
      </c>
      <c r="E144" s="66" t="s">
        <v>121</v>
      </c>
      <c r="F144" s="63">
        <v>105.4</v>
      </c>
      <c r="G144" s="63">
        <v>1.8</v>
      </c>
      <c r="H144" s="63">
        <v>1.12</v>
      </c>
      <c r="I144" s="63">
        <v>48.29</v>
      </c>
      <c r="J144" s="63">
        <v>1.86</v>
      </c>
      <c r="K144" s="63">
        <v>1.49</v>
      </c>
      <c r="L144" s="63">
        <f t="shared" si="2"/>
        <v>20</v>
      </c>
      <c r="M144" s="63">
        <f t="shared" ref="M144:O144" si="161">if(isblank(I144),F144,I144)</f>
        <v>48.29</v>
      </c>
      <c r="N144" s="63">
        <f t="shared" si="161"/>
        <v>1.86</v>
      </c>
      <c r="O144" s="63">
        <f t="shared" si="161"/>
        <v>1.49</v>
      </c>
      <c r="P144" s="63">
        <v>26.6</v>
      </c>
      <c r="Q144" s="63">
        <v>26.4</v>
      </c>
      <c r="R144" s="63">
        <v>25.8</v>
      </c>
      <c r="S144" s="67">
        <f t="shared" si="147"/>
        <v>26.26666667</v>
      </c>
      <c r="T144" s="67" t="str">
        <f t="shared" si="5"/>
        <v>yes</v>
      </c>
      <c r="U144" s="67" t="str">
        <f t="shared" si="56"/>
        <v>no</v>
      </c>
      <c r="V144" s="67" t="str">
        <f t="shared" si="7"/>
        <v>no</v>
      </c>
      <c r="W144" s="68">
        <v>143.0</v>
      </c>
      <c r="X144" s="69">
        <f t="shared" si="143"/>
        <v>3.807106599</v>
      </c>
      <c r="Y144" s="69">
        <f t="shared" si="136"/>
        <v>12.1928934</v>
      </c>
      <c r="Z144" s="67">
        <f t="shared" si="10"/>
        <v>16.1928934</v>
      </c>
      <c r="AA144" s="70"/>
      <c r="AB144" s="71" t="s">
        <v>106</v>
      </c>
      <c r="AC144" s="69"/>
      <c r="AD144" s="70"/>
    </row>
    <row r="145">
      <c r="A145" s="63">
        <v>290.0</v>
      </c>
      <c r="B145" s="65">
        <v>201.0</v>
      </c>
      <c r="C145" s="66" t="s">
        <v>344</v>
      </c>
      <c r="D145" s="64" t="s">
        <v>345</v>
      </c>
      <c r="E145" s="66" t="s">
        <v>121</v>
      </c>
      <c r="F145" s="63">
        <v>37.33</v>
      </c>
      <c r="G145" s="63">
        <v>1.74</v>
      </c>
      <c r="H145" s="63">
        <v>0.76</v>
      </c>
      <c r="I145" s="64"/>
      <c r="J145" s="64"/>
      <c r="K145" s="64"/>
      <c r="L145" s="63">
        <f t="shared" si="2"/>
        <v>40</v>
      </c>
      <c r="M145" s="63">
        <f t="shared" ref="M145:O145" si="162">if(isblank(I145),F145,I145)</f>
        <v>37.33</v>
      </c>
      <c r="N145" s="63">
        <f t="shared" si="162"/>
        <v>1.74</v>
      </c>
      <c r="O145" s="63">
        <f t="shared" si="162"/>
        <v>0.76</v>
      </c>
      <c r="P145" s="63">
        <v>73.4</v>
      </c>
      <c r="Q145" s="63">
        <v>40.7</v>
      </c>
      <c r="R145" s="63">
        <v>28.9</v>
      </c>
      <c r="S145" s="67">
        <f t="shared" si="147"/>
        <v>47.66666667</v>
      </c>
      <c r="T145" s="67" t="str">
        <f t="shared" si="5"/>
        <v>yes</v>
      </c>
      <c r="U145" s="67" t="str">
        <f t="shared" si="56"/>
        <v>no</v>
      </c>
      <c r="V145" s="67" t="str">
        <f t="shared" si="7"/>
        <v>no</v>
      </c>
      <c r="W145" s="68">
        <v>144.0</v>
      </c>
      <c r="X145" s="69">
        <f t="shared" si="143"/>
        <v>2.097902098</v>
      </c>
      <c r="Y145" s="69">
        <f t="shared" si="136"/>
        <v>13.9020979</v>
      </c>
      <c r="Z145" s="67">
        <f t="shared" si="10"/>
        <v>37.9020979</v>
      </c>
      <c r="AA145" s="70"/>
      <c r="AB145" s="71" t="s">
        <v>106</v>
      </c>
      <c r="AC145" s="69"/>
      <c r="AD145" s="70"/>
    </row>
    <row r="146">
      <c r="A146" s="63">
        <v>291.0</v>
      </c>
      <c r="B146" s="65">
        <v>202.0</v>
      </c>
      <c r="C146" s="66" t="s">
        <v>346</v>
      </c>
      <c r="D146" s="64" t="s">
        <v>347</v>
      </c>
      <c r="E146" s="66" t="s">
        <v>121</v>
      </c>
      <c r="F146" s="63">
        <v>22.43</v>
      </c>
      <c r="G146" s="63">
        <v>1.85</v>
      </c>
      <c r="H146" s="63">
        <v>0.52</v>
      </c>
      <c r="I146" s="64"/>
      <c r="J146" s="64"/>
      <c r="K146" s="64"/>
      <c r="L146" s="63">
        <f t="shared" si="2"/>
        <v>40</v>
      </c>
      <c r="M146" s="63">
        <f t="shared" ref="M146:O146" si="163">if(isblank(I146),F146,I146)</f>
        <v>22.43</v>
      </c>
      <c r="N146" s="63">
        <f t="shared" si="163"/>
        <v>1.85</v>
      </c>
      <c r="O146" s="63">
        <f t="shared" si="163"/>
        <v>0.52</v>
      </c>
      <c r="P146" s="63">
        <v>45.7</v>
      </c>
      <c r="Q146" s="63">
        <v>37.9</v>
      </c>
      <c r="R146" s="63">
        <v>26.1</v>
      </c>
      <c r="S146" s="67">
        <f t="shared" si="147"/>
        <v>36.56666667</v>
      </c>
      <c r="T146" s="67" t="str">
        <f t="shared" si="5"/>
        <v>yes</v>
      </c>
      <c r="U146" s="67" t="str">
        <f t="shared" si="56"/>
        <v>no</v>
      </c>
      <c r="V146" s="67" t="str">
        <f t="shared" si="7"/>
        <v>no</v>
      </c>
      <c r="W146" s="68">
        <v>145.0</v>
      </c>
      <c r="X146" s="69">
        <f t="shared" si="143"/>
        <v>2.734731085</v>
      </c>
      <c r="Y146" s="69">
        <f t="shared" si="136"/>
        <v>13.26526892</v>
      </c>
      <c r="Z146" s="67">
        <f t="shared" si="10"/>
        <v>37.26526892</v>
      </c>
      <c r="AA146" s="70"/>
      <c r="AB146" s="71" t="s">
        <v>106</v>
      </c>
      <c r="AC146" s="69"/>
      <c r="AD146" s="70"/>
    </row>
    <row r="147">
      <c r="A147" s="63">
        <v>293.0</v>
      </c>
      <c r="B147" s="63">
        <v>204.0</v>
      </c>
      <c r="C147" s="66" t="s">
        <v>348</v>
      </c>
      <c r="D147" s="64" t="s">
        <v>349</v>
      </c>
      <c r="E147" s="66" t="s">
        <v>121</v>
      </c>
      <c r="F147" s="63">
        <v>133.6</v>
      </c>
      <c r="G147" s="63">
        <v>1.72</v>
      </c>
      <c r="H147" s="63">
        <v>0.97</v>
      </c>
      <c r="I147" s="63">
        <v>43.2</v>
      </c>
      <c r="J147" s="63">
        <v>1.75</v>
      </c>
      <c r="K147" s="63">
        <v>0.99</v>
      </c>
      <c r="L147" s="63">
        <f t="shared" si="2"/>
        <v>20</v>
      </c>
      <c r="M147" s="63">
        <f t="shared" ref="M147:O147" si="164">if(isblank(I147),F147,I147)</f>
        <v>43.2</v>
      </c>
      <c r="N147" s="63">
        <f t="shared" si="164"/>
        <v>1.75</v>
      </c>
      <c r="O147" s="63">
        <f t="shared" si="164"/>
        <v>0.99</v>
      </c>
      <c r="P147" s="63">
        <v>18.5</v>
      </c>
      <c r="Q147" s="63">
        <v>17.9</v>
      </c>
      <c r="R147" s="63">
        <v>17.4</v>
      </c>
      <c r="S147" s="67">
        <f t="shared" si="147"/>
        <v>17.93333333</v>
      </c>
      <c r="T147" s="67" t="str">
        <f t="shared" si="5"/>
        <v>yes</v>
      </c>
      <c r="U147" s="67" t="str">
        <f t="shared" si="56"/>
        <v>no</v>
      </c>
      <c r="V147" s="67" t="str">
        <f t="shared" si="7"/>
        <v>no</v>
      </c>
      <c r="W147" s="68">
        <v>146.0</v>
      </c>
      <c r="X147" s="69">
        <f t="shared" si="143"/>
        <v>5.576208178</v>
      </c>
      <c r="Y147" s="69">
        <f t="shared" si="136"/>
        <v>10.42379182</v>
      </c>
      <c r="Z147" s="67">
        <f t="shared" si="10"/>
        <v>14.42379182</v>
      </c>
      <c r="AA147" s="70"/>
      <c r="AB147" s="71" t="s">
        <v>106</v>
      </c>
      <c r="AC147" s="69"/>
      <c r="AD147" s="70"/>
    </row>
    <row r="148">
      <c r="A148" s="63">
        <v>296.0</v>
      </c>
      <c r="B148" s="63">
        <v>207.0</v>
      </c>
      <c r="C148" s="66" t="s">
        <v>350</v>
      </c>
      <c r="D148" s="64" t="s">
        <v>351</v>
      </c>
      <c r="E148" s="66" t="s">
        <v>121</v>
      </c>
      <c r="F148" s="63">
        <v>82.08</v>
      </c>
      <c r="G148" s="63">
        <v>1.85</v>
      </c>
      <c r="H148" s="63">
        <v>1.35</v>
      </c>
      <c r="I148" s="63">
        <v>58.32</v>
      </c>
      <c r="J148" s="63">
        <v>1.89</v>
      </c>
      <c r="K148" s="63">
        <v>1.57</v>
      </c>
      <c r="L148" s="63">
        <f t="shared" si="2"/>
        <v>20</v>
      </c>
      <c r="M148" s="63">
        <f t="shared" ref="M148:O148" si="165">if(isblank(I148),F148,I148)</f>
        <v>58.32</v>
      </c>
      <c r="N148" s="63">
        <f t="shared" si="165"/>
        <v>1.89</v>
      </c>
      <c r="O148" s="63">
        <f t="shared" si="165"/>
        <v>1.57</v>
      </c>
      <c r="P148" s="63">
        <v>27.4</v>
      </c>
      <c r="Q148" s="63">
        <v>26.6</v>
      </c>
      <c r="R148" s="63">
        <v>26.1</v>
      </c>
      <c r="S148" s="67">
        <f t="shared" si="147"/>
        <v>26.7</v>
      </c>
      <c r="T148" s="67" t="str">
        <f t="shared" si="5"/>
        <v>yes</v>
      </c>
      <c r="U148" s="67" t="str">
        <f t="shared" si="56"/>
        <v>no</v>
      </c>
      <c r="V148" s="67" t="str">
        <f t="shared" si="7"/>
        <v>no</v>
      </c>
      <c r="W148" s="68">
        <v>147.0</v>
      </c>
      <c r="X148" s="69">
        <f t="shared" si="143"/>
        <v>3.745318352</v>
      </c>
      <c r="Y148" s="69">
        <f t="shared" si="136"/>
        <v>12.25468165</v>
      </c>
      <c r="Z148" s="67">
        <f t="shared" si="10"/>
        <v>16.25468165</v>
      </c>
      <c r="AA148" s="72" t="s">
        <v>106</v>
      </c>
      <c r="AB148" s="71" t="s">
        <v>106</v>
      </c>
      <c r="AC148" s="69"/>
      <c r="AD148" s="72"/>
    </row>
    <row r="149">
      <c r="A149" s="63">
        <v>304.0</v>
      </c>
      <c r="B149" s="63">
        <v>215.0</v>
      </c>
      <c r="C149" s="66" t="s">
        <v>352</v>
      </c>
      <c r="D149" s="64" t="s">
        <v>353</v>
      </c>
      <c r="E149" s="66" t="s">
        <v>121</v>
      </c>
      <c r="F149" s="63">
        <v>65.52</v>
      </c>
      <c r="G149" s="63">
        <v>1.92</v>
      </c>
      <c r="H149" s="63">
        <v>1.66</v>
      </c>
      <c r="I149" s="64"/>
      <c r="J149" s="64"/>
      <c r="K149" s="64"/>
      <c r="L149" s="63">
        <f t="shared" si="2"/>
        <v>40</v>
      </c>
      <c r="M149" s="63">
        <f t="shared" ref="M149:O149" si="166">if(isblank(I149),F149,I149)</f>
        <v>65.52</v>
      </c>
      <c r="N149" s="63">
        <f t="shared" si="166"/>
        <v>1.92</v>
      </c>
      <c r="O149" s="63">
        <f t="shared" si="166"/>
        <v>1.66</v>
      </c>
      <c r="P149" s="63">
        <v>49.9</v>
      </c>
      <c r="Q149" s="63">
        <v>48.1</v>
      </c>
      <c r="R149" s="63">
        <v>47.5</v>
      </c>
      <c r="S149" s="67">
        <f t="shared" si="147"/>
        <v>48.5</v>
      </c>
      <c r="T149" s="67" t="str">
        <f t="shared" si="5"/>
        <v>yes</v>
      </c>
      <c r="U149" s="67" t="str">
        <f t="shared" si="56"/>
        <v>no</v>
      </c>
      <c r="V149" s="67" t="str">
        <f t="shared" si="7"/>
        <v>no</v>
      </c>
      <c r="W149" s="68">
        <v>148.0</v>
      </c>
      <c r="X149" s="69">
        <f t="shared" si="143"/>
        <v>2.06185567</v>
      </c>
      <c r="Y149" s="69">
        <f t="shared" si="136"/>
        <v>13.93814433</v>
      </c>
      <c r="Z149" s="67">
        <f t="shared" si="10"/>
        <v>37.93814433</v>
      </c>
      <c r="AA149" s="70"/>
      <c r="AB149" s="71" t="s">
        <v>106</v>
      </c>
      <c r="AC149" s="69"/>
      <c r="AD149" s="70"/>
    </row>
    <row r="150">
      <c r="A150" s="63">
        <v>306.0</v>
      </c>
      <c r="B150" s="63">
        <v>217.0</v>
      </c>
      <c r="C150" s="66" t="s">
        <v>354</v>
      </c>
      <c r="D150" s="64" t="s">
        <v>355</v>
      </c>
      <c r="E150" s="66" t="s">
        <v>121</v>
      </c>
      <c r="F150" s="63">
        <v>93.22</v>
      </c>
      <c r="G150" s="63">
        <v>1.88</v>
      </c>
      <c r="H150" s="63">
        <v>1.49</v>
      </c>
      <c r="I150" s="63">
        <v>91.99</v>
      </c>
      <c r="J150" s="63">
        <v>1.85</v>
      </c>
      <c r="K150" s="63">
        <v>0.6</v>
      </c>
      <c r="L150" s="63">
        <f t="shared" si="2"/>
        <v>20</v>
      </c>
      <c r="M150" s="63">
        <f t="shared" ref="M150:O150" si="167">if(isblank(I150),F150,I150)</f>
        <v>91.99</v>
      </c>
      <c r="N150" s="63">
        <f t="shared" si="167"/>
        <v>1.85</v>
      </c>
      <c r="O150" s="63">
        <f t="shared" si="167"/>
        <v>0.6</v>
      </c>
      <c r="P150" s="63">
        <v>78.5</v>
      </c>
      <c r="Q150" s="63">
        <v>78.0</v>
      </c>
      <c r="R150" s="63">
        <v>76.6</v>
      </c>
      <c r="S150" s="67">
        <f t="shared" si="147"/>
        <v>77.7</v>
      </c>
      <c r="T150" s="67" t="str">
        <f t="shared" si="5"/>
        <v>yes</v>
      </c>
      <c r="U150" s="67" t="str">
        <f t="shared" si="56"/>
        <v>no</v>
      </c>
      <c r="V150" s="67" t="str">
        <f t="shared" si="7"/>
        <v>no</v>
      </c>
      <c r="W150" s="68">
        <v>149.0</v>
      </c>
      <c r="X150" s="69">
        <f t="shared" si="143"/>
        <v>1.287001287</v>
      </c>
      <c r="Y150" s="69">
        <f t="shared" si="136"/>
        <v>14.71299871</v>
      </c>
      <c r="Z150" s="67">
        <f t="shared" si="10"/>
        <v>18.71299871</v>
      </c>
      <c r="AA150" s="70"/>
      <c r="AB150" s="71" t="s">
        <v>106</v>
      </c>
      <c r="AC150" s="69"/>
      <c r="AD150" s="70"/>
    </row>
    <row r="151">
      <c r="A151" s="63">
        <v>316.0</v>
      </c>
      <c r="B151" s="63">
        <v>227.0</v>
      </c>
      <c r="C151" s="66" t="s">
        <v>356</v>
      </c>
      <c r="D151" s="64" t="s">
        <v>357</v>
      </c>
      <c r="E151" s="66" t="s">
        <v>121</v>
      </c>
      <c r="F151" s="63">
        <v>105.8</v>
      </c>
      <c r="G151" s="63">
        <v>1.71</v>
      </c>
      <c r="H151" s="63">
        <v>1.41</v>
      </c>
      <c r="I151" s="63">
        <v>141.5</v>
      </c>
      <c r="J151" s="63">
        <v>1.88</v>
      </c>
      <c r="K151" s="63">
        <v>1.65</v>
      </c>
      <c r="L151" s="63">
        <f t="shared" si="2"/>
        <v>20</v>
      </c>
      <c r="M151" s="63">
        <f t="shared" ref="M151:O151" si="168">if(isblank(I151),F151,I151)</f>
        <v>141.5</v>
      </c>
      <c r="N151" s="63">
        <f t="shared" si="168"/>
        <v>1.88</v>
      </c>
      <c r="O151" s="63">
        <f t="shared" si="168"/>
        <v>1.65</v>
      </c>
      <c r="P151" s="63">
        <v>121.0</v>
      </c>
      <c r="Q151" s="63">
        <v>118.0</v>
      </c>
      <c r="R151" s="63">
        <v>119.0</v>
      </c>
      <c r="S151" s="67">
        <f t="shared" si="147"/>
        <v>119.3333333</v>
      </c>
      <c r="T151" s="67" t="str">
        <f t="shared" si="5"/>
        <v>yes</v>
      </c>
      <c r="U151" s="67" t="str">
        <f t="shared" si="56"/>
        <v>no</v>
      </c>
      <c r="V151" s="67" t="str">
        <f t="shared" si="7"/>
        <v>no</v>
      </c>
      <c r="W151" s="68">
        <v>150.0</v>
      </c>
      <c r="X151" s="69">
        <f t="shared" si="143"/>
        <v>1.675977654</v>
      </c>
      <c r="Y151" s="69">
        <f t="shared" si="136"/>
        <v>30.32402235</v>
      </c>
      <c r="Z151" s="67">
        <f t="shared" si="10"/>
        <v>18.32402235</v>
      </c>
      <c r="AA151" s="70"/>
      <c r="AB151" s="71" t="s">
        <v>106</v>
      </c>
      <c r="AC151" s="69"/>
      <c r="AD151" s="70"/>
    </row>
    <row r="152">
      <c r="A152" s="63">
        <v>318.0</v>
      </c>
      <c r="B152" s="63">
        <v>229.0</v>
      </c>
      <c r="C152" s="66" t="s">
        <v>358</v>
      </c>
      <c r="D152" s="64" t="s">
        <v>359</v>
      </c>
      <c r="E152" s="66" t="s">
        <v>121</v>
      </c>
      <c r="F152" s="63">
        <v>114.2</v>
      </c>
      <c r="G152" s="63">
        <v>1.7</v>
      </c>
      <c r="H152" s="63">
        <v>0.93</v>
      </c>
      <c r="I152" s="63">
        <v>31.34</v>
      </c>
      <c r="J152" s="63">
        <v>1.89</v>
      </c>
      <c r="K152" s="63">
        <v>1.49</v>
      </c>
      <c r="L152" s="63">
        <f t="shared" si="2"/>
        <v>20</v>
      </c>
      <c r="M152" s="63">
        <f t="shared" ref="M152:O152" si="169">if(isblank(I152),F152,I152)</f>
        <v>31.34</v>
      </c>
      <c r="N152" s="63">
        <f t="shared" si="169"/>
        <v>1.89</v>
      </c>
      <c r="O152" s="63">
        <f t="shared" si="169"/>
        <v>1.49</v>
      </c>
      <c r="P152" s="63">
        <v>16.1</v>
      </c>
      <c r="Q152" s="63">
        <v>15.8</v>
      </c>
      <c r="R152" s="63">
        <v>16.1</v>
      </c>
      <c r="S152" s="67">
        <f t="shared" si="147"/>
        <v>16</v>
      </c>
      <c r="T152" s="67" t="str">
        <f t="shared" si="5"/>
        <v>yes</v>
      </c>
      <c r="U152" s="67" t="str">
        <f t="shared" si="56"/>
        <v>no</v>
      </c>
      <c r="V152" s="67" t="str">
        <f t="shared" si="7"/>
        <v>no</v>
      </c>
      <c r="W152" s="68">
        <v>151.0</v>
      </c>
      <c r="X152" s="69">
        <f t="shared" si="143"/>
        <v>6.25</v>
      </c>
      <c r="Y152" s="69">
        <f t="shared" si="136"/>
        <v>9.75</v>
      </c>
      <c r="Z152" s="67">
        <f t="shared" si="10"/>
        <v>13.75</v>
      </c>
      <c r="AA152" s="70"/>
      <c r="AB152" s="71" t="s">
        <v>106</v>
      </c>
      <c r="AC152" s="69"/>
      <c r="AD152" s="70"/>
    </row>
    <row r="153">
      <c r="A153" s="63">
        <v>322.0</v>
      </c>
      <c r="B153" s="63">
        <v>233.0</v>
      </c>
      <c r="C153" s="66" t="s">
        <v>360</v>
      </c>
      <c r="D153" s="64" t="s">
        <v>361</v>
      </c>
      <c r="E153" s="66" t="s">
        <v>121</v>
      </c>
      <c r="F153" s="63">
        <v>68.92</v>
      </c>
      <c r="G153" s="63">
        <v>1.82</v>
      </c>
      <c r="H153" s="63">
        <v>1.4</v>
      </c>
      <c r="I153" s="63">
        <v>85.65</v>
      </c>
      <c r="J153" s="63">
        <v>1.81</v>
      </c>
      <c r="K153" s="63">
        <v>1.33</v>
      </c>
      <c r="L153" s="63">
        <f t="shared" si="2"/>
        <v>20</v>
      </c>
      <c r="M153" s="63">
        <f t="shared" ref="M153:O153" si="170">if(isblank(I153),F153,I153)</f>
        <v>85.65</v>
      </c>
      <c r="N153" s="63">
        <f t="shared" si="170"/>
        <v>1.81</v>
      </c>
      <c r="O153" s="63">
        <f t="shared" si="170"/>
        <v>1.33</v>
      </c>
      <c r="P153" s="63">
        <v>35.6</v>
      </c>
      <c r="Q153" s="63">
        <v>34.6</v>
      </c>
      <c r="R153" s="63">
        <v>33.9</v>
      </c>
      <c r="S153" s="67">
        <f t="shared" si="147"/>
        <v>34.7</v>
      </c>
      <c r="T153" s="67" t="str">
        <f t="shared" si="5"/>
        <v>yes</v>
      </c>
      <c r="U153" s="67" t="str">
        <f t="shared" si="56"/>
        <v>no</v>
      </c>
      <c r="V153" s="67" t="str">
        <f t="shared" si="7"/>
        <v>no</v>
      </c>
      <c r="W153" s="68">
        <v>152.0</v>
      </c>
      <c r="X153" s="69">
        <f t="shared" si="143"/>
        <v>2.88184438</v>
      </c>
      <c r="Y153" s="69">
        <f t="shared" si="136"/>
        <v>13.11815562</v>
      </c>
      <c r="Z153" s="67">
        <f t="shared" si="10"/>
        <v>17.11815562</v>
      </c>
      <c r="AA153" s="70"/>
      <c r="AB153" s="71" t="s">
        <v>106</v>
      </c>
      <c r="AC153" s="69"/>
      <c r="AD153" s="70"/>
    </row>
    <row r="154">
      <c r="A154" s="63">
        <v>323.0</v>
      </c>
      <c r="B154" s="63">
        <v>234.0</v>
      </c>
      <c r="C154" s="66" t="s">
        <v>362</v>
      </c>
      <c r="D154" s="64" t="s">
        <v>363</v>
      </c>
      <c r="E154" s="66" t="s">
        <v>121</v>
      </c>
      <c r="F154" s="63">
        <v>44.09</v>
      </c>
      <c r="G154" s="63">
        <v>1.81</v>
      </c>
      <c r="H154" s="63">
        <v>1.6</v>
      </c>
      <c r="I154" s="64"/>
      <c r="J154" s="64"/>
      <c r="K154" s="64"/>
      <c r="L154" s="63">
        <f t="shared" si="2"/>
        <v>40</v>
      </c>
      <c r="M154" s="63">
        <f t="shared" ref="M154:O154" si="171">if(isblank(I154),F154,I154)</f>
        <v>44.09</v>
      </c>
      <c r="N154" s="63">
        <f t="shared" si="171"/>
        <v>1.81</v>
      </c>
      <c r="O154" s="63">
        <f t="shared" si="171"/>
        <v>1.6</v>
      </c>
      <c r="P154" s="63">
        <v>157.0</v>
      </c>
      <c r="Q154" s="63">
        <v>151.0</v>
      </c>
      <c r="R154" s="63">
        <v>150.0</v>
      </c>
      <c r="S154" s="67">
        <f t="shared" si="147"/>
        <v>152.6666667</v>
      </c>
      <c r="T154" s="67" t="str">
        <f t="shared" si="5"/>
        <v>yes</v>
      </c>
      <c r="U154" s="67" t="str">
        <f t="shared" si="56"/>
        <v>no</v>
      </c>
      <c r="V154" s="67" t="str">
        <f t="shared" si="7"/>
        <v>no</v>
      </c>
      <c r="W154" s="68">
        <v>153.0</v>
      </c>
      <c r="X154" s="69">
        <f t="shared" si="143"/>
        <v>1.310043668</v>
      </c>
      <c r="Y154" s="69">
        <f t="shared" si="136"/>
        <v>30.68995633</v>
      </c>
      <c r="Z154" s="67">
        <f t="shared" si="10"/>
        <v>38.68995633</v>
      </c>
      <c r="AA154" s="70"/>
      <c r="AB154" s="71" t="s">
        <v>106</v>
      </c>
      <c r="AC154" s="69"/>
      <c r="AD154" s="70"/>
    </row>
    <row r="155">
      <c r="A155" s="63">
        <v>324.0</v>
      </c>
      <c r="B155" s="63">
        <v>235.0</v>
      </c>
      <c r="C155" s="66" t="s">
        <v>364</v>
      </c>
      <c r="D155" s="64" t="s">
        <v>365</v>
      </c>
      <c r="E155" s="66" t="s">
        <v>121</v>
      </c>
      <c r="F155" s="63">
        <v>68.23</v>
      </c>
      <c r="G155" s="63">
        <v>1.69</v>
      </c>
      <c r="H155" s="63">
        <v>0.91</v>
      </c>
      <c r="I155" s="63">
        <v>36.84</v>
      </c>
      <c r="J155" s="63">
        <v>1.72</v>
      </c>
      <c r="K155" s="63">
        <v>1.11</v>
      </c>
      <c r="L155" s="63">
        <f t="shared" si="2"/>
        <v>20</v>
      </c>
      <c r="M155" s="63">
        <f t="shared" ref="M155:O155" si="172">if(isblank(I155),F155,I155)</f>
        <v>36.84</v>
      </c>
      <c r="N155" s="63">
        <f t="shared" si="172"/>
        <v>1.72</v>
      </c>
      <c r="O155" s="63">
        <f t="shared" si="172"/>
        <v>1.11</v>
      </c>
      <c r="P155" s="63">
        <v>7.26</v>
      </c>
      <c r="Q155" s="63">
        <v>6.81</v>
      </c>
      <c r="R155" s="63">
        <v>6.67</v>
      </c>
      <c r="S155" s="67">
        <f t="shared" si="147"/>
        <v>6.913333333</v>
      </c>
      <c r="T155" s="67" t="str">
        <f t="shared" si="5"/>
        <v>yes</v>
      </c>
      <c r="U155" s="67" t="str">
        <f t="shared" si="56"/>
        <v>no</v>
      </c>
      <c r="V155" s="67" t="str">
        <f t="shared" si="7"/>
        <v>no</v>
      </c>
      <c r="W155" s="68">
        <v>154.0</v>
      </c>
      <c r="X155" s="69">
        <f t="shared" si="143"/>
        <v>14.46480231</v>
      </c>
      <c r="Y155" s="69">
        <f t="shared" si="136"/>
        <v>1.535197686</v>
      </c>
      <c r="Z155" s="67">
        <f t="shared" si="10"/>
        <v>5.535197686</v>
      </c>
      <c r="AA155" s="70"/>
      <c r="AB155" s="71" t="s">
        <v>106</v>
      </c>
      <c r="AC155" s="69"/>
      <c r="AD155" s="70"/>
    </row>
    <row r="156">
      <c r="A156" s="63">
        <v>325.0</v>
      </c>
      <c r="B156" s="63">
        <v>236.0</v>
      </c>
      <c r="C156" s="66" t="s">
        <v>366</v>
      </c>
      <c r="D156" s="64" t="s">
        <v>367</v>
      </c>
      <c r="E156" s="66" t="s">
        <v>121</v>
      </c>
      <c r="F156" s="63">
        <v>57.15</v>
      </c>
      <c r="G156" s="63">
        <v>1.74</v>
      </c>
      <c r="H156" s="63">
        <v>1.2</v>
      </c>
      <c r="I156" s="63">
        <v>54.48</v>
      </c>
      <c r="J156" s="63">
        <v>1.72</v>
      </c>
      <c r="K156" s="63">
        <v>1.0</v>
      </c>
      <c r="L156" s="63">
        <f t="shared" si="2"/>
        <v>20</v>
      </c>
      <c r="M156" s="63">
        <f t="shared" ref="M156:O156" si="173">if(isblank(I156),F156,I156)</f>
        <v>54.48</v>
      </c>
      <c r="N156" s="63">
        <f t="shared" si="173"/>
        <v>1.72</v>
      </c>
      <c r="O156" s="63">
        <f t="shared" si="173"/>
        <v>1</v>
      </c>
      <c r="P156" s="63">
        <v>11.9</v>
      </c>
      <c r="Q156" s="63">
        <v>11.5</v>
      </c>
      <c r="R156" s="63">
        <v>11.2</v>
      </c>
      <c r="S156" s="67">
        <f t="shared" si="147"/>
        <v>11.53333333</v>
      </c>
      <c r="T156" s="67" t="str">
        <f t="shared" si="5"/>
        <v>yes</v>
      </c>
      <c r="U156" s="67" t="str">
        <f t="shared" si="56"/>
        <v>no</v>
      </c>
      <c r="V156" s="67" t="str">
        <f t="shared" si="7"/>
        <v>no</v>
      </c>
      <c r="W156" s="68">
        <v>155.0</v>
      </c>
      <c r="X156" s="69">
        <f t="shared" si="143"/>
        <v>8.670520231</v>
      </c>
      <c r="Y156" s="69">
        <f t="shared" si="136"/>
        <v>7.329479769</v>
      </c>
      <c r="Z156" s="67">
        <f t="shared" si="10"/>
        <v>11.32947977</v>
      </c>
      <c r="AA156" s="70"/>
      <c r="AB156" s="71" t="s">
        <v>106</v>
      </c>
      <c r="AC156" s="69"/>
      <c r="AD156" s="70"/>
    </row>
    <row r="157">
      <c r="A157" s="63">
        <v>327.0</v>
      </c>
      <c r="B157" s="63">
        <v>238.0</v>
      </c>
      <c r="C157" s="66" t="s">
        <v>368</v>
      </c>
      <c r="D157" s="64" t="s">
        <v>369</v>
      </c>
      <c r="E157" s="66" t="s">
        <v>121</v>
      </c>
      <c r="F157" s="63">
        <v>37.91</v>
      </c>
      <c r="G157" s="63">
        <v>1.83</v>
      </c>
      <c r="H157" s="63">
        <v>0.62</v>
      </c>
      <c r="I157" s="63">
        <v>66.34</v>
      </c>
      <c r="J157" s="63">
        <v>1.66</v>
      </c>
      <c r="K157" s="63">
        <v>0.76</v>
      </c>
      <c r="L157" s="63">
        <f t="shared" si="2"/>
        <v>20</v>
      </c>
      <c r="M157" s="63">
        <f t="shared" ref="M157:O157" si="174">if(isblank(I157),F157,I157)</f>
        <v>66.34</v>
      </c>
      <c r="N157" s="63">
        <f t="shared" si="174"/>
        <v>1.66</v>
      </c>
      <c r="O157" s="63">
        <f t="shared" si="174"/>
        <v>0.76</v>
      </c>
      <c r="P157" s="63">
        <v>6.5</v>
      </c>
      <c r="Q157" s="63">
        <v>6.25</v>
      </c>
      <c r="R157" s="63">
        <v>6.14</v>
      </c>
      <c r="S157" s="67">
        <f t="shared" si="147"/>
        <v>6.296666667</v>
      </c>
      <c r="T157" s="67" t="str">
        <f t="shared" si="5"/>
        <v>yes</v>
      </c>
      <c r="U157" s="67" t="str">
        <f t="shared" si="56"/>
        <v>no</v>
      </c>
      <c r="V157" s="67" t="str">
        <f t="shared" si="7"/>
        <v>no</v>
      </c>
      <c r="W157" s="68">
        <v>156.0</v>
      </c>
      <c r="X157" s="71">
        <v>16.0</v>
      </c>
      <c r="Y157" s="69">
        <f t="shared" si="136"/>
        <v>0</v>
      </c>
      <c r="Z157" s="67">
        <f t="shared" si="10"/>
        <v>4</v>
      </c>
      <c r="AA157" s="70"/>
      <c r="AB157" s="71" t="s">
        <v>106</v>
      </c>
      <c r="AC157" s="69"/>
      <c r="AD157" s="70"/>
    </row>
    <row r="158">
      <c r="A158" s="63">
        <v>328.0</v>
      </c>
      <c r="B158" s="63">
        <v>239.0</v>
      </c>
      <c r="C158" s="66" t="s">
        <v>370</v>
      </c>
      <c r="D158" s="64" t="s">
        <v>371</v>
      </c>
      <c r="E158" s="66" t="s">
        <v>121</v>
      </c>
      <c r="F158" s="63">
        <v>43.1</v>
      </c>
      <c r="G158" s="63">
        <v>1.65</v>
      </c>
      <c r="H158" s="63">
        <v>0.89</v>
      </c>
      <c r="I158" s="63">
        <v>31.58</v>
      </c>
      <c r="J158" s="63">
        <v>1.71</v>
      </c>
      <c r="K158" s="63">
        <v>1.1</v>
      </c>
      <c r="L158" s="63">
        <f t="shared" si="2"/>
        <v>20</v>
      </c>
      <c r="M158" s="63">
        <f t="shared" ref="M158:O158" si="175">if(isblank(I158),F158,I158)</f>
        <v>31.58</v>
      </c>
      <c r="N158" s="63">
        <f t="shared" si="175"/>
        <v>1.71</v>
      </c>
      <c r="O158" s="63">
        <f t="shared" si="175"/>
        <v>1.1</v>
      </c>
      <c r="P158" s="63">
        <v>5.99</v>
      </c>
      <c r="Q158" s="63">
        <v>6.48</v>
      </c>
      <c r="R158" s="63">
        <v>6.12</v>
      </c>
      <c r="S158" s="67">
        <f t="shared" si="147"/>
        <v>6.196666667</v>
      </c>
      <c r="T158" s="67" t="str">
        <f t="shared" si="5"/>
        <v>yes</v>
      </c>
      <c r="U158" s="67" t="str">
        <f t="shared" si="56"/>
        <v>no</v>
      </c>
      <c r="V158" s="67" t="str">
        <f t="shared" si="7"/>
        <v>no</v>
      </c>
      <c r="W158" s="68">
        <v>157.0</v>
      </c>
      <c r="X158" s="71">
        <v>16.0</v>
      </c>
      <c r="Y158" s="69">
        <f t="shared" si="136"/>
        <v>0</v>
      </c>
      <c r="Z158" s="67">
        <f t="shared" si="10"/>
        <v>4</v>
      </c>
      <c r="AA158" s="70"/>
      <c r="AB158" s="71" t="s">
        <v>106</v>
      </c>
      <c r="AC158" s="69"/>
      <c r="AD158" s="70"/>
    </row>
    <row r="159">
      <c r="A159" s="63">
        <v>333.0</v>
      </c>
      <c r="B159" s="63">
        <v>244.0</v>
      </c>
      <c r="C159" s="66" t="s">
        <v>372</v>
      </c>
      <c r="D159" s="64" t="s">
        <v>373</v>
      </c>
      <c r="E159" s="66" t="s">
        <v>121</v>
      </c>
      <c r="F159" s="63">
        <v>107.9</v>
      </c>
      <c r="G159" s="63">
        <v>1.63</v>
      </c>
      <c r="H159" s="63">
        <v>0.8</v>
      </c>
      <c r="I159" s="63">
        <v>50.13</v>
      </c>
      <c r="J159" s="63">
        <v>1.66</v>
      </c>
      <c r="K159" s="63">
        <v>0.89</v>
      </c>
      <c r="L159" s="63">
        <f t="shared" si="2"/>
        <v>20</v>
      </c>
      <c r="M159" s="63">
        <f t="shared" ref="M159:O159" si="176">if(isblank(I159),F159,I159)</f>
        <v>50.13</v>
      </c>
      <c r="N159" s="63">
        <f t="shared" si="176"/>
        <v>1.66</v>
      </c>
      <c r="O159" s="63">
        <f t="shared" si="176"/>
        <v>0.89</v>
      </c>
      <c r="P159" s="63">
        <v>10.9</v>
      </c>
      <c r="Q159" s="63">
        <v>10.4</v>
      </c>
      <c r="R159" s="63">
        <v>10.4</v>
      </c>
      <c r="S159" s="67">
        <f t="shared" si="147"/>
        <v>10.56666667</v>
      </c>
      <c r="T159" s="67" t="str">
        <f t="shared" si="5"/>
        <v>yes</v>
      </c>
      <c r="U159" s="67" t="str">
        <f t="shared" si="56"/>
        <v>no</v>
      </c>
      <c r="V159" s="67" t="str">
        <f t="shared" si="7"/>
        <v>no</v>
      </c>
      <c r="W159" s="68">
        <v>158.0</v>
      </c>
      <c r="X159" s="69">
        <f t="shared" ref="X159:X166" si="178">if(S159&gt;100,((100/S159)*2),(100/S159))</f>
        <v>9.463722397</v>
      </c>
      <c r="Y159" s="69">
        <f t="shared" si="136"/>
        <v>6.536277603</v>
      </c>
      <c r="Z159" s="67">
        <f t="shared" si="10"/>
        <v>10.5362776</v>
      </c>
      <c r="AA159" s="70"/>
      <c r="AB159" s="71" t="s">
        <v>106</v>
      </c>
      <c r="AC159" s="69"/>
      <c r="AD159" s="70"/>
    </row>
    <row r="160">
      <c r="A160" s="63">
        <v>336.0</v>
      </c>
      <c r="B160" s="63">
        <v>247.0</v>
      </c>
      <c r="C160" s="66" t="s">
        <v>374</v>
      </c>
      <c r="D160" s="64" t="s">
        <v>375</v>
      </c>
      <c r="E160" s="66" t="s">
        <v>121</v>
      </c>
      <c r="F160" s="63">
        <v>51.57</v>
      </c>
      <c r="G160" s="63">
        <v>1.76</v>
      </c>
      <c r="H160" s="63">
        <v>1.29</v>
      </c>
      <c r="I160" s="63">
        <v>45.33</v>
      </c>
      <c r="J160" s="63">
        <v>1.68</v>
      </c>
      <c r="K160" s="63">
        <v>0.92</v>
      </c>
      <c r="L160" s="63">
        <f t="shared" si="2"/>
        <v>20</v>
      </c>
      <c r="M160" s="63">
        <f t="shared" ref="M160:O160" si="177">if(isblank(I160),F160,I160)</f>
        <v>45.33</v>
      </c>
      <c r="N160" s="63">
        <f t="shared" si="177"/>
        <v>1.68</v>
      </c>
      <c r="O160" s="63">
        <f t="shared" si="177"/>
        <v>0.92</v>
      </c>
      <c r="P160" s="63">
        <v>10.1</v>
      </c>
      <c r="Q160" s="63">
        <v>9.71</v>
      </c>
      <c r="R160" s="63">
        <v>9.53</v>
      </c>
      <c r="S160" s="67">
        <f t="shared" si="147"/>
        <v>9.78</v>
      </c>
      <c r="T160" s="67" t="str">
        <f t="shared" si="5"/>
        <v>yes</v>
      </c>
      <c r="U160" s="67" t="str">
        <f t="shared" si="56"/>
        <v>no</v>
      </c>
      <c r="V160" s="67" t="str">
        <f t="shared" si="7"/>
        <v>no</v>
      </c>
      <c r="W160" s="68">
        <v>159.0</v>
      </c>
      <c r="X160" s="69">
        <f t="shared" si="178"/>
        <v>10.22494888</v>
      </c>
      <c r="Y160" s="69">
        <f t="shared" si="136"/>
        <v>5.775051125</v>
      </c>
      <c r="Z160" s="67">
        <f t="shared" si="10"/>
        <v>9.775051125</v>
      </c>
      <c r="AA160" s="70"/>
      <c r="AB160" s="71" t="s">
        <v>106</v>
      </c>
      <c r="AC160" s="69"/>
      <c r="AD160" s="70"/>
    </row>
    <row r="161">
      <c r="A161" s="63">
        <v>337.0</v>
      </c>
      <c r="B161" s="63">
        <v>248.0</v>
      </c>
      <c r="C161" s="66" t="s">
        <v>376</v>
      </c>
      <c r="D161" s="64" t="s">
        <v>377</v>
      </c>
      <c r="E161" s="66" t="s">
        <v>121</v>
      </c>
      <c r="F161" s="63">
        <v>60.14</v>
      </c>
      <c r="G161" s="63">
        <v>1.74</v>
      </c>
      <c r="H161" s="63">
        <v>1.19</v>
      </c>
      <c r="I161" s="63">
        <v>40.26</v>
      </c>
      <c r="J161" s="63">
        <v>1.77</v>
      </c>
      <c r="K161" s="63">
        <v>1.14</v>
      </c>
      <c r="L161" s="63">
        <f t="shared" si="2"/>
        <v>20</v>
      </c>
      <c r="M161" s="63">
        <f t="shared" ref="M161:O161" si="179">if(isblank(I161),F161,I161)</f>
        <v>40.26</v>
      </c>
      <c r="N161" s="63">
        <f t="shared" si="179"/>
        <v>1.77</v>
      </c>
      <c r="O161" s="63">
        <f t="shared" si="179"/>
        <v>1.14</v>
      </c>
      <c r="P161" s="63">
        <v>13.7</v>
      </c>
      <c r="Q161" s="63">
        <v>13.2</v>
      </c>
      <c r="R161" s="63">
        <v>13.2</v>
      </c>
      <c r="S161" s="67">
        <f t="shared" si="147"/>
        <v>13.36666667</v>
      </c>
      <c r="T161" s="67" t="str">
        <f t="shared" si="5"/>
        <v>yes</v>
      </c>
      <c r="U161" s="67" t="str">
        <f t="shared" si="56"/>
        <v>no</v>
      </c>
      <c r="V161" s="67" t="str">
        <f t="shared" si="7"/>
        <v>no</v>
      </c>
      <c r="W161" s="68">
        <v>160.0</v>
      </c>
      <c r="X161" s="69">
        <f t="shared" si="178"/>
        <v>7.481296758</v>
      </c>
      <c r="Y161" s="69">
        <f t="shared" si="136"/>
        <v>8.518703242</v>
      </c>
      <c r="Z161" s="67">
        <f t="shared" si="10"/>
        <v>12.51870324</v>
      </c>
      <c r="AA161" s="70"/>
      <c r="AB161" s="71" t="s">
        <v>106</v>
      </c>
      <c r="AC161" s="69"/>
      <c r="AD161" s="70"/>
    </row>
    <row r="162">
      <c r="A162" s="63">
        <v>348.0</v>
      </c>
      <c r="B162" s="63">
        <v>259.0</v>
      </c>
      <c r="C162" s="66" t="s">
        <v>378</v>
      </c>
      <c r="D162" s="64" t="s">
        <v>379</v>
      </c>
      <c r="E162" s="66" t="s">
        <v>121</v>
      </c>
      <c r="F162" s="63">
        <v>52.55</v>
      </c>
      <c r="G162" s="63">
        <v>1.8</v>
      </c>
      <c r="H162" s="63">
        <v>1.16</v>
      </c>
      <c r="I162" s="63">
        <v>26.17</v>
      </c>
      <c r="J162" s="63">
        <v>1.88</v>
      </c>
      <c r="K162" s="63">
        <v>1.61</v>
      </c>
      <c r="L162" s="63">
        <f t="shared" si="2"/>
        <v>20</v>
      </c>
      <c r="M162" s="63">
        <f t="shared" ref="M162:O162" si="180">if(isblank(I162),F162,I162)</f>
        <v>26.17</v>
      </c>
      <c r="N162" s="63">
        <f t="shared" si="180"/>
        <v>1.88</v>
      </c>
      <c r="O162" s="63">
        <f t="shared" si="180"/>
        <v>1.61</v>
      </c>
      <c r="P162" s="63">
        <v>11.3</v>
      </c>
      <c r="Q162" s="63">
        <v>10.4</v>
      </c>
      <c r="R162" s="63">
        <v>10.3</v>
      </c>
      <c r="S162" s="67">
        <f t="shared" si="147"/>
        <v>10.66666667</v>
      </c>
      <c r="T162" s="67" t="str">
        <f t="shared" si="5"/>
        <v>yes</v>
      </c>
      <c r="U162" s="67" t="str">
        <f t="shared" si="56"/>
        <v>no</v>
      </c>
      <c r="V162" s="67" t="str">
        <f t="shared" si="7"/>
        <v>no</v>
      </c>
      <c r="W162" s="68">
        <v>161.0</v>
      </c>
      <c r="X162" s="69">
        <f t="shared" si="178"/>
        <v>9.375</v>
      </c>
      <c r="Y162" s="69">
        <f t="shared" si="136"/>
        <v>6.625</v>
      </c>
      <c r="Z162" s="67">
        <f t="shared" si="10"/>
        <v>10.625</v>
      </c>
      <c r="AA162" s="70"/>
      <c r="AB162" s="71" t="s">
        <v>106</v>
      </c>
      <c r="AC162" s="69"/>
      <c r="AD162" s="70"/>
    </row>
    <row r="163">
      <c r="A163" s="63">
        <v>365.0</v>
      </c>
      <c r="B163" s="63">
        <v>276.0</v>
      </c>
      <c r="C163" s="66" t="s">
        <v>380</v>
      </c>
      <c r="D163" s="64" t="s">
        <v>381</v>
      </c>
      <c r="E163" s="66" t="s">
        <v>121</v>
      </c>
      <c r="F163" s="63">
        <v>73.48</v>
      </c>
      <c r="G163" s="63">
        <v>1.75</v>
      </c>
      <c r="H163" s="63">
        <v>1.17</v>
      </c>
      <c r="I163" s="63">
        <v>56.78</v>
      </c>
      <c r="J163" s="63">
        <v>1.81</v>
      </c>
      <c r="K163" s="63">
        <v>1.36</v>
      </c>
      <c r="L163" s="63">
        <f t="shared" si="2"/>
        <v>20</v>
      </c>
      <c r="M163" s="63">
        <f t="shared" ref="M163:O163" si="181">if(isblank(I163),F163,I163)</f>
        <v>56.78</v>
      </c>
      <c r="N163" s="63">
        <f t="shared" si="181"/>
        <v>1.81</v>
      </c>
      <c r="O163" s="63">
        <f t="shared" si="181"/>
        <v>1.36</v>
      </c>
      <c r="P163" s="63">
        <v>28.7</v>
      </c>
      <c r="Q163" s="63">
        <v>27.8</v>
      </c>
      <c r="R163" s="63">
        <v>27.8</v>
      </c>
      <c r="S163" s="67">
        <f t="shared" si="147"/>
        <v>28.1</v>
      </c>
      <c r="T163" s="67" t="str">
        <f t="shared" si="5"/>
        <v>yes</v>
      </c>
      <c r="U163" s="67" t="str">
        <f t="shared" si="56"/>
        <v>no</v>
      </c>
      <c r="V163" s="67" t="str">
        <f t="shared" si="7"/>
        <v>no</v>
      </c>
      <c r="W163" s="68">
        <v>162.0</v>
      </c>
      <c r="X163" s="69">
        <f t="shared" si="178"/>
        <v>3.558718861</v>
      </c>
      <c r="Y163" s="69">
        <f t="shared" si="136"/>
        <v>12.44128114</v>
      </c>
      <c r="Z163" s="67">
        <f t="shared" si="10"/>
        <v>16.44128114</v>
      </c>
      <c r="AA163" s="70"/>
      <c r="AB163" s="71" t="s">
        <v>106</v>
      </c>
      <c r="AC163" s="69"/>
      <c r="AD163" s="70"/>
    </row>
    <row r="164">
      <c r="A164" s="63">
        <v>368.0</v>
      </c>
      <c r="B164" s="63">
        <v>279.0</v>
      </c>
      <c r="C164" s="66" t="s">
        <v>382</v>
      </c>
      <c r="D164" s="64" t="s">
        <v>383</v>
      </c>
      <c r="E164" s="66" t="s">
        <v>121</v>
      </c>
      <c r="F164" s="63">
        <v>32.41</v>
      </c>
      <c r="G164" s="63">
        <v>1.81</v>
      </c>
      <c r="H164" s="63">
        <v>1.52</v>
      </c>
      <c r="I164" s="64"/>
      <c r="J164" s="64"/>
      <c r="K164" s="64"/>
      <c r="L164" s="63">
        <f t="shared" si="2"/>
        <v>40</v>
      </c>
      <c r="M164" s="63">
        <f t="shared" ref="M164:O164" si="182">if(isblank(I164),F164,I164)</f>
        <v>32.41</v>
      </c>
      <c r="N164" s="63">
        <f t="shared" si="182"/>
        <v>1.81</v>
      </c>
      <c r="O164" s="63">
        <f t="shared" si="182"/>
        <v>1.52</v>
      </c>
      <c r="P164" s="63">
        <v>6.97</v>
      </c>
      <c r="Q164" s="63">
        <v>7.1</v>
      </c>
      <c r="R164" s="63">
        <v>7.72</v>
      </c>
      <c r="S164" s="67">
        <f t="shared" si="147"/>
        <v>7.263333333</v>
      </c>
      <c r="T164" s="67" t="str">
        <f t="shared" si="5"/>
        <v>yes</v>
      </c>
      <c r="U164" s="67" t="str">
        <f t="shared" si="56"/>
        <v>no</v>
      </c>
      <c r="V164" s="67" t="str">
        <f t="shared" si="7"/>
        <v>no</v>
      </c>
      <c r="W164" s="68">
        <v>163.0</v>
      </c>
      <c r="X164" s="69">
        <f t="shared" si="178"/>
        <v>13.76778339</v>
      </c>
      <c r="Y164" s="69">
        <f t="shared" si="136"/>
        <v>2.232216613</v>
      </c>
      <c r="Z164" s="67">
        <f t="shared" si="10"/>
        <v>26.23221661</v>
      </c>
      <c r="AA164" s="70"/>
      <c r="AB164" s="71" t="s">
        <v>106</v>
      </c>
      <c r="AC164" s="69"/>
      <c r="AD164" s="70"/>
    </row>
    <row r="165">
      <c r="A165" s="63">
        <v>390.0</v>
      </c>
      <c r="B165" s="63">
        <v>385.0</v>
      </c>
      <c r="C165" s="66" t="s">
        <v>384</v>
      </c>
      <c r="D165" s="64" t="s">
        <v>385</v>
      </c>
      <c r="E165" s="66" t="s">
        <v>285</v>
      </c>
      <c r="F165" s="63">
        <v>131.6</v>
      </c>
      <c r="G165" s="63">
        <v>1.92</v>
      </c>
      <c r="H165" s="63">
        <v>1.67</v>
      </c>
      <c r="I165" s="64"/>
      <c r="J165" s="64"/>
      <c r="K165" s="64"/>
      <c r="L165" s="63">
        <f t="shared" si="2"/>
        <v>40</v>
      </c>
      <c r="M165" s="63">
        <f t="shared" ref="M165:O165" si="183">if(isblank(I165),F165,I165)</f>
        <v>131.6</v>
      </c>
      <c r="N165" s="63">
        <f t="shared" si="183"/>
        <v>1.92</v>
      </c>
      <c r="O165" s="63">
        <f t="shared" si="183"/>
        <v>1.67</v>
      </c>
      <c r="P165" s="63">
        <v>153.0</v>
      </c>
      <c r="Q165" s="63">
        <v>149.0</v>
      </c>
      <c r="R165" s="63">
        <v>144.0</v>
      </c>
      <c r="S165" s="67">
        <f t="shared" si="147"/>
        <v>148.6666667</v>
      </c>
      <c r="T165" s="67" t="str">
        <f t="shared" si="5"/>
        <v>yes</v>
      </c>
      <c r="U165" s="67" t="str">
        <f t="shared" si="56"/>
        <v>no</v>
      </c>
      <c r="V165" s="67" t="str">
        <f t="shared" si="7"/>
        <v>no</v>
      </c>
      <c r="W165" s="68">
        <v>164.0</v>
      </c>
      <c r="X165" s="69">
        <f t="shared" si="178"/>
        <v>1.34529148</v>
      </c>
      <c r="Y165" s="69">
        <f t="shared" si="136"/>
        <v>30.65470852</v>
      </c>
      <c r="Z165" s="67">
        <f t="shared" si="10"/>
        <v>38.65470852</v>
      </c>
      <c r="AA165" s="70"/>
      <c r="AB165" s="71" t="s">
        <v>106</v>
      </c>
      <c r="AC165" s="69"/>
      <c r="AD165" s="70"/>
    </row>
    <row r="166">
      <c r="A166" s="63">
        <v>397.0</v>
      </c>
      <c r="B166" s="63">
        <v>295.0</v>
      </c>
      <c r="C166" s="66" t="s">
        <v>386</v>
      </c>
      <c r="D166" s="64" t="s">
        <v>387</v>
      </c>
      <c r="E166" s="66" t="s">
        <v>388</v>
      </c>
      <c r="F166" s="79">
        <v>79.2</v>
      </c>
      <c r="G166" s="74">
        <v>1.91</v>
      </c>
      <c r="H166" s="74">
        <v>0.33</v>
      </c>
      <c r="I166" s="79">
        <v>49.51</v>
      </c>
      <c r="J166" s="63">
        <v>1.79</v>
      </c>
      <c r="K166" s="63">
        <v>1.06</v>
      </c>
      <c r="L166" s="63">
        <f t="shared" si="2"/>
        <v>20</v>
      </c>
      <c r="M166" s="63">
        <f t="shared" ref="M166:O166" si="184">if(isblank(I166),F166,I166)</f>
        <v>49.51</v>
      </c>
      <c r="N166" s="63">
        <f t="shared" si="184"/>
        <v>1.79</v>
      </c>
      <c r="O166" s="63">
        <f t="shared" si="184"/>
        <v>1.06</v>
      </c>
      <c r="P166" s="78">
        <v>12.3</v>
      </c>
      <c r="Q166" s="78">
        <v>11.5</v>
      </c>
      <c r="R166" s="78">
        <v>11.6</v>
      </c>
      <c r="S166" s="67">
        <f t="shared" si="147"/>
        <v>11.8</v>
      </c>
      <c r="T166" s="67" t="str">
        <f t="shared" si="5"/>
        <v>yes</v>
      </c>
      <c r="U166" s="67" t="str">
        <f t="shared" si="56"/>
        <v>no</v>
      </c>
      <c r="V166" s="67" t="str">
        <f t="shared" si="7"/>
        <v>no</v>
      </c>
      <c r="W166" s="68">
        <v>165.0</v>
      </c>
      <c r="X166" s="69">
        <f t="shared" si="178"/>
        <v>8.474576271</v>
      </c>
      <c r="Y166" s="69">
        <f t="shared" si="136"/>
        <v>7.525423729</v>
      </c>
      <c r="Z166" s="67">
        <f t="shared" si="10"/>
        <v>11.52542373</v>
      </c>
      <c r="AA166" s="84"/>
      <c r="AB166" s="71" t="s">
        <v>106</v>
      </c>
      <c r="AC166" s="69"/>
      <c r="AD166" s="84"/>
    </row>
    <row r="167">
      <c r="A167" s="63">
        <v>48.0</v>
      </c>
      <c r="B167" s="65" t="s">
        <v>389</v>
      </c>
      <c r="C167" s="66" t="s">
        <v>390</v>
      </c>
      <c r="D167" s="66" t="s">
        <v>391</v>
      </c>
      <c r="E167" s="66" t="s">
        <v>105</v>
      </c>
      <c r="F167" s="63">
        <v>6.1</v>
      </c>
      <c r="G167" s="63">
        <v>2.26</v>
      </c>
      <c r="H167" s="63">
        <v>0.4</v>
      </c>
      <c r="I167" s="63">
        <v>9.78</v>
      </c>
      <c r="J167" s="63">
        <v>1.96</v>
      </c>
      <c r="K167" s="63">
        <v>1.93</v>
      </c>
      <c r="L167" s="63">
        <f t="shared" si="2"/>
        <v>20</v>
      </c>
      <c r="M167" s="63">
        <f t="shared" ref="M167:O167" si="185">if(isblank(I167),F167,I167)</f>
        <v>9.78</v>
      </c>
      <c r="N167" s="63">
        <f t="shared" si="185"/>
        <v>1.96</v>
      </c>
      <c r="O167" s="63">
        <f t="shared" si="185"/>
        <v>1.93</v>
      </c>
      <c r="P167" s="63">
        <v>3.29</v>
      </c>
      <c r="Q167" s="63">
        <v>3.3</v>
      </c>
      <c r="R167" s="63">
        <v>3.09</v>
      </c>
      <c r="S167" s="67">
        <f t="shared" si="147"/>
        <v>3.226666667</v>
      </c>
      <c r="T167" s="67" t="str">
        <f t="shared" ref="T167:T186" si="187">if(S167&gt;2.5,"yes","no")</f>
        <v>yes</v>
      </c>
      <c r="U167" s="67" t="str">
        <f t="shared" si="56"/>
        <v>yes</v>
      </c>
      <c r="V167" s="67" t="str">
        <f t="shared" si="7"/>
        <v>yes</v>
      </c>
      <c r="W167" s="68">
        <v>166.0</v>
      </c>
      <c r="X167" s="69">
        <f t="shared" ref="X167:X168" si="188">if(S167&gt;10,((10/S167)*2),(10/S167))*2</f>
        <v>6.198347107</v>
      </c>
      <c r="Y167" s="69">
        <f t="shared" ref="Y167:Y186" si="189">if((S167&gt;10),(8-X167),(8-X167))</f>
        <v>1.801652893</v>
      </c>
      <c r="Z167" s="67">
        <f t="shared" si="10"/>
        <v>13.80165289</v>
      </c>
      <c r="AA167" s="70"/>
      <c r="AB167" s="71" t="s">
        <v>106</v>
      </c>
      <c r="AC167" s="69"/>
      <c r="AD167" s="70"/>
    </row>
    <row r="168">
      <c r="A168" s="63">
        <v>288.0</v>
      </c>
      <c r="B168" s="63">
        <v>377.0</v>
      </c>
      <c r="C168" s="66" t="s">
        <v>392</v>
      </c>
      <c r="D168" s="66" t="s">
        <v>392</v>
      </c>
      <c r="E168" s="66" t="s">
        <v>121</v>
      </c>
      <c r="F168" s="63">
        <v>28.41</v>
      </c>
      <c r="G168" s="63">
        <v>1.98</v>
      </c>
      <c r="H168" s="63">
        <v>2.08</v>
      </c>
      <c r="I168" s="64"/>
      <c r="J168" s="64"/>
      <c r="K168" s="64"/>
      <c r="L168" s="63">
        <f t="shared" si="2"/>
        <v>40</v>
      </c>
      <c r="M168" s="63">
        <f t="shared" ref="M168:O168" si="186">if(isblank(I168),F168,I168)</f>
        <v>28.41</v>
      </c>
      <c r="N168" s="63">
        <f t="shared" si="186"/>
        <v>1.98</v>
      </c>
      <c r="O168" s="63">
        <f t="shared" si="186"/>
        <v>2.08</v>
      </c>
      <c r="P168" s="63">
        <v>3.64</v>
      </c>
      <c r="Q168" s="63">
        <v>3.66</v>
      </c>
      <c r="R168" s="63">
        <v>3.87</v>
      </c>
      <c r="S168" s="67">
        <f t="shared" si="147"/>
        <v>3.723333333</v>
      </c>
      <c r="T168" s="67" t="str">
        <f t="shared" si="187"/>
        <v>yes</v>
      </c>
      <c r="U168" s="67" t="str">
        <f t="shared" si="56"/>
        <v>yes</v>
      </c>
      <c r="V168" s="67" t="str">
        <f t="shared" si="7"/>
        <v>yes</v>
      </c>
      <c r="W168" s="68">
        <v>167.0</v>
      </c>
      <c r="X168" s="69">
        <f t="shared" si="188"/>
        <v>5.371530886</v>
      </c>
      <c r="Y168" s="69">
        <f t="shared" si="189"/>
        <v>2.628469114</v>
      </c>
      <c r="Z168" s="67">
        <f t="shared" si="10"/>
        <v>34.62846911</v>
      </c>
      <c r="AA168" s="70"/>
      <c r="AB168" s="71" t="s">
        <v>106</v>
      </c>
      <c r="AC168" s="69"/>
      <c r="AD168" s="70"/>
    </row>
    <row r="169">
      <c r="A169" s="63">
        <v>319.0</v>
      </c>
      <c r="B169" s="63">
        <v>230.0</v>
      </c>
      <c r="C169" s="66" t="s">
        <v>393</v>
      </c>
      <c r="D169" s="64" t="s">
        <v>394</v>
      </c>
      <c r="E169" s="66" t="s">
        <v>121</v>
      </c>
      <c r="F169" s="63">
        <v>16.23</v>
      </c>
      <c r="G169" s="63">
        <v>1.93</v>
      </c>
      <c r="H169" s="63">
        <v>1.47</v>
      </c>
      <c r="I169" s="63">
        <v>6.055</v>
      </c>
      <c r="J169" s="63">
        <v>1.83</v>
      </c>
      <c r="K169" s="63">
        <v>2.23</v>
      </c>
      <c r="L169" s="63">
        <f t="shared" si="2"/>
        <v>20</v>
      </c>
      <c r="M169" s="63">
        <f t="shared" ref="M169:O169" si="190">if(isblank(I169),F169,I169)</f>
        <v>6.055</v>
      </c>
      <c r="N169" s="63">
        <f t="shared" si="190"/>
        <v>1.83</v>
      </c>
      <c r="O169" s="63">
        <f t="shared" si="190"/>
        <v>2.23</v>
      </c>
      <c r="P169" s="63">
        <v>2.05</v>
      </c>
      <c r="Q169" s="63">
        <v>2.08</v>
      </c>
      <c r="R169" s="63">
        <v>2.09</v>
      </c>
      <c r="S169" s="67">
        <f t="shared" si="147"/>
        <v>2.073333333</v>
      </c>
      <c r="T169" s="67" t="str">
        <f t="shared" si="187"/>
        <v>no</v>
      </c>
      <c r="U169" s="67" t="str">
        <f t="shared" si="56"/>
        <v>yes</v>
      </c>
      <c r="V169" s="67" t="str">
        <f t="shared" si="7"/>
        <v>no</v>
      </c>
      <c r="W169" s="68">
        <v>168.0</v>
      </c>
      <c r="X169" s="71">
        <v>8.0</v>
      </c>
      <c r="Y169" s="69">
        <f t="shared" si="189"/>
        <v>0</v>
      </c>
      <c r="Z169" s="67">
        <f t="shared" si="10"/>
        <v>12</v>
      </c>
      <c r="AA169" s="70"/>
      <c r="AB169" s="71" t="s">
        <v>106</v>
      </c>
      <c r="AC169" s="69"/>
      <c r="AD169" s="70"/>
    </row>
    <row r="170">
      <c r="A170" s="63">
        <v>359.0</v>
      </c>
      <c r="B170" s="63">
        <v>270.0</v>
      </c>
      <c r="C170" s="66" t="s">
        <v>395</v>
      </c>
      <c r="D170" s="64" t="s">
        <v>396</v>
      </c>
      <c r="E170" s="66" t="s">
        <v>121</v>
      </c>
      <c r="F170" s="63">
        <v>19.32</v>
      </c>
      <c r="G170" s="63">
        <v>1.91</v>
      </c>
      <c r="H170" s="63">
        <v>1.9</v>
      </c>
      <c r="I170" s="64"/>
      <c r="J170" s="64"/>
      <c r="K170" s="64"/>
      <c r="L170" s="63">
        <f t="shared" si="2"/>
        <v>40</v>
      </c>
      <c r="M170" s="63">
        <f t="shared" ref="M170:O170" si="191">if(isblank(I170),F170,I170)</f>
        <v>19.32</v>
      </c>
      <c r="N170" s="63">
        <f t="shared" si="191"/>
        <v>1.91</v>
      </c>
      <c r="O170" s="63">
        <f t="shared" si="191"/>
        <v>1.9</v>
      </c>
      <c r="P170" s="63">
        <v>2.87</v>
      </c>
      <c r="Q170" s="63">
        <v>2.86</v>
      </c>
      <c r="R170" s="63">
        <v>2.85</v>
      </c>
      <c r="S170" s="67">
        <f t="shared" si="147"/>
        <v>2.86</v>
      </c>
      <c r="T170" s="67" t="str">
        <f t="shared" si="187"/>
        <v>yes</v>
      </c>
      <c r="U170" s="67" t="str">
        <f t="shared" si="56"/>
        <v>yes</v>
      </c>
      <c r="V170" s="67" t="str">
        <f t="shared" si="7"/>
        <v>yes</v>
      </c>
      <c r="W170" s="68">
        <v>169.0</v>
      </c>
      <c r="X170" s="69">
        <f t="shared" ref="X170:X175" si="193">if(S170&gt;10,((10/S170)*2),(10/S170))*2</f>
        <v>6.993006993</v>
      </c>
      <c r="Y170" s="69">
        <f t="shared" si="189"/>
        <v>1.006993007</v>
      </c>
      <c r="Z170" s="67">
        <f t="shared" si="10"/>
        <v>33.00699301</v>
      </c>
      <c r="AA170" s="70"/>
      <c r="AB170" s="71" t="s">
        <v>106</v>
      </c>
      <c r="AC170" s="69"/>
      <c r="AD170" s="70"/>
    </row>
    <row r="171">
      <c r="A171" s="63">
        <v>379.0</v>
      </c>
      <c r="B171" s="63">
        <v>290.0</v>
      </c>
      <c r="C171" s="66" t="s">
        <v>397</v>
      </c>
      <c r="D171" s="64" t="s">
        <v>398</v>
      </c>
      <c r="E171" s="66" t="s">
        <v>121</v>
      </c>
      <c r="F171" s="63">
        <v>17.12</v>
      </c>
      <c r="G171" s="63">
        <v>2.0</v>
      </c>
      <c r="H171" s="63">
        <v>1.93</v>
      </c>
      <c r="I171" s="64"/>
      <c r="J171" s="64"/>
      <c r="K171" s="64"/>
      <c r="L171" s="63">
        <f t="shared" si="2"/>
        <v>40</v>
      </c>
      <c r="M171" s="63">
        <f t="shared" ref="M171:O171" si="192">if(isblank(I171),F171,I171)</f>
        <v>17.12</v>
      </c>
      <c r="N171" s="63">
        <f t="shared" si="192"/>
        <v>2</v>
      </c>
      <c r="O171" s="63">
        <f t="shared" si="192"/>
        <v>1.93</v>
      </c>
      <c r="P171" s="63">
        <v>2.98</v>
      </c>
      <c r="Q171" s="63">
        <v>4.11</v>
      </c>
      <c r="R171" s="63">
        <v>2.78</v>
      </c>
      <c r="S171" s="67">
        <f t="shared" si="147"/>
        <v>3.29</v>
      </c>
      <c r="T171" s="67" t="str">
        <f t="shared" si="187"/>
        <v>yes</v>
      </c>
      <c r="U171" s="67" t="str">
        <f t="shared" si="56"/>
        <v>yes</v>
      </c>
      <c r="V171" s="67" t="str">
        <f t="shared" si="7"/>
        <v>yes</v>
      </c>
      <c r="W171" s="68">
        <v>170.0</v>
      </c>
      <c r="X171" s="69">
        <f t="shared" si="193"/>
        <v>6.079027356</v>
      </c>
      <c r="Y171" s="69">
        <f t="shared" si="189"/>
        <v>1.920972644</v>
      </c>
      <c r="Z171" s="67">
        <f t="shared" si="10"/>
        <v>33.92097264</v>
      </c>
      <c r="AA171" s="70"/>
      <c r="AB171" s="71" t="s">
        <v>106</v>
      </c>
      <c r="AC171" s="69"/>
      <c r="AD171" s="70"/>
    </row>
    <row r="172">
      <c r="A172" s="63">
        <v>75.0</v>
      </c>
      <c r="B172" s="65" t="s">
        <v>399</v>
      </c>
      <c r="C172" s="66" t="s">
        <v>400</v>
      </c>
      <c r="D172" s="66" t="s">
        <v>401</v>
      </c>
      <c r="E172" s="66" t="s">
        <v>105</v>
      </c>
      <c r="F172" s="63">
        <v>10.96</v>
      </c>
      <c r="G172" s="63">
        <v>1.91</v>
      </c>
      <c r="H172" s="63">
        <v>1.02</v>
      </c>
      <c r="I172" s="63">
        <v>9.628</v>
      </c>
      <c r="J172" s="63">
        <v>2.1</v>
      </c>
      <c r="K172" s="63">
        <v>1.25</v>
      </c>
      <c r="L172" s="63">
        <f t="shared" si="2"/>
        <v>20</v>
      </c>
      <c r="M172" s="63">
        <f t="shared" ref="M172:O172" si="194">if(isblank(I172),F172,I172)</f>
        <v>9.628</v>
      </c>
      <c r="N172" s="63">
        <f t="shared" si="194"/>
        <v>2.1</v>
      </c>
      <c r="O172" s="63">
        <f t="shared" si="194"/>
        <v>1.25</v>
      </c>
      <c r="P172" s="63">
        <v>3.96</v>
      </c>
      <c r="Q172" s="63">
        <v>3.99</v>
      </c>
      <c r="R172" s="63">
        <v>3.63</v>
      </c>
      <c r="S172" s="67">
        <f t="shared" si="147"/>
        <v>3.86</v>
      </c>
      <c r="T172" s="67" t="str">
        <f t="shared" si="187"/>
        <v>yes</v>
      </c>
      <c r="U172" s="67" t="str">
        <f t="shared" si="56"/>
        <v>no</v>
      </c>
      <c r="V172" s="67" t="str">
        <f t="shared" si="7"/>
        <v>no</v>
      </c>
      <c r="W172" s="68">
        <v>171.0</v>
      </c>
      <c r="X172" s="69">
        <f t="shared" si="193"/>
        <v>5.18134715</v>
      </c>
      <c r="Y172" s="69">
        <f t="shared" si="189"/>
        <v>2.81865285</v>
      </c>
      <c r="Z172" s="67">
        <f t="shared" si="10"/>
        <v>14.81865285</v>
      </c>
      <c r="AA172" s="70"/>
      <c r="AB172" s="71" t="s">
        <v>106</v>
      </c>
      <c r="AC172" s="69"/>
      <c r="AD172" s="70"/>
    </row>
    <row r="173">
      <c r="A173" s="63">
        <v>238.0</v>
      </c>
      <c r="B173" s="63">
        <v>327.0</v>
      </c>
      <c r="C173" s="66" t="s">
        <v>402</v>
      </c>
      <c r="D173" s="66" t="s">
        <v>402</v>
      </c>
      <c r="E173" s="66" t="s">
        <v>121</v>
      </c>
      <c r="F173" s="63">
        <v>34.68</v>
      </c>
      <c r="G173" s="63">
        <v>1.92</v>
      </c>
      <c r="H173" s="63">
        <v>1.09</v>
      </c>
      <c r="I173" s="63">
        <v>16.01</v>
      </c>
      <c r="J173" s="63">
        <v>1.61</v>
      </c>
      <c r="K173" s="63">
        <v>1.09</v>
      </c>
      <c r="L173" s="63">
        <f t="shared" si="2"/>
        <v>20</v>
      </c>
      <c r="M173" s="63">
        <f t="shared" ref="M173:O173" si="195">if(isblank(I173),F173,I173)</f>
        <v>16.01</v>
      </c>
      <c r="N173" s="63">
        <f t="shared" si="195"/>
        <v>1.61</v>
      </c>
      <c r="O173" s="63">
        <f t="shared" si="195"/>
        <v>1.09</v>
      </c>
      <c r="P173" s="63">
        <v>3.85</v>
      </c>
      <c r="Q173" s="63">
        <v>3.82</v>
      </c>
      <c r="R173" s="63">
        <v>3.75</v>
      </c>
      <c r="S173" s="67">
        <f t="shared" si="147"/>
        <v>3.806666667</v>
      </c>
      <c r="T173" s="67" t="str">
        <f t="shared" si="187"/>
        <v>yes</v>
      </c>
      <c r="U173" s="67" t="str">
        <f t="shared" si="56"/>
        <v>no</v>
      </c>
      <c r="V173" s="67" t="str">
        <f t="shared" si="7"/>
        <v>no</v>
      </c>
      <c r="W173" s="68">
        <v>172.0</v>
      </c>
      <c r="X173" s="69">
        <f t="shared" si="193"/>
        <v>5.253940455</v>
      </c>
      <c r="Y173" s="69">
        <f t="shared" si="189"/>
        <v>2.746059545</v>
      </c>
      <c r="Z173" s="67">
        <f t="shared" si="10"/>
        <v>14.74605954</v>
      </c>
      <c r="AA173" s="70"/>
      <c r="AB173" s="71" t="s">
        <v>106</v>
      </c>
      <c r="AC173" s="69"/>
      <c r="AD173" s="70"/>
    </row>
    <row r="174">
      <c r="A174" s="63">
        <v>258.0</v>
      </c>
      <c r="B174" s="63">
        <v>347.0</v>
      </c>
      <c r="C174" s="66" t="s">
        <v>403</v>
      </c>
      <c r="D174" s="66" t="s">
        <v>403</v>
      </c>
      <c r="E174" s="66" t="s">
        <v>121</v>
      </c>
      <c r="F174" s="63">
        <v>71.99</v>
      </c>
      <c r="G174" s="63">
        <v>1.75</v>
      </c>
      <c r="H174" s="63">
        <v>0.8</v>
      </c>
      <c r="I174" s="63">
        <v>13.85</v>
      </c>
      <c r="J174" s="63">
        <v>1.77</v>
      </c>
      <c r="K174" s="63">
        <v>1.7</v>
      </c>
      <c r="L174" s="63">
        <f t="shared" si="2"/>
        <v>20</v>
      </c>
      <c r="M174" s="63">
        <f t="shared" ref="M174:O174" si="196">if(isblank(I174),F174,I174)</f>
        <v>13.85</v>
      </c>
      <c r="N174" s="63">
        <f t="shared" si="196"/>
        <v>1.77</v>
      </c>
      <c r="O174" s="63">
        <f t="shared" si="196"/>
        <v>1.7</v>
      </c>
      <c r="P174" s="63">
        <v>5.65</v>
      </c>
      <c r="Q174" s="63">
        <v>5.44</v>
      </c>
      <c r="R174" s="63">
        <v>5.33</v>
      </c>
      <c r="S174" s="67">
        <f t="shared" si="147"/>
        <v>5.473333333</v>
      </c>
      <c r="T174" s="67" t="str">
        <f t="shared" si="187"/>
        <v>yes</v>
      </c>
      <c r="U174" s="67" t="str">
        <f t="shared" si="56"/>
        <v>no</v>
      </c>
      <c r="V174" s="67" t="str">
        <f t="shared" si="7"/>
        <v>no</v>
      </c>
      <c r="W174" s="68">
        <v>173.0</v>
      </c>
      <c r="X174" s="69">
        <f t="shared" si="193"/>
        <v>3.65408039</v>
      </c>
      <c r="Y174" s="69">
        <f t="shared" si="189"/>
        <v>4.34591961</v>
      </c>
      <c r="Z174" s="67">
        <f t="shared" si="10"/>
        <v>16.34591961</v>
      </c>
      <c r="AA174" s="70"/>
      <c r="AB174" s="71" t="s">
        <v>106</v>
      </c>
      <c r="AC174" s="69"/>
      <c r="AD174" s="70"/>
    </row>
    <row r="175">
      <c r="A175" s="63">
        <v>269.0</v>
      </c>
      <c r="B175" s="63">
        <v>358.0</v>
      </c>
      <c r="C175" s="66" t="s">
        <v>404</v>
      </c>
      <c r="D175" s="66" t="s">
        <v>404</v>
      </c>
      <c r="E175" s="66" t="s">
        <v>121</v>
      </c>
      <c r="F175" s="63">
        <v>9.418</v>
      </c>
      <c r="G175" s="63">
        <v>2.19</v>
      </c>
      <c r="H175" s="63">
        <v>0.48</v>
      </c>
      <c r="I175" s="63">
        <v>12.06</v>
      </c>
      <c r="J175" s="63">
        <v>1.59</v>
      </c>
      <c r="K175" s="63">
        <v>0.77</v>
      </c>
      <c r="L175" s="63">
        <f t="shared" si="2"/>
        <v>20</v>
      </c>
      <c r="M175" s="63">
        <f t="shared" ref="M175:O175" si="197">if(isblank(I175),F175,I175)</f>
        <v>12.06</v>
      </c>
      <c r="N175" s="63">
        <f t="shared" si="197"/>
        <v>1.59</v>
      </c>
      <c r="O175" s="63">
        <f t="shared" si="197"/>
        <v>0.77</v>
      </c>
      <c r="P175" s="64" t="s">
        <v>405</v>
      </c>
      <c r="Q175" s="64" t="s">
        <v>405</v>
      </c>
      <c r="R175" s="64" t="s">
        <v>405</v>
      </c>
      <c r="S175" s="73">
        <v>0.0</v>
      </c>
      <c r="T175" s="67" t="str">
        <f t="shared" si="187"/>
        <v>no</v>
      </c>
      <c r="U175" s="67" t="str">
        <f t="shared" si="56"/>
        <v>no</v>
      </c>
      <c r="V175" s="67" t="str">
        <f t="shared" si="7"/>
        <v>no</v>
      </c>
      <c r="W175" s="68">
        <v>174.0</v>
      </c>
      <c r="X175" s="69" t="str">
        <f t="shared" si="193"/>
        <v>#DIV/0!</v>
      </c>
      <c r="Y175" s="69" t="str">
        <f t="shared" si="189"/>
        <v>#DIV/0!</v>
      </c>
      <c r="Z175" s="67" t="str">
        <f t="shared" si="10"/>
        <v>#DIV/0!</v>
      </c>
      <c r="AA175" s="70"/>
      <c r="AB175" s="71"/>
      <c r="AC175" s="69"/>
      <c r="AD175" s="70"/>
    </row>
    <row r="176">
      <c r="A176" s="63">
        <v>275.0</v>
      </c>
      <c r="B176" s="63">
        <v>364.0</v>
      </c>
      <c r="C176" s="66" t="s">
        <v>319</v>
      </c>
      <c r="D176" s="66" t="s">
        <v>319</v>
      </c>
      <c r="E176" s="66" t="s">
        <v>121</v>
      </c>
      <c r="F176" s="63">
        <v>44.09</v>
      </c>
      <c r="G176" s="63">
        <v>1.74</v>
      </c>
      <c r="H176" s="63">
        <v>0.92</v>
      </c>
      <c r="I176" s="63">
        <v>17.18</v>
      </c>
      <c r="J176" s="63">
        <v>1.92</v>
      </c>
      <c r="K176" s="63">
        <v>0.37</v>
      </c>
      <c r="L176" s="63">
        <f t="shared" si="2"/>
        <v>20</v>
      </c>
      <c r="M176" s="63">
        <f t="shared" ref="M176:O176" si="198">if(isblank(I176),F176,I176)</f>
        <v>17.18</v>
      </c>
      <c r="N176" s="63">
        <f t="shared" si="198"/>
        <v>1.92</v>
      </c>
      <c r="O176" s="63">
        <f t="shared" si="198"/>
        <v>0.37</v>
      </c>
      <c r="P176" s="63">
        <v>2.12</v>
      </c>
      <c r="Q176" s="63">
        <v>2.03</v>
      </c>
      <c r="R176" s="63">
        <v>1.92</v>
      </c>
      <c r="S176" s="67">
        <f t="shared" ref="S176:S180" si="200">average(P176:R176)</f>
        <v>2.023333333</v>
      </c>
      <c r="T176" s="67" t="str">
        <f t="shared" si="187"/>
        <v>no</v>
      </c>
      <c r="U176" s="67" t="str">
        <f t="shared" si="56"/>
        <v>no</v>
      </c>
      <c r="V176" s="67" t="str">
        <f t="shared" si="7"/>
        <v>no</v>
      </c>
      <c r="W176" s="68">
        <v>175.0</v>
      </c>
      <c r="X176" s="71">
        <v>8.0</v>
      </c>
      <c r="Y176" s="69">
        <f t="shared" si="189"/>
        <v>0</v>
      </c>
      <c r="Z176" s="67">
        <f t="shared" si="10"/>
        <v>12</v>
      </c>
      <c r="AA176" s="70"/>
      <c r="AB176" s="71" t="s">
        <v>106</v>
      </c>
      <c r="AC176" s="69"/>
      <c r="AD176" s="70"/>
    </row>
    <row r="177">
      <c r="A177" s="63">
        <v>276.0</v>
      </c>
      <c r="B177" s="63">
        <v>365.0</v>
      </c>
      <c r="C177" s="66" t="s">
        <v>406</v>
      </c>
      <c r="D177" s="66" t="s">
        <v>406</v>
      </c>
      <c r="E177" s="66" t="s">
        <v>121</v>
      </c>
      <c r="F177" s="63">
        <v>30.54</v>
      </c>
      <c r="G177" s="63">
        <v>1.95</v>
      </c>
      <c r="H177" s="63">
        <v>1.3</v>
      </c>
      <c r="I177" s="63">
        <v>13.55</v>
      </c>
      <c r="J177" s="63">
        <v>1.83</v>
      </c>
      <c r="K177" s="63">
        <v>1.21</v>
      </c>
      <c r="L177" s="63">
        <f t="shared" si="2"/>
        <v>20</v>
      </c>
      <c r="M177" s="63">
        <f t="shared" ref="M177:O177" si="199">if(isblank(I177),F177,I177)</f>
        <v>13.55</v>
      </c>
      <c r="N177" s="63">
        <f t="shared" si="199"/>
        <v>1.83</v>
      </c>
      <c r="O177" s="63">
        <f t="shared" si="199"/>
        <v>1.21</v>
      </c>
      <c r="P177" s="63">
        <v>2.71</v>
      </c>
      <c r="Q177" s="63">
        <v>2.64</v>
      </c>
      <c r="R177" s="63">
        <v>2.53</v>
      </c>
      <c r="S177" s="67">
        <f t="shared" si="200"/>
        <v>2.626666667</v>
      </c>
      <c r="T177" s="67" t="str">
        <f t="shared" si="187"/>
        <v>yes</v>
      </c>
      <c r="U177" s="67" t="str">
        <f t="shared" si="56"/>
        <v>no</v>
      </c>
      <c r="V177" s="67" t="str">
        <f t="shared" si="7"/>
        <v>no</v>
      </c>
      <c r="W177" s="68">
        <v>176.0</v>
      </c>
      <c r="X177" s="71">
        <v>8.0</v>
      </c>
      <c r="Y177" s="69">
        <f t="shared" si="189"/>
        <v>0</v>
      </c>
      <c r="Z177" s="67">
        <f t="shared" si="10"/>
        <v>12</v>
      </c>
      <c r="AA177" s="70"/>
      <c r="AB177" s="71" t="s">
        <v>106</v>
      </c>
      <c r="AC177" s="69"/>
      <c r="AD177" s="70"/>
    </row>
    <row r="178">
      <c r="A178" s="63">
        <v>321.0</v>
      </c>
      <c r="B178" s="63">
        <v>232.0</v>
      </c>
      <c r="C178" s="66" t="s">
        <v>407</v>
      </c>
      <c r="D178" s="64" t="s">
        <v>408</v>
      </c>
      <c r="E178" s="66" t="s">
        <v>121</v>
      </c>
      <c r="F178" s="63">
        <v>51.45</v>
      </c>
      <c r="G178" s="63">
        <v>1.65</v>
      </c>
      <c r="H178" s="63">
        <v>0.83</v>
      </c>
      <c r="I178" s="63">
        <v>51.55</v>
      </c>
      <c r="J178" s="63">
        <v>1.62</v>
      </c>
      <c r="K178" s="63">
        <v>0.75</v>
      </c>
      <c r="L178" s="63">
        <f t="shared" si="2"/>
        <v>20</v>
      </c>
      <c r="M178" s="63">
        <f t="shared" ref="M178:O178" si="201">if(isblank(I178),F178,I178)</f>
        <v>51.55</v>
      </c>
      <c r="N178" s="63">
        <f t="shared" si="201"/>
        <v>1.62</v>
      </c>
      <c r="O178" s="63">
        <f t="shared" si="201"/>
        <v>0.75</v>
      </c>
      <c r="P178" s="63">
        <v>5.1</v>
      </c>
      <c r="Q178" s="63">
        <v>4.95</v>
      </c>
      <c r="R178" s="63">
        <v>4.68</v>
      </c>
      <c r="S178" s="67">
        <f t="shared" si="200"/>
        <v>4.91</v>
      </c>
      <c r="T178" s="67" t="str">
        <f t="shared" si="187"/>
        <v>yes</v>
      </c>
      <c r="U178" s="67" t="str">
        <f t="shared" si="56"/>
        <v>no</v>
      </c>
      <c r="V178" s="67" t="str">
        <f t="shared" si="7"/>
        <v>no</v>
      </c>
      <c r="W178" s="68">
        <v>177.0</v>
      </c>
      <c r="X178" s="69">
        <f t="shared" ref="X178:X179" si="203">if(S178&gt;10,((10/S178)*2),(10/S178))*2</f>
        <v>4.073319756</v>
      </c>
      <c r="Y178" s="69">
        <f t="shared" si="189"/>
        <v>3.926680244</v>
      </c>
      <c r="Z178" s="67">
        <f t="shared" si="10"/>
        <v>15.92668024</v>
      </c>
      <c r="AA178" s="70"/>
      <c r="AB178" s="71" t="s">
        <v>106</v>
      </c>
      <c r="AC178" s="69"/>
      <c r="AD178" s="70"/>
    </row>
    <row r="179">
      <c r="A179" s="63">
        <v>326.0</v>
      </c>
      <c r="B179" s="63">
        <v>237.0</v>
      </c>
      <c r="C179" s="66" t="s">
        <v>409</v>
      </c>
      <c r="D179" s="64" t="s">
        <v>410</v>
      </c>
      <c r="E179" s="66" t="s">
        <v>121</v>
      </c>
      <c r="F179" s="63">
        <v>27.01</v>
      </c>
      <c r="G179" s="63">
        <v>1.79</v>
      </c>
      <c r="H179" s="63">
        <v>1.42</v>
      </c>
      <c r="I179" s="63">
        <v>17.49</v>
      </c>
      <c r="J179" s="63">
        <v>1.82</v>
      </c>
      <c r="K179" s="63">
        <v>1.45</v>
      </c>
      <c r="L179" s="63">
        <f t="shared" si="2"/>
        <v>20</v>
      </c>
      <c r="M179" s="63">
        <f t="shared" ref="M179:O179" si="202">if(isblank(I179),F179,I179)</f>
        <v>17.49</v>
      </c>
      <c r="N179" s="63">
        <f t="shared" si="202"/>
        <v>1.82</v>
      </c>
      <c r="O179" s="63">
        <f t="shared" si="202"/>
        <v>1.45</v>
      </c>
      <c r="P179" s="63">
        <v>4.35</v>
      </c>
      <c r="Q179" s="63">
        <v>4.19</v>
      </c>
      <c r="R179" s="63">
        <v>4.04</v>
      </c>
      <c r="S179" s="67">
        <f t="shared" si="200"/>
        <v>4.193333333</v>
      </c>
      <c r="T179" s="67" t="str">
        <f t="shared" si="187"/>
        <v>yes</v>
      </c>
      <c r="U179" s="67" t="str">
        <f t="shared" si="56"/>
        <v>no</v>
      </c>
      <c r="V179" s="67" t="str">
        <f t="shared" si="7"/>
        <v>no</v>
      </c>
      <c r="W179" s="68">
        <v>178.0</v>
      </c>
      <c r="X179" s="69">
        <f t="shared" si="203"/>
        <v>4.769475358</v>
      </c>
      <c r="Y179" s="69">
        <f t="shared" si="189"/>
        <v>3.230524642</v>
      </c>
      <c r="Z179" s="67">
        <f t="shared" si="10"/>
        <v>15.23052464</v>
      </c>
      <c r="AA179" s="70"/>
      <c r="AB179" s="71" t="s">
        <v>106</v>
      </c>
      <c r="AC179" s="69"/>
      <c r="AD179" s="70"/>
    </row>
    <row r="180">
      <c r="A180" s="63">
        <v>330.0</v>
      </c>
      <c r="B180" s="63">
        <v>241.0</v>
      </c>
      <c r="C180" s="66" t="s">
        <v>411</v>
      </c>
      <c r="D180" s="64" t="s">
        <v>412</v>
      </c>
      <c r="E180" s="66" t="s">
        <v>121</v>
      </c>
      <c r="F180" s="63">
        <v>51.49</v>
      </c>
      <c r="G180" s="63">
        <v>1.7</v>
      </c>
      <c r="H180" s="63">
        <v>0.45</v>
      </c>
      <c r="I180" s="63">
        <v>19.28</v>
      </c>
      <c r="J180" s="63">
        <v>1.67</v>
      </c>
      <c r="K180" s="63">
        <v>0.72</v>
      </c>
      <c r="L180" s="63">
        <f t="shared" si="2"/>
        <v>20</v>
      </c>
      <c r="M180" s="63">
        <f t="shared" ref="M180:O180" si="204">if(isblank(I180),F180,I180)</f>
        <v>19.28</v>
      </c>
      <c r="N180" s="63">
        <f t="shared" si="204"/>
        <v>1.67</v>
      </c>
      <c r="O180" s="63">
        <f t="shared" si="204"/>
        <v>0.72</v>
      </c>
      <c r="P180" s="63">
        <v>1.41</v>
      </c>
      <c r="Q180" s="63">
        <v>1.37</v>
      </c>
      <c r="R180" s="63">
        <v>1.41</v>
      </c>
      <c r="S180" s="67">
        <f t="shared" si="200"/>
        <v>1.396666667</v>
      </c>
      <c r="T180" s="67" t="str">
        <f t="shared" si="187"/>
        <v>no</v>
      </c>
      <c r="U180" s="67" t="str">
        <f t="shared" si="56"/>
        <v>no</v>
      </c>
      <c r="V180" s="67" t="str">
        <f t="shared" si="7"/>
        <v>no</v>
      </c>
      <c r="W180" s="68">
        <v>179.0</v>
      </c>
      <c r="X180" s="71">
        <v>8.0</v>
      </c>
      <c r="Y180" s="69">
        <f t="shared" si="189"/>
        <v>0</v>
      </c>
      <c r="Z180" s="67">
        <f t="shared" si="10"/>
        <v>12</v>
      </c>
      <c r="AA180" s="70"/>
      <c r="AB180" s="71" t="s">
        <v>106</v>
      </c>
      <c r="AC180" s="69"/>
      <c r="AD180" s="70"/>
    </row>
    <row r="181">
      <c r="A181" s="63">
        <v>331.0</v>
      </c>
      <c r="B181" s="63">
        <v>242.0</v>
      </c>
      <c r="C181" s="66" t="s">
        <v>413</v>
      </c>
      <c r="D181" s="64" t="s">
        <v>414</v>
      </c>
      <c r="E181" s="66" t="s">
        <v>121</v>
      </c>
      <c r="F181" s="63">
        <v>16.95</v>
      </c>
      <c r="G181" s="63">
        <v>1.64</v>
      </c>
      <c r="H181" s="63">
        <v>1.07</v>
      </c>
      <c r="I181" s="63">
        <v>19.55</v>
      </c>
      <c r="J181" s="63">
        <v>1.53</v>
      </c>
      <c r="K181" s="63">
        <v>0.68</v>
      </c>
      <c r="L181" s="63">
        <f t="shared" si="2"/>
        <v>20</v>
      </c>
      <c r="M181" s="63">
        <f t="shared" ref="M181:O181" si="205">if(isblank(I181),F181,I181)</f>
        <v>19.55</v>
      </c>
      <c r="N181" s="63">
        <f t="shared" si="205"/>
        <v>1.53</v>
      </c>
      <c r="O181" s="63">
        <f t="shared" si="205"/>
        <v>0.68</v>
      </c>
      <c r="P181" s="64" t="s">
        <v>405</v>
      </c>
      <c r="Q181" s="64" t="s">
        <v>405</v>
      </c>
      <c r="R181" s="64" t="s">
        <v>405</v>
      </c>
      <c r="S181" s="73">
        <v>0.0</v>
      </c>
      <c r="T181" s="67" t="str">
        <f t="shared" si="187"/>
        <v>no</v>
      </c>
      <c r="U181" s="67" t="str">
        <f t="shared" si="56"/>
        <v>no</v>
      </c>
      <c r="V181" s="67" t="str">
        <f t="shared" si="7"/>
        <v>no</v>
      </c>
      <c r="W181" s="68">
        <v>180.0</v>
      </c>
      <c r="X181" s="69" t="str">
        <f t="shared" ref="X181:X183" si="207">if(S181&gt;10,((10/S181)*2),(10/S181))*2</f>
        <v>#DIV/0!</v>
      </c>
      <c r="Y181" s="69" t="str">
        <f t="shared" si="189"/>
        <v>#DIV/0!</v>
      </c>
      <c r="Z181" s="67" t="str">
        <f t="shared" si="10"/>
        <v>#DIV/0!</v>
      </c>
      <c r="AA181" s="70"/>
      <c r="AB181" s="71"/>
      <c r="AC181" s="69"/>
      <c r="AD181" s="70"/>
    </row>
    <row r="182">
      <c r="A182" s="63">
        <v>332.0</v>
      </c>
      <c r="B182" s="63">
        <v>243.0</v>
      </c>
      <c r="C182" s="66" t="s">
        <v>415</v>
      </c>
      <c r="D182" s="64" t="s">
        <v>416</v>
      </c>
      <c r="E182" s="66" t="s">
        <v>121</v>
      </c>
      <c r="F182" s="63">
        <v>34.86</v>
      </c>
      <c r="G182" s="63">
        <v>1.76</v>
      </c>
      <c r="H182" s="63">
        <v>1.09</v>
      </c>
      <c r="I182" s="63">
        <v>38.77</v>
      </c>
      <c r="J182" s="63">
        <v>1.62</v>
      </c>
      <c r="K182" s="63">
        <v>0.76</v>
      </c>
      <c r="L182" s="63">
        <f t="shared" si="2"/>
        <v>20</v>
      </c>
      <c r="M182" s="63">
        <f t="shared" ref="M182:O182" si="206">if(isblank(I182),F182,I182)</f>
        <v>38.77</v>
      </c>
      <c r="N182" s="63">
        <f t="shared" si="206"/>
        <v>1.62</v>
      </c>
      <c r="O182" s="63">
        <f t="shared" si="206"/>
        <v>0.76</v>
      </c>
      <c r="P182" s="63">
        <v>4.77</v>
      </c>
      <c r="Q182" s="63">
        <v>4.64</v>
      </c>
      <c r="R182" s="63">
        <v>4.59</v>
      </c>
      <c r="S182" s="67">
        <f t="shared" ref="S182:S185" si="209">average(P182:R182)</f>
        <v>4.666666667</v>
      </c>
      <c r="T182" s="67" t="str">
        <f t="shared" si="187"/>
        <v>yes</v>
      </c>
      <c r="U182" s="67" t="str">
        <f t="shared" si="56"/>
        <v>no</v>
      </c>
      <c r="V182" s="67" t="str">
        <f t="shared" si="7"/>
        <v>no</v>
      </c>
      <c r="W182" s="68">
        <v>181.0</v>
      </c>
      <c r="X182" s="69">
        <f t="shared" si="207"/>
        <v>4.285714286</v>
      </c>
      <c r="Y182" s="69">
        <f t="shared" si="189"/>
        <v>3.714285714</v>
      </c>
      <c r="Z182" s="67">
        <f t="shared" si="10"/>
        <v>15.71428571</v>
      </c>
      <c r="AA182" s="70"/>
      <c r="AB182" s="71" t="s">
        <v>106</v>
      </c>
      <c r="AC182" s="69"/>
      <c r="AD182" s="70"/>
    </row>
    <row r="183">
      <c r="A183" s="63">
        <v>335.0</v>
      </c>
      <c r="B183" s="63">
        <v>246.0</v>
      </c>
      <c r="C183" s="66" t="s">
        <v>417</v>
      </c>
      <c r="D183" s="64" t="s">
        <v>418</v>
      </c>
      <c r="E183" s="66" t="s">
        <v>121</v>
      </c>
      <c r="F183" s="63">
        <v>43.76</v>
      </c>
      <c r="G183" s="63">
        <v>1.67</v>
      </c>
      <c r="H183" s="63">
        <v>0.91</v>
      </c>
      <c r="I183" s="63">
        <v>45.07</v>
      </c>
      <c r="J183" s="63">
        <v>1.63</v>
      </c>
      <c r="K183" s="63">
        <v>0.76</v>
      </c>
      <c r="L183" s="63">
        <f t="shared" si="2"/>
        <v>20</v>
      </c>
      <c r="M183" s="63">
        <f t="shared" ref="M183:O183" si="208">if(isblank(I183),F183,I183)</f>
        <v>45.07</v>
      </c>
      <c r="N183" s="63">
        <f t="shared" si="208"/>
        <v>1.63</v>
      </c>
      <c r="O183" s="63">
        <f t="shared" si="208"/>
        <v>0.76</v>
      </c>
      <c r="P183" s="63">
        <v>4.74</v>
      </c>
      <c r="Q183" s="63">
        <v>4.46</v>
      </c>
      <c r="R183" s="63">
        <v>4.27</v>
      </c>
      <c r="S183" s="67">
        <f t="shared" si="209"/>
        <v>4.49</v>
      </c>
      <c r="T183" s="67" t="str">
        <f t="shared" si="187"/>
        <v>yes</v>
      </c>
      <c r="U183" s="67" t="str">
        <f t="shared" si="56"/>
        <v>no</v>
      </c>
      <c r="V183" s="67" t="str">
        <f t="shared" si="7"/>
        <v>no</v>
      </c>
      <c r="W183" s="68">
        <v>182.0</v>
      </c>
      <c r="X183" s="69">
        <f t="shared" si="207"/>
        <v>4.454342984</v>
      </c>
      <c r="Y183" s="69">
        <f t="shared" si="189"/>
        <v>3.545657016</v>
      </c>
      <c r="Z183" s="67">
        <f t="shared" si="10"/>
        <v>15.54565702</v>
      </c>
      <c r="AA183" s="70"/>
      <c r="AB183" s="71" t="s">
        <v>106</v>
      </c>
      <c r="AC183" s="69"/>
      <c r="AD183" s="70"/>
    </row>
    <row r="184">
      <c r="A184" s="63">
        <v>353.0</v>
      </c>
      <c r="B184" s="63">
        <v>264.0</v>
      </c>
      <c r="C184" s="66" t="s">
        <v>419</v>
      </c>
      <c r="D184" s="64" t="s">
        <v>420</v>
      </c>
      <c r="E184" s="66" t="s">
        <v>121</v>
      </c>
      <c r="F184" s="63">
        <v>15.91</v>
      </c>
      <c r="G184" s="63">
        <v>1.91</v>
      </c>
      <c r="H184" s="63">
        <v>1.31</v>
      </c>
      <c r="I184" s="63">
        <v>13.09</v>
      </c>
      <c r="J184" s="63">
        <v>1.63</v>
      </c>
      <c r="K184" s="63">
        <v>0.74</v>
      </c>
      <c r="L184" s="63">
        <f t="shared" si="2"/>
        <v>20</v>
      </c>
      <c r="M184" s="63">
        <f t="shared" ref="M184:O184" si="210">if(isblank(I184),F184,I184)</f>
        <v>13.09</v>
      </c>
      <c r="N184" s="63">
        <f t="shared" si="210"/>
        <v>1.63</v>
      </c>
      <c r="O184" s="63">
        <f t="shared" si="210"/>
        <v>0.74</v>
      </c>
      <c r="P184" s="63">
        <v>1.36</v>
      </c>
      <c r="Q184" s="63">
        <v>1.3</v>
      </c>
      <c r="R184" s="63">
        <v>1.29</v>
      </c>
      <c r="S184" s="67">
        <f t="shared" si="209"/>
        <v>1.316666667</v>
      </c>
      <c r="T184" s="67" t="str">
        <f t="shared" si="187"/>
        <v>no</v>
      </c>
      <c r="U184" s="67" t="str">
        <f t="shared" si="56"/>
        <v>no</v>
      </c>
      <c r="V184" s="67" t="str">
        <f t="shared" si="7"/>
        <v>no</v>
      </c>
      <c r="W184" s="68">
        <v>183.0</v>
      </c>
      <c r="X184" s="71">
        <v>8.0</v>
      </c>
      <c r="Y184" s="69">
        <f t="shared" si="189"/>
        <v>0</v>
      </c>
      <c r="Z184" s="67">
        <f t="shared" si="10"/>
        <v>12</v>
      </c>
      <c r="AA184" s="70"/>
      <c r="AB184" s="71" t="s">
        <v>106</v>
      </c>
      <c r="AC184" s="69"/>
      <c r="AD184" s="70"/>
    </row>
    <row r="185">
      <c r="A185" s="63">
        <v>361.0</v>
      </c>
      <c r="B185" s="63">
        <v>272.0</v>
      </c>
      <c r="C185" s="66" t="s">
        <v>421</v>
      </c>
      <c r="D185" s="64" t="s">
        <v>422</v>
      </c>
      <c r="E185" s="66" t="s">
        <v>121</v>
      </c>
      <c r="F185" s="63">
        <v>19.51</v>
      </c>
      <c r="G185" s="63">
        <v>1.84</v>
      </c>
      <c r="H185" s="63">
        <v>1.58</v>
      </c>
      <c r="I185" s="64"/>
      <c r="J185" s="64"/>
      <c r="K185" s="64"/>
      <c r="L185" s="63">
        <f t="shared" si="2"/>
        <v>40</v>
      </c>
      <c r="M185" s="63">
        <f t="shared" ref="M185:O185" si="211">if(isblank(I185),F185,I185)</f>
        <v>19.51</v>
      </c>
      <c r="N185" s="63">
        <f t="shared" si="211"/>
        <v>1.84</v>
      </c>
      <c r="O185" s="63">
        <f t="shared" si="211"/>
        <v>1.58</v>
      </c>
      <c r="P185" s="63">
        <v>4.72</v>
      </c>
      <c r="Q185" s="63">
        <v>5.21</v>
      </c>
      <c r="R185" s="63">
        <v>5.39</v>
      </c>
      <c r="S185" s="67">
        <f t="shared" si="209"/>
        <v>5.106666667</v>
      </c>
      <c r="T185" s="67" t="str">
        <f t="shared" si="187"/>
        <v>yes</v>
      </c>
      <c r="U185" s="67" t="str">
        <f t="shared" si="56"/>
        <v>no</v>
      </c>
      <c r="V185" s="67" t="str">
        <f t="shared" si="7"/>
        <v>no</v>
      </c>
      <c r="W185" s="68">
        <v>184.0</v>
      </c>
      <c r="X185" s="69">
        <f t="shared" ref="X185:X186" si="213">if(S185&gt;10,((10/S185)*2),(10/S185))*2</f>
        <v>3.916449086</v>
      </c>
      <c r="Y185" s="69">
        <f t="shared" si="189"/>
        <v>4.083550914</v>
      </c>
      <c r="Z185" s="67">
        <f t="shared" si="10"/>
        <v>36.08355091</v>
      </c>
      <c r="AA185" s="70"/>
      <c r="AB185" s="71" t="s">
        <v>106</v>
      </c>
      <c r="AC185" s="69"/>
      <c r="AD185" s="70"/>
    </row>
    <row r="186">
      <c r="A186" s="63">
        <v>370.0</v>
      </c>
      <c r="B186" s="63">
        <v>281.0</v>
      </c>
      <c r="C186" s="66" t="s">
        <v>423</v>
      </c>
      <c r="D186" s="64" t="s">
        <v>424</v>
      </c>
      <c r="E186" s="66" t="s">
        <v>121</v>
      </c>
      <c r="F186" s="63">
        <v>27.46</v>
      </c>
      <c r="G186" s="63">
        <v>1.92</v>
      </c>
      <c r="H186" s="63">
        <v>0.14</v>
      </c>
      <c r="I186" s="63">
        <v>22.55</v>
      </c>
      <c r="J186" s="63">
        <v>1.51</v>
      </c>
      <c r="K186" s="63">
        <v>0.7</v>
      </c>
      <c r="L186" s="63">
        <f t="shared" si="2"/>
        <v>20</v>
      </c>
      <c r="M186" s="63">
        <f t="shared" ref="M186:O186" si="212">if(isblank(I186),F186,I186)</f>
        <v>22.55</v>
      </c>
      <c r="N186" s="63">
        <f t="shared" si="212"/>
        <v>1.51</v>
      </c>
      <c r="O186" s="63">
        <f t="shared" si="212"/>
        <v>0.7</v>
      </c>
      <c r="P186" s="64" t="s">
        <v>405</v>
      </c>
      <c r="Q186" s="64" t="s">
        <v>405</v>
      </c>
      <c r="R186" s="64" t="s">
        <v>405</v>
      </c>
      <c r="S186" s="73">
        <v>0.0</v>
      </c>
      <c r="T186" s="67" t="str">
        <f t="shared" si="187"/>
        <v>no</v>
      </c>
      <c r="U186" s="67" t="str">
        <f t="shared" si="56"/>
        <v>no</v>
      </c>
      <c r="V186" s="67" t="str">
        <f t="shared" si="7"/>
        <v>no</v>
      </c>
      <c r="W186" s="68">
        <v>185.0</v>
      </c>
      <c r="X186" s="69" t="str">
        <f t="shared" si="213"/>
        <v>#DIV/0!</v>
      </c>
      <c r="Y186" s="69" t="str">
        <f t="shared" si="189"/>
        <v>#DIV/0!</v>
      </c>
      <c r="Z186" s="67" t="str">
        <f t="shared" si="10"/>
        <v>#DIV/0!</v>
      </c>
      <c r="AA186" s="70"/>
      <c r="AB186" s="71"/>
      <c r="AC186" s="69"/>
      <c r="AD186" s="70"/>
    </row>
    <row r="187">
      <c r="A187" s="85"/>
      <c r="B187" s="85"/>
      <c r="C187" s="86"/>
      <c r="D187" s="85"/>
      <c r="E187" s="86"/>
      <c r="F187" s="85"/>
      <c r="G187" s="85"/>
      <c r="H187" s="85"/>
      <c r="I187" s="87"/>
      <c r="J187" s="87"/>
      <c r="K187" s="87"/>
      <c r="L187" s="85"/>
      <c r="M187" s="85"/>
      <c r="N187" s="85"/>
      <c r="O187" s="85"/>
      <c r="P187" s="85"/>
      <c r="Q187" s="85"/>
      <c r="R187" s="88"/>
      <c r="S187" s="89"/>
      <c r="T187" s="90"/>
      <c r="U187" s="90"/>
      <c r="V187" s="90"/>
      <c r="W187" s="91"/>
      <c r="X187" s="91"/>
      <c r="Y187" s="91"/>
    </row>
    <row r="188">
      <c r="A188" s="85"/>
      <c r="B188" s="85"/>
      <c r="C188" s="86"/>
      <c r="D188" s="85"/>
      <c r="E188" s="86"/>
      <c r="F188" s="85"/>
      <c r="G188" s="85"/>
      <c r="H188" s="85"/>
      <c r="I188" s="87"/>
      <c r="J188" s="87"/>
      <c r="K188" s="87"/>
      <c r="L188" s="85"/>
      <c r="M188" s="85"/>
      <c r="N188" s="85"/>
      <c r="O188" s="85"/>
      <c r="P188" s="85"/>
      <c r="Q188" s="85"/>
      <c r="R188" s="88" t="s">
        <v>425</v>
      </c>
      <c r="S188" s="89">
        <f>counta(D2:D186)</f>
        <v>185</v>
      </c>
      <c r="T188" s="90">
        <f t="shared" ref="T188:V188" si="214">countif(T2:T186,"yes")</f>
        <v>178</v>
      </c>
      <c r="U188" s="90">
        <f t="shared" si="214"/>
        <v>125</v>
      </c>
      <c r="V188" s="90">
        <f t="shared" si="214"/>
        <v>124</v>
      </c>
      <c r="W188" s="91"/>
      <c r="X188" s="91"/>
      <c r="Y188" s="91"/>
      <c r="AA188" s="92">
        <f t="shared" ref="AA188:AC188" si="215">counta(AA2:AA185)</f>
        <v>9</v>
      </c>
      <c r="AB188" s="92">
        <f t="shared" si="215"/>
        <v>182</v>
      </c>
      <c r="AC188" s="92">
        <f t="shared" si="215"/>
        <v>5</v>
      </c>
    </row>
    <row r="189">
      <c r="A189" s="85"/>
      <c r="B189" s="85"/>
      <c r="C189" s="86"/>
      <c r="D189" s="85"/>
      <c r="E189" s="86"/>
      <c r="F189" s="85"/>
      <c r="G189" s="85"/>
      <c r="H189" s="85"/>
      <c r="I189" s="87"/>
      <c r="J189" s="87"/>
      <c r="K189" s="87"/>
      <c r="L189" s="85"/>
      <c r="M189" s="85"/>
      <c r="N189" s="85"/>
      <c r="O189" s="85"/>
      <c r="P189" s="85"/>
      <c r="Q189" s="85"/>
      <c r="R189" s="85"/>
      <c r="S189" s="93" t="s">
        <v>426</v>
      </c>
      <c r="T189" s="93" t="s">
        <v>427</v>
      </c>
      <c r="U189" s="93" t="s">
        <v>428</v>
      </c>
      <c r="V189" s="93" t="s">
        <v>429</v>
      </c>
      <c r="W189" s="94"/>
      <c r="X189" s="94"/>
      <c r="Y189" s="94"/>
      <c r="Z189" s="94"/>
      <c r="AA189" s="94"/>
      <c r="AB189" s="94"/>
      <c r="AC189" s="94"/>
      <c r="AD189" s="94"/>
    </row>
    <row r="190">
      <c r="A190" s="85"/>
      <c r="B190" s="87"/>
      <c r="C190" s="86"/>
      <c r="D190" s="85"/>
      <c r="E190" s="86"/>
      <c r="F190" s="87"/>
      <c r="I190" s="87"/>
      <c r="J190" s="95"/>
      <c r="K190" s="95"/>
      <c r="L190" s="85"/>
      <c r="M190" s="85"/>
      <c r="N190" s="85"/>
      <c r="O190" s="85"/>
      <c r="P190" s="85"/>
      <c r="Q190" s="85"/>
      <c r="R190" s="85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</row>
    <row r="191">
      <c r="A191" s="85"/>
      <c r="B191" s="85"/>
      <c r="C191" s="86"/>
      <c r="D191" s="85"/>
      <c r="E191" s="86"/>
      <c r="F191" s="85"/>
      <c r="G191" s="85"/>
      <c r="H191" s="85"/>
      <c r="I191" s="87"/>
      <c r="J191" s="87"/>
      <c r="K191" s="87"/>
      <c r="L191" s="85"/>
      <c r="M191" s="85"/>
      <c r="N191" s="85"/>
      <c r="O191" s="85"/>
      <c r="P191" s="85"/>
      <c r="Q191" s="85"/>
      <c r="R191" s="85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</row>
    <row r="192">
      <c r="A192" s="85"/>
      <c r="B192" s="85"/>
      <c r="C192" s="86"/>
      <c r="D192" s="85"/>
      <c r="E192" s="86"/>
      <c r="F192" s="85"/>
      <c r="G192" s="85"/>
      <c r="H192" s="85"/>
      <c r="I192" s="87"/>
      <c r="J192" s="87"/>
      <c r="K192" s="87"/>
      <c r="L192" s="85"/>
      <c r="M192" s="85"/>
      <c r="N192" s="85"/>
      <c r="O192" s="85"/>
      <c r="P192" s="85"/>
      <c r="Q192" s="85"/>
      <c r="R192" s="85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</row>
    <row r="193">
      <c r="A193" s="85"/>
      <c r="B193" s="85"/>
      <c r="C193" s="86"/>
      <c r="D193" s="85"/>
      <c r="E193" s="86"/>
      <c r="F193" s="85"/>
      <c r="G193" s="85"/>
      <c r="H193" s="85"/>
      <c r="I193" s="87"/>
      <c r="J193" s="87"/>
      <c r="K193" s="87"/>
      <c r="L193" s="85"/>
      <c r="M193" s="85"/>
      <c r="N193" s="85"/>
      <c r="O193" s="85"/>
      <c r="P193" s="85"/>
      <c r="Q193" s="85"/>
      <c r="R193" s="85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</row>
    <row r="194">
      <c r="A194" s="85"/>
      <c r="B194" s="85"/>
      <c r="C194" s="86"/>
      <c r="D194" s="85"/>
      <c r="E194" s="86"/>
      <c r="F194" s="85"/>
      <c r="G194" s="85"/>
      <c r="H194" s="85"/>
      <c r="I194" s="87"/>
      <c r="J194" s="87"/>
      <c r="K194" s="87"/>
      <c r="L194" s="85"/>
      <c r="M194" s="85"/>
      <c r="N194" s="85"/>
      <c r="O194" s="85"/>
      <c r="P194" s="85"/>
      <c r="Q194" s="85"/>
      <c r="R194" s="85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</row>
    <row r="195">
      <c r="A195" s="85"/>
      <c r="B195" s="85"/>
      <c r="C195" s="86"/>
      <c r="D195" s="85"/>
      <c r="E195" s="86"/>
      <c r="F195" s="85"/>
      <c r="G195" s="85"/>
      <c r="H195" s="85"/>
      <c r="I195" s="87"/>
      <c r="J195" s="87"/>
      <c r="K195" s="87"/>
      <c r="L195" s="85"/>
      <c r="M195" s="85"/>
      <c r="N195" s="85"/>
      <c r="O195" s="85"/>
      <c r="P195" s="85"/>
      <c r="Q195" s="85"/>
      <c r="R195" s="85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</row>
    <row r="196">
      <c r="A196" s="85"/>
      <c r="B196" s="85"/>
      <c r="C196" s="86"/>
      <c r="D196" s="85"/>
      <c r="E196" s="86"/>
      <c r="F196" s="85"/>
      <c r="G196" s="85"/>
      <c r="H196" s="85"/>
      <c r="I196" s="87"/>
      <c r="J196" s="87"/>
      <c r="K196" s="87"/>
      <c r="L196" s="85"/>
      <c r="M196" s="85"/>
      <c r="N196" s="85"/>
      <c r="O196" s="85"/>
      <c r="P196" s="85"/>
      <c r="Q196" s="85"/>
      <c r="R196" s="85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</row>
    <row r="197">
      <c r="A197" s="85"/>
      <c r="B197" s="85"/>
      <c r="C197" s="86"/>
      <c r="D197" s="85"/>
      <c r="E197" s="86"/>
      <c r="F197" s="85"/>
      <c r="G197" s="85"/>
      <c r="H197" s="85"/>
      <c r="I197" s="87"/>
      <c r="J197" s="87"/>
      <c r="K197" s="87"/>
      <c r="L197" s="85"/>
      <c r="M197" s="85"/>
      <c r="N197" s="85"/>
      <c r="O197" s="85"/>
      <c r="P197" s="85"/>
      <c r="Q197" s="85"/>
      <c r="R197" s="85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</row>
    <row r="198">
      <c r="A198" s="85"/>
      <c r="B198" s="85"/>
      <c r="C198" s="86"/>
      <c r="D198" s="85"/>
      <c r="E198" s="86"/>
      <c r="F198" s="85"/>
      <c r="G198" s="85"/>
      <c r="H198" s="85"/>
      <c r="I198" s="87"/>
      <c r="J198" s="87"/>
      <c r="K198" s="87"/>
      <c r="L198" s="85"/>
      <c r="M198" s="85"/>
      <c r="N198" s="85"/>
      <c r="O198" s="85"/>
      <c r="P198" s="85"/>
      <c r="Q198" s="85"/>
      <c r="R198" s="85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</row>
    <row r="199">
      <c r="A199" s="85"/>
      <c r="B199" s="85"/>
      <c r="C199" s="86"/>
      <c r="D199" s="85"/>
      <c r="E199" s="86"/>
      <c r="F199" s="85"/>
      <c r="G199" s="85"/>
      <c r="H199" s="85"/>
      <c r="I199" s="87"/>
      <c r="J199" s="87"/>
      <c r="K199" s="87"/>
      <c r="L199" s="85"/>
      <c r="M199" s="85"/>
      <c r="N199" s="85"/>
      <c r="O199" s="85"/>
      <c r="P199" s="85"/>
      <c r="Q199" s="85"/>
      <c r="R199" s="85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</row>
    <row r="200">
      <c r="A200" s="85"/>
      <c r="B200" s="85"/>
      <c r="C200" s="86"/>
      <c r="D200" s="85"/>
      <c r="E200" s="86"/>
      <c r="F200" s="85"/>
      <c r="G200" s="85"/>
      <c r="H200" s="85"/>
      <c r="I200" s="87"/>
      <c r="J200" s="87"/>
      <c r="K200" s="87"/>
      <c r="L200" s="85"/>
      <c r="M200" s="85"/>
      <c r="N200" s="85"/>
      <c r="O200" s="85"/>
      <c r="P200" s="85"/>
      <c r="Q200" s="85"/>
      <c r="R200" s="85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</row>
    <row r="201">
      <c r="A201" s="85"/>
      <c r="B201" s="85"/>
      <c r="C201" s="86"/>
      <c r="D201" s="85"/>
      <c r="E201" s="86"/>
      <c r="F201" s="85"/>
      <c r="G201" s="85"/>
      <c r="H201" s="85"/>
      <c r="I201" s="87"/>
      <c r="J201" s="87"/>
      <c r="K201" s="87"/>
      <c r="L201" s="85"/>
      <c r="M201" s="85"/>
      <c r="N201" s="85"/>
      <c r="O201" s="85"/>
      <c r="P201" s="85"/>
      <c r="Q201" s="85"/>
      <c r="R201" s="85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</row>
    <row r="202">
      <c r="A202" s="85"/>
      <c r="B202" s="85"/>
      <c r="C202" s="86"/>
      <c r="D202" s="85"/>
      <c r="E202" s="86"/>
      <c r="F202" s="85"/>
      <c r="G202" s="85"/>
      <c r="H202" s="85"/>
      <c r="I202" s="87"/>
      <c r="J202" s="87"/>
      <c r="K202" s="87"/>
      <c r="L202" s="85"/>
      <c r="M202" s="85"/>
      <c r="N202" s="85"/>
      <c r="O202" s="85"/>
      <c r="P202" s="85"/>
      <c r="Q202" s="85"/>
      <c r="R202" s="85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</row>
    <row r="203">
      <c r="A203" s="85"/>
      <c r="B203" s="85"/>
      <c r="C203" s="86"/>
      <c r="D203" s="85"/>
      <c r="E203" s="86"/>
      <c r="F203" s="85"/>
      <c r="G203" s="85"/>
      <c r="H203" s="85"/>
      <c r="I203" s="87"/>
      <c r="J203" s="87"/>
      <c r="K203" s="87"/>
      <c r="L203" s="85"/>
      <c r="M203" s="85"/>
      <c r="N203" s="85"/>
      <c r="O203" s="85"/>
      <c r="P203" s="85"/>
      <c r="Q203" s="85"/>
      <c r="R203" s="85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</row>
    <row r="204">
      <c r="A204" s="85"/>
      <c r="B204" s="85"/>
      <c r="C204" s="86"/>
      <c r="D204" s="85"/>
      <c r="E204" s="86"/>
      <c r="F204" s="85"/>
      <c r="G204" s="85"/>
      <c r="H204" s="85"/>
      <c r="I204" s="87"/>
      <c r="J204" s="87"/>
      <c r="K204" s="87"/>
      <c r="L204" s="85"/>
      <c r="M204" s="85"/>
      <c r="N204" s="85"/>
      <c r="O204" s="85"/>
      <c r="P204" s="85"/>
      <c r="Q204" s="85"/>
      <c r="R204" s="85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</row>
    <row r="205">
      <c r="A205" s="85"/>
      <c r="B205" s="85"/>
      <c r="C205" s="86"/>
      <c r="D205" s="85"/>
      <c r="E205" s="86"/>
      <c r="F205" s="85"/>
      <c r="G205" s="85"/>
      <c r="H205" s="85"/>
      <c r="I205" s="87"/>
      <c r="J205" s="87"/>
      <c r="K205" s="87"/>
      <c r="L205" s="85"/>
      <c r="M205" s="85"/>
      <c r="N205" s="85"/>
      <c r="O205" s="85"/>
      <c r="P205" s="85"/>
      <c r="Q205" s="85"/>
      <c r="R205" s="85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</row>
    <row r="206">
      <c r="A206" s="85"/>
      <c r="B206" s="85"/>
      <c r="C206" s="86"/>
      <c r="D206" s="85"/>
      <c r="E206" s="86"/>
      <c r="F206" s="85"/>
      <c r="G206" s="85"/>
      <c r="H206" s="85"/>
      <c r="I206" s="87"/>
      <c r="J206" s="87"/>
      <c r="K206" s="87"/>
      <c r="L206" s="85"/>
      <c r="M206" s="85"/>
      <c r="N206" s="85"/>
      <c r="O206" s="85"/>
      <c r="P206" s="85"/>
      <c r="Q206" s="85"/>
      <c r="R206" s="85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</row>
    <row r="207">
      <c r="A207" s="85"/>
      <c r="B207" s="85"/>
      <c r="C207" s="86"/>
      <c r="D207" s="85"/>
      <c r="E207" s="86"/>
      <c r="F207" s="85"/>
      <c r="G207" s="85"/>
      <c r="H207" s="85"/>
      <c r="I207" s="87"/>
      <c r="J207" s="87"/>
      <c r="K207" s="87"/>
      <c r="L207" s="85"/>
      <c r="M207" s="85"/>
      <c r="N207" s="85"/>
      <c r="O207" s="85"/>
      <c r="P207" s="85"/>
      <c r="Q207" s="85"/>
      <c r="R207" s="85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</row>
    <row r="208">
      <c r="A208" s="85"/>
      <c r="B208" s="85"/>
      <c r="C208" s="86"/>
      <c r="D208" s="85"/>
      <c r="E208" s="86"/>
      <c r="F208" s="85"/>
      <c r="G208" s="85"/>
      <c r="H208" s="85"/>
      <c r="I208" s="87"/>
      <c r="J208" s="87"/>
      <c r="K208" s="87"/>
      <c r="L208" s="85"/>
      <c r="M208" s="85"/>
      <c r="N208" s="85"/>
      <c r="O208" s="85"/>
      <c r="P208" s="85"/>
      <c r="Q208" s="85"/>
      <c r="R208" s="85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</row>
    <row r="209">
      <c r="A209" s="85"/>
      <c r="B209" s="85"/>
      <c r="C209" s="86"/>
      <c r="D209" s="85"/>
      <c r="E209" s="86"/>
      <c r="F209" s="85"/>
      <c r="G209" s="85"/>
      <c r="H209" s="85"/>
      <c r="I209" s="87"/>
      <c r="J209" s="87"/>
      <c r="K209" s="87"/>
      <c r="L209" s="85"/>
      <c r="M209" s="85"/>
      <c r="N209" s="85"/>
      <c r="O209" s="85"/>
      <c r="P209" s="85"/>
      <c r="Q209" s="85"/>
      <c r="R209" s="85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</row>
    <row r="210">
      <c r="A210" s="85"/>
      <c r="B210" s="85"/>
      <c r="C210" s="86"/>
      <c r="D210" s="85"/>
      <c r="E210" s="86"/>
      <c r="F210" s="85"/>
      <c r="G210" s="85"/>
      <c r="H210" s="85"/>
      <c r="I210" s="87"/>
      <c r="J210" s="87"/>
      <c r="K210" s="87"/>
      <c r="L210" s="85"/>
      <c r="M210" s="85"/>
      <c r="N210" s="85"/>
      <c r="O210" s="85"/>
      <c r="P210" s="85"/>
      <c r="Q210" s="85"/>
      <c r="R210" s="85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</row>
    <row r="211">
      <c r="A211" s="85"/>
      <c r="B211" s="85"/>
      <c r="C211" s="86"/>
      <c r="D211" s="85"/>
      <c r="E211" s="86"/>
      <c r="F211" s="85"/>
      <c r="G211" s="85"/>
      <c r="H211" s="85"/>
      <c r="I211" s="87"/>
      <c r="J211" s="87"/>
      <c r="K211" s="87"/>
      <c r="L211" s="85"/>
      <c r="M211" s="85"/>
      <c r="N211" s="85"/>
      <c r="O211" s="85"/>
      <c r="P211" s="85"/>
      <c r="Q211" s="85"/>
      <c r="R211" s="85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4"/>
    </row>
    <row r="212">
      <c r="A212" s="85"/>
      <c r="B212" s="85"/>
      <c r="C212" s="86"/>
      <c r="D212" s="85"/>
      <c r="E212" s="86"/>
      <c r="F212" s="85"/>
      <c r="G212" s="85"/>
      <c r="H212" s="85"/>
      <c r="I212" s="87"/>
      <c r="J212" s="87"/>
      <c r="K212" s="87"/>
      <c r="L212" s="85"/>
      <c r="M212" s="85"/>
      <c r="N212" s="85"/>
      <c r="O212" s="85"/>
      <c r="P212" s="85"/>
      <c r="Q212" s="85"/>
      <c r="R212" s="85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</row>
    <row r="213">
      <c r="A213" s="85"/>
      <c r="B213" s="85"/>
      <c r="C213" s="86"/>
      <c r="D213" s="85"/>
      <c r="E213" s="86"/>
      <c r="F213" s="85"/>
      <c r="G213" s="85"/>
      <c r="H213" s="85"/>
      <c r="I213" s="87"/>
      <c r="J213" s="87"/>
      <c r="K213" s="87"/>
      <c r="L213" s="85"/>
      <c r="M213" s="85"/>
      <c r="N213" s="85"/>
      <c r="O213" s="85"/>
      <c r="P213" s="85"/>
      <c r="Q213" s="85"/>
      <c r="R213" s="85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</row>
    <row r="214">
      <c r="A214" s="85"/>
      <c r="B214" s="85"/>
      <c r="C214" s="86"/>
      <c r="D214" s="85"/>
      <c r="E214" s="86"/>
      <c r="F214" s="85"/>
      <c r="G214" s="85"/>
      <c r="H214" s="85"/>
      <c r="I214" s="87"/>
      <c r="J214" s="87"/>
      <c r="K214" s="87"/>
      <c r="L214" s="85"/>
      <c r="M214" s="85"/>
      <c r="N214" s="85"/>
      <c r="O214" s="85"/>
      <c r="P214" s="85"/>
      <c r="Q214" s="85"/>
      <c r="R214" s="85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</row>
    <row r="215">
      <c r="A215" s="85"/>
      <c r="B215" s="85"/>
      <c r="C215" s="86"/>
      <c r="D215" s="85"/>
      <c r="E215" s="86"/>
      <c r="F215" s="85"/>
      <c r="G215" s="85"/>
      <c r="H215" s="85"/>
      <c r="I215" s="87"/>
      <c r="J215" s="87"/>
      <c r="K215" s="87"/>
      <c r="L215" s="85"/>
      <c r="M215" s="85"/>
      <c r="N215" s="85"/>
      <c r="O215" s="85"/>
      <c r="P215" s="85"/>
      <c r="Q215" s="85"/>
      <c r="R215" s="85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</row>
    <row r="216">
      <c r="A216" s="85"/>
      <c r="B216" s="85"/>
      <c r="C216" s="86"/>
      <c r="D216" s="85"/>
      <c r="E216" s="86"/>
      <c r="F216" s="85"/>
      <c r="G216" s="85"/>
      <c r="H216" s="85"/>
      <c r="I216" s="87"/>
      <c r="J216" s="87"/>
      <c r="K216" s="87"/>
      <c r="L216" s="85"/>
      <c r="M216" s="85"/>
      <c r="N216" s="85"/>
      <c r="O216" s="85"/>
      <c r="P216" s="85"/>
      <c r="Q216" s="85"/>
      <c r="R216" s="85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94"/>
    </row>
    <row r="217">
      <c r="A217" s="85"/>
      <c r="B217" s="85"/>
      <c r="C217" s="86"/>
      <c r="D217" s="85"/>
      <c r="E217" s="86"/>
      <c r="F217" s="85"/>
      <c r="G217" s="85"/>
      <c r="H217" s="85"/>
      <c r="I217" s="87"/>
      <c r="J217" s="87"/>
      <c r="K217" s="87"/>
      <c r="L217" s="85"/>
      <c r="M217" s="85"/>
      <c r="N217" s="85"/>
      <c r="O217" s="85"/>
      <c r="P217" s="85"/>
      <c r="Q217" s="85"/>
      <c r="R217" s="85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</row>
    <row r="218">
      <c r="A218" s="85"/>
      <c r="B218" s="85"/>
      <c r="C218" s="86"/>
      <c r="D218" s="85"/>
      <c r="E218" s="86"/>
      <c r="F218" s="85"/>
      <c r="G218" s="85"/>
      <c r="H218" s="85"/>
      <c r="I218" s="87"/>
      <c r="J218" s="87"/>
      <c r="K218" s="87"/>
      <c r="L218" s="85"/>
      <c r="M218" s="85"/>
      <c r="N218" s="85"/>
      <c r="O218" s="85"/>
      <c r="P218" s="85"/>
      <c r="Q218" s="85"/>
      <c r="R218" s="85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94"/>
    </row>
    <row r="219">
      <c r="A219" s="85"/>
      <c r="B219" s="85"/>
      <c r="C219" s="86"/>
      <c r="D219" s="85"/>
      <c r="E219" s="86"/>
      <c r="F219" s="85"/>
      <c r="G219" s="85"/>
      <c r="H219" s="85"/>
      <c r="I219" s="87"/>
      <c r="J219" s="87"/>
      <c r="K219" s="87"/>
      <c r="L219" s="85"/>
      <c r="M219" s="85"/>
      <c r="N219" s="85"/>
      <c r="O219" s="85"/>
      <c r="P219" s="85"/>
      <c r="Q219" s="85"/>
      <c r="R219" s="85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94"/>
    </row>
    <row r="220">
      <c r="A220" s="85"/>
      <c r="B220" s="85"/>
      <c r="C220" s="86"/>
      <c r="D220" s="85"/>
      <c r="E220" s="86"/>
      <c r="F220" s="85"/>
      <c r="G220" s="85"/>
      <c r="H220" s="85"/>
      <c r="I220" s="87"/>
      <c r="J220" s="87"/>
      <c r="K220" s="87"/>
      <c r="L220" s="85"/>
      <c r="M220" s="85"/>
      <c r="N220" s="85"/>
      <c r="O220" s="85"/>
      <c r="P220" s="85"/>
      <c r="Q220" s="85"/>
      <c r="R220" s="85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</row>
    <row r="221">
      <c r="A221" s="85"/>
      <c r="B221" s="85"/>
      <c r="C221" s="86"/>
      <c r="D221" s="85"/>
      <c r="E221" s="86"/>
      <c r="F221" s="85"/>
      <c r="G221" s="85"/>
      <c r="H221" s="85"/>
      <c r="I221" s="87"/>
      <c r="J221" s="87"/>
      <c r="K221" s="87"/>
      <c r="L221" s="85"/>
      <c r="M221" s="85"/>
      <c r="N221" s="85"/>
      <c r="O221" s="85"/>
      <c r="P221" s="85"/>
      <c r="Q221" s="85"/>
      <c r="R221" s="85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</row>
    <row r="222">
      <c r="A222" s="85"/>
      <c r="B222" s="85"/>
      <c r="C222" s="86"/>
      <c r="D222" s="85"/>
      <c r="E222" s="86"/>
      <c r="F222" s="85"/>
      <c r="G222" s="85"/>
      <c r="H222" s="85"/>
      <c r="I222" s="87"/>
      <c r="J222" s="87"/>
      <c r="K222" s="87"/>
      <c r="L222" s="85"/>
      <c r="M222" s="85"/>
      <c r="N222" s="85"/>
      <c r="O222" s="85"/>
      <c r="P222" s="85"/>
      <c r="Q222" s="85"/>
      <c r="R222" s="85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</row>
    <row r="223">
      <c r="A223" s="85"/>
      <c r="B223" s="85"/>
      <c r="C223" s="86"/>
      <c r="D223" s="85"/>
      <c r="E223" s="86"/>
      <c r="F223" s="85"/>
      <c r="G223" s="85"/>
      <c r="H223" s="85"/>
      <c r="I223" s="87"/>
      <c r="J223" s="87"/>
      <c r="K223" s="87"/>
      <c r="L223" s="85"/>
      <c r="M223" s="85"/>
      <c r="N223" s="85"/>
      <c r="O223" s="85"/>
      <c r="P223" s="85"/>
      <c r="Q223" s="85"/>
      <c r="R223" s="85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</row>
    <row r="224">
      <c r="A224" s="85"/>
      <c r="B224" s="85"/>
      <c r="C224" s="86"/>
      <c r="D224" s="85"/>
      <c r="E224" s="86"/>
      <c r="F224" s="85"/>
      <c r="G224" s="85"/>
      <c r="H224" s="85"/>
      <c r="I224" s="87"/>
      <c r="J224" s="87"/>
      <c r="K224" s="87"/>
      <c r="L224" s="85"/>
      <c r="M224" s="85"/>
      <c r="N224" s="85"/>
      <c r="O224" s="85"/>
      <c r="P224" s="85"/>
      <c r="Q224" s="85"/>
      <c r="R224" s="85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</row>
    <row r="225">
      <c r="A225" s="85"/>
      <c r="B225" s="85"/>
      <c r="C225" s="86"/>
      <c r="D225" s="85"/>
      <c r="E225" s="86"/>
      <c r="F225" s="85"/>
      <c r="G225" s="85"/>
      <c r="H225" s="85"/>
      <c r="I225" s="87"/>
      <c r="J225" s="87"/>
      <c r="K225" s="87"/>
      <c r="L225" s="85"/>
      <c r="M225" s="85"/>
      <c r="N225" s="85"/>
      <c r="O225" s="85"/>
      <c r="P225" s="85"/>
      <c r="Q225" s="85"/>
      <c r="R225" s="85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</row>
    <row r="226">
      <c r="A226" s="85"/>
      <c r="B226" s="85"/>
      <c r="C226" s="86"/>
      <c r="D226" s="85"/>
      <c r="E226" s="86"/>
      <c r="F226" s="85"/>
      <c r="G226" s="85"/>
      <c r="H226" s="85"/>
      <c r="I226" s="87"/>
      <c r="J226" s="87"/>
      <c r="K226" s="87"/>
      <c r="L226" s="85"/>
      <c r="M226" s="85"/>
      <c r="N226" s="85"/>
      <c r="O226" s="85"/>
      <c r="P226" s="85"/>
      <c r="Q226" s="85"/>
      <c r="R226" s="85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</row>
    <row r="227">
      <c r="A227" s="85"/>
      <c r="B227" s="85"/>
      <c r="C227" s="86"/>
      <c r="D227" s="85"/>
      <c r="E227" s="86"/>
      <c r="F227" s="85"/>
      <c r="G227" s="85"/>
      <c r="H227" s="85"/>
      <c r="I227" s="87"/>
      <c r="J227" s="87"/>
      <c r="K227" s="87"/>
      <c r="L227" s="85"/>
      <c r="M227" s="85"/>
      <c r="N227" s="85"/>
      <c r="O227" s="85"/>
      <c r="P227" s="85"/>
      <c r="Q227" s="85"/>
      <c r="R227" s="85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</row>
    <row r="228">
      <c r="A228" s="85"/>
      <c r="B228" s="85"/>
      <c r="C228" s="86"/>
      <c r="D228" s="85"/>
      <c r="E228" s="86"/>
      <c r="F228" s="85"/>
      <c r="G228" s="85"/>
      <c r="H228" s="85"/>
      <c r="I228" s="87"/>
      <c r="J228" s="87"/>
      <c r="K228" s="87"/>
      <c r="L228" s="85"/>
      <c r="M228" s="85"/>
      <c r="N228" s="85"/>
      <c r="O228" s="85"/>
      <c r="P228" s="85"/>
      <c r="Q228" s="85"/>
      <c r="R228" s="85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94"/>
    </row>
    <row r="229">
      <c r="A229" s="85"/>
      <c r="B229" s="85"/>
      <c r="C229" s="86"/>
      <c r="D229" s="85"/>
      <c r="E229" s="86"/>
      <c r="F229" s="85"/>
      <c r="G229" s="85"/>
      <c r="H229" s="85"/>
      <c r="I229" s="87"/>
      <c r="J229" s="87"/>
      <c r="K229" s="87"/>
      <c r="L229" s="85"/>
      <c r="M229" s="85"/>
      <c r="N229" s="85"/>
      <c r="O229" s="85"/>
      <c r="P229" s="85"/>
      <c r="Q229" s="85"/>
      <c r="R229" s="85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</row>
    <row r="230">
      <c r="A230" s="85"/>
      <c r="B230" s="85"/>
      <c r="C230" s="86"/>
      <c r="D230" s="85"/>
      <c r="E230" s="86"/>
      <c r="F230" s="85"/>
      <c r="G230" s="85"/>
      <c r="H230" s="85"/>
      <c r="I230" s="87"/>
      <c r="J230" s="87"/>
      <c r="K230" s="87"/>
      <c r="L230" s="85"/>
      <c r="M230" s="85"/>
      <c r="N230" s="85"/>
      <c r="O230" s="85"/>
      <c r="P230" s="85"/>
      <c r="Q230" s="85"/>
      <c r="R230" s="85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94"/>
    </row>
    <row r="231">
      <c r="A231" s="85"/>
      <c r="B231" s="85"/>
      <c r="C231" s="86"/>
      <c r="D231" s="85"/>
      <c r="E231" s="86"/>
      <c r="F231" s="85"/>
      <c r="G231" s="85"/>
      <c r="H231" s="85"/>
      <c r="I231" s="87"/>
      <c r="J231" s="87"/>
      <c r="K231" s="87"/>
      <c r="L231" s="85"/>
      <c r="M231" s="85"/>
      <c r="N231" s="85"/>
      <c r="O231" s="85"/>
      <c r="P231" s="85"/>
      <c r="Q231" s="85"/>
      <c r="R231" s="85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4"/>
    </row>
    <row r="232">
      <c r="A232" s="85"/>
      <c r="B232" s="85"/>
      <c r="C232" s="86"/>
      <c r="D232" s="85"/>
      <c r="E232" s="86"/>
      <c r="F232" s="85"/>
      <c r="G232" s="85"/>
      <c r="H232" s="85"/>
      <c r="I232" s="87"/>
      <c r="J232" s="87"/>
      <c r="K232" s="87"/>
      <c r="L232" s="85"/>
      <c r="M232" s="85"/>
      <c r="N232" s="85"/>
      <c r="O232" s="85"/>
      <c r="P232" s="85"/>
      <c r="Q232" s="85"/>
      <c r="R232" s="85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94"/>
    </row>
    <row r="233">
      <c r="A233" s="85"/>
      <c r="B233" s="85"/>
      <c r="C233" s="86"/>
      <c r="D233" s="85"/>
      <c r="E233" s="86"/>
      <c r="F233" s="85"/>
      <c r="G233" s="85"/>
      <c r="H233" s="85"/>
      <c r="I233" s="87"/>
      <c r="J233" s="87"/>
      <c r="K233" s="87"/>
      <c r="L233" s="85"/>
      <c r="M233" s="85"/>
      <c r="N233" s="85"/>
      <c r="O233" s="85"/>
      <c r="P233" s="85"/>
      <c r="Q233" s="85"/>
      <c r="R233" s="85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</row>
    <row r="234">
      <c r="A234" s="85"/>
      <c r="B234" s="85"/>
      <c r="C234" s="86"/>
      <c r="D234" s="85"/>
      <c r="E234" s="86"/>
      <c r="F234" s="85"/>
      <c r="G234" s="85"/>
      <c r="H234" s="85"/>
      <c r="I234" s="87"/>
      <c r="J234" s="87"/>
      <c r="K234" s="87"/>
      <c r="L234" s="85"/>
      <c r="M234" s="85"/>
      <c r="N234" s="85"/>
      <c r="O234" s="85"/>
      <c r="P234" s="85"/>
      <c r="Q234" s="85"/>
      <c r="R234" s="85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</row>
    <row r="235">
      <c r="A235" s="85"/>
      <c r="B235" s="85"/>
      <c r="C235" s="86"/>
      <c r="D235" s="85"/>
      <c r="E235" s="86"/>
      <c r="F235" s="85"/>
      <c r="G235" s="85"/>
      <c r="H235" s="85"/>
      <c r="I235" s="87"/>
      <c r="J235" s="87"/>
      <c r="K235" s="87"/>
      <c r="L235" s="85"/>
      <c r="M235" s="85"/>
      <c r="N235" s="85"/>
      <c r="O235" s="85"/>
      <c r="P235" s="85"/>
      <c r="Q235" s="85"/>
      <c r="R235" s="85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</row>
    <row r="236">
      <c r="A236" s="85"/>
      <c r="B236" s="85"/>
      <c r="C236" s="86"/>
      <c r="D236" s="85"/>
      <c r="E236" s="86"/>
      <c r="F236" s="85"/>
      <c r="G236" s="85"/>
      <c r="H236" s="85"/>
      <c r="I236" s="87"/>
      <c r="J236" s="87"/>
      <c r="K236" s="87"/>
      <c r="L236" s="85"/>
      <c r="M236" s="85"/>
      <c r="N236" s="85"/>
      <c r="O236" s="85"/>
      <c r="P236" s="85"/>
      <c r="Q236" s="85"/>
      <c r="R236" s="85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</row>
    <row r="237">
      <c r="A237" s="85"/>
      <c r="B237" s="85"/>
      <c r="C237" s="86"/>
      <c r="D237" s="85"/>
      <c r="E237" s="86"/>
      <c r="F237" s="85"/>
      <c r="G237" s="85"/>
      <c r="H237" s="85"/>
      <c r="I237" s="87"/>
      <c r="J237" s="87"/>
      <c r="K237" s="87"/>
      <c r="L237" s="85"/>
      <c r="M237" s="85"/>
      <c r="N237" s="85"/>
      <c r="O237" s="85"/>
      <c r="P237" s="85"/>
      <c r="Q237" s="85"/>
      <c r="R237" s="85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</row>
    <row r="238">
      <c r="A238" s="85"/>
      <c r="B238" s="85"/>
      <c r="C238" s="86"/>
      <c r="D238" s="85"/>
      <c r="E238" s="86"/>
      <c r="F238" s="85"/>
      <c r="G238" s="85"/>
      <c r="H238" s="85"/>
      <c r="I238" s="87"/>
      <c r="J238" s="87"/>
      <c r="K238" s="87"/>
      <c r="L238" s="85"/>
      <c r="M238" s="85"/>
      <c r="N238" s="85"/>
      <c r="O238" s="85"/>
      <c r="P238" s="85"/>
      <c r="Q238" s="85"/>
      <c r="R238" s="85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  <c r="AD238" s="94"/>
    </row>
    <row r="239">
      <c r="A239" s="85"/>
      <c r="B239" s="85"/>
      <c r="C239" s="86"/>
      <c r="D239" s="85"/>
      <c r="E239" s="86"/>
      <c r="F239" s="85"/>
      <c r="G239" s="85"/>
      <c r="H239" s="85"/>
      <c r="I239" s="87"/>
      <c r="J239" s="87"/>
      <c r="K239" s="87"/>
      <c r="L239" s="85"/>
      <c r="M239" s="85"/>
      <c r="N239" s="85"/>
      <c r="O239" s="85"/>
      <c r="P239" s="85"/>
      <c r="Q239" s="85"/>
      <c r="R239" s="85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  <c r="AD239" s="94"/>
    </row>
    <row r="240">
      <c r="A240" s="85"/>
      <c r="B240" s="85"/>
      <c r="C240" s="86"/>
      <c r="D240" s="85"/>
      <c r="E240" s="86"/>
      <c r="F240" s="85"/>
      <c r="G240" s="85"/>
      <c r="H240" s="85"/>
      <c r="I240" s="87"/>
      <c r="J240" s="87"/>
      <c r="K240" s="87"/>
      <c r="L240" s="85"/>
      <c r="M240" s="85"/>
      <c r="N240" s="85"/>
      <c r="O240" s="85"/>
      <c r="P240" s="85"/>
      <c r="Q240" s="85"/>
      <c r="R240" s="85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  <c r="AC240" s="94"/>
      <c r="AD240" s="94"/>
    </row>
    <row r="241">
      <c r="A241" s="85"/>
      <c r="B241" s="85"/>
      <c r="C241" s="86"/>
      <c r="D241" s="85"/>
      <c r="E241" s="86"/>
      <c r="F241" s="85"/>
      <c r="G241" s="85"/>
      <c r="H241" s="85"/>
      <c r="I241" s="87"/>
      <c r="J241" s="87"/>
      <c r="K241" s="87"/>
      <c r="L241" s="85"/>
      <c r="M241" s="85"/>
      <c r="N241" s="85"/>
      <c r="O241" s="85"/>
      <c r="P241" s="85"/>
      <c r="Q241" s="85"/>
      <c r="R241" s="85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</row>
    <row r="242">
      <c r="A242" s="85"/>
      <c r="B242" s="85"/>
      <c r="C242" s="86"/>
      <c r="D242" s="85"/>
      <c r="E242" s="86"/>
      <c r="F242" s="85"/>
      <c r="G242" s="85"/>
      <c r="H242" s="85"/>
      <c r="I242" s="87"/>
      <c r="J242" s="87"/>
      <c r="K242" s="87"/>
      <c r="L242" s="85"/>
      <c r="M242" s="85"/>
      <c r="N242" s="85"/>
      <c r="O242" s="85"/>
      <c r="P242" s="85"/>
      <c r="Q242" s="85"/>
      <c r="R242" s="85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</row>
    <row r="243">
      <c r="A243" s="85"/>
      <c r="B243" s="85"/>
      <c r="C243" s="86"/>
      <c r="D243" s="85"/>
      <c r="E243" s="86"/>
      <c r="F243" s="85"/>
      <c r="G243" s="85"/>
      <c r="H243" s="85"/>
      <c r="I243" s="87"/>
      <c r="J243" s="87"/>
      <c r="K243" s="87"/>
      <c r="L243" s="85"/>
      <c r="M243" s="85"/>
      <c r="N243" s="85"/>
      <c r="O243" s="85"/>
      <c r="P243" s="85"/>
      <c r="Q243" s="85"/>
      <c r="R243" s="85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  <c r="AD243" s="94"/>
    </row>
    <row r="244">
      <c r="A244" s="85"/>
      <c r="B244" s="85"/>
      <c r="C244" s="86"/>
      <c r="D244" s="85"/>
      <c r="E244" s="86"/>
      <c r="F244" s="85"/>
      <c r="G244" s="85"/>
      <c r="H244" s="85"/>
      <c r="I244" s="87"/>
      <c r="J244" s="87"/>
      <c r="K244" s="87"/>
      <c r="L244" s="85"/>
      <c r="M244" s="85"/>
      <c r="N244" s="85"/>
      <c r="O244" s="85"/>
      <c r="P244" s="85"/>
      <c r="Q244" s="85"/>
      <c r="R244" s="85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</row>
    <row r="245">
      <c r="A245" s="85"/>
      <c r="B245" s="85"/>
      <c r="C245" s="86"/>
      <c r="D245" s="85"/>
      <c r="E245" s="86"/>
      <c r="F245" s="85"/>
      <c r="G245" s="85"/>
      <c r="H245" s="85"/>
      <c r="I245" s="87"/>
      <c r="J245" s="87"/>
      <c r="K245" s="87"/>
      <c r="L245" s="85"/>
      <c r="M245" s="85"/>
      <c r="N245" s="85"/>
      <c r="O245" s="85"/>
      <c r="P245" s="85"/>
      <c r="Q245" s="85"/>
      <c r="R245" s="85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</row>
    <row r="246">
      <c r="A246" s="85"/>
      <c r="B246" s="85"/>
      <c r="C246" s="86"/>
      <c r="D246" s="85"/>
      <c r="E246" s="86"/>
      <c r="F246" s="85"/>
      <c r="G246" s="85"/>
      <c r="H246" s="85"/>
      <c r="I246" s="87"/>
      <c r="J246" s="87"/>
      <c r="K246" s="87"/>
      <c r="L246" s="85"/>
      <c r="M246" s="85"/>
      <c r="N246" s="85"/>
      <c r="O246" s="85"/>
      <c r="P246" s="85"/>
      <c r="Q246" s="85"/>
      <c r="R246" s="85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  <c r="AC246" s="94"/>
      <c r="AD246" s="94"/>
    </row>
    <row r="247">
      <c r="A247" s="85"/>
      <c r="B247" s="85"/>
      <c r="C247" s="86"/>
      <c r="D247" s="85"/>
      <c r="E247" s="86"/>
      <c r="F247" s="85"/>
      <c r="G247" s="85"/>
      <c r="H247" s="85"/>
      <c r="I247" s="87"/>
      <c r="J247" s="87"/>
      <c r="K247" s="87"/>
      <c r="L247" s="85"/>
      <c r="M247" s="85"/>
      <c r="N247" s="85"/>
      <c r="O247" s="85"/>
      <c r="P247" s="85"/>
      <c r="Q247" s="85"/>
      <c r="R247" s="85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</row>
    <row r="248">
      <c r="A248" s="85"/>
      <c r="B248" s="85"/>
      <c r="C248" s="86"/>
      <c r="D248" s="85"/>
      <c r="E248" s="86"/>
      <c r="F248" s="85"/>
      <c r="G248" s="85"/>
      <c r="H248" s="85"/>
      <c r="I248" s="87"/>
      <c r="J248" s="87"/>
      <c r="K248" s="87"/>
      <c r="L248" s="85"/>
      <c r="M248" s="85"/>
      <c r="N248" s="85"/>
      <c r="O248" s="85"/>
      <c r="P248" s="85"/>
      <c r="Q248" s="85"/>
      <c r="R248" s="85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  <c r="AC248" s="94"/>
      <c r="AD248" s="94"/>
    </row>
    <row r="249">
      <c r="A249" s="85"/>
      <c r="B249" s="85"/>
      <c r="C249" s="86"/>
      <c r="D249" s="85"/>
      <c r="E249" s="86"/>
      <c r="F249" s="85"/>
      <c r="G249" s="85"/>
      <c r="H249" s="85"/>
      <c r="I249" s="87"/>
      <c r="J249" s="87"/>
      <c r="K249" s="87"/>
      <c r="L249" s="85"/>
      <c r="M249" s="85"/>
      <c r="N249" s="85"/>
      <c r="O249" s="85"/>
      <c r="P249" s="85"/>
      <c r="Q249" s="85"/>
      <c r="R249" s="85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</row>
    <row r="250">
      <c r="A250" s="85"/>
      <c r="B250" s="85"/>
      <c r="C250" s="86"/>
      <c r="D250" s="85"/>
      <c r="E250" s="86"/>
      <c r="F250" s="85"/>
      <c r="G250" s="85"/>
      <c r="H250" s="85"/>
      <c r="I250" s="87"/>
      <c r="J250" s="87"/>
      <c r="K250" s="87"/>
      <c r="L250" s="85"/>
      <c r="M250" s="85"/>
      <c r="N250" s="85"/>
      <c r="O250" s="85"/>
      <c r="P250" s="85"/>
      <c r="Q250" s="85"/>
      <c r="R250" s="85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  <c r="AC250" s="94"/>
      <c r="AD250" s="94"/>
    </row>
    <row r="251">
      <c r="A251" s="85"/>
      <c r="B251" s="85"/>
      <c r="C251" s="86"/>
      <c r="D251" s="85"/>
      <c r="E251" s="86"/>
      <c r="F251" s="85"/>
      <c r="G251" s="85"/>
      <c r="H251" s="85"/>
      <c r="I251" s="87"/>
      <c r="J251" s="87"/>
      <c r="K251" s="87"/>
      <c r="L251" s="85"/>
      <c r="M251" s="85"/>
      <c r="N251" s="85"/>
      <c r="O251" s="85"/>
      <c r="P251" s="85"/>
      <c r="Q251" s="85"/>
      <c r="R251" s="85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  <c r="AC251" s="94"/>
      <c r="AD251" s="94"/>
    </row>
    <row r="252">
      <c r="A252" s="85"/>
      <c r="B252" s="85"/>
      <c r="C252" s="86"/>
      <c r="D252" s="85"/>
      <c r="E252" s="86"/>
      <c r="F252" s="85"/>
      <c r="G252" s="85"/>
      <c r="H252" s="85"/>
      <c r="I252" s="87"/>
      <c r="J252" s="87"/>
      <c r="K252" s="87"/>
      <c r="L252" s="85"/>
      <c r="M252" s="85"/>
      <c r="N252" s="85"/>
      <c r="O252" s="85"/>
      <c r="P252" s="85"/>
      <c r="Q252" s="85"/>
      <c r="R252" s="85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  <c r="AC252" s="94"/>
      <c r="AD252" s="94"/>
    </row>
    <row r="253">
      <c r="A253" s="85"/>
      <c r="B253" s="85"/>
      <c r="C253" s="86"/>
      <c r="D253" s="85"/>
      <c r="E253" s="86"/>
      <c r="F253" s="85"/>
      <c r="G253" s="85"/>
      <c r="H253" s="85"/>
      <c r="I253" s="87"/>
      <c r="J253" s="87"/>
      <c r="K253" s="87"/>
      <c r="L253" s="85"/>
      <c r="M253" s="85"/>
      <c r="N253" s="85"/>
      <c r="O253" s="85"/>
      <c r="P253" s="85"/>
      <c r="Q253" s="85"/>
      <c r="R253" s="85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</row>
    <row r="254">
      <c r="A254" s="85"/>
      <c r="B254" s="85"/>
      <c r="C254" s="86"/>
      <c r="D254" s="85"/>
      <c r="E254" s="86"/>
      <c r="F254" s="85"/>
      <c r="G254" s="85"/>
      <c r="H254" s="85"/>
      <c r="I254" s="87"/>
      <c r="J254" s="87"/>
      <c r="K254" s="87"/>
      <c r="L254" s="85"/>
      <c r="M254" s="85"/>
      <c r="N254" s="85"/>
      <c r="O254" s="85"/>
      <c r="P254" s="85"/>
      <c r="Q254" s="85"/>
      <c r="R254" s="85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  <c r="AD254" s="94"/>
    </row>
    <row r="255">
      <c r="A255" s="85"/>
      <c r="B255" s="85"/>
      <c r="C255" s="86"/>
      <c r="D255" s="85"/>
      <c r="E255" s="86"/>
      <c r="F255" s="85"/>
      <c r="G255" s="85"/>
      <c r="H255" s="85"/>
      <c r="I255" s="87"/>
      <c r="J255" s="87"/>
      <c r="K255" s="87"/>
      <c r="L255" s="85"/>
      <c r="M255" s="85"/>
      <c r="N255" s="85"/>
      <c r="O255" s="85"/>
      <c r="P255" s="85"/>
      <c r="Q255" s="85"/>
      <c r="R255" s="85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  <c r="AC255" s="94"/>
      <c r="AD255" s="94"/>
    </row>
    <row r="256">
      <c r="A256" s="85"/>
      <c r="B256" s="85"/>
      <c r="C256" s="86"/>
      <c r="D256" s="85"/>
      <c r="E256" s="86"/>
      <c r="F256" s="85"/>
      <c r="G256" s="85"/>
      <c r="H256" s="85"/>
      <c r="I256" s="87"/>
      <c r="J256" s="87"/>
      <c r="K256" s="87"/>
      <c r="L256" s="85"/>
      <c r="M256" s="85"/>
      <c r="N256" s="85"/>
      <c r="O256" s="85"/>
      <c r="P256" s="85"/>
      <c r="Q256" s="85"/>
      <c r="R256" s="85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  <c r="AD256" s="94"/>
    </row>
    <row r="257">
      <c r="A257" s="85"/>
      <c r="B257" s="85"/>
      <c r="C257" s="86"/>
      <c r="D257" s="85"/>
      <c r="E257" s="86"/>
      <c r="F257" s="85"/>
      <c r="G257" s="85"/>
      <c r="H257" s="85"/>
      <c r="I257" s="87"/>
      <c r="J257" s="87"/>
      <c r="K257" s="87"/>
      <c r="L257" s="85"/>
      <c r="M257" s="85"/>
      <c r="N257" s="85"/>
      <c r="O257" s="85"/>
      <c r="P257" s="85"/>
      <c r="Q257" s="85"/>
      <c r="R257" s="85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</row>
    <row r="258">
      <c r="A258" s="85"/>
      <c r="B258" s="85"/>
      <c r="C258" s="86"/>
      <c r="D258" s="85"/>
      <c r="E258" s="86"/>
      <c r="F258" s="85"/>
      <c r="G258" s="85"/>
      <c r="H258" s="85"/>
      <c r="I258" s="87"/>
      <c r="J258" s="87"/>
      <c r="K258" s="87"/>
      <c r="L258" s="85"/>
      <c r="M258" s="85"/>
      <c r="N258" s="85"/>
      <c r="O258" s="85"/>
      <c r="P258" s="85"/>
      <c r="Q258" s="85"/>
      <c r="R258" s="85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  <c r="AC258" s="94"/>
      <c r="AD258" s="94"/>
    </row>
    <row r="259">
      <c r="A259" s="85"/>
      <c r="B259" s="85"/>
      <c r="C259" s="86"/>
      <c r="D259" s="85"/>
      <c r="E259" s="86"/>
      <c r="F259" s="85"/>
      <c r="G259" s="85"/>
      <c r="H259" s="85"/>
      <c r="I259" s="87"/>
      <c r="J259" s="87"/>
      <c r="K259" s="87"/>
      <c r="L259" s="85"/>
      <c r="M259" s="85"/>
      <c r="N259" s="85"/>
      <c r="O259" s="85"/>
      <c r="P259" s="85"/>
      <c r="Q259" s="85"/>
      <c r="R259" s="85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  <c r="AC259" s="94"/>
      <c r="AD259" s="94"/>
    </row>
    <row r="260">
      <c r="A260" s="85"/>
      <c r="B260" s="85"/>
      <c r="C260" s="86"/>
      <c r="D260" s="85"/>
      <c r="E260" s="86"/>
      <c r="F260" s="85"/>
      <c r="G260" s="85"/>
      <c r="H260" s="85"/>
      <c r="I260" s="87"/>
      <c r="J260" s="87"/>
      <c r="K260" s="87"/>
      <c r="L260" s="85"/>
      <c r="M260" s="85"/>
      <c r="N260" s="85"/>
      <c r="O260" s="85"/>
      <c r="P260" s="85"/>
      <c r="Q260" s="85"/>
      <c r="R260" s="85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94"/>
    </row>
    <row r="261">
      <c r="A261" s="85"/>
      <c r="B261" s="85"/>
      <c r="C261" s="86"/>
      <c r="D261" s="85"/>
      <c r="E261" s="86"/>
      <c r="F261" s="85"/>
      <c r="G261" s="85"/>
      <c r="H261" s="85"/>
      <c r="I261" s="87"/>
      <c r="J261" s="87"/>
      <c r="K261" s="87"/>
      <c r="L261" s="85"/>
      <c r="M261" s="85"/>
      <c r="N261" s="85"/>
      <c r="O261" s="85"/>
      <c r="P261" s="85"/>
      <c r="Q261" s="85"/>
      <c r="R261" s="85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</row>
    <row r="262">
      <c r="A262" s="85"/>
      <c r="B262" s="85"/>
      <c r="C262" s="86"/>
      <c r="D262" s="85"/>
      <c r="E262" s="86"/>
      <c r="F262" s="85"/>
      <c r="G262" s="85"/>
      <c r="H262" s="85"/>
      <c r="I262" s="87"/>
      <c r="J262" s="87"/>
      <c r="K262" s="87"/>
      <c r="L262" s="85"/>
      <c r="M262" s="85"/>
      <c r="N262" s="85"/>
      <c r="O262" s="85"/>
      <c r="P262" s="85"/>
      <c r="Q262" s="85"/>
      <c r="R262" s="85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  <c r="AC262" s="94"/>
      <c r="AD262" s="94"/>
    </row>
    <row r="263">
      <c r="A263" s="85"/>
      <c r="B263" s="85"/>
      <c r="C263" s="86"/>
      <c r="D263" s="85"/>
      <c r="E263" s="86"/>
      <c r="F263" s="85"/>
      <c r="G263" s="85"/>
      <c r="H263" s="85"/>
      <c r="I263" s="87"/>
      <c r="J263" s="87"/>
      <c r="K263" s="87"/>
      <c r="L263" s="85"/>
      <c r="M263" s="85"/>
      <c r="N263" s="85"/>
      <c r="O263" s="85"/>
      <c r="P263" s="85"/>
      <c r="Q263" s="85"/>
      <c r="R263" s="85"/>
      <c r="S263" s="94"/>
      <c r="T263" s="94"/>
      <c r="U263" s="94"/>
      <c r="V263" s="94"/>
      <c r="W263" s="94"/>
      <c r="X263" s="94"/>
      <c r="Y263" s="94"/>
      <c r="Z263" s="94"/>
      <c r="AA263" s="94"/>
      <c r="AB263" s="94"/>
      <c r="AC263" s="94"/>
      <c r="AD263" s="94"/>
    </row>
    <row r="264">
      <c r="A264" s="85"/>
      <c r="B264" s="85"/>
      <c r="C264" s="86"/>
      <c r="D264" s="85"/>
      <c r="E264" s="86"/>
      <c r="F264" s="85"/>
      <c r="G264" s="85"/>
      <c r="H264" s="85"/>
      <c r="I264" s="87"/>
      <c r="J264" s="87"/>
      <c r="K264" s="87"/>
      <c r="L264" s="85"/>
      <c r="M264" s="85"/>
      <c r="N264" s="85"/>
      <c r="O264" s="85"/>
      <c r="P264" s="85"/>
      <c r="Q264" s="85"/>
      <c r="R264" s="85"/>
      <c r="S264" s="94"/>
      <c r="T264" s="94"/>
      <c r="U264" s="94"/>
      <c r="V264" s="94"/>
      <c r="W264" s="94"/>
      <c r="X264" s="94"/>
      <c r="Y264" s="94"/>
      <c r="Z264" s="94"/>
      <c r="AA264" s="94"/>
      <c r="AB264" s="94"/>
      <c r="AC264" s="94"/>
      <c r="AD264" s="94"/>
    </row>
    <row r="265">
      <c r="A265" s="85"/>
      <c r="B265" s="85"/>
      <c r="C265" s="86"/>
      <c r="D265" s="85"/>
      <c r="E265" s="86"/>
      <c r="F265" s="85"/>
      <c r="G265" s="85"/>
      <c r="H265" s="85"/>
      <c r="I265" s="87"/>
      <c r="J265" s="87"/>
      <c r="K265" s="87"/>
      <c r="L265" s="85"/>
      <c r="M265" s="85"/>
      <c r="N265" s="85"/>
      <c r="O265" s="85"/>
      <c r="P265" s="85"/>
      <c r="Q265" s="85"/>
      <c r="R265" s="85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</row>
    <row r="266">
      <c r="A266" s="85"/>
      <c r="B266" s="85"/>
      <c r="C266" s="86"/>
      <c r="D266" s="85"/>
      <c r="E266" s="86"/>
      <c r="F266" s="85"/>
      <c r="G266" s="85"/>
      <c r="H266" s="85"/>
      <c r="I266" s="87"/>
      <c r="J266" s="87"/>
      <c r="K266" s="87"/>
      <c r="L266" s="85"/>
      <c r="M266" s="85"/>
      <c r="N266" s="85"/>
      <c r="O266" s="85"/>
      <c r="P266" s="85"/>
      <c r="Q266" s="85"/>
      <c r="R266" s="85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  <c r="AD266" s="94"/>
    </row>
    <row r="267">
      <c r="A267" s="85"/>
      <c r="B267" s="85"/>
      <c r="C267" s="86"/>
      <c r="D267" s="85"/>
      <c r="E267" s="86"/>
      <c r="F267" s="85"/>
      <c r="G267" s="85"/>
      <c r="H267" s="85"/>
      <c r="I267" s="87"/>
      <c r="J267" s="87"/>
      <c r="K267" s="87"/>
      <c r="L267" s="85"/>
      <c r="M267" s="85"/>
      <c r="N267" s="85"/>
      <c r="O267" s="85"/>
      <c r="P267" s="85"/>
      <c r="Q267" s="85"/>
      <c r="R267" s="85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  <c r="AC267" s="94"/>
      <c r="AD267" s="94"/>
    </row>
    <row r="268">
      <c r="A268" s="85"/>
      <c r="B268" s="85"/>
      <c r="C268" s="86"/>
      <c r="D268" s="85"/>
      <c r="E268" s="86"/>
      <c r="F268" s="85"/>
      <c r="G268" s="85"/>
      <c r="H268" s="85"/>
      <c r="I268" s="87"/>
      <c r="J268" s="87"/>
      <c r="K268" s="87"/>
      <c r="L268" s="85"/>
      <c r="M268" s="85"/>
      <c r="N268" s="85"/>
      <c r="O268" s="85"/>
      <c r="P268" s="85"/>
      <c r="Q268" s="85"/>
      <c r="R268" s="85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</row>
    <row r="269">
      <c r="A269" s="85"/>
      <c r="B269" s="85"/>
      <c r="C269" s="86"/>
      <c r="D269" s="85"/>
      <c r="E269" s="86"/>
      <c r="F269" s="85"/>
      <c r="G269" s="85"/>
      <c r="H269" s="85"/>
      <c r="I269" s="87"/>
      <c r="J269" s="87"/>
      <c r="K269" s="87"/>
      <c r="L269" s="85"/>
      <c r="M269" s="85"/>
      <c r="N269" s="85"/>
      <c r="O269" s="85"/>
      <c r="P269" s="85"/>
      <c r="Q269" s="85"/>
      <c r="R269" s="85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</row>
    <row r="270">
      <c r="A270" s="85"/>
      <c r="B270" s="85"/>
      <c r="C270" s="86"/>
      <c r="D270" s="85"/>
      <c r="E270" s="86"/>
      <c r="F270" s="85"/>
      <c r="G270" s="85"/>
      <c r="H270" s="85"/>
      <c r="I270" s="87"/>
      <c r="J270" s="87"/>
      <c r="K270" s="87"/>
      <c r="L270" s="85"/>
      <c r="M270" s="85"/>
      <c r="N270" s="85"/>
      <c r="O270" s="85"/>
      <c r="P270" s="85"/>
      <c r="Q270" s="85"/>
      <c r="R270" s="85"/>
      <c r="S270" s="94"/>
      <c r="T270" s="94"/>
      <c r="U270" s="94"/>
      <c r="V270" s="94"/>
      <c r="W270" s="94"/>
      <c r="X270" s="94"/>
      <c r="Y270" s="94"/>
      <c r="Z270" s="94"/>
      <c r="AA270" s="94"/>
      <c r="AB270" s="94"/>
      <c r="AC270" s="94"/>
      <c r="AD270" s="94"/>
    </row>
    <row r="271">
      <c r="A271" s="85"/>
      <c r="B271" s="85"/>
      <c r="C271" s="86"/>
      <c r="D271" s="85"/>
      <c r="E271" s="86"/>
      <c r="F271" s="85"/>
      <c r="G271" s="85"/>
      <c r="H271" s="85"/>
      <c r="I271" s="87"/>
      <c r="J271" s="87"/>
      <c r="K271" s="87"/>
      <c r="L271" s="85"/>
      <c r="M271" s="85"/>
      <c r="N271" s="85"/>
      <c r="O271" s="85"/>
      <c r="P271" s="85"/>
      <c r="Q271" s="85"/>
      <c r="R271" s="85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  <c r="AC271" s="94"/>
      <c r="AD271" s="94"/>
    </row>
    <row r="272">
      <c r="A272" s="85"/>
      <c r="B272" s="85"/>
      <c r="C272" s="86"/>
      <c r="D272" s="85"/>
      <c r="E272" s="86"/>
      <c r="F272" s="85"/>
      <c r="G272" s="85"/>
      <c r="H272" s="85"/>
      <c r="I272" s="87"/>
      <c r="J272" s="87"/>
      <c r="K272" s="87"/>
      <c r="L272" s="85"/>
      <c r="M272" s="85"/>
      <c r="N272" s="85"/>
      <c r="O272" s="85"/>
      <c r="P272" s="85"/>
      <c r="Q272" s="85"/>
      <c r="R272" s="85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  <c r="AC272" s="94"/>
      <c r="AD272" s="94"/>
    </row>
    <row r="273">
      <c r="A273" s="85"/>
      <c r="B273" s="85"/>
      <c r="C273" s="86"/>
      <c r="D273" s="85"/>
      <c r="E273" s="86"/>
      <c r="F273" s="85"/>
      <c r="G273" s="85"/>
      <c r="H273" s="85"/>
      <c r="I273" s="87"/>
      <c r="J273" s="87"/>
      <c r="K273" s="87"/>
      <c r="L273" s="85"/>
      <c r="M273" s="85"/>
      <c r="N273" s="85"/>
      <c r="O273" s="85"/>
      <c r="P273" s="85"/>
      <c r="Q273" s="85"/>
      <c r="R273" s="85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</row>
    <row r="274">
      <c r="A274" s="85"/>
      <c r="B274" s="85"/>
      <c r="C274" s="86"/>
      <c r="D274" s="85"/>
      <c r="E274" s="86"/>
      <c r="F274" s="85"/>
      <c r="G274" s="85"/>
      <c r="H274" s="85"/>
      <c r="I274" s="87"/>
      <c r="J274" s="87"/>
      <c r="K274" s="87"/>
      <c r="L274" s="85"/>
      <c r="M274" s="85"/>
      <c r="N274" s="85"/>
      <c r="O274" s="85"/>
      <c r="P274" s="85"/>
      <c r="Q274" s="85"/>
      <c r="R274" s="85"/>
      <c r="S274" s="94"/>
      <c r="T274" s="94"/>
      <c r="U274" s="94"/>
      <c r="V274" s="94"/>
      <c r="W274" s="94"/>
      <c r="X274" s="94"/>
      <c r="Y274" s="94"/>
      <c r="Z274" s="94"/>
      <c r="AA274" s="94"/>
      <c r="AB274" s="94"/>
      <c r="AC274" s="94"/>
      <c r="AD274" s="94"/>
    </row>
    <row r="275">
      <c r="A275" s="85"/>
      <c r="B275" s="85"/>
      <c r="C275" s="86"/>
      <c r="D275" s="85"/>
      <c r="E275" s="86"/>
      <c r="F275" s="85"/>
      <c r="G275" s="85"/>
      <c r="H275" s="85"/>
      <c r="I275" s="87"/>
      <c r="J275" s="87"/>
      <c r="K275" s="87"/>
      <c r="L275" s="85"/>
      <c r="M275" s="85"/>
      <c r="N275" s="85"/>
      <c r="O275" s="85"/>
      <c r="P275" s="85"/>
      <c r="Q275" s="85"/>
      <c r="R275" s="85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  <c r="AC275" s="94"/>
      <c r="AD275" s="94"/>
    </row>
    <row r="276">
      <c r="A276" s="85"/>
      <c r="B276" s="85"/>
      <c r="C276" s="86"/>
      <c r="D276" s="85"/>
      <c r="E276" s="86"/>
      <c r="F276" s="85"/>
      <c r="G276" s="85"/>
      <c r="H276" s="85"/>
      <c r="I276" s="87"/>
      <c r="J276" s="87"/>
      <c r="K276" s="87"/>
      <c r="L276" s="85"/>
      <c r="M276" s="85"/>
      <c r="N276" s="85"/>
      <c r="O276" s="85"/>
      <c r="P276" s="85"/>
      <c r="Q276" s="85"/>
      <c r="R276" s="85"/>
      <c r="S276" s="94"/>
      <c r="T276" s="94"/>
      <c r="U276" s="94"/>
      <c r="V276" s="94"/>
      <c r="W276" s="94"/>
      <c r="X276" s="94"/>
      <c r="Y276" s="94"/>
      <c r="Z276" s="94"/>
      <c r="AA276" s="94"/>
      <c r="AB276" s="94"/>
      <c r="AC276" s="94"/>
      <c r="AD276" s="94"/>
    </row>
    <row r="277">
      <c r="A277" s="85"/>
      <c r="B277" s="85"/>
      <c r="C277" s="86"/>
      <c r="D277" s="85"/>
      <c r="E277" s="86"/>
      <c r="F277" s="85"/>
      <c r="G277" s="85"/>
      <c r="H277" s="85"/>
      <c r="I277" s="87"/>
      <c r="J277" s="87"/>
      <c r="K277" s="87"/>
      <c r="L277" s="85"/>
      <c r="M277" s="85"/>
      <c r="N277" s="85"/>
      <c r="O277" s="85"/>
      <c r="P277" s="85"/>
      <c r="Q277" s="85"/>
      <c r="R277" s="85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</row>
    <row r="278">
      <c r="A278" s="85"/>
      <c r="B278" s="85"/>
      <c r="C278" s="86"/>
      <c r="D278" s="85"/>
      <c r="E278" s="86"/>
      <c r="F278" s="85"/>
      <c r="G278" s="85"/>
      <c r="H278" s="85"/>
      <c r="I278" s="87"/>
      <c r="J278" s="87"/>
      <c r="K278" s="87"/>
      <c r="L278" s="85"/>
      <c r="M278" s="85"/>
      <c r="N278" s="85"/>
      <c r="O278" s="85"/>
      <c r="P278" s="85"/>
      <c r="Q278" s="85"/>
      <c r="R278" s="85"/>
      <c r="S278" s="94"/>
      <c r="T278" s="94"/>
      <c r="U278" s="94"/>
      <c r="V278" s="94"/>
      <c r="W278" s="94"/>
      <c r="X278" s="94"/>
      <c r="Y278" s="94"/>
      <c r="Z278" s="94"/>
      <c r="AA278" s="94"/>
      <c r="AB278" s="94"/>
      <c r="AC278" s="94"/>
      <c r="AD278" s="94"/>
    </row>
    <row r="279">
      <c r="A279" s="85"/>
      <c r="B279" s="85"/>
      <c r="C279" s="86"/>
      <c r="D279" s="85"/>
      <c r="E279" s="86"/>
      <c r="F279" s="85"/>
      <c r="G279" s="85"/>
      <c r="H279" s="85"/>
      <c r="I279" s="87"/>
      <c r="J279" s="87"/>
      <c r="K279" s="87"/>
      <c r="L279" s="85"/>
      <c r="M279" s="85"/>
      <c r="N279" s="85"/>
      <c r="O279" s="85"/>
      <c r="P279" s="85"/>
      <c r="Q279" s="85"/>
      <c r="R279" s="85"/>
      <c r="S279" s="94"/>
      <c r="T279" s="94"/>
      <c r="U279" s="94"/>
      <c r="V279" s="94"/>
      <c r="W279" s="94"/>
      <c r="X279" s="94"/>
      <c r="Y279" s="94"/>
      <c r="Z279" s="94"/>
      <c r="AA279" s="94"/>
      <c r="AB279" s="94"/>
      <c r="AC279" s="94"/>
      <c r="AD279" s="94"/>
    </row>
    <row r="280">
      <c r="A280" s="85"/>
      <c r="B280" s="85"/>
      <c r="C280" s="86"/>
      <c r="D280" s="85"/>
      <c r="E280" s="86"/>
      <c r="F280" s="85"/>
      <c r="G280" s="85"/>
      <c r="H280" s="85"/>
      <c r="I280" s="87"/>
      <c r="J280" s="87"/>
      <c r="K280" s="87"/>
      <c r="L280" s="85"/>
      <c r="M280" s="85"/>
      <c r="N280" s="85"/>
      <c r="O280" s="85"/>
      <c r="P280" s="85"/>
      <c r="Q280" s="85"/>
      <c r="R280" s="85"/>
      <c r="S280" s="94"/>
      <c r="T280" s="94"/>
      <c r="U280" s="94"/>
      <c r="V280" s="94"/>
      <c r="W280" s="94"/>
      <c r="X280" s="94"/>
      <c r="Y280" s="94"/>
      <c r="Z280" s="94"/>
      <c r="AA280" s="94"/>
      <c r="AB280" s="94"/>
      <c r="AC280" s="94"/>
      <c r="AD280" s="94"/>
    </row>
    <row r="281">
      <c r="A281" s="85"/>
      <c r="B281" s="85"/>
      <c r="C281" s="86"/>
      <c r="D281" s="85"/>
      <c r="E281" s="86"/>
      <c r="F281" s="85"/>
      <c r="G281" s="85"/>
      <c r="H281" s="85"/>
      <c r="I281" s="87"/>
      <c r="J281" s="87"/>
      <c r="K281" s="87"/>
      <c r="L281" s="85"/>
      <c r="M281" s="85"/>
      <c r="N281" s="85"/>
      <c r="O281" s="85"/>
      <c r="P281" s="85"/>
      <c r="Q281" s="85"/>
      <c r="R281" s="85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94"/>
    </row>
    <row r="282">
      <c r="A282" s="85"/>
      <c r="B282" s="85"/>
      <c r="C282" s="86"/>
      <c r="D282" s="85"/>
      <c r="E282" s="86"/>
      <c r="F282" s="85"/>
      <c r="G282" s="85"/>
      <c r="H282" s="85"/>
      <c r="I282" s="87"/>
      <c r="J282" s="87"/>
      <c r="K282" s="87"/>
      <c r="L282" s="85"/>
      <c r="M282" s="85"/>
      <c r="N282" s="85"/>
      <c r="O282" s="85"/>
      <c r="P282" s="85"/>
      <c r="Q282" s="85"/>
      <c r="R282" s="85"/>
      <c r="S282" s="94"/>
      <c r="T282" s="94"/>
      <c r="U282" s="94"/>
      <c r="V282" s="94"/>
      <c r="W282" s="94"/>
      <c r="X282" s="94"/>
      <c r="Y282" s="94"/>
      <c r="Z282" s="94"/>
      <c r="AA282" s="94"/>
      <c r="AB282" s="94"/>
      <c r="AC282" s="94"/>
      <c r="AD282" s="94"/>
    </row>
    <row r="283">
      <c r="A283" s="85"/>
      <c r="B283" s="85"/>
      <c r="C283" s="86"/>
      <c r="D283" s="85"/>
      <c r="E283" s="86"/>
      <c r="F283" s="85"/>
      <c r="G283" s="85"/>
      <c r="H283" s="85"/>
      <c r="I283" s="87"/>
      <c r="J283" s="87"/>
      <c r="K283" s="87"/>
      <c r="L283" s="85"/>
      <c r="M283" s="85"/>
      <c r="N283" s="85"/>
      <c r="O283" s="85"/>
      <c r="P283" s="85"/>
      <c r="Q283" s="85"/>
      <c r="R283" s="85"/>
      <c r="S283" s="94"/>
      <c r="T283" s="94"/>
      <c r="U283" s="94"/>
      <c r="V283" s="94"/>
      <c r="W283" s="94"/>
      <c r="X283" s="94"/>
      <c r="Y283" s="94"/>
      <c r="Z283" s="94"/>
      <c r="AA283" s="94"/>
      <c r="AB283" s="94"/>
      <c r="AC283" s="94"/>
      <c r="AD283" s="94"/>
    </row>
    <row r="284">
      <c r="A284" s="85"/>
      <c r="B284" s="85"/>
      <c r="C284" s="86"/>
      <c r="D284" s="85"/>
      <c r="E284" s="86"/>
      <c r="F284" s="85"/>
      <c r="G284" s="85"/>
      <c r="H284" s="85"/>
      <c r="I284" s="87"/>
      <c r="J284" s="87"/>
      <c r="K284" s="87"/>
      <c r="L284" s="85"/>
      <c r="M284" s="85"/>
      <c r="N284" s="85"/>
      <c r="O284" s="85"/>
      <c r="P284" s="85"/>
      <c r="Q284" s="85"/>
      <c r="R284" s="85"/>
      <c r="S284" s="94"/>
      <c r="T284" s="94"/>
      <c r="U284" s="94"/>
      <c r="V284" s="94"/>
      <c r="W284" s="94"/>
      <c r="X284" s="94"/>
      <c r="Y284" s="94"/>
      <c r="Z284" s="94"/>
      <c r="AA284" s="94"/>
      <c r="AB284" s="94"/>
      <c r="AC284" s="94"/>
      <c r="AD284" s="94"/>
    </row>
    <row r="285">
      <c r="A285" s="85"/>
      <c r="B285" s="85"/>
      <c r="C285" s="86"/>
      <c r="D285" s="85"/>
      <c r="E285" s="86"/>
      <c r="F285" s="85"/>
      <c r="G285" s="85"/>
      <c r="H285" s="85"/>
      <c r="I285" s="87"/>
      <c r="J285" s="87"/>
      <c r="K285" s="87"/>
      <c r="L285" s="85"/>
      <c r="M285" s="85"/>
      <c r="N285" s="85"/>
      <c r="O285" s="85"/>
      <c r="P285" s="85"/>
      <c r="Q285" s="85"/>
      <c r="R285" s="85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</row>
    <row r="286">
      <c r="A286" s="85"/>
      <c r="B286" s="85"/>
      <c r="C286" s="86"/>
      <c r="D286" s="85"/>
      <c r="E286" s="86"/>
      <c r="F286" s="85"/>
      <c r="G286" s="85"/>
      <c r="H286" s="85"/>
      <c r="I286" s="87"/>
      <c r="J286" s="87"/>
      <c r="K286" s="87"/>
      <c r="L286" s="85"/>
      <c r="M286" s="85"/>
      <c r="N286" s="85"/>
      <c r="O286" s="85"/>
      <c r="P286" s="85"/>
      <c r="Q286" s="85"/>
      <c r="R286" s="85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  <c r="AC286" s="94"/>
      <c r="AD286" s="94"/>
    </row>
    <row r="287">
      <c r="A287" s="85"/>
      <c r="B287" s="85"/>
      <c r="C287" s="86"/>
      <c r="D287" s="85"/>
      <c r="E287" s="86"/>
      <c r="F287" s="85"/>
      <c r="G287" s="85"/>
      <c r="H287" s="85"/>
      <c r="I287" s="87"/>
      <c r="J287" s="87"/>
      <c r="K287" s="87"/>
      <c r="L287" s="85"/>
      <c r="M287" s="85"/>
      <c r="N287" s="85"/>
      <c r="O287" s="85"/>
      <c r="P287" s="85"/>
      <c r="Q287" s="85"/>
      <c r="R287" s="85"/>
      <c r="S287" s="94"/>
      <c r="T287" s="94"/>
      <c r="U287" s="94"/>
      <c r="V287" s="94"/>
      <c r="W287" s="94"/>
      <c r="X287" s="94"/>
      <c r="Y287" s="94"/>
      <c r="Z287" s="94"/>
      <c r="AA287" s="94"/>
      <c r="AB287" s="94"/>
      <c r="AC287" s="94"/>
      <c r="AD287" s="94"/>
    </row>
    <row r="288">
      <c r="A288" s="85"/>
      <c r="B288" s="85"/>
      <c r="C288" s="86"/>
      <c r="D288" s="85"/>
      <c r="E288" s="86"/>
      <c r="F288" s="85"/>
      <c r="G288" s="85"/>
      <c r="H288" s="85"/>
      <c r="I288" s="87"/>
      <c r="J288" s="87"/>
      <c r="K288" s="87"/>
      <c r="L288" s="85"/>
      <c r="M288" s="85"/>
      <c r="N288" s="85"/>
      <c r="O288" s="85"/>
      <c r="P288" s="85"/>
      <c r="Q288" s="85"/>
      <c r="R288" s="85"/>
      <c r="S288" s="94"/>
      <c r="T288" s="94"/>
      <c r="U288" s="94"/>
      <c r="V288" s="94"/>
      <c r="W288" s="94"/>
      <c r="X288" s="94"/>
      <c r="Y288" s="94"/>
      <c r="Z288" s="94"/>
      <c r="AA288" s="94"/>
      <c r="AB288" s="94"/>
      <c r="AC288" s="94"/>
      <c r="AD288" s="94"/>
    </row>
    <row r="289">
      <c r="A289" s="85"/>
      <c r="B289" s="85"/>
      <c r="C289" s="86"/>
      <c r="D289" s="85"/>
      <c r="E289" s="86"/>
      <c r="F289" s="85"/>
      <c r="G289" s="85"/>
      <c r="H289" s="85"/>
      <c r="I289" s="87"/>
      <c r="J289" s="87"/>
      <c r="K289" s="87"/>
      <c r="L289" s="85"/>
      <c r="M289" s="85"/>
      <c r="N289" s="85"/>
      <c r="O289" s="85"/>
      <c r="P289" s="85"/>
      <c r="Q289" s="85"/>
      <c r="R289" s="85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</row>
    <row r="290">
      <c r="A290" s="85"/>
      <c r="B290" s="85"/>
      <c r="C290" s="86"/>
      <c r="D290" s="85"/>
      <c r="E290" s="86"/>
      <c r="F290" s="85"/>
      <c r="G290" s="85"/>
      <c r="H290" s="85"/>
      <c r="I290" s="87"/>
      <c r="J290" s="87"/>
      <c r="K290" s="87"/>
      <c r="L290" s="85"/>
      <c r="M290" s="85"/>
      <c r="N290" s="85"/>
      <c r="O290" s="85"/>
      <c r="P290" s="85"/>
      <c r="Q290" s="85"/>
      <c r="R290" s="85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  <c r="AC290" s="94"/>
      <c r="AD290" s="94"/>
    </row>
    <row r="291">
      <c r="A291" s="85"/>
      <c r="B291" s="85"/>
      <c r="C291" s="86"/>
      <c r="D291" s="85"/>
      <c r="E291" s="86"/>
      <c r="F291" s="85"/>
      <c r="G291" s="85"/>
      <c r="H291" s="85"/>
      <c r="I291" s="87"/>
      <c r="J291" s="87"/>
      <c r="K291" s="87"/>
      <c r="L291" s="85"/>
      <c r="M291" s="85"/>
      <c r="N291" s="85"/>
      <c r="O291" s="85"/>
      <c r="P291" s="85"/>
      <c r="Q291" s="85"/>
      <c r="R291" s="85"/>
      <c r="S291" s="94"/>
      <c r="T291" s="94"/>
      <c r="U291" s="94"/>
      <c r="V291" s="94"/>
      <c r="W291" s="94"/>
      <c r="X291" s="94"/>
      <c r="Y291" s="94"/>
      <c r="Z291" s="94"/>
      <c r="AA291" s="94"/>
      <c r="AB291" s="94"/>
      <c r="AC291" s="94"/>
      <c r="AD291" s="94"/>
    </row>
    <row r="292">
      <c r="A292" s="85"/>
      <c r="B292" s="85"/>
      <c r="C292" s="86"/>
      <c r="D292" s="85"/>
      <c r="E292" s="86"/>
      <c r="F292" s="85"/>
      <c r="G292" s="85"/>
      <c r="H292" s="85"/>
      <c r="I292" s="87"/>
      <c r="J292" s="87"/>
      <c r="K292" s="87"/>
      <c r="L292" s="85"/>
      <c r="M292" s="85"/>
      <c r="N292" s="85"/>
      <c r="O292" s="85"/>
      <c r="P292" s="85"/>
      <c r="Q292" s="85"/>
      <c r="R292" s="85"/>
      <c r="S292" s="94"/>
      <c r="T292" s="94"/>
      <c r="U292" s="94"/>
      <c r="V292" s="94"/>
      <c r="W292" s="94"/>
      <c r="X292" s="94"/>
      <c r="Y292" s="94"/>
      <c r="Z292" s="94"/>
      <c r="AA292" s="94"/>
      <c r="AB292" s="94"/>
      <c r="AC292" s="94"/>
      <c r="AD292" s="94"/>
    </row>
    <row r="293">
      <c r="A293" s="85"/>
      <c r="B293" s="85"/>
      <c r="C293" s="86"/>
      <c r="D293" s="85"/>
      <c r="E293" s="86"/>
      <c r="F293" s="85"/>
      <c r="G293" s="85"/>
      <c r="H293" s="85"/>
      <c r="I293" s="87"/>
      <c r="J293" s="87"/>
      <c r="K293" s="87"/>
      <c r="L293" s="85"/>
      <c r="M293" s="85"/>
      <c r="N293" s="85"/>
      <c r="O293" s="85"/>
      <c r="P293" s="85"/>
      <c r="Q293" s="85"/>
      <c r="R293" s="85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</row>
    <row r="294">
      <c r="A294" s="85"/>
      <c r="B294" s="85"/>
      <c r="C294" s="86"/>
      <c r="D294" s="85"/>
      <c r="E294" s="86"/>
      <c r="F294" s="85"/>
      <c r="G294" s="85"/>
      <c r="H294" s="85"/>
      <c r="I294" s="87"/>
      <c r="J294" s="87"/>
      <c r="K294" s="87"/>
      <c r="L294" s="85"/>
      <c r="M294" s="85"/>
      <c r="N294" s="85"/>
      <c r="O294" s="85"/>
      <c r="P294" s="85"/>
      <c r="Q294" s="85"/>
      <c r="R294" s="85"/>
      <c r="S294" s="94"/>
      <c r="T294" s="94"/>
      <c r="U294" s="94"/>
      <c r="V294" s="94"/>
      <c r="W294" s="94"/>
      <c r="X294" s="94"/>
      <c r="Y294" s="94"/>
      <c r="Z294" s="94"/>
      <c r="AA294" s="94"/>
      <c r="AB294" s="94"/>
      <c r="AC294" s="94"/>
      <c r="AD294" s="94"/>
    </row>
    <row r="295">
      <c r="A295" s="85"/>
      <c r="B295" s="85"/>
      <c r="C295" s="86"/>
      <c r="D295" s="85"/>
      <c r="E295" s="86"/>
      <c r="F295" s="85"/>
      <c r="G295" s="85"/>
      <c r="H295" s="85"/>
      <c r="I295" s="87"/>
      <c r="J295" s="87"/>
      <c r="K295" s="87"/>
      <c r="L295" s="85"/>
      <c r="M295" s="85"/>
      <c r="N295" s="85"/>
      <c r="O295" s="85"/>
      <c r="P295" s="85"/>
      <c r="Q295" s="85"/>
      <c r="R295" s="85"/>
      <c r="S295" s="94"/>
      <c r="T295" s="94"/>
      <c r="U295" s="94"/>
      <c r="V295" s="94"/>
      <c r="W295" s="94"/>
      <c r="X295" s="94"/>
      <c r="Y295" s="94"/>
      <c r="Z295" s="94"/>
      <c r="AA295" s="94"/>
      <c r="AB295" s="94"/>
      <c r="AC295" s="94"/>
      <c r="AD295" s="94"/>
    </row>
    <row r="296">
      <c r="A296" s="85"/>
      <c r="B296" s="85"/>
      <c r="C296" s="86"/>
      <c r="D296" s="85"/>
      <c r="E296" s="86"/>
      <c r="F296" s="85"/>
      <c r="G296" s="85"/>
      <c r="H296" s="85"/>
      <c r="I296" s="87"/>
      <c r="J296" s="87"/>
      <c r="K296" s="87"/>
      <c r="L296" s="85"/>
      <c r="M296" s="85"/>
      <c r="N296" s="85"/>
      <c r="O296" s="85"/>
      <c r="P296" s="85"/>
      <c r="Q296" s="85"/>
      <c r="R296" s="85"/>
      <c r="S296" s="94"/>
      <c r="T296" s="94"/>
      <c r="U296" s="94"/>
      <c r="V296" s="94"/>
      <c r="W296" s="94"/>
      <c r="X296" s="94"/>
      <c r="Y296" s="94"/>
      <c r="Z296" s="94"/>
      <c r="AA296" s="94"/>
      <c r="AB296" s="94"/>
      <c r="AC296" s="94"/>
      <c r="AD296" s="94"/>
    </row>
    <row r="297">
      <c r="A297" s="85"/>
      <c r="B297" s="85"/>
      <c r="C297" s="86"/>
      <c r="D297" s="85"/>
      <c r="E297" s="86"/>
      <c r="F297" s="85"/>
      <c r="G297" s="85"/>
      <c r="H297" s="85"/>
      <c r="I297" s="87"/>
      <c r="J297" s="87"/>
      <c r="K297" s="87"/>
      <c r="L297" s="85"/>
      <c r="M297" s="85"/>
      <c r="N297" s="85"/>
      <c r="O297" s="85"/>
      <c r="P297" s="85"/>
      <c r="Q297" s="85"/>
      <c r="R297" s="85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</row>
    <row r="298">
      <c r="A298" s="85"/>
      <c r="B298" s="85"/>
      <c r="C298" s="86"/>
      <c r="D298" s="85"/>
      <c r="E298" s="86"/>
      <c r="F298" s="85"/>
      <c r="G298" s="85"/>
      <c r="H298" s="85"/>
      <c r="I298" s="87"/>
      <c r="J298" s="87"/>
      <c r="K298" s="87"/>
      <c r="L298" s="85"/>
      <c r="M298" s="85"/>
      <c r="N298" s="85"/>
      <c r="O298" s="85"/>
      <c r="P298" s="85"/>
      <c r="Q298" s="85"/>
      <c r="R298" s="85"/>
      <c r="S298" s="94"/>
      <c r="T298" s="94"/>
      <c r="U298" s="94"/>
      <c r="V298" s="94"/>
      <c r="W298" s="94"/>
      <c r="X298" s="94"/>
      <c r="Y298" s="94"/>
      <c r="Z298" s="94"/>
      <c r="AA298" s="94"/>
      <c r="AB298" s="94"/>
      <c r="AC298" s="94"/>
      <c r="AD298" s="94"/>
    </row>
    <row r="299">
      <c r="A299" s="85"/>
      <c r="B299" s="85"/>
      <c r="C299" s="86"/>
      <c r="D299" s="85"/>
      <c r="E299" s="86"/>
      <c r="F299" s="85"/>
      <c r="G299" s="85"/>
      <c r="H299" s="85"/>
      <c r="I299" s="87"/>
      <c r="J299" s="87"/>
      <c r="K299" s="87"/>
      <c r="L299" s="85"/>
      <c r="M299" s="85"/>
      <c r="N299" s="85"/>
      <c r="O299" s="85"/>
      <c r="P299" s="85"/>
      <c r="Q299" s="85"/>
      <c r="R299" s="85"/>
      <c r="S299" s="94"/>
      <c r="T299" s="94"/>
      <c r="U299" s="94"/>
      <c r="V299" s="94"/>
      <c r="W299" s="94"/>
      <c r="X299" s="94"/>
      <c r="Y299" s="94"/>
      <c r="Z299" s="94"/>
      <c r="AA299" s="94"/>
      <c r="AB299" s="94"/>
      <c r="AC299" s="94"/>
      <c r="AD299" s="94"/>
    </row>
    <row r="300">
      <c r="A300" s="85"/>
      <c r="B300" s="85"/>
      <c r="C300" s="86"/>
      <c r="D300" s="85"/>
      <c r="E300" s="86"/>
      <c r="F300" s="85"/>
      <c r="G300" s="85"/>
      <c r="H300" s="85"/>
      <c r="I300" s="87"/>
      <c r="J300" s="87"/>
      <c r="K300" s="87"/>
      <c r="L300" s="85"/>
      <c r="M300" s="85"/>
      <c r="N300" s="85"/>
      <c r="O300" s="85"/>
      <c r="P300" s="85"/>
      <c r="Q300" s="85"/>
      <c r="R300" s="85"/>
      <c r="S300" s="94"/>
      <c r="T300" s="94"/>
      <c r="U300" s="94"/>
      <c r="V300" s="94"/>
      <c r="W300" s="94"/>
      <c r="X300" s="94"/>
      <c r="Y300" s="94"/>
      <c r="Z300" s="94"/>
      <c r="AA300" s="94"/>
      <c r="AB300" s="94"/>
      <c r="AC300" s="94"/>
      <c r="AD300" s="94"/>
    </row>
    <row r="301">
      <c r="A301" s="85"/>
      <c r="B301" s="85"/>
      <c r="C301" s="86"/>
      <c r="D301" s="85"/>
      <c r="E301" s="86"/>
      <c r="F301" s="85"/>
      <c r="G301" s="85"/>
      <c r="H301" s="85"/>
      <c r="I301" s="87"/>
      <c r="J301" s="87"/>
      <c r="K301" s="87"/>
      <c r="L301" s="85"/>
      <c r="M301" s="85"/>
      <c r="N301" s="85"/>
      <c r="O301" s="85"/>
      <c r="P301" s="85"/>
      <c r="Q301" s="85"/>
      <c r="R301" s="85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</row>
    <row r="302">
      <c r="A302" s="85"/>
      <c r="B302" s="85"/>
      <c r="C302" s="86"/>
      <c r="D302" s="85"/>
      <c r="E302" s="86"/>
      <c r="F302" s="85"/>
      <c r="G302" s="85"/>
      <c r="H302" s="85"/>
      <c r="I302" s="87"/>
      <c r="J302" s="87"/>
      <c r="K302" s="87"/>
      <c r="L302" s="85"/>
      <c r="M302" s="85"/>
      <c r="N302" s="85"/>
      <c r="O302" s="85"/>
      <c r="P302" s="85"/>
      <c r="Q302" s="85"/>
      <c r="R302" s="85"/>
      <c r="S302" s="94"/>
      <c r="T302" s="94"/>
      <c r="U302" s="94"/>
      <c r="V302" s="94"/>
      <c r="W302" s="94"/>
      <c r="X302" s="94"/>
      <c r="Y302" s="94"/>
      <c r="Z302" s="94"/>
      <c r="AA302" s="94"/>
      <c r="AB302" s="94"/>
      <c r="AC302" s="94"/>
      <c r="AD302" s="94"/>
    </row>
    <row r="303">
      <c r="A303" s="85"/>
      <c r="B303" s="85"/>
      <c r="C303" s="86"/>
      <c r="D303" s="85"/>
      <c r="E303" s="86"/>
      <c r="F303" s="85"/>
      <c r="G303" s="85"/>
      <c r="H303" s="85"/>
      <c r="I303" s="87"/>
      <c r="J303" s="87"/>
      <c r="K303" s="87"/>
      <c r="L303" s="85"/>
      <c r="M303" s="85"/>
      <c r="N303" s="85"/>
      <c r="O303" s="85"/>
      <c r="P303" s="85"/>
      <c r="Q303" s="85"/>
      <c r="R303" s="85"/>
      <c r="S303" s="94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  <c r="AD303" s="94"/>
    </row>
    <row r="304">
      <c r="A304" s="85"/>
      <c r="B304" s="85"/>
      <c r="C304" s="86"/>
      <c r="D304" s="85"/>
      <c r="E304" s="86"/>
      <c r="F304" s="85"/>
      <c r="G304" s="85"/>
      <c r="H304" s="85"/>
      <c r="I304" s="87"/>
      <c r="J304" s="87"/>
      <c r="K304" s="87"/>
      <c r="L304" s="85"/>
      <c r="M304" s="85"/>
      <c r="N304" s="85"/>
      <c r="O304" s="85"/>
      <c r="P304" s="85"/>
      <c r="Q304" s="85"/>
      <c r="R304" s="85"/>
      <c r="S304" s="94"/>
      <c r="T304" s="94"/>
      <c r="U304" s="94"/>
      <c r="V304" s="94"/>
      <c r="W304" s="94"/>
      <c r="X304" s="94"/>
      <c r="Y304" s="94"/>
      <c r="Z304" s="94"/>
      <c r="AA304" s="94"/>
      <c r="AB304" s="94"/>
      <c r="AC304" s="94"/>
      <c r="AD304" s="94"/>
    </row>
    <row r="305">
      <c r="A305" s="85"/>
      <c r="B305" s="85"/>
      <c r="C305" s="86"/>
      <c r="D305" s="85"/>
      <c r="E305" s="86"/>
      <c r="F305" s="85"/>
      <c r="G305" s="85"/>
      <c r="H305" s="85"/>
      <c r="I305" s="87"/>
      <c r="J305" s="87"/>
      <c r="K305" s="87"/>
      <c r="L305" s="85"/>
      <c r="M305" s="85"/>
      <c r="N305" s="85"/>
      <c r="O305" s="85"/>
      <c r="P305" s="85"/>
      <c r="Q305" s="85"/>
      <c r="R305" s="85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</row>
    <row r="306">
      <c r="A306" s="85"/>
      <c r="B306" s="85"/>
      <c r="C306" s="86"/>
      <c r="D306" s="85"/>
      <c r="E306" s="86"/>
      <c r="F306" s="85"/>
      <c r="G306" s="85"/>
      <c r="H306" s="85"/>
      <c r="I306" s="87"/>
      <c r="J306" s="87"/>
      <c r="K306" s="87"/>
      <c r="L306" s="85"/>
      <c r="M306" s="85"/>
      <c r="N306" s="85"/>
      <c r="O306" s="85"/>
      <c r="P306" s="85"/>
      <c r="Q306" s="85"/>
      <c r="R306" s="85"/>
      <c r="S306" s="94"/>
      <c r="T306" s="94"/>
      <c r="U306" s="94"/>
      <c r="V306" s="94"/>
      <c r="W306" s="94"/>
      <c r="X306" s="94"/>
      <c r="Y306" s="94"/>
      <c r="Z306" s="94"/>
      <c r="AA306" s="94"/>
      <c r="AB306" s="94"/>
      <c r="AC306" s="94"/>
      <c r="AD306" s="94"/>
    </row>
    <row r="307">
      <c r="A307" s="85"/>
      <c r="B307" s="85"/>
      <c r="C307" s="86"/>
      <c r="D307" s="85"/>
      <c r="E307" s="86"/>
      <c r="F307" s="85"/>
      <c r="G307" s="85"/>
      <c r="H307" s="85"/>
      <c r="I307" s="87"/>
      <c r="J307" s="87"/>
      <c r="K307" s="87"/>
      <c r="L307" s="85"/>
      <c r="M307" s="85"/>
      <c r="N307" s="85"/>
      <c r="O307" s="85"/>
      <c r="P307" s="85"/>
      <c r="Q307" s="85"/>
      <c r="R307" s="85"/>
      <c r="S307" s="94"/>
      <c r="T307" s="94"/>
      <c r="U307" s="94"/>
      <c r="V307" s="94"/>
      <c r="W307" s="94"/>
      <c r="X307" s="94"/>
      <c r="Y307" s="94"/>
      <c r="Z307" s="94"/>
      <c r="AA307" s="94"/>
      <c r="AB307" s="94"/>
      <c r="AC307" s="94"/>
      <c r="AD307" s="94"/>
    </row>
    <row r="308">
      <c r="A308" s="85"/>
      <c r="B308" s="85"/>
      <c r="C308" s="86"/>
      <c r="D308" s="85"/>
      <c r="E308" s="86"/>
      <c r="F308" s="85"/>
      <c r="G308" s="85"/>
      <c r="H308" s="85"/>
      <c r="I308" s="87"/>
      <c r="J308" s="87"/>
      <c r="K308" s="87"/>
      <c r="L308" s="85"/>
      <c r="M308" s="85"/>
      <c r="N308" s="85"/>
      <c r="O308" s="85"/>
      <c r="P308" s="85"/>
      <c r="Q308" s="85"/>
      <c r="R308" s="85"/>
      <c r="S308" s="94"/>
      <c r="T308" s="94"/>
      <c r="U308" s="94"/>
      <c r="V308" s="94"/>
      <c r="W308" s="94"/>
      <c r="X308" s="94"/>
      <c r="Y308" s="94"/>
      <c r="Z308" s="94"/>
      <c r="AA308" s="94"/>
      <c r="AB308" s="94"/>
      <c r="AC308" s="94"/>
      <c r="AD308" s="94"/>
    </row>
    <row r="309">
      <c r="A309" s="85"/>
      <c r="B309" s="85"/>
      <c r="C309" s="86"/>
      <c r="D309" s="85"/>
      <c r="E309" s="86"/>
      <c r="F309" s="85"/>
      <c r="G309" s="85"/>
      <c r="H309" s="85"/>
      <c r="I309" s="87"/>
      <c r="J309" s="87"/>
      <c r="K309" s="87"/>
      <c r="L309" s="85"/>
      <c r="M309" s="85"/>
      <c r="N309" s="85"/>
      <c r="O309" s="85"/>
      <c r="P309" s="85"/>
      <c r="Q309" s="85"/>
      <c r="R309" s="85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</row>
    <row r="310">
      <c r="A310" s="85"/>
      <c r="B310" s="85"/>
      <c r="C310" s="86"/>
      <c r="D310" s="85"/>
      <c r="E310" s="86"/>
      <c r="F310" s="85"/>
      <c r="G310" s="85"/>
      <c r="H310" s="85"/>
      <c r="I310" s="87"/>
      <c r="J310" s="87"/>
      <c r="K310" s="87"/>
      <c r="L310" s="85"/>
      <c r="M310" s="85"/>
      <c r="N310" s="85"/>
      <c r="O310" s="85"/>
      <c r="P310" s="85"/>
      <c r="Q310" s="85"/>
      <c r="R310" s="85"/>
      <c r="S310" s="94"/>
      <c r="T310" s="94"/>
      <c r="U310" s="94"/>
      <c r="V310" s="94"/>
      <c r="W310" s="94"/>
      <c r="X310" s="94"/>
      <c r="Y310" s="94"/>
      <c r="Z310" s="94"/>
      <c r="AA310" s="94"/>
      <c r="AB310" s="94"/>
      <c r="AC310" s="94"/>
      <c r="AD310" s="94"/>
    </row>
    <row r="311">
      <c r="A311" s="85"/>
      <c r="B311" s="85"/>
      <c r="C311" s="86"/>
      <c r="D311" s="85"/>
      <c r="E311" s="86"/>
      <c r="F311" s="85"/>
      <c r="G311" s="85"/>
      <c r="H311" s="85"/>
      <c r="I311" s="87"/>
      <c r="J311" s="87"/>
      <c r="K311" s="87"/>
      <c r="L311" s="85"/>
      <c r="M311" s="85"/>
      <c r="N311" s="85"/>
      <c r="O311" s="85"/>
      <c r="P311" s="85"/>
      <c r="Q311" s="85"/>
      <c r="R311" s="85"/>
      <c r="S311" s="94"/>
      <c r="T311" s="94"/>
      <c r="U311" s="94"/>
      <c r="V311" s="94"/>
      <c r="W311" s="94"/>
      <c r="X311" s="94"/>
      <c r="Y311" s="94"/>
      <c r="Z311" s="94"/>
      <c r="AA311" s="94"/>
      <c r="AB311" s="94"/>
      <c r="AC311" s="94"/>
      <c r="AD311" s="94"/>
    </row>
    <row r="312">
      <c r="A312" s="85"/>
      <c r="B312" s="85"/>
      <c r="C312" s="86"/>
      <c r="D312" s="85"/>
      <c r="E312" s="86"/>
      <c r="F312" s="85"/>
      <c r="G312" s="85"/>
      <c r="H312" s="85"/>
      <c r="I312" s="87"/>
      <c r="J312" s="87"/>
      <c r="K312" s="87"/>
      <c r="L312" s="85"/>
      <c r="M312" s="85"/>
      <c r="N312" s="85"/>
      <c r="O312" s="85"/>
      <c r="P312" s="85"/>
      <c r="Q312" s="85"/>
      <c r="R312" s="85"/>
      <c r="S312" s="94"/>
      <c r="T312" s="94"/>
      <c r="U312" s="94"/>
      <c r="V312" s="94"/>
      <c r="W312" s="94"/>
      <c r="X312" s="94"/>
      <c r="Y312" s="94"/>
      <c r="Z312" s="94"/>
      <c r="AA312" s="94"/>
      <c r="AB312" s="94"/>
      <c r="AC312" s="94"/>
      <c r="AD312" s="94"/>
    </row>
    <row r="313">
      <c r="A313" s="85"/>
      <c r="B313" s="85"/>
      <c r="C313" s="86"/>
      <c r="D313" s="85"/>
      <c r="E313" s="86"/>
      <c r="F313" s="85"/>
      <c r="G313" s="85"/>
      <c r="H313" s="85"/>
      <c r="I313" s="87"/>
      <c r="J313" s="87"/>
      <c r="K313" s="87"/>
      <c r="L313" s="85"/>
      <c r="M313" s="85"/>
      <c r="N313" s="85"/>
      <c r="O313" s="85"/>
      <c r="P313" s="85"/>
      <c r="Q313" s="85"/>
      <c r="R313" s="85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</row>
    <row r="314">
      <c r="A314" s="85"/>
      <c r="B314" s="85"/>
      <c r="C314" s="86"/>
      <c r="D314" s="85"/>
      <c r="E314" s="86"/>
      <c r="F314" s="85"/>
      <c r="G314" s="85"/>
      <c r="H314" s="85"/>
      <c r="I314" s="87"/>
      <c r="J314" s="87"/>
      <c r="K314" s="87"/>
      <c r="L314" s="85"/>
      <c r="M314" s="85"/>
      <c r="N314" s="85"/>
      <c r="O314" s="85"/>
      <c r="P314" s="85"/>
      <c r="Q314" s="85"/>
      <c r="R314" s="85"/>
      <c r="S314" s="94"/>
      <c r="T314" s="94"/>
      <c r="U314" s="94"/>
      <c r="V314" s="94"/>
      <c r="W314" s="94"/>
      <c r="X314" s="94"/>
      <c r="Y314" s="94"/>
      <c r="Z314" s="94"/>
      <c r="AA314" s="94"/>
      <c r="AB314" s="94"/>
      <c r="AC314" s="94"/>
      <c r="AD314" s="94"/>
    </row>
    <row r="315">
      <c r="A315" s="85"/>
      <c r="B315" s="85"/>
      <c r="C315" s="86"/>
      <c r="D315" s="85"/>
      <c r="E315" s="86"/>
      <c r="F315" s="85"/>
      <c r="G315" s="85"/>
      <c r="H315" s="85"/>
      <c r="I315" s="87"/>
      <c r="J315" s="87"/>
      <c r="K315" s="87"/>
      <c r="L315" s="85"/>
      <c r="M315" s="85"/>
      <c r="N315" s="85"/>
      <c r="O315" s="85"/>
      <c r="P315" s="85"/>
      <c r="Q315" s="85"/>
      <c r="R315" s="85"/>
      <c r="S315" s="94"/>
      <c r="T315" s="94"/>
      <c r="U315" s="94"/>
      <c r="V315" s="94"/>
      <c r="W315" s="94"/>
      <c r="X315" s="94"/>
      <c r="Y315" s="94"/>
      <c r="Z315" s="94"/>
      <c r="AA315" s="94"/>
      <c r="AB315" s="94"/>
      <c r="AC315" s="94"/>
      <c r="AD315" s="94"/>
    </row>
    <row r="316">
      <c r="A316" s="85"/>
      <c r="B316" s="85"/>
      <c r="C316" s="86"/>
      <c r="D316" s="85"/>
      <c r="E316" s="86"/>
      <c r="F316" s="85"/>
      <c r="G316" s="85"/>
      <c r="H316" s="85"/>
      <c r="I316" s="87"/>
      <c r="J316" s="87"/>
      <c r="K316" s="87"/>
      <c r="L316" s="85"/>
      <c r="M316" s="85"/>
      <c r="N316" s="85"/>
      <c r="O316" s="85"/>
      <c r="P316" s="85"/>
      <c r="Q316" s="85"/>
      <c r="R316" s="85"/>
      <c r="S316" s="94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  <c r="AD316" s="94"/>
    </row>
    <row r="317">
      <c r="A317" s="85"/>
      <c r="B317" s="85"/>
      <c r="C317" s="86"/>
      <c r="D317" s="85"/>
      <c r="E317" s="86"/>
      <c r="F317" s="85"/>
      <c r="G317" s="85"/>
      <c r="H317" s="85"/>
      <c r="I317" s="87"/>
      <c r="J317" s="87"/>
      <c r="K317" s="87"/>
      <c r="L317" s="85"/>
      <c r="M317" s="85"/>
      <c r="N317" s="85"/>
      <c r="O317" s="85"/>
      <c r="P317" s="85"/>
      <c r="Q317" s="85"/>
      <c r="R317" s="85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</row>
    <row r="318">
      <c r="A318" s="85"/>
      <c r="B318" s="85"/>
      <c r="C318" s="86"/>
      <c r="D318" s="85"/>
      <c r="E318" s="86"/>
      <c r="F318" s="85"/>
      <c r="G318" s="85"/>
      <c r="H318" s="85"/>
      <c r="I318" s="87"/>
      <c r="J318" s="87"/>
      <c r="K318" s="87"/>
      <c r="L318" s="85"/>
      <c r="M318" s="85"/>
      <c r="N318" s="85"/>
      <c r="O318" s="85"/>
      <c r="P318" s="85"/>
      <c r="Q318" s="85"/>
      <c r="R318" s="85"/>
      <c r="S318" s="94"/>
      <c r="T318" s="94"/>
      <c r="U318" s="94"/>
      <c r="V318" s="94"/>
      <c r="W318" s="94"/>
      <c r="X318" s="94"/>
      <c r="Y318" s="94"/>
      <c r="Z318" s="94"/>
      <c r="AA318" s="94"/>
      <c r="AB318" s="94"/>
      <c r="AC318" s="94"/>
      <c r="AD318" s="94"/>
    </row>
    <row r="319">
      <c r="A319" s="85"/>
      <c r="B319" s="85"/>
      <c r="C319" s="86"/>
      <c r="D319" s="85"/>
      <c r="E319" s="86"/>
      <c r="F319" s="85"/>
      <c r="G319" s="85"/>
      <c r="H319" s="85"/>
      <c r="I319" s="87"/>
      <c r="J319" s="87"/>
      <c r="K319" s="87"/>
      <c r="L319" s="85"/>
      <c r="M319" s="85"/>
      <c r="N319" s="85"/>
      <c r="O319" s="85"/>
      <c r="P319" s="85"/>
      <c r="Q319" s="85"/>
      <c r="R319" s="85"/>
      <c r="S319" s="94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94"/>
    </row>
    <row r="320">
      <c r="A320" s="85"/>
      <c r="B320" s="85"/>
      <c r="C320" s="86"/>
      <c r="D320" s="85"/>
      <c r="E320" s="86"/>
      <c r="F320" s="85"/>
      <c r="G320" s="85"/>
      <c r="H320" s="85"/>
      <c r="I320" s="87"/>
      <c r="J320" s="87"/>
      <c r="K320" s="87"/>
      <c r="L320" s="85"/>
      <c r="M320" s="85"/>
      <c r="N320" s="85"/>
      <c r="O320" s="85"/>
      <c r="P320" s="85"/>
      <c r="Q320" s="85"/>
      <c r="R320" s="85"/>
      <c r="S320" s="94"/>
      <c r="T320" s="94"/>
      <c r="U320" s="94"/>
      <c r="V320" s="94"/>
      <c r="W320" s="94"/>
      <c r="X320" s="94"/>
      <c r="Y320" s="94"/>
      <c r="Z320" s="94"/>
      <c r="AA320" s="94"/>
      <c r="AB320" s="94"/>
      <c r="AC320" s="94"/>
      <c r="AD320" s="94"/>
    </row>
    <row r="321">
      <c r="A321" s="85"/>
      <c r="B321" s="85"/>
      <c r="C321" s="86"/>
      <c r="D321" s="85"/>
      <c r="E321" s="86"/>
      <c r="F321" s="85"/>
      <c r="G321" s="85"/>
      <c r="H321" s="85"/>
      <c r="I321" s="87"/>
      <c r="J321" s="87"/>
      <c r="K321" s="87"/>
      <c r="L321" s="85"/>
      <c r="M321" s="85"/>
      <c r="N321" s="85"/>
      <c r="O321" s="85"/>
      <c r="P321" s="85"/>
      <c r="Q321" s="85"/>
      <c r="R321" s="85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</row>
    <row r="322">
      <c r="A322" s="85"/>
      <c r="B322" s="85"/>
      <c r="C322" s="86"/>
      <c r="D322" s="85"/>
      <c r="E322" s="86"/>
      <c r="F322" s="85"/>
      <c r="G322" s="85"/>
      <c r="H322" s="85"/>
      <c r="I322" s="87"/>
      <c r="J322" s="87"/>
      <c r="K322" s="87"/>
      <c r="L322" s="85"/>
      <c r="M322" s="85"/>
      <c r="N322" s="85"/>
      <c r="O322" s="85"/>
      <c r="P322" s="85"/>
      <c r="Q322" s="85"/>
      <c r="R322" s="85"/>
      <c r="S322" s="94"/>
      <c r="T322" s="94"/>
      <c r="U322" s="94"/>
      <c r="V322" s="94"/>
      <c r="W322" s="94"/>
      <c r="X322" s="94"/>
      <c r="Y322" s="94"/>
      <c r="Z322" s="94"/>
      <c r="AA322" s="94"/>
      <c r="AB322" s="94"/>
      <c r="AC322" s="94"/>
      <c r="AD322" s="94"/>
    </row>
    <row r="323">
      <c r="A323" s="85"/>
      <c r="B323" s="85"/>
      <c r="C323" s="86"/>
      <c r="D323" s="85"/>
      <c r="E323" s="86"/>
      <c r="F323" s="85"/>
      <c r="G323" s="85"/>
      <c r="H323" s="85"/>
      <c r="I323" s="87"/>
      <c r="J323" s="87"/>
      <c r="K323" s="87"/>
      <c r="L323" s="85"/>
      <c r="M323" s="85"/>
      <c r="N323" s="85"/>
      <c r="O323" s="85"/>
      <c r="P323" s="85"/>
      <c r="Q323" s="85"/>
      <c r="R323" s="85"/>
      <c r="S323" s="94"/>
      <c r="T323" s="94"/>
      <c r="U323" s="94"/>
      <c r="V323" s="94"/>
      <c r="W323" s="94"/>
      <c r="X323" s="94"/>
      <c r="Y323" s="94"/>
      <c r="Z323" s="94"/>
      <c r="AA323" s="94"/>
      <c r="AB323" s="94"/>
      <c r="AC323" s="94"/>
      <c r="AD323" s="94"/>
    </row>
    <row r="324">
      <c r="A324" s="85"/>
      <c r="B324" s="85"/>
      <c r="C324" s="86"/>
      <c r="D324" s="85"/>
      <c r="E324" s="86"/>
      <c r="F324" s="85"/>
      <c r="G324" s="85"/>
      <c r="H324" s="85"/>
      <c r="I324" s="87"/>
      <c r="J324" s="87"/>
      <c r="K324" s="87"/>
      <c r="L324" s="85"/>
      <c r="M324" s="85"/>
      <c r="N324" s="85"/>
      <c r="O324" s="85"/>
      <c r="P324" s="85"/>
      <c r="Q324" s="85"/>
      <c r="R324" s="85"/>
      <c r="S324" s="94"/>
      <c r="T324" s="94"/>
      <c r="U324" s="94"/>
      <c r="V324" s="94"/>
      <c r="W324" s="94"/>
      <c r="X324" s="94"/>
      <c r="Y324" s="94"/>
      <c r="Z324" s="94"/>
      <c r="AA324" s="94"/>
      <c r="AB324" s="94"/>
      <c r="AC324" s="94"/>
      <c r="AD324" s="94"/>
    </row>
    <row r="325">
      <c r="A325" s="85"/>
      <c r="B325" s="85"/>
      <c r="C325" s="86"/>
      <c r="D325" s="85"/>
      <c r="E325" s="86"/>
      <c r="F325" s="85"/>
      <c r="G325" s="85"/>
      <c r="H325" s="85"/>
      <c r="I325" s="87"/>
      <c r="J325" s="87"/>
      <c r="K325" s="87"/>
      <c r="L325" s="85"/>
      <c r="M325" s="85"/>
      <c r="N325" s="85"/>
      <c r="O325" s="85"/>
      <c r="P325" s="85"/>
      <c r="Q325" s="85"/>
      <c r="R325" s="85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</row>
    <row r="326">
      <c r="A326" s="85"/>
      <c r="B326" s="85"/>
      <c r="C326" s="86"/>
      <c r="D326" s="85"/>
      <c r="E326" s="86"/>
      <c r="F326" s="85"/>
      <c r="G326" s="85"/>
      <c r="H326" s="85"/>
      <c r="I326" s="87"/>
      <c r="J326" s="87"/>
      <c r="K326" s="87"/>
      <c r="L326" s="85"/>
      <c r="M326" s="85"/>
      <c r="N326" s="85"/>
      <c r="O326" s="85"/>
      <c r="P326" s="85"/>
      <c r="Q326" s="85"/>
      <c r="R326" s="85"/>
      <c r="S326" s="94"/>
      <c r="T326" s="94"/>
      <c r="U326" s="94"/>
      <c r="V326" s="94"/>
      <c r="W326" s="94"/>
      <c r="X326" s="94"/>
      <c r="Y326" s="94"/>
      <c r="Z326" s="94"/>
      <c r="AA326" s="94"/>
      <c r="AB326" s="94"/>
      <c r="AC326" s="94"/>
      <c r="AD326" s="94"/>
    </row>
    <row r="327">
      <c r="A327" s="85"/>
      <c r="B327" s="85"/>
      <c r="C327" s="86"/>
      <c r="D327" s="85"/>
      <c r="E327" s="86"/>
      <c r="F327" s="85"/>
      <c r="G327" s="85"/>
      <c r="H327" s="85"/>
      <c r="I327" s="87"/>
      <c r="J327" s="87"/>
      <c r="K327" s="87"/>
      <c r="L327" s="85"/>
      <c r="M327" s="85"/>
      <c r="N327" s="85"/>
      <c r="O327" s="85"/>
      <c r="P327" s="85"/>
      <c r="Q327" s="85"/>
      <c r="R327" s="85"/>
      <c r="S327" s="94"/>
      <c r="T327" s="94"/>
      <c r="U327" s="94"/>
      <c r="V327" s="94"/>
      <c r="W327" s="94"/>
      <c r="X327" s="94"/>
      <c r="Y327" s="94"/>
      <c r="Z327" s="94"/>
      <c r="AA327" s="94"/>
      <c r="AB327" s="94"/>
      <c r="AC327" s="94"/>
      <c r="AD327" s="94"/>
    </row>
    <row r="328">
      <c r="A328" s="85"/>
      <c r="B328" s="85"/>
      <c r="C328" s="86"/>
      <c r="D328" s="85"/>
      <c r="E328" s="86"/>
      <c r="F328" s="85"/>
      <c r="G328" s="85"/>
      <c r="H328" s="85"/>
      <c r="I328" s="87"/>
      <c r="J328" s="87"/>
      <c r="K328" s="87"/>
      <c r="L328" s="85"/>
      <c r="M328" s="85"/>
      <c r="N328" s="85"/>
      <c r="O328" s="85"/>
      <c r="P328" s="85"/>
      <c r="Q328" s="85"/>
      <c r="R328" s="85"/>
      <c r="S328" s="94"/>
      <c r="T328" s="94"/>
      <c r="U328" s="94"/>
      <c r="V328" s="94"/>
      <c r="W328" s="94"/>
      <c r="X328" s="94"/>
      <c r="Y328" s="94"/>
      <c r="Z328" s="94"/>
      <c r="AA328" s="94"/>
      <c r="AB328" s="94"/>
      <c r="AC328" s="94"/>
      <c r="AD328" s="94"/>
    </row>
    <row r="329">
      <c r="A329" s="85"/>
      <c r="B329" s="85"/>
      <c r="C329" s="86"/>
      <c r="D329" s="85"/>
      <c r="E329" s="86"/>
      <c r="F329" s="85"/>
      <c r="G329" s="85"/>
      <c r="H329" s="85"/>
      <c r="I329" s="87"/>
      <c r="J329" s="87"/>
      <c r="K329" s="87"/>
      <c r="L329" s="85"/>
      <c r="M329" s="85"/>
      <c r="N329" s="85"/>
      <c r="O329" s="85"/>
      <c r="P329" s="85"/>
      <c r="Q329" s="85"/>
      <c r="R329" s="85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</row>
    <row r="330">
      <c r="A330" s="85"/>
      <c r="B330" s="85"/>
      <c r="C330" s="86"/>
      <c r="D330" s="85"/>
      <c r="E330" s="86"/>
      <c r="F330" s="85"/>
      <c r="G330" s="85"/>
      <c r="H330" s="85"/>
      <c r="I330" s="87"/>
      <c r="J330" s="87"/>
      <c r="K330" s="87"/>
      <c r="L330" s="85"/>
      <c r="M330" s="85"/>
      <c r="N330" s="85"/>
      <c r="O330" s="85"/>
      <c r="P330" s="85"/>
      <c r="Q330" s="85"/>
      <c r="R330" s="85"/>
      <c r="S330" s="94"/>
      <c r="T330" s="94"/>
      <c r="U330" s="94"/>
      <c r="V330" s="94"/>
      <c r="W330" s="94"/>
      <c r="X330" s="94"/>
      <c r="Y330" s="94"/>
      <c r="Z330" s="94"/>
      <c r="AA330" s="94"/>
      <c r="AB330" s="94"/>
      <c r="AC330" s="94"/>
      <c r="AD330" s="94"/>
    </row>
    <row r="331">
      <c r="A331" s="85"/>
      <c r="B331" s="85"/>
      <c r="C331" s="86"/>
      <c r="D331" s="85"/>
      <c r="E331" s="86"/>
      <c r="F331" s="85"/>
      <c r="G331" s="85"/>
      <c r="H331" s="85"/>
      <c r="I331" s="87"/>
      <c r="J331" s="87"/>
      <c r="K331" s="87"/>
      <c r="L331" s="85"/>
      <c r="M331" s="85"/>
      <c r="N331" s="85"/>
      <c r="O331" s="85"/>
      <c r="P331" s="85"/>
      <c r="Q331" s="85"/>
      <c r="R331" s="85"/>
      <c r="S331" s="94"/>
      <c r="T331" s="94"/>
      <c r="U331" s="94"/>
      <c r="V331" s="94"/>
      <c r="W331" s="94"/>
      <c r="X331" s="94"/>
      <c r="Y331" s="94"/>
      <c r="Z331" s="94"/>
      <c r="AA331" s="94"/>
      <c r="AB331" s="94"/>
      <c r="AC331" s="94"/>
      <c r="AD331" s="94"/>
    </row>
    <row r="332">
      <c r="A332" s="85"/>
      <c r="B332" s="85"/>
      <c r="C332" s="86"/>
      <c r="D332" s="85"/>
      <c r="E332" s="86"/>
      <c r="F332" s="85"/>
      <c r="G332" s="85"/>
      <c r="H332" s="85"/>
      <c r="I332" s="87"/>
      <c r="J332" s="87"/>
      <c r="K332" s="87"/>
      <c r="L332" s="85"/>
      <c r="M332" s="85"/>
      <c r="N332" s="85"/>
      <c r="O332" s="85"/>
      <c r="P332" s="85"/>
      <c r="Q332" s="85"/>
      <c r="R332" s="85"/>
      <c r="S332" s="94"/>
      <c r="T332" s="94"/>
      <c r="U332" s="94"/>
      <c r="V332" s="94"/>
      <c r="W332" s="94"/>
      <c r="X332" s="94"/>
      <c r="Y332" s="94"/>
      <c r="Z332" s="94"/>
      <c r="AA332" s="94"/>
      <c r="AB332" s="94"/>
      <c r="AC332" s="94"/>
      <c r="AD332" s="94"/>
    </row>
    <row r="333">
      <c r="A333" s="85"/>
      <c r="B333" s="85"/>
      <c r="C333" s="86"/>
      <c r="D333" s="85"/>
      <c r="E333" s="86"/>
      <c r="F333" s="85"/>
      <c r="G333" s="85"/>
      <c r="H333" s="85"/>
      <c r="I333" s="87"/>
      <c r="J333" s="87"/>
      <c r="K333" s="87"/>
      <c r="L333" s="85"/>
      <c r="M333" s="85"/>
      <c r="N333" s="85"/>
      <c r="O333" s="85"/>
      <c r="P333" s="85"/>
      <c r="Q333" s="85"/>
      <c r="R333" s="85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</row>
    <row r="334">
      <c r="A334" s="85"/>
      <c r="B334" s="85"/>
      <c r="C334" s="86"/>
      <c r="D334" s="85"/>
      <c r="E334" s="86"/>
      <c r="F334" s="85"/>
      <c r="G334" s="85"/>
      <c r="H334" s="85"/>
      <c r="I334" s="87"/>
      <c r="J334" s="87"/>
      <c r="K334" s="87"/>
      <c r="L334" s="85"/>
      <c r="M334" s="85"/>
      <c r="N334" s="85"/>
      <c r="O334" s="85"/>
      <c r="P334" s="85"/>
      <c r="Q334" s="85"/>
      <c r="R334" s="85"/>
      <c r="S334" s="94"/>
      <c r="T334" s="94"/>
      <c r="U334" s="94"/>
      <c r="V334" s="94"/>
      <c r="W334" s="94"/>
      <c r="X334" s="94"/>
      <c r="Y334" s="94"/>
      <c r="Z334" s="94"/>
      <c r="AA334" s="94"/>
      <c r="AB334" s="94"/>
      <c r="AC334" s="94"/>
      <c r="AD334" s="94"/>
    </row>
    <row r="335">
      <c r="A335" s="85"/>
      <c r="B335" s="85"/>
      <c r="C335" s="86"/>
      <c r="D335" s="85"/>
      <c r="E335" s="86"/>
      <c r="F335" s="85"/>
      <c r="G335" s="85"/>
      <c r="H335" s="85"/>
      <c r="I335" s="87"/>
      <c r="J335" s="87"/>
      <c r="K335" s="87"/>
      <c r="L335" s="85"/>
      <c r="M335" s="85"/>
      <c r="N335" s="85"/>
      <c r="O335" s="85"/>
      <c r="P335" s="85"/>
      <c r="Q335" s="85"/>
      <c r="R335" s="85"/>
      <c r="S335" s="94"/>
      <c r="T335" s="94"/>
      <c r="U335" s="94"/>
      <c r="V335" s="94"/>
      <c r="W335" s="94"/>
      <c r="X335" s="94"/>
      <c r="Y335" s="94"/>
      <c r="Z335" s="94"/>
      <c r="AA335" s="94"/>
      <c r="AB335" s="94"/>
      <c r="AC335" s="94"/>
      <c r="AD335" s="94"/>
    </row>
    <row r="336">
      <c r="A336" s="85"/>
      <c r="B336" s="85"/>
      <c r="C336" s="86"/>
      <c r="D336" s="85"/>
      <c r="E336" s="86"/>
      <c r="F336" s="85"/>
      <c r="G336" s="85"/>
      <c r="H336" s="85"/>
      <c r="I336" s="87"/>
      <c r="J336" s="87"/>
      <c r="K336" s="87"/>
      <c r="L336" s="85"/>
      <c r="M336" s="85"/>
      <c r="N336" s="85"/>
      <c r="O336" s="85"/>
      <c r="P336" s="85"/>
      <c r="Q336" s="85"/>
      <c r="R336" s="85"/>
      <c r="S336" s="94"/>
      <c r="T336" s="94"/>
      <c r="U336" s="94"/>
      <c r="V336" s="94"/>
      <c r="W336" s="94"/>
      <c r="X336" s="94"/>
      <c r="Y336" s="94"/>
      <c r="Z336" s="94"/>
      <c r="AA336" s="94"/>
      <c r="AB336" s="94"/>
      <c r="AC336" s="94"/>
      <c r="AD336" s="94"/>
    </row>
    <row r="337">
      <c r="A337" s="85"/>
      <c r="B337" s="85"/>
      <c r="C337" s="86"/>
      <c r="D337" s="85"/>
      <c r="E337" s="86"/>
      <c r="F337" s="85"/>
      <c r="G337" s="85"/>
      <c r="H337" s="85"/>
      <c r="I337" s="87"/>
      <c r="J337" s="87"/>
      <c r="K337" s="87"/>
      <c r="L337" s="85"/>
      <c r="M337" s="85"/>
      <c r="N337" s="85"/>
      <c r="O337" s="85"/>
      <c r="P337" s="85"/>
      <c r="Q337" s="85"/>
      <c r="R337" s="85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</row>
    <row r="338">
      <c r="A338" s="85"/>
      <c r="B338" s="85"/>
      <c r="C338" s="86"/>
      <c r="D338" s="85"/>
      <c r="E338" s="86"/>
      <c r="F338" s="85"/>
      <c r="G338" s="85"/>
      <c r="H338" s="85"/>
      <c r="I338" s="87"/>
      <c r="J338" s="87"/>
      <c r="K338" s="87"/>
      <c r="L338" s="85"/>
      <c r="M338" s="85"/>
      <c r="N338" s="85"/>
      <c r="O338" s="85"/>
      <c r="P338" s="85"/>
      <c r="Q338" s="85"/>
      <c r="R338" s="85"/>
      <c r="S338" s="94"/>
      <c r="T338" s="94"/>
      <c r="U338" s="94"/>
      <c r="V338" s="94"/>
      <c r="W338" s="94"/>
      <c r="X338" s="94"/>
      <c r="Y338" s="94"/>
      <c r="Z338" s="94"/>
      <c r="AA338" s="94"/>
      <c r="AB338" s="94"/>
      <c r="AC338" s="94"/>
      <c r="AD338" s="94"/>
    </row>
    <row r="339">
      <c r="A339" s="85"/>
      <c r="B339" s="85"/>
      <c r="C339" s="86"/>
      <c r="D339" s="85"/>
      <c r="E339" s="86"/>
      <c r="F339" s="85"/>
      <c r="G339" s="85"/>
      <c r="H339" s="85"/>
      <c r="I339" s="87"/>
      <c r="J339" s="87"/>
      <c r="K339" s="87"/>
      <c r="L339" s="85"/>
      <c r="M339" s="85"/>
      <c r="N339" s="85"/>
      <c r="O339" s="85"/>
      <c r="P339" s="85"/>
      <c r="Q339" s="85"/>
      <c r="R339" s="85"/>
      <c r="S339" s="94"/>
      <c r="T339" s="94"/>
      <c r="U339" s="94"/>
      <c r="V339" s="94"/>
      <c r="W339" s="94"/>
      <c r="X339" s="94"/>
      <c r="Y339" s="94"/>
      <c r="Z339" s="94"/>
      <c r="AA339" s="94"/>
      <c r="AB339" s="94"/>
      <c r="AC339" s="94"/>
      <c r="AD339" s="94"/>
    </row>
    <row r="340">
      <c r="A340" s="85"/>
      <c r="B340" s="85"/>
      <c r="C340" s="86"/>
      <c r="D340" s="85"/>
      <c r="E340" s="86"/>
      <c r="F340" s="85"/>
      <c r="G340" s="85"/>
      <c r="H340" s="85"/>
      <c r="I340" s="87"/>
      <c r="J340" s="87"/>
      <c r="K340" s="87"/>
      <c r="L340" s="85"/>
      <c r="M340" s="85"/>
      <c r="N340" s="85"/>
      <c r="O340" s="85"/>
      <c r="P340" s="85"/>
      <c r="Q340" s="85"/>
      <c r="R340" s="85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</row>
    <row r="341">
      <c r="A341" s="85"/>
      <c r="B341" s="85"/>
      <c r="C341" s="86"/>
      <c r="D341" s="85"/>
      <c r="E341" s="86"/>
      <c r="F341" s="85"/>
      <c r="G341" s="85"/>
      <c r="H341" s="85"/>
      <c r="I341" s="87"/>
      <c r="J341" s="87"/>
      <c r="K341" s="87"/>
      <c r="L341" s="85"/>
      <c r="M341" s="85"/>
      <c r="N341" s="85"/>
      <c r="O341" s="85"/>
      <c r="P341" s="85"/>
      <c r="Q341" s="85"/>
      <c r="R341" s="85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</row>
    <row r="342">
      <c r="A342" s="85"/>
      <c r="B342" s="85"/>
      <c r="C342" s="86"/>
      <c r="D342" s="85"/>
      <c r="E342" s="86"/>
      <c r="F342" s="85"/>
      <c r="G342" s="85"/>
      <c r="H342" s="85"/>
      <c r="I342" s="87"/>
      <c r="J342" s="87"/>
      <c r="K342" s="87"/>
      <c r="L342" s="85"/>
      <c r="M342" s="85"/>
      <c r="N342" s="85"/>
      <c r="O342" s="85"/>
      <c r="P342" s="85"/>
      <c r="Q342" s="85"/>
      <c r="R342" s="85"/>
      <c r="S342" s="94"/>
      <c r="T342" s="94"/>
      <c r="U342" s="94"/>
      <c r="V342" s="94"/>
      <c r="W342" s="94"/>
      <c r="X342" s="94"/>
      <c r="Y342" s="94"/>
      <c r="Z342" s="94"/>
      <c r="AA342" s="94"/>
      <c r="AB342" s="94"/>
      <c r="AC342" s="94"/>
      <c r="AD342" s="94"/>
    </row>
    <row r="343">
      <c r="A343" s="85"/>
      <c r="B343" s="85"/>
      <c r="C343" s="86"/>
      <c r="D343" s="85"/>
      <c r="E343" s="86"/>
      <c r="F343" s="85"/>
      <c r="G343" s="85"/>
      <c r="H343" s="85"/>
      <c r="I343" s="87"/>
      <c r="J343" s="87"/>
      <c r="K343" s="87"/>
      <c r="L343" s="85"/>
      <c r="M343" s="85"/>
      <c r="N343" s="85"/>
      <c r="O343" s="85"/>
      <c r="P343" s="85"/>
      <c r="Q343" s="85"/>
      <c r="R343" s="85"/>
      <c r="S343" s="94"/>
      <c r="T343" s="94"/>
      <c r="U343" s="94"/>
      <c r="V343" s="94"/>
      <c r="W343" s="94"/>
      <c r="X343" s="94"/>
      <c r="Y343" s="94"/>
      <c r="Z343" s="94"/>
      <c r="AA343" s="94"/>
      <c r="AB343" s="94"/>
      <c r="AC343" s="94"/>
      <c r="AD343" s="94"/>
    </row>
    <row r="344">
      <c r="A344" s="85"/>
      <c r="B344" s="85"/>
      <c r="C344" s="86"/>
      <c r="D344" s="85"/>
      <c r="E344" s="86"/>
      <c r="F344" s="85"/>
      <c r="G344" s="85"/>
      <c r="H344" s="85"/>
      <c r="I344" s="87"/>
      <c r="J344" s="87"/>
      <c r="K344" s="87"/>
      <c r="L344" s="85"/>
      <c r="M344" s="85"/>
      <c r="N344" s="85"/>
      <c r="O344" s="85"/>
      <c r="P344" s="85"/>
      <c r="Q344" s="85"/>
      <c r="R344" s="85"/>
      <c r="S344" s="94"/>
      <c r="T344" s="94"/>
      <c r="U344" s="94"/>
      <c r="V344" s="94"/>
      <c r="W344" s="94"/>
      <c r="X344" s="94"/>
      <c r="Y344" s="94"/>
      <c r="Z344" s="94"/>
      <c r="AA344" s="94"/>
      <c r="AB344" s="94"/>
      <c r="AC344" s="94"/>
      <c r="AD344" s="94"/>
    </row>
    <row r="345">
      <c r="A345" s="85"/>
      <c r="B345" s="85"/>
      <c r="C345" s="86"/>
      <c r="D345" s="85"/>
      <c r="E345" s="86"/>
      <c r="F345" s="85"/>
      <c r="G345" s="85"/>
      <c r="H345" s="85"/>
      <c r="I345" s="87"/>
      <c r="J345" s="87"/>
      <c r="K345" s="87"/>
      <c r="L345" s="85"/>
      <c r="M345" s="85"/>
      <c r="N345" s="85"/>
      <c r="O345" s="85"/>
      <c r="P345" s="85"/>
      <c r="Q345" s="85"/>
      <c r="R345" s="85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</row>
    <row r="346">
      <c r="A346" s="85"/>
      <c r="B346" s="85"/>
      <c r="C346" s="86"/>
      <c r="D346" s="85"/>
      <c r="E346" s="86"/>
      <c r="F346" s="85"/>
      <c r="G346" s="85"/>
      <c r="H346" s="85"/>
      <c r="I346" s="87"/>
      <c r="J346" s="87"/>
      <c r="K346" s="87"/>
      <c r="L346" s="85"/>
      <c r="M346" s="85"/>
      <c r="N346" s="85"/>
      <c r="O346" s="85"/>
      <c r="P346" s="85"/>
      <c r="Q346" s="85"/>
      <c r="R346" s="85"/>
      <c r="S346" s="94"/>
      <c r="T346" s="94"/>
      <c r="U346" s="94"/>
      <c r="V346" s="94"/>
      <c r="W346" s="94"/>
      <c r="X346" s="94"/>
      <c r="Y346" s="94"/>
      <c r="Z346" s="94"/>
      <c r="AA346" s="94"/>
      <c r="AB346" s="94"/>
      <c r="AC346" s="94"/>
      <c r="AD346" s="94"/>
    </row>
    <row r="347">
      <c r="A347" s="85"/>
      <c r="B347" s="85"/>
      <c r="C347" s="86"/>
      <c r="D347" s="85"/>
      <c r="E347" s="86"/>
      <c r="F347" s="85"/>
      <c r="G347" s="85"/>
      <c r="H347" s="85"/>
      <c r="I347" s="87"/>
      <c r="J347" s="87"/>
      <c r="K347" s="87"/>
      <c r="L347" s="85"/>
      <c r="M347" s="85"/>
      <c r="N347" s="85"/>
      <c r="O347" s="85"/>
      <c r="P347" s="85"/>
      <c r="Q347" s="85"/>
      <c r="R347" s="85"/>
      <c r="S347" s="94"/>
      <c r="T347" s="94"/>
      <c r="U347" s="94"/>
      <c r="V347" s="94"/>
      <c r="W347" s="94"/>
      <c r="X347" s="94"/>
      <c r="Y347" s="94"/>
      <c r="Z347" s="94"/>
      <c r="AA347" s="94"/>
      <c r="AB347" s="94"/>
      <c r="AC347" s="94"/>
      <c r="AD347" s="94"/>
    </row>
    <row r="348">
      <c r="A348" s="85"/>
      <c r="B348" s="85"/>
      <c r="C348" s="86"/>
      <c r="D348" s="85"/>
      <c r="E348" s="86"/>
      <c r="F348" s="85"/>
      <c r="G348" s="85"/>
      <c r="H348" s="85"/>
      <c r="I348" s="87"/>
      <c r="J348" s="87"/>
      <c r="K348" s="87"/>
      <c r="L348" s="85"/>
      <c r="M348" s="85"/>
      <c r="N348" s="85"/>
      <c r="O348" s="85"/>
      <c r="P348" s="85"/>
      <c r="Q348" s="85"/>
      <c r="R348" s="85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</row>
    <row r="349">
      <c r="A349" s="85"/>
      <c r="B349" s="85"/>
      <c r="C349" s="86"/>
      <c r="D349" s="85"/>
      <c r="E349" s="86"/>
      <c r="F349" s="85"/>
      <c r="G349" s="85"/>
      <c r="H349" s="85"/>
      <c r="I349" s="87"/>
      <c r="J349" s="87"/>
      <c r="K349" s="87"/>
      <c r="L349" s="85"/>
      <c r="M349" s="85"/>
      <c r="N349" s="85"/>
      <c r="O349" s="85"/>
      <c r="P349" s="85"/>
      <c r="Q349" s="85"/>
      <c r="R349" s="85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</row>
    <row r="350">
      <c r="A350" s="85"/>
      <c r="B350" s="85"/>
      <c r="C350" s="86"/>
      <c r="D350" s="85"/>
      <c r="E350" s="86"/>
      <c r="F350" s="85"/>
      <c r="G350" s="85"/>
      <c r="H350" s="85"/>
      <c r="I350" s="87"/>
      <c r="J350" s="87"/>
      <c r="K350" s="87"/>
      <c r="L350" s="85"/>
      <c r="M350" s="85"/>
      <c r="N350" s="85"/>
      <c r="O350" s="85"/>
      <c r="P350" s="85"/>
      <c r="Q350" s="85"/>
      <c r="R350" s="85"/>
      <c r="S350" s="94"/>
      <c r="T350" s="94"/>
      <c r="U350" s="94"/>
      <c r="V350" s="94"/>
      <c r="W350" s="94"/>
      <c r="X350" s="94"/>
      <c r="Y350" s="94"/>
      <c r="Z350" s="94"/>
      <c r="AA350" s="94"/>
      <c r="AB350" s="94"/>
      <c r="AC350" s="94"/>
      <c r="AD350" s="94"/>
    </row>
    <row r="351">
      <c r="A351" s="85"/>
      <c r="B351" s="85"/>
      <c r="C351" s="86"/>
      <c r="D351" s="85"/>
      <c r="E351" s="86"/>
      <c r="F351" s="85"/>
      <c r="G351" s="85"/>
      <c r="H351" s="85"/>
      <c r="I351" s="87"/>
      <c r="J351" s="87"/>
      <c r="K351" s="87"/>
      <c r="L351" s="85"/>
      <c r="M351" s="85"/>
      <c r="N351" s="85"/>
      <c r="O351" s="85"/>
      <c r="P351" s="85"/>
      <c r="Q351" s="85"/>
      <c r="R351" s="85"/>
      <c r="S351" s="94"/>
      <c r="T351" s="94"/>
      <c r="U351" s="94"/>
      <c r="V351" s="94"/>
      <c r="W351" s="94"/>
      <c r="X351" s="94"/>
      <c r="Y351" s="94"/>
      <c r="Z351" s="94"/>
      <c r="AA351" s="94"/>
      <c r="AB351" s="94"/>
      <c r="AC351" s="94"/>
      <c r="AD351" s="94"/>
    </row>
    <row r="352">
      <c r="A352" s="85"/>
      <c r="B352" s="85"/>
      <c r="C352" s="86"/>
      <c r="D352" s="85"/>
      <c r="E352" s="86"/>
      <c r="F352" s="85"/>
      <c r="G352" s="85"/>
      <c r="H352" s="85"/>
      <c r="I352" s="87"/>
      <c r="J352" s="87"/>
      <c r="K352" s="87"/>
      <c r="L352" s="85"/>
      <c r="M352" s="85"/>
      <c r="N352" s="85"/>
      <c r="O352" s="85"/>
      <c r="P352" s="85"/>
      <c r="Q352" s="85"/>
      <c r="R352" s="85"/>
      <c r="S352" s="94"/>
      <c r="T352" s="94"/>
      <c r="U352" s="94"/>
      <c r="V352" s="94"/>
      <c r="W352" s="94"/>
      <c r="X352" s="94"/>
      <c r="Y352" s="94"/>
      <c r="Z352" s="94"/>
      <c r="AA352" s="94"/>
      <c r="AB352" s="94"/>
      <c r="AC352" s="94"/>
      <c r="AD352" s="94"/>
    </row>
    <row r="353">
      <c r="A353" s="85"/>
      <c r="B353" s="85"/>
      <c r="C353" s="86"/>
      <c r="D353" s="85"/>
      <c r="E353" s="86"/>
      <c r="F353" s="85"/>
      <c r="G353" s="85"/>
      <c r="H353" s="85"/>
      <c r="I353" s="87"/>
      <c r="J353" s="87"/>
      <c r="K353" s="87"/>
      <c r="L353" s="85"/>
      <c r="M353" s="85"/>
      <c r="N353" s="85"/>
      <c r="O353" s="85"/>
      <c r="P353" s="85"/>
      <c r="Q353" s="85"/>
      <c r="R353" s="85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</row>
    <row r="354">
      <c r="A354" s="85"/>
      <c r="B354" s="85"/>
      <c r="C354" s="86"/>
      <c r="D354" s="85"/>
      <c r="E354" s="86"/>
      <c r="F354" s="85"/>
      <c r="G354" s="85"/>
      <c r="H354" s="85"/>
      <c r="I354" s="87"/>
      <c r="J354" s="87"/>
      <c r="K354" s="87"/>
      <c r="L354" s="85"/>
      <c r="M354" s="85"/>
      <c r="N354" s="85"/>
      <c r="O354" s="85"/>
      <c r="P354" s="85"/>
      <c r="Q354" s="85"/>
      <c r="R354" s="85"/>
      <c r="S354" s="94"/>
      <c r="T354" s="94"/>
      <c r="U354" s="94"/>
      <c r="V354" s="94"/>
      <c r="W354" s="94"/>
      <c r="X354" s="94"/>
      <c r="Y354" s="94"/>
      <c r="Z354" s="94"/>
      <c r="AA354" s="94"/>
      <c r="AB354" s="94"/>
      <c r="AC354" s="94"/>
      <c r="AD354" s="94"/>
    </row>
    <row r="355">
      <c r="A355" s="85"/>
      <c r="B355" s="85"/>
      <c r="C355" s="86"/>
      <c r="D355" s="85"/>
      <c r="E355" s="86"/>
      <c r="F355" s="85"/>
      <c r="G355" s="85"/>
      <c r="H355" s="85"/>
      <c r="I355" s="87"/>
      <c r="J355" s="87"/>
      <c r="K355" s="87"/>
      <c r="L355" s="85"/>
      <c r="M355" s="85"/>
      <c r="N355" s="85"/>
      <c r="O355" s="85"/>
      <c r="P355" s="85"/>
      <c r="Q355" s="85"/>
      <c r="R355" s="85"/>
      <c r="S355" s="94"/>
      <c r="T355" s="94"/>
      <c r="U355" s="94"/>
      <c r="V355" s="94"/>
      <c r="W355" s="94"/>
      <c r="X355" s="94"/>
      <c r="Y355" s="94"/>
      <c r="Z355" s="94"/>
      <c r="AA355" s="94"/>
      <c r="AB355" s="94"/>
      <c r="AC355" s="94"/>
      <c r="AD355" s="94"/>
    </row>
    <row r="356">
      <c r="A356" s="85"/>
      <c r="B356" s="85"/>
      <c r="C356" s="86"/>
      <c r="D356" s="85"/>
      <c r="E356" s="86"/>
      <c r="F356" s="85"/>
      <c r="G356" s="85"/>
      <c r="H356" s="85"/>
      <c r="I356" s="87"/>
      <c r="J356" s="87"/>
      <c r="K356" s="87"/>
      <c r="L356" s="85"/>
      <c r="M356" s="85"/>
      <c r="N356" s="85"/>
      <c r="O356" s="85"/>
      <c r="P356" s="85"/>
      <c r="Q356" s="85"/>
      <c r="R356" s="85"/>
      <c r="S356" s="94"/>
      <c r="T356" s="94"/>
      <c r="U356" s="94"/>
      <c r="V356" s="94"/>
      <c r="W356" s="94"/>
      <c r="X356" s="94"/>
      <c r="Y356" s="94"/>
      <c r="Z356" s="94"/>
      <c r="AA356" s="94"/>
      <c r="AB356" s="94"/>
      <c r="AC356" s="94"/>
      <c r="AD356" s="94"/>
    </row>
    <row r="357">
      <c r="A357" s="85"/>
      <c r="B357" s="85"/>
      <c r="C357" s="86"/>
      <c r="D357" s="85"/>
      <c r="E357" s="86"/>
      <c r="F357" s="85"/>
      <c r="G357" s="85"/>
      <c r="H357" s="85"/>
      <c r="I357" s="87"/>
      <c r="J357" s="87"/>
      <c r="K357" s="87"/>
      <c r="L357" s="85"/>
      <c r="M357" s="85"/>
      <c r="N357" s="85"/>
      <c r="O357" s="85"/>
      <c r="P357" s="85"/>
      <c r="Q357" s="85"/>
      <c r="R357" s="85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</row>
    <row r="358">
      <c r="A358" s="85"/>
      <c r="B358" s="85"/>
      <c r="C358" s="86"/>
      <c r="D358" s="85"/>
      <c r="E358" s="86"/>
      <c r="F358" s="85"/>
      <c r="G358" s="85"/>
      <c r="H358" s="85"/>
      <c r="I358" s="87"/>
      <c r="J358" s="87"/>
      <c r="K358" s="87"/>
      <c r="L358" s="85"/>
      <c r="M358" s="85"/>
      <c r="N358" s="85"/>
      <c r="O358" s="85"/>
      <c r="P358" s="85"/>
      <c r="Q358" s="85"/>
      <c r="R358" s="85"/>
      <c r="S358" s="94"/>
      <c r="T358" s="94"/>
      <c r="U358" s="94"/>
      <c r="V358" s="94"/>
      <c r="W358" s="94"/>
      <c r="X358" s="94"/>
      <c r="Y358" s="94"/>
      <c r="Z358" s="94"/>
      <c r="AA358" s="94"/>
      <c r="AB358" s="94"/>
      <c r="AC358" s="94"/>
      <c r="AD358" s="94"/>
    </row>
    <row r="359">
      <c r="A359" s="85"/>
      <c r="B359" s="85"/>
      <c r="C359" s="86"/>
      <c r="D359" s="85"/>
      <c r="E359" s="86"/>
      <c r="F359" s="85"/>
      <c r="G359" s="85"/>
      <c r="H359" s="85"/>
      <c r="I359" s="87"/>
      <c r="J359" s="87"/>
      <c r="K359" s="87"/>
      <c r="L359" s="85"/>
      <c r="M359" s="85"/>
      <c r="N359" s="85"/>
      <c r="O359" s="85"/>
      <c r="P359" s="85"/>
      <c r="Q359" s="85"/>
      <c r="R359" s="85"/>
      <c r="S359" s="94"/>
      <c r="T359" s="94"/>
      <c r="U359" s="94"/>
      <c r="V359" s="94"/>
      <c r="W359" s="94"/>
      <c r="X359" s="94"/>
      <c r="Y359" s="94"/>
      <c r="Z359" s="94"/>
      <c r="AA359" s="94"/>
      <c r="AB359" s="94"/>
      <c r="AC359" s="94"/>
      <c r="AD359" s="94"/>
    </row>
    <row r="360">
      <c r="A360" s="85"/>
      <c r="B360" s="85"/>
      <c r="C360" s="86"/>
      <c r="D360" s="85"/>
      <c r="E360" s="86"/>
      <c r="F360" s="85"/>
      <c r="G360" s="85"/>
      <c r="H360" s="85"/>
      <c r="I360" s="87"/>
      <c r="J360" s="87"/>
      <c r="K360" s="87"/>
      <c r="L360" s="85"/>
      <c r="M360" s="85"/>
      <c r="N360" s="85"/>
      <c r="O360" s="85"/>
      <c r="P360" s="85"/>
      <c r="Q360" s="85"/>
      <c r="R360" s="85"/>
      <c r="S360" s="94"/>
      <c r="T360" s="94"/>
      <c r="U360" s="94"/>
      <c r="V360" s="94"/>
      <c r="W360" s="94"/>
      <c r="X360" s="94"/>
      <c r="Y360" s="94"/>
      <c r="Z360" s="94"/>
      <c r="AA360" s="94"/>
      <c r="AB360" s="94"/>
      <c r="AC360" s="94"/>
      <c r="AD360" s="94"/>
    </row>
    <row r="361">
      <c r="A361" s="85"/>
      <c r="B361" s="85"/>
      <c r="C361" s="86"/>
      <c r="D361" s="85"/>
      <c r="E361" s="86"/>
      <c r="F361" s="85"/>
      <c r="G361" s="85"/>
      <c r="H361" s="85"/>
      <c r="I361" s="87"/>
      <c r="J361" s="87"/>
      <c r="K361" s="87"/>
      <c r="L361" s="85"/>
      <c r="M361" s="85"/>
      <c r="N361" s="85"/>
      <c r="O361" s="85"/>
      <c r="P361" s="85"/>
      <c r="Q361" s="85"/>
      <c r="R361" s="85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</row>
    <row r="362">
      <c r="A362" s="85"/>
      <c r="B362" s="85"/>
      <c r="C362" s="86"/>
      <c r="D362" s="85"/>
      <c r="E362" s="86"/>
      <c r="F362" s="85"/>
      <c r="G362" s="85"/>
      <c r="H362" s="85"/>
      <c r="I362" s="87"/>
      <c r="J362" s="87"/>
      <c r="K362" s="87"/>
      <c r="L362" s="85"/>
      <c r="M362" s="85"/>
      <c r="N362" s="85"/>
      <c r="O362" s="85"/>
      <c r="P362" s="85"/>
      <c r="Q362" s="85"/>
      <c r="R362" s="85"/>
      <c r="S362" s="94"/>
      <c r="T362" s="94"/>
      <c r="U362" s="94"/>
      <c r="V362" s="94"/>
      <c r="W362" s="94"/>
      <c r="X362" s="94"/>
      <c r="Y362" s="94"/>
      <c r="Z362" s="94"/>
      <c r="AA362" s="94"/>
      <c r="AB362" s="94"/>
      <c r="AC362" s="94"/>
      <c r="AD362" s="94"/>
    </row>
    <row r="363">
      <c r="A363" s="85"/>
      <c r="B363" s="85"/>
      <c r="C363" s="86"/>
      <c r="D363" s="85"/>
      <c r="E363" s="86"/>
      <c r="F363" s="85"/>
      <c r="G363" s="85"/>
      <c r="H363" s="85"/>
      <c r="I363" s="87"/>
      <c r="J363" s="87"/>
      <c r="K363" s="87"/>
      <c r="L363" s="85"/>
      <c r="M363" s="85"/>
      <c r="N363" s="85"/>
      <c r="O363" s="85"/>
      <c r="P363" s="85"/>
      <c r="Q363" s="85"/>
      <c r="R363" s="85"/>
      <c r="S363" s="94"/>
      <c r="T363" s="94"/>
      <c r="U363" s="94"/>
      <c r="V363" s="94"/>
      <c r="W363" s="94"/>
      <c r="X363" s="94"/>
      <c r="Y363" s="94"/>
      <c r="Z363" s="94"/>
      <c r="AA363" s="94"/>
      <c r="AB363" s="94"/>
      <c r="AC363" s="94"/>
      <c r="AD363" s="94"/>
    </row>
    <row r="364">
      <c r="A364" s="85"/>
      <c r="B364" s="85"/>
      <c r="C364" s="86"/>
      <c r="D364" s="85"/>
      <c r="E364" s="86"/>
      <c r="F364" s="85"/>
      <c r="G364" s="85"/>
      <c r="H364" s="85"/>
      <c r="I364" s="87"/>
      <c r="J364" s="87"/>
      <c r="K364" s="87"/>
      <c r="L364" s="85"/>
      <c r="M364" s="85"/>
      <c r="N364" s="85"/>
      <c r="O364" s="85"/>
      <c r="P364" s="85"/>
      <c r="Q364" s="85"/>
      <c r="R364" s="85"/>
      <c r="S364" s="94"/>
      <c r="T364" s="94"/>
      <c r="U364" s="94"/>
      <c r="V364" s="94"/>
      <c r="W364" s="94"/>
      <c r="X364" s="94"/>
      <c r="Y364" s="94"/>
      <c r="Z364" s="94"/>
      <c r="AA364" s="94"/>
      <c r="AB364" s="94"/>
      <c r="AC364" s="94"/>
      <c r="AD364" s="94"/>
    </row>
    <row r="365">
      <c r="A365" s="85"/>
      <c r="B365" s="85"/>
      <c r="C365" s="86"/>
      <c r="D365" s="85"/>
      <c r="E365" s="86"/>
      <c r="F365" s="85"/>
      <c r="G365" s="85"/>
      <c r="H365" s="85"/>
      <c r="I365" s="87"/>
      <c r="J365" s="87"/>
      <c r="K365" s="87"/>
      <c r="L365" s="85"/>
      <c r="M365" s="85"/>
      <c r="N365" s="85"/>
      <c r="O365" s="85"/>
      <c r="P365" s="85"/>
      <c r="Q365" s="85"/>
      <c r="R365" s="85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</row>
    <row r="366">
      <c r="A366" s="85"/>
      <c r="B366" s="85"/>
      <c r="C366" s="86"/>
      <c r="D366" s="85"/>
      <c r="E366" s="86"/>
      <c r="F366" s="85"/>
      <c r="G366" s="85"/>
      <c r="H366" s="85"/>
      <c r="I366" s="87"/>
      <c r="J366" s="87"/>
      <c r="K366" s="87"/>
      <c r="L366" s="85"/>
      <c r="M366" s="85"/>
      <c r="N366" s="85"/>
      <c r="O366" s="85"/>
      <c r="P366" s="85"/>
      <c r="Q366" s="85"/>
      <c r="R366" s="85"/>
      <c r="S366" s="94"/>
      <c r="T366" s="94"/>
      <c r="U366" s="94"/>
      <c r="V366" s="94"/>
      <c r="W366" s="94"/>
      <c r="X366" s="94"/>
      <c r="Y366" s="94"/>
      <c r="Z366" s="94"/>
      <c r="AA366" s="94"/>
      <c r="AB366" s="94"/>
      <c r="AC366" s="94"/>
      <c r="AD366" s="94"/>
    </row>
    <row r="367">
      <c r="A367" s="85"/>
      <c r="B367" s="85"/>
      <c r="C367" s="86"/>
      <c r="D367" s="85"/>
      <c r="E367" s="86"/>
      <c r="F367" s="85"/>
      <c r="G367" s="85"/>
      <c r="H367" s="85"/>
      <c r="I367" s="87"/>
      <c r="J367" s="87"/>
      <c r="K367" s="87"/>
      <c r="L367" s="85"/>
      <c r="M367" s="85"/>
      <c r="N367" s="85"/>
      <c r="O367" s="85"/>
      <c r="P367" s="85"/>
      <c r="Q367" s="85"/>
      <c r="R367" s="85"/>
      <c r="S367" s="94"/>
      <c r="T367" s="94"/>
      <c r="U367" s="94"/>
      <c r="V367" s="94"/>
      <c r="W367" s="94"/>
      <c r="X367" s="94"/>
      <c r="Y367" s="94"/>
      <c r="Z367" s="94"/>
      <c r="AA367" s="94"/>
      <c r="AB367" s="94"/>
      <c r="AC367" s="94"/>
      <c r="AD367" s="94"/>
    </row>
    <row r="368">
      <c r="A368" s="85"/>
      <c r="B368" s="85"/>
      <c r="C368" s="86"/>
      <c r="D368" s="85"/>
      <c r="E368" s="86"/>
      <c r="F368" s="85"/>
      <c r="G368" s="85"/>
      <c r="H368" s="85"/>
      <c r="I368" s="87"/>
      <c r="J368" s="87"/>
      <c r="K368" s="87"/>
      <c r="L368" s="85"/>
      <c r="M368" s="85"/>
      <c r="N368" s="85"/>
      <c r="O368" s="85"/>
      <c r="P368" s="85"/>
      <c r="Q368" s="85"/>
      <c r="R368" s="85"/>
      <c r="S368" s="94"/>
      <c r="T368" s="94"/>
      <c r="U368" s="94"/>
      <c r="V368" s="94"/>
      <c r="W368" s="94"/>
      <c r="X368" s="94"/>
      <c r="Y368" s="94"/>
      <c r="Z368" s="94"/>
      <c r="AA368" s="94"/>
      <c r="AB368" s="94"/>
      <c r="AC368" s="94"/>
      <c r="AD368" s="94"/>
    </row>
    <row r="369">
      <c r="A369" s="85"/>
      <c r="B369" s="85"/>
      <c r="C369" s="86"/>
      <c r="D369" s="85"/>
      <c r="E369" s="86"/>
      <c r="F369" s="85"/>
      <c r="G369" s="85"/>
      <c r="H369" s="85"/>
      <c r="I369" s="87"/>
      <c r="J369" s="87"/>
      <c r="K369" s="87"/>
      <c r="L369" s="85"/>
      <c r="M369" s="85"/>
      <c r="N369" s="85"/>
      <c r="O369" s="85"/>
      <c r="P369" s="85"/>
      <c r="Q369" s="85"/>
      <c r="R369" s="85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</row>
    <row r="370">
      <c r="A370" s="85"/>
      <c r="B370" s="85"/>
      <c r="C370" s="86"/>
      <c r="D370" s="85"/>
      <c r="E370" s="86"/>
      <c r="F370" s="85"/>
      <c r="G370" s="85"/>
      <c r="H370" s="85"/>
      <c r="I370" s="87"/>
      <c r="J370" s="87"/>
      <c r="K370" s="87"/>
      <c r="L370" s="85"/>
      <c r="M370" s="85"/>
      <c r="N370" s="85"/>
      <c r="O370" s="85"/>
      <c r="P370" s="85"/>
      <c r="Q370" s="85"/>
      <c r="R370" s="85"/>
      <c r="S370" s="94"/>
      <c r="T370" s="94"/>
      <c r="U370" s="94"/>
      <c r="V370" s="94"/>
      <c r="W370" s="94"/>
      <c r="X370" s="94"/>
      <c r="Y370" s="94"/>
      <c r="Z370" s="94"/>
      <c r="AA370" s="94"/>
      <c r="AB370" s="94"/>
      <c r="AC370" s="94"/>
      <c r="AD370" s="94"/>
    </row>
    <row r="371">
      <c r="A371" s="85"/>
      <c r="B371" s="85"/>
      <c r="C371" s="86"/>
      <c r="D371" s="85"/>
      <c r="E371" s="86"/>
      <c r="F371" s="85"/>
      <c r="G371" s="85"/>
      <c r="H371" s="85"/>
      <c r="I371" s="87"/>
      <c r="J371" s="87"/>
      <c r="K371" s="87"/>
      <c r="L371" s="85"/>
      <c r="M371" s="85"/>
      <c r="N371" s="85"/>
      <c r="O371" s="85"/>
      <c r="P371" s="85"/>
      <c r="Q371" s="85"/>
      <c r="R371" s="85"/>
      <c r="S371" s="94"/>
      <c r="T371" s="94"/>
      <c r="U371" s="94"/>
      <c r="V371" s="94"/>
      <c r="W371" s="94"/>
      <c r="X371" s="94"/>
      <c r="Y371" s="94"/>
      <c r="Z371" s="94"/>
      <c r="AA371" s="94"/>
      <c r="AB371" s="94"/>
      <c r="AC371" s="94"/>
      <c r="AD371" s="94"/>
    </row>
    <row r="372">
      <c r="A372" s="85"/>
      <c r="B372" s="85"/>
      <c r="C372" s="86"/>
      <c r="D372" s="85"/>
      <c r="E372" s="86"/>
      <c r="F372" s="85"/>
      <c r="G372" s="85"/>
      <c r="H372" s="85"/>
      <c r="I372" s="87"/>
      <c r="J372" s="87"/>
      <c r="K372" s="87"/>
      <c r="L372" s="85"/>
      <c r="M372" s="85"/>
      <c r="N372" s="85"/>
      <c r="O372" s="85"/>
      <c r="P372" s="85"/>
      <c r="Q372" s="85"/>
      <c r="R372" s="85"/>
      <c r="S372" s="94"/>
      <c r="T372" s="94"/>
      <c r="U372" s="94"/>
      <c r="V372" s="94"/>
      <c r="W372" s="94"/>
      <c r="X372" s="94"/>
      <c r="Y372" s="94"/>
      <c r="Z372" s="94"/>
      <c r="AA372" s="94"/>
      <c r="AB372" s="94"/>
      <c r="AC372" s="94"/>
      <c r="AD372" s="94"/>
    </row>
    <row r="373">
      <c r="A373" s="85"/>
      <c r="B373" s="85"/>
      <c r="C373" s="86"/>
      <c r="D373" s="85"/>
      <c r="E373" s="86"/>
      <c r="F373" s="85"/>
      <c r="G373" s="85"/>
      <c r="H373" s="85"/>
      <c r="I373" s="87"/>
      <c r="J373" s="87"/>
      <c r="K373" s="87"/>
      <c r="L373" s="85"/>
      <c r="M373" s="85"/>
      <c r="N373" s="85"/>
      <c r="O373" s="85"/>
      <c r="P373" s="85"/>
      <c r="Q373" s="85"/>
      <c r="R373" s="85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</row>
    <row r="374">
      <c r="A374" s="85"/>
      <c r="B374" s="85"/>
      <c r="C374" s="86"/>
      <c r="D374" s="85"/>
      <c r="E374" s="86"/>
      <c r="F374" s="85"/>
      <c r="G374" s="85"/>
      <c r="H374" s="85"/>
      <c r="I374" s="87"/>
      <c r="J374" s="87"/>
      <c r="K374" s="87"/>
      <c r="L374" s="85"/>
      <c r="M374" s="85"/>
      <c r="N374" s="85"/>
      <c r="O374" s="85"/>
      <c r="P374" s="85"/>
      <c r="Q374" s="85"/>
      <c r="R374" s="85"/>
      <c r="S374" s="94"/>
      <c r="T374" s="94"/>
      <c r="U374" s="94"/>
      <c r="V374" s="94"/>
      <c r="W374" s="94"/>
      <c r="X374" s="94"/>
      <c r="Y374" s="94"/>
      <c r="Z374" s="94"/>
      <c r="AA374" s="94"/>
      <c r="AB374" s="94"/>
      <c r="AC374" s="94"/>
      <c r="AD374" s="94"/>
    </row>
    <row r="375">
      <c r="A375" s="85"/>
      <c r="B375" s="85"/>
      <c r="C375" s="86"/>
      <c r="D375" s="85"/>
      <c r="E375" s="86"/>
      <c r="F375" s="85"/>
      <c r="G375" s="85"/>
      <c r="H375" s="85"/>
      <c r="I375" s="87"/>
      <c r="J375" s="87"/>
      <c r="K375" s="87"/>
      <c r="L375" s="85"/>
      <c r="M375" s="85"/>
      <c r="N375" s="85"/>
      <c r="O375" s="85"/>
      <c r="P375" s="85"/>
      <c r="Q375" s="85"/>
      <c r="R375" s="85"/>
      <c r="S375" s="94"/>
      <c r="T375" s="94"/>
      <c r="U375" s="94"/>
      <c r="V375" s="94"/>
      <c r="W375" s="94"/>
      <c r="X375" s="94"/>
      <c r="Y375" s="94"/>
      <c r="Z375" s="94"/>
      <c r="AA375" s="94"/>
      <c r="AB375" s="94"/>
      <c r="AC375" s="94"/>
      <c r="AD375" s="94"/>
    </row>
    <row r="376">
      <c r="A376" s="85"/>
      <c r="B376" s="85"/>
      <c r="C376" s="86"/>
      <c r="D376" s="85"/>
      <c r="E376" s="86"/>
      <c r="F376" s="85"/>
      <c r="G376" s="85"/>
      <c r="H376" s="85"/>
      <c r="I376" s="87"/>
      <c r="J376" s="87"/>
      <c r="K376" s="87"/>
      <c r="L376" s="85"/>
      <c r="M376" s="85"/>
      <c r="N376" s="85"/>
      <c r="O376" s="85"/>
      <c r="P376" s="85"/>
      <c r="Q376" s="85"/>
      <c r="R376" s="85"/>
      <c r="S376" s="94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  <c r="AD376" s="94"/>
    </row>
    <row r="377">
      <c r="A377" s="85"/>
      <c r="B377" s="85"/>
      <c r="C377" s="86"/>
      <c r="D377" s="85"/>
      <c r="E377" s="86"/>
      <c r="F377" s="85"/>
      <c r="G377" s="85"/>
      <c r="H377" s="85"/>
      <c r="I377" s="87"/>
      <c r="J377" s="87"/>
      <c r="K377" s="87"/>
      <c r="L377" s="85"/>
      <c r="M377" s="85"/>
      <c r="N377" s="85"/>
      <c r="O377" s="85"/>
      <c r="P377" s="85"/>
      <c r="Q377" s="85"/>
      <c r="R377" s="85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</row>
    <row r="378">
      <c r="A378" s="85"/>
      <c r="B378" s="85"/>
      <c r="C378" s="86"/>
      <c r="D378" s="85"/>
      <c r="E378" s="86"/>
      <c r="F378" s="85"/>
      <c r="G378" s="85"/>
      <c r="H378" s="85"/>
      <c r="I378" s="87"/>
      <c r="J378" s="87"/>
      <c r="K378" s="87"/>
      <c r="L378" s="85"/>
      <c r="M378" s="85"/>
      <c r="N378" s="85"/>
      <c r="O378" s="85"/>
      <c r="P378" s="85"/>
      <c r="Q378" s="85"/>
      <c r="R378" s="85"/>
      <c r="S378" s="94"/>
      <c r="T378" s="94"/>
      <c r="U378" s="94"/>
      <c r="V378" s="94"/>
      <c r="W378" s="94"/>
      <c r="X378" s="94"/>
      <c r="Y378" s="94"/>
      <c r="Z378" s="94"/>
      <c r="AA378" s="94"/>
      <c r="AB378" s="94"/>
      <c r="AC378" s="94"/>
      <c r="AD378" s="94"/>
    </row>
    <row r="379">
      <c r="A379" s="85"/>
      <c r="B379" s="85"/>
      <c r="C379" s="86"/>
      <c r="D379" s="85"/>
      <c r="E379" s="86"/>
      <c r="F379" s="85"/>
      <c r="G379" s="85"/>
      <c r="H379" s="85"/>
      <c r="I379" s="87"/>
      <c r="J379" s="87"/>
      <c r="K379" s="87"/>
      <c r="L379" s="85"/>
      <c r="M379" s="85"/>
      <c r="N379" s="85"/>
      <c r="O379" s="85"/>
      <c r="P379" s="85"/>
      <c r="Q379" s="85"/>
      <c r="R379" s="85"/>
      <c r="S379" s="94"/>
      <c r="T379" s="94"/>
      <c r="U379" s="94"/>
      <c r="V379" s="94"/>
      <c r="W379" s="94"/>
      <c r="X379" s="94"/>
      <c r="Y379" s="94"/>
      <c r="Z379" s="94"/>
      <c r="AA379" s="94"/>
      <c r="AB379" s="94"/>
      <c r="AC379" s="94"/>
      <c r="AD379" s="94"/>
    </row>
    <row r="380">
      <c r="A380" s="85"/>
      <c r="B380" s="85"/>
      <c r="C380" s="86"/>
      <c r="D380" s="85"/>
      <c r="E380" s="86"/>
      <c r="F380" s="85"/>
      <c r="G380" s="85"/>
      <c r="H380" s="85"/>
      <c r="I380" s="87"/>
      <c r="J380" s="87"/>
      <c r="K380" s="87"/>
      <c r="L380" s="85"/>
      <c r="M380" s="85"/>
      <c r="N380" s="85"/>
      <c r="O380" s="85"/>
      <c r="P380" s="85"/>
      <c r="Q380" s="85"/>
      <c r="R380" s="85"/>
      <c r="S380" s="94"/>
      <c r="T380" s="94"/>
      <c r="U380" s="94"/>
      <c r="V380" s="94"/>
      <c r="W380" s="94"/>
      <c r="X380" s="94"/>
      <c r="Y380" s="94"/>
      <c r="Z380" s="94"/>
      <c r="AA380" s="94"/>
      <c r="AB380" s="94"/>
      <c r="AC380" s="94"/>
      <c r="AD380" s="94"/>
    </row>
    <row r="381">
      <c r="A381" s="85"/>
      <c r="B381" s="85"/>
      <c r="C381" s="86"/>
      <c r="D381" s="85"/>
      <c r="E381" s="86"/>
      <c r="F381" s="85"/>
      <c r="G381" s="85"/>
      <c r="H381" s="85"/>
      <c r="I381" s="87"/>
      <c r="J381" s="87"/>
      <c r="K381" s="87"/>
      <c r="L381" s="85"/>
      <c r="M381" s="85"/>
      <c r="N381" s="85"/>
      <c r="O381" s="85"/>
      <c r="P381" s="85"/>
      <c r="Q381" s="85"/>
      <c r="R381" s="85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</row>
    <row r="382">
      <c r="A382" s="85"/>
      <c r="B382" s="85"/>
      <c r="C382" s="86"/>
      <c r="D382" s="85"/>
      <c r="E382" s="86"/>
      <c r="F382" s="85"/>
      <c r="G382" s="85"/>
      <c r="H382" s="85"/>
      <c r="I382" s="87"/>
      <c r="J382" s="87"/>
      <c r="K382" s="87"/>
      <c r="L382" s="85"/>
      <c r="M382" s="85"/>
      <c r="N382" s="85"/>
      <c r="O382" s="85"/>
      <c r="P382" s="85"/>
      <c r="Q382" s="85"/>
      <c r="R382" s="85"/>
      <c r="S382" s="94"/>
      <c r="T382" s="94"/>
      <c r="U382" s="94"/>
      <c r="V382" s="94"/>
      <c r="W382" s="94"/>
      <c r="X382" s="94"/>
      <c r="Y382" s="94"/>
      <c r="Z382" s="94"/>
      <c r="AA382" s="94"/>
      <c r="AB382" s="94"/>
      <c r="AC382" s="94"/>
      <c r="AD382" s="94"/>
    </row>
    <row r="383">
      <c r="A383" s="85"/>
      <c r="B383" s="85"/>
      <c r="C383" s="86"/>
      <c r="D383" s="85"/>
      <c r="E383" s="86"/>
      <c r="F383" s="85"/>
      <c r="G383" s="85"/>
      <c r="H383" s="85"/>
      <c r="I383" s="87"/>
      <c r="J383" s="87"/>
      <c r="K383" s="87"/>
      <c r="L383" s="85"/>
      <c r="M383" s="85"/>
      <c r="N383" s="85"/>
      <c r="O383" s="85"/>
      <c r="P383" s="85"/>
      <c r="Q383" s="85"/>
      <c r="R383" s="85"/>
      <c r="S383" s="94"/>
      <c r="T383" s="94"/>
      <c r="U383" s="94"/>
      <c r="V383" s="94"/>
      <c r="W383" s="94"/>
      <c r="X383" s="94"/>
      <c r="Y383" s="94"/>
      <c r="Z383" s="94"/>
      <c r="AA383" s="94"/>
      <c r="AB383" s="94"/>
      <c r="AC383" s="94"/>
      <c r="AD383" s="94"/>
    </row>
    <row r="384">
      <c r="A384" s="85"/>
      <c r="B384" s="85"/>
      <c r="C384" s="86"/>
      <c r="D384" s="85"/>
      <c r="E384" s="86"/>
      <c r="F384" s="85"/>
      <c r="G384" s="85"/>
      <c r="H384" s="85"/>
      <c r="I384" s="87"/>
      <c r="J384" s="87"/>
      <c r="K384" s="87"/>
      <c r="L384" s="85"/>
      <c r="M384" s="85"/>
      <c r="N384" s="85"/>
      <c r="O384" s="85"/>
      <c r="P384" s="85"/>
      <c r="Q384" s="85"/>
      <c r="R384" s="85"/>
      <c r="S384" s="94"/>
      <c r="T384" s="94"/>
      <c r="U384" s="94"/>
      <c r="V384" s="94"/>
      <c r="W384" s="94"/>
      <c r="X384" s="94"/>
      <c r="Y384" s="94"/>
      <c r="Z384" s="94"/>
      <c r="AA384" s="94"/>
      <c r="AB384" s="94"/>
      <c r="AC384" s="94"/>
      <c r="AD384" s="94"/>
    </row>
    <row r="385">
      <c r="A385" s="85"/>
      <c r="B385" s="85"/>
      <c r="C385" s="86"/>
      <c r="D385" s="85"/>
      <c r="E385" s="86"/>
      <c r="F385" s="85"/>
      <c r="G385" s="85"/>
      <c r="H385" s="85"/>
      <c r="I385" s="87"/>
      <c r="J385" s="87"/>
      <c r="K385" s="87"/>
      <c r="L385" s="85"/>
      <c r="M385" s="85"/>
      <c r="N385" s="85"/>
      <c r="O385" s="85"/>
      <c r="P385" s="85"/>
      <c r="Q385" s="85"/>
      <c r="R385" s="85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</row>
    <row r="386">
      <c r="A386" s="85"/>
      <c r="B386" s="85"/>
      <c r="C386" s="86"/>
      <c r="D386" s="85"/>
      <c r="E386" s="86"/>
      <c r="F386" s="85"/>
      <c r="G386" s="85"/>
      <c r="H386" s="85"/>
      <c r="I386" s="87"/>
      <c r="J386" s="87"/>
      <c r="K386" s="87"/>
      <c r="L386" s="85"/>
      <c r="M386" s="85"/>
      <c r="N386" s="85"/>
      <c r="O386" s="85"/>
      <c r="P386" s="85"/>
      <c r="Q386" s="85"/>
      <c r="R386" s="85"/>
      <c r="S386" s="94"/>
      <c r="T386" s="94"/>
      <c r="U386" s="94"/>
      <c r="V386" s="94"/>
      <c r="W386" s="94"/>
      <c r="X386" s="94"/>
      <c r="Y386" s="94"/>
      <c r="Z386" s="94"/>
      <c r="AA386" s="94"/>
      <c r="AB386" s="94"/>
      <c r="AC386" s="94"/>
      <c r="AD386" s="94"/>
    </row>
    <row r="387">
      <c r="A387" s="85"/>
      <c r="B387" s="85"/>
      <c r="C387" s="86"/>
      <c r="D387" s="85"/>
      <c r="E387" s="86"/>
      <c r="F387" s="85"/>
      <c r="G387" s="85"/>
      <c r="H387" s="85"/>
      <c r="I387" s="87"/>
      <c r="J387" s="87"/>
      <c r="K387" s="87"/>
      <c r="L387" s="85"/>
      <c r="M387" s="85"/>
      <c r="N387" s="85"/>
      <c r="O387" s="85"/>
      <c r="P387" s="85"/>
      <c r="Q387" s="85"/>
      <c r="R387" s="85"/>
      <c r="S387" s="94"/>
      <c r="T387" s="94"/>
      <c r="U387" s="94"/>
      <c r="V387" s="94"/>
      <c r="W387" s="94"/>
      <c r="X387" s="94"/>
      <c r="Y387" s="94"/>
      <c r="Z387" s="94"/>
      <c r="AA387" s="94"/>
      <c r="AB387" s="94"/>
      <c r="AC387" s="94"/>
      <c r="AD387" s="94"/>
    </row>
    <row r="388">
      <c r="A388" s="85"/>
      <c r="B388" s="85"/>
      <c r="C388" s="86"/>
      <c r="D388" s="85"/>
      <c r="E388" s="86"/>
      <c r="F388" s="85"/>
      <c r="G388" s="85"/>
      <c r="H388" s="85"/>
      <c r="I388" s="87"/>
      <c r="J388" s="87"/>
      <c r="K388" s="87"/>
      <c r="L388" s="85"/>
      <c r="M388" s="85"/>
      <c r="N388" s="85"/>
      <c r="O388" s="85"/>
      <c r="P388" s="85"/>
      <c r="Q388" s="85"/>
      <c r="R388" s="85"/>
      <c r="S388" s="94"/>
      <c r="T388" s="94"/>
      <c r="U388" s="94"/>
      <c r="V388" s="94"/>
      <c r="W388" s="94"/>
      <c r="X388" s="94"/>
      <c r="Y388" s="94"/>
      <c r="Z388" s="94"/>
      <c r="AA388" s="94"/>
      <c r="AB388" s="94"/>
      <c r="AC388" s="94"/>
      <c r="AD388" s="94"/>
    </row>
    <row r="389">
      <c r="A389" s="85"/>
      <c r="B389" s="85"/>
      <c r="C389" s="86"/>
      <c r="D389" s="85"/>
      <c r="E389" s="86"/>
      <c r="F389" s="85"/>
      <c r="G389" s="85"/>
      <c r="H389" s="85"/>
      <c r="I389" s="87"/>
      <c r="J389" s="87"/>
      <c r="K389" s="87"/>
      <c r="L389" s="85"/>
      <c r="M389" s="85"/>
      <c r="N389" s="85"/>
      <c r="O389" s="85"/>
      <c r="P389" s="85"/>
      <c r="Q389" s="85"/>
      <c r="R389" s="85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</row>
    <row r="390">
      <c r="A390" s="85"/>
      <c r="B390" s="85"/>
      <c r="C390" s="86"/>
      <c r="D390" s="85"/>
      <c r="E390" s="86"/>
      <c r="F390" s="85"/>
      <c r="G390" s="85"/>
      <c r="H390" s="85"/>
      <c r="I390" s="87"/>
      <c r="J390" s="87"/>
      <c r="K390" s="87"/>
      <c r="L390" s="85"/>
      <c r="M390" s="85"/>
      <c r="N390" s="85"/>
      <c r="O390" s="85"/>
      <c r="P390" s="85"/>
      <c r="Q390" s="85"/>
      <c r="R390" s="85"/>
      <c r="S390" s="94"/>
      <c r="T390" s="94"/>
      <c r="U390" s="94"/>
      <c r="V390" s="94"/>
      <c r="W390" s="94"/>
      <c r="X390" s="94"/>
      <c r="Y390" s="94"/>
      <c r="Z390" s="94"/>
      <c r="AA390" s="94"/>
      <c r="AB390" s="94"/>
      <c r="AC390" s="94"/>
      <c r="AD390" s="94"/>
    </row>
  </sheetData>
  <conditionalFormatting sqref="S1:S186 S189:S814">
    <cfRule type="cellIs" dxfId="0" priority="1" operator="lessThan">
      <formula>20</formula>
    </cfRule>
  </conditionalFormatting>
  <conditionalFormatting sqref="S1:S186 S189:S814">
    <cfRule type="cellIs" dxfId="1" priority="2" operator="between">
      <formula>20</formula>
      <formula>25</formula>
    </cfRule>
  </conditionalFormatting>
  <conditionalFormatting sqref="N1:O814">
    <cfRule type="cellIs" dxfId="2" priority="3" operator="lessThan">
      <formula>1.5</formula>
    </cfRule>
  </conditionalFormatting>
  <conditionalFormatting sqref="N1:O814">
    <cfRule type="cellIs" dxfId="3" priority="4" operator="between">
      <formula>1.5</formula>
      <formula>1.8</formula>
    </cfRule>
  </conditionalFormatting>
  <conditionalFormatting sqref="W1:Y1 Z1:Z186 AA1:AD1 AD127 W185:W814 Y185:Y814 AA185 AC185 S186:S188 X186:X814 Z189:AD814">
    <cfRule type="cellIs" dxfId="0" priority="5" operator="lessThan">
      <formula>0</formula>
    </cfRule>
  </conditionalFormatting>
  <conditionalFormatting sqref="W1:Y1 Z1:Z186 AA1:AD1 AD127 W185:W814 AA185 AC185 S186:S188 X186:X814 Z189:AD814">
    <cfRule type="cellIs" dxfId="1" priority="6" operator="between">
      <formula>0</formula>
      <formula>5</formula>
    </cfRule>
  </conditionalFormatting>
  <conditionalFormatting sqref="W2:Y186">
    <cfRule type="cellIs" dxfId="4" priority="7" operator="lessThan">
      <formula>1</formula>
    </cfRule>
  </conditionalFormatting>
  <conditionalFormatting sqref="T2:V186">
    <cfRule type="containsText" dxfId="4" priority="8" operator="containsText" text="yes">
      <formula>NOT(ISERROR(SEARCH(("yes"),(T2))))</formula>
    </cfRule>
  </conditionalFormatting>
  <conditionalFormatting sqref="T2:V186">
    <cfRule type="containsText" dxfId="0" priority="9" operator="containsText" text="no">
      <formula>NOT(ISERROR(SEARCH(("no"),(T2))))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6.22"/>
    <col customWidth="1" min="3" max="3" width="11.78"/>
    <col customWidth="1" min="9" max="9" width="12.56"/>
  </cols>
  <sheetData>
    <row r="1">
      <c r="A1" s="96" t="s">
        <v>430</v>
      </c>
      <c r="B1" s="96" t="s">
        <v>431</v>
      </c>
      <c r="C1" s="96" t="s">
        <v>432</v>
      </c>
      <c r="D1" s="96" t="s">
        <v>433</v>
      </c>
      <c r="E1" s="96" t="s">
        <v>434</v>
      </c>
      <c r="F1" s="96" t="s">
        <v>435</v>
      </c>
      <c r="G1" s="96" t="s">
        <v>436</v>
      </c>
      <c r="K1" s="97" t="s">
        <v>438</v>
      </c>
    </row>
    <row r="2">
      <c r="A2" s="96" t="s">
        <v>439</v>
      </c>
      <c r="B2" s="96">
        <v>201.0</v>
      </c>
      <c r="C2" s="98" t="str">
        <f>VLOOKUP(B2,sampleMetadata!$B$2:$C$186,2,FALSE)</f>
        <v>unknown_of1</v>
      </c>
      <c r="D2" s="98">
        <v>0.00171408</v>
      </c>
      <c r="E2" s="98">
        <v>2.4701E-4</v>
      </c>
      <c r="F2" s="98">
        <v>0.0035629</v>
      </c>
      <c r="G2" s="98">
        <v>0.99447601</v>
      </c>
      <c r="K2" s="92" t="str">
        <f t="shared" ref="K2:K168" si="1">if(J2&gt;1,"reps","")</f>
        <v/>
      </c>
    </row>
    <row r="3">
      <c r="A3" s="96" t="s">
        <v>440</v>
      </c>
      <c r="B3" s="96">
        <v>202.0</v>
      </c>
      <c r="C3" s="98" t="str">
        <f>VLOOKUP(B3,sampleMetadata!$B$2:$C$186,2,FALSE)</f>
        <v>unknown_of2</v>
      </c>
      <c r="D3" s="98">
        <v>0.00128482</v>
      </c>
      <c r="E3" s="98">
        <v>3.1038E-4</v>
      </c>
      <c r="F3" s="98">
        <v>0.0049444</v>
      </c>
      <c r="G3" s="98">
        <v>0.9934604</v>
      </c>
      <c r="K3" s="92" t="str">
        <f t="shared" si="1"/>
        <v/>
      </c>
    </row>
    <row r="4">
      <c r="A4" s="96" t="s">
        <v>441</v>
      </c>
      <c r="B4" s="96">
        <v>203.0</v>
      </c>
      <c r="C4" s="98" t="str">
        <f>VLOOKUP(B4,sampleMetadata!$B$2:$C$186,2,FALSE)</f>
        <v>unknown_of3</v>
      </c>
      <c r="D4" s="98">
        <v>0.00150567</v>
      </c>
      <c r="E4" s="98">
        <v>2.3335E-4</v>
      </c>
      <c r="F4" s="98">
        <v>0.00445035</v>
      </c>
      <c r="G4" s="98">
        <v>0.99381063</v>
      </c>
      <c r="K4" s="92" t="str">
        <f t="shared" si="1"/>
        <v/>
      </c>
    </row>
    <row r="5">
      <c r="A5" s="96" t="s">
        <v>442</v>
      </c>
      <c r="B5" s="96">
        <v>204.0</v>
      </c>
      <c r="C5" s="98" t="str">
        <f>VLOOKUP(B5,sampleMetadata!$B$2:$C$186,2,FALSE)</f>
        <v>unknown_of4</v>
      </c>
      <c r="D5" s="98">
        <v>0.00425182</v>
      </c>
      <c r="E5" s="98">
        <v>3.8404E-4</v>
      </c>
      <c r="F5" s="98">
        <v>0.01484021</v>
      </c>
      <c r="G5" s="98">
        <v>0.98052393</v>
      </c>
      <c r="K5" s="92" t="str">
        <f t="shared" si="1"/>
        <v/>
      </c>
    </row>
    <row r="6">
      <c r="A6" s="96" t="s">
        <v>443</v>
      </c>
      <c r="B6" s="96">
        <v>205.0</v>
      </c>
      <c r="C6" s="98" t="str">
        <f>VLOOKUP(B6,sampleMetadata!$B$2:$C$186,2,FALSE)</f>
        <v>unknown_of5</v>
      </c>
      <c r="D6" s="98">
        <v>0.00569496</v>
      </c>
      <c r="E6" s="98">
        <v>8.8984E-4</v>
      </c>
      <c r="F6" s="98">
        <v>0.02046628</v>
      </c>
      <c r="G6" s="98">
        <v>0.97294892</v>
      </c>
      <c r="K6" s="92" t="str">
        <f t="shared" si="1"/>
        <v/>
      </c>
    </row>
    <row r="7">
      <c r="A7" s="96" t="s">
        <v>444</v>
      </c>
      <c r="B7" s="96">
        <v>206.0</v>
      </c>
      <c r="C7" s="98" t="str">
        <f>VLOOKUP(B7,sampleMetadata!$B$2:$C$186,2,FALSE)</f>
        <v>unknown_of6</v>
      </c>
      <c r="D7" s="98">
        <v>0.00155053</v>
      </c>
      <c r="E7" s="98">
        <v>4.9581E-4</v>
      </c>
      <c r="F7" s="98">
        <v>0.00451636</v>
      </c>
      <c r="G7" s="98">
        <v>0.9934373</v>
      </c>
      <c r="K7" s="92" t="str">
        <f t="shared" si="1"/>
        <v/>
      </c>
    </row>
    <row r="8">
      <c r="A8" s="96" t="s">
        <v>445</v>
      </c>
      <c r="B8" s="96">
        <v>207.0</v>
      </c>
      <c r="C8" s="98" t="str">
        <f>VLOOKUP(B8,sampleMetadata!$B$2:$C$186,2,FALSE)</f>
        <v>unknown_of7</v>
      </c>
      <c r="D8" s="98">
        <v>0.00265881</v>
      </c>
      <c r="E8" s="98">
        <v>4.4084E-4</v>
      </c>
      <c r="F8" s="98">
        <v>0.01179242</v>
      </c>
      <c r="G8" s="98">
        <v>0.98510794</v>
      </c>
      <c r="K8" s="92" t="str">
        <f t="shared" si="1"/>
        <v/>
      </c>
    </row>
    <row r="9">
      <c r="A9" s="96" t="s">
        <v>446</v>
      </c>
      <c r="B9" s="96">
        <v>208.0</v>
      </c>
      <c r="C9" s="98" t="str">
        <f>VLOOKUP(B9,sampleMetadata!$B$2:$C$186,2,FALSE)</f>
        <v>unknown_of8</v>
      </c>
      <c r="D9" s="98">
        <v>0.00145093</v>
      </c>
      <c r="E9" s="98">
        <v>2.5318E-4</v>
      </c>
      <c r="F9" s="98">
        <v>0.00627115</v>
      </c>
      <c r="G9" s="98">
        <v>0.99202473</v>
      </c>
      <c r="K9" s="92" t="str">
        <f t="shared" si="1"/>
        <v/>
      </c>
    </row>
    <row r="10">
      <c r="A10" s="96" t="s">
        <v>447</v>
      </c>
      <c r="B10" s="96">
        <v>209.0</v>
      </c>
      <c r="C10" s="98" t="str">
        <f>VLOOKUP(B10,sampleMetadata!$B$2:$C$186,2,FALSE)</f>
        <v>unknown_of9</v>
      </c>
      <c r="D10" s="98">
        <v>0.00117829</v>
      </c>
      <c r="E10" s="98">
        <v>8.7113E-4</v>
      </c>
      <c r="F10" s="98">
        <v>0.00514367</v>
      </c>
      <c r="G10" s="98">
        <v>0.99280691</v>
      </c>
      <c r="K10" s="92" t="str">
        <f t="shared" si="1"/>
        <v/>
      </c>
    </row>
    <row r="11">
      <c r="A11" s="96" t="s">
        <v>448</v>
      </c>
      <c r="B11" s="96">
        <v>210.0</v>
      </c>
      <c r="C11" s="98" t="str">
        <f>VLOOKUP(B11,sampleMetadata!$B$2:$C$186,2,FALSE)</f>
        <v>unknown_of10</v>
      </c>
      <c r="D11" s="98">
        <v>0.00395767</v>
      </c>
      <c r="E11" s="98">
        <v>1.334E-4</v>
      </c>
      <c r="F11" s="98">
        <v>0.00787086</v>
      </c>
      <c r="G11" s="98">
        <v>0.98803806</v>
      </c>
      <c r="K11" s="92" t="str">
        <f t="shared" si="1"/>
        <v/>
      </c>
    </row>
    <row r="12">
      <c r="A12" s="96" t="s">
        <v>449</v>
      </c>
      <c r="B12" s="96">
        <v>210.0</v>
      </c>
      <c r="C12" s="98" t="str">
        <f>VLOOKUP(B12,sampleMetadata!$B$2:$C$186,2,FALSE)</f>
        <v>unknown_of10</v>
      </c>
      <c r="D12" s="98">
        <v>0.00512687</v>
      </c>
      <c r="E12" s="98">
        <v>6.9517E-4</v>
      </c>
      <c r="F12" s="98">
        <v>0.01094891</v>
      </c>
      <c r="G12" s="98">
        <v>0.98322906</v>
      </c>
      <c r="K12" s="92" t="str">
        <f t="shared" si="1"/>
        <v/>
      </c>
    </row>
    <row r="13">
      <c r="A13" s="96" t="s">
        <v>450</v>
      </c>
      <c r="B13" s="96">
        <v>210.0</v>
      </c>
      <c r="C13" s="98" t="str">
        <f>VLOOKUP(B13,sampleMetadata!$B$2:$C$186,2,FALSE)</f>
        <v>unknown_of10</v>
      </c>
      <c r="D13" s="98">
        <v>0.00149916</v>
      </c>
      <c r="E13" s="98">
        <v>7.2438E-4</v>
      </c>
      <c r="F13" s="98">
        <v>0.01090352</v>
      </c>
      <c r="G13" s="98">
        <v>0.98687294</v>
      </c>
      <c r="K13" s="92" t="str">
        <f t="shared" si="1"/>
        <v/>
      </c>
    </row>
    <row r="14">
      <c r="A14" s="96" t="s">
        <v>451</v>
      </c>
      <c r="B14" s="96">
        <v>211.0</v>
      </c>
      <c r="C14" s="98" t="str">
        <f>VLOOKUP(B14,sampleMetadata!$B$2:$C$186,2,FALSE)</f>
        <v>unknown_of11</v>
      </c>
      <c r="D14" s="98">
        <v>0.00677679</v>
      </c>
      <c r="E14" s="98">
        <v>2.5413E-4</v>
      </c>
      <c r="F14" s="98">
        <v>0.01270648</v>
      </c>
      <c r="G14" s="98">
        <v>0.9802626</v>
      </c>
      <c r="K14" s="92" t="str">
        <f t="shared" si="1"/>
        <v/>
      </c>
    </row>
    <row r="15">
      <c r="A15" s="96" t="s">
        <v>452</v>
      </c>
      <c r="B15" s="96">
        <v>212.0</v>
      </c>
      <c r="C15" s="98" t="str">
        <f>VLOOKUP(B15,sampleMetadata!$B$2:$C$186,2,FALSE)</f>
        <v>unknown_of12</v>
      </c>
      <c r="D15" s="98">
        <v>0.00104926</v>
      </c>
      <c r="E15" s="98">
        <v>4.0356E-4</v>
      </c>
      <c r="F15" s="98">
        <v>0.00533237</v>
      </c>
      <c r="G15" s="98">
        <v>0.99321481</v>
      </c>
      <c r="K15" s="92" t="str">
        <f t="shared" si="1"/>
        <v/>
      </c>
    </row>
    <row r="16">
      <c r="A16" s="96" t="s">
        <v>453</v>
      </c>
      <c r="B16" s="96">
        <v>213.0</v>
      </c>
      <c r="C16" s="98" t="str">
        <f>VLOOKUP(B16,sampleMetadata!$B$2:$C$186,2,FALSE)</f>
        <v>unknown_of13</v>
      </c>
      <c r="D16" s="98">
        <v>0.00164615</v>
      </c>
      <c r="E16" s="98">
        <v>5.7134E-4</v>
      </c>
      <c r="F16" s="98">
        <v>0.00972417</v>
      </c>
      <c r="G16" s="98">
        <v>0.98805833</v>
      </c>
      <c r="K16" s="92" t="str">
        <f t="shared" si="1"/>
        <v/>
      </c>
    </row>
    <row r="17">
      <c r="A17" s="96" t="s">
        <v>454</v>
      </c>
      <c r="B17" s="96">
        <v>214.0</v>
      </c>
      <c r="C17" s="98" t="str">
        <f>VLOOKUP(B17,sampleMetadata!$B$2:$C$186,2,FALSE)</f>
        <v>unknown_of14</v>
      </c>
      <c r="D17" s="98">
        <v>0.00163287</v>
      </c>
      <c r="E17" s="98">
        <v>4.9421E-4</v>
      </c>
      <c r="F17" s="98">
        <v>0.00576051</v>
      </c>
      <c r="G17" s="98">
        <v>0.99211241</v>
      </c>
      <c r="K17" s="92" t="str">
        <f t="shared" si="1"/>
        <v/>
      </c>
    </row>
    <row r="18">
      <c r="A18" s="96" t="s">
        <v>455</v>
      </c>
      <c r="B18" s="96">
        <v>215.0</v>
      </c>
      <c r="C18" s="98" t="str">
        <f>VLOOKUP(B18,sampleMetadata!$B$2:$C$186,2,FALSE)</f>
        <v>unknown_of15</v>
      </c>
      <c r="D18" s="98">
        <v>0.00184404</v>
      </c>
      <c r="E18" s="98">
        <v>2.692E-4</v>
      </c>
      <c r="F18" s="98">
        <v>0.00788763</v>
      </c>
      <c r="G18" s="98">
        <v>0.98999913</v>
      </c>
      <c r="K18" s="92" t="str">
        <f t="shared" si="1"/>
        <v/>
      </c>
    </row>
    <row r="19">
      <c r="A19" s="96" t="s">
        <v>456</v>
      </c>
      <c r="B19" s="96">
        <v>216.0</v>
      </c>
      <c r="C19" s="98" t="str">
        <f>VLOOKUP(B19,sampleMetadata!$B$2:$C$186,2,FALSE)</f>
        <v>unknown_of16</v>
      </c>
      <c r="D19" s="98">
        <v>0.00299097</v>
      </c>
      <c r="E19" s="98">
        <v>4.3185E-4</v>
      </c>
      <c r="F19" s="98">
        <v>0.01186792</v>
      </c>
      <c r="G19" s="98">
        <v>0.98470926</v>
      </c>
      <c r="K19" s="92" t="str">
        <f t="shared" si="1"/>
        <v/>
      </c>
    </row>
    <row r="20">
      <c r="A20" s="96" t="s">
        <v>457</v>
      </c>
      <c r="B20" s="96">
        <v>217.0</v>
      </c>
      <c r="C20" s="98" t="str">
        <f>VLOOKUP(B20,sampleMetadata!$B$2:$C$186,2,FALSE)</f>
        <v>unknown_of17</v>
      </c>
      <c r="D20" s="98">
        <v>0.00576534</v>
      </c>
      <c r="E20" s="98">
        <v>0.00162112</v>
      </c>
      <c r="F20" s="98">
        <v>0.01345043</v>
      </c>
      <c r="G20" s="98">
        <v>0.97916311</v>
      </c>
      <c r="K20" s="92" t="str">
        <f t="shared" si="1"/>
        <v/>
      </c>
    </row>
    <row r="21">
      <c r="A21" s="96" t="s">
        <v>458</v>
      </c>
      <c r="B21" s="96">
        <v>218.0</v>
      </c>
      <c r="C21" s="98" t="str">
        <f>VLOOKUP(B21,sampleMetadata!$B$2:$C$186,2,FALSE)</f>
        <v>unknown_of18</v>
      </c>
      <c r="D21" s="98">
        <v>0.00239808</v>
      </c>
      <c r="E21" s="98">
        <v>3.6894E-4</v>
      </c>
      <c r="F21" s="98">
        <v>0.01254381</v>
      </c>
      <c r="G21" s="98">
        <v>0.98468917</v>
      </c>
      <c r="K21" s="92" t="str">
        <f t="shared" si="1"/>
        <v/>
      </c>
    </row>
    <row r="22">
      <c r="A22" s="96" t="s">
        <v>459</v>
      </c>
      <c r="B22" s="96">
        <v>219.0</v>
      </c>
      <c r="C22" s="98" t="str">
        <f>VLOOKUP(B22,sampleMetadata!$B$2:$C$186,2,FALSE)</f>
        <v>unknown_of19</v>
      </c>
      <c r="D22" s="98">
        <v>0.00302413</v>
      </c>
      <c r="E22" s="98">
        <v>6.1717E-4</v>
      </c>
      <c r="F22" s="98">
        <v>0.00595569</v>
      </c>
      <c r="G22" s="98">
        <v>0.99040301</v>
      </c>
      <c r="K22" s="92" t="str">
        <f t="shared" si="1"/>
        <v/>
      </c>
    </row>
    <row r="23">
      <c r="A23" s="96" t="s">
        <v>460</v>
      </c>
      <c r="B23" s="96">
        <v>220.0</v>
      </c>
      <c r="C23" s="98" t="str">
        <f>VLOOKUP(B23,sampleMetadata!$B$2:$C$186,2,FALSE)</f>
        <v>unknown_of20</v>
      </c>
      <c r="D23" s="98">
        <v>0.00455745</v>
      </c>
      <c r="E23" s="98">
        <v>8.7951E-4</v>
      </c>
      <c r="F23" s="98">
        <v>0.01567122</v>
      </c>
      <c r="G23" s="98">
        <v>0.97889182</v>
      </c>
      <c r="K23" s="92" t="str">
        <f t="shared" si="1"/>
        <v/>
      </c>
    </row>
    <row r="24">
      <c r="A24" s="96" t="s">
        <v>461</v>
      </c>
      <c r="B24" s="96">
        <v>221.0</v>
      </c>
      <c r="C24" s="98" t="str">
        <f>VLOOKUP(B24,sampleMetadata!$B$2:$C$186,2,FALSE)</f>
        <v>unknown_of21</v>
      </c>
      <c r="D24" s="98">
        <v>0.00220983</v>
      </c>
      <c r="E24" s="98">
        <v>3.1409E-4</v>
      </c>
      <c r="F24" s="98">
        <v>0.01053316</v>
      </c>
      <c r="G24" s="98">
        <v>0.98694291</v>
      </c>
      <c r="K24" s="92" t="str">
        <f t="shared" si="1"/>
        <v/>
      </c>
    </row>
    <row r="25">
      <c r="A25" s="96" t="s">
        <v>462</v>
      </c>
      <c r="B25" s="96">
        <v>222.0</v>
      </c>
      <c r="C25" s="98" t="str">
        <f>VLOOKUP(B25,sampleMetadata!$B$2:$C$186,2,FALSE)</f>
        <v>unknown_of22</v>
      </c>
      <c r="D25" s="98">
        <v>0.00146396</v>
      </c>
      <c r="E25" s="98">
        <v>4.4151E-4</v>
      </c>
      <c r="F25" s="98">
        <v>0.00381675</v>
      </c>
      <c r="G25" s="98">
        <v>0.99427778</v>
      </c>
      <c r="K25" s="92" t="str">
        <f t="shared" si="1"/>
        <v/>
      </c>
    </row>
    <row r="26">
      <c r="A26" s="96" t="s">
        <v>463</v>
      </c>
      <c r="B26" s="96">
        <v>223.0</v>
      </c>
      <c r="C26" s="98" t="str">
        <f>VLOOKUP(B26,sampleMetadata!$B$2:$C$186,2,FALSE)</f>
        <v>unknown_of23</v>
      </c>
      <c r="D26" s="98">
        <v>0.00659618</v>
      </c>
      <c r="E26" s="98">
        <v>4.8501E-4</v>
      </c>
      <c r="F26" s="98">
        <v>0.01328936</v>
      </c>
      <c r="G26" s="98">
        <v>0.97962945</v>
      </c>
      <c r="K26" s="92" t="str">
        <f t="shared" si="1"/>
        <v/>
      </c>
    </row>
    <row r="27">
      <c r="A27" s="96" t="s">
        <v>464</v>
      </c>
      <c r="B27" s="96">
        <v>224.0</v>
      </c>
      <c r="C27" s="98" t="str">
        <f>VLOOKUP(B27,sampleMetadata!$B$2:$C$186,2,FALSE)</f>
        <v>unknown_of24</v>
      </c>
      <c r="D27" s="98">
        <v>0.00503467</v>
      </c>
      <c r="E27" s="98">
        <v>1.8999E-4</v>
      </c>
      <c r="F27" s="98">
        <v>0.01329914</v>
      </c>
      <c r="G27" s="98">
        <v>0.9814762</v>
      </c>
      <c r="K27" s="92" t="str">
        <f t="shared" si="1"/>
        <v/>
      </c>
    </row>
    <row r="28">
      <c r="A28" s="96" t="s">
        <v>465</v>
      </c>
      <c r="B28" s="96">
        <v>225.0</v>
      </c>
      <c r="C28" s="98" t="str">
        <f>VLOOKUP(B28,sampleMetadata!$B$2:$C$186,2,FALSE)</f>
        <v>unknown_of25</v>
      </c>
      <c r="D28" s="98">
        <v>0.00270247</v>
      </c>
      <c r="E28" s="98">
        <v>3.1587E-4</v>
      </c>
      <c r="F28" s="98">
        <v>0.0081074</v>
      </c>
      <c r="G28" s="98">
        <v>0.98887427</v>
      </c>
      <c r="K28" s="92" t="str">
        <f t="shared" si="1"/>
        <v/>
      </c>
    </row>
    <row r="29">
      <c r="A29" s="96" t="s">
        <v>466</v>
      </c>
      <c r="B29" s="96">
        <v>226.0</v>
      </c>
      <c r="C29" s="98" t="str">
        <f>VLOOKUP(B29,sampleMetadata!$B$2:$C$186,2,FALSE)</f>
        <v>unknown_of26</v>
      </c>
      <c r="D29" s="98">
        <v>0.00257397</v>
      </c>
      <c r="E29" s="98">
        <v>2.6216E-4</v>
      </c>
      <c r="F29" s="98">
        <v>0.00524328</v>
      </c>
      <c r="G29" s="98">
        <v>0.99192059</v>
      </c>
      <c r="K29" s="92" t="str">
        <f t="shared" si="1"/>
        <v/>
      </c>
    </row>
    <row r="30">
      <c r="A30" s="96" t="s">
        <v>467</v>
      </c>
      <c r="B30" s="96">
        <v>226.0</v>
      </c>
      <c r="C30" s="98" t="str">
        <f>VLOOKUP(B30,sampleMetadata!$B$2:$C$186,2,FALSE)</f>
        <v>unknown_of26</v>
      </c>
      <c r="D30" s="98">
        <v>0.00307398</v>
      </c>
      <c r="E30" s="98">
        <v>2.3226E-4</v>
      </c>
      <c r="F30" s="98">
        <v>0.00502767</v>
      </c>
      <c r="G30" s="98">
        <v>0.9916661</v>
      </c>
      <c r="K30" s="92" t="str">
        <f t="shared" si="1"/>
        <v/>
      </c>
    </row>
    <row r="31">
      <c r="A31" s="96" t="s">
        <v>468</v>
      </c>
      <c r="B31" s="96">
        <v>226.0</v>
      </c>
      <c r="C31" s="98" t="str">
        <f>VLOOKUP(B31,sampleMetadata!$B$2:$C$186,2,FALSE)</f>
        <v>unknown_of26</v>
      </c>
      <c r="D31" s="98">
        <v>0.00232804</v>
      </c>
      <c r="E31" s="98">
        <v>4.3177E-4</v>
      </c>
      <c r="F31" s="98">
        <v>0.01328557</v>
      </c>
      <c r="G31" s="98">
        <v>0.98395463</v>
      </c>
      <c r="K31" s="92" t="str">
        <f t="shared" si="1"/>
        <v/>
      </c>
    </row>
    <row r="32">
      <c r="A32" s="96" t="s">
        <v>469</v>
      </c>
      <c r="B32" s="96">
        <v>227.0</v>
      </c>
      <c r="C32" s="98" t="str">
        <f>VLOOKUP(B32,sampleMetadata!$B$2:$C$186,2,FALSE)</f>
        <v>unknown_of27</v>
      </c>
      <c r="D32" s="98">
        <v>0.00107525</v>
      </c>
      <c r="E32" s="98">
        <v>2.6592E-4</v>
      </c>
      <c r="F32" s="98">
        <v>0.00506024</v>
      </c>
      <c r="G32" s="98">
        <v>0.99359859</v>
      </c>
      <c r="K32" s="92" t="str">
        <f t="shared" si="1"/>
        <v/>
      </c>
    </row>
    <row r="33">
      <c r="A33" s="96" t="s">
        <v>470</v>
      </c>
      <c r="B33" s="96">
        <v>228.0</v>
      </c>
      <c r="C33" s="98" t="str">
        <f>VLOOKUP(B33,sampleMetadata!$B$2:$C$186,2,FALSE)</f>
        <v>unknown_of28</v>
      </c>
      <c r="D33" s="98">
        <v>0.00408789</v>
      </c>
      <c r="E33" s="98">
        <v>1.7033E-4</v>
      </c>
      <c r="F33" s="98">
        <v>0.01805485</v>
      </c>
      <c r="G33" s="98">
        <v>0.97768694</v>
      </c>
      <c r="K33" s="92" t="str">
        <f t="shared" si="1"/>
        <v/>
      </c>
    </row>
    <row r="34">
      <c r="A34" s="96" t="s">
        <v>471</v>
      </c>
      <c r="B34" s="96">
        <v>229.0</v>
      </c>
      <c r="C34" s="98" t="str">
        <f>VLOOKUP(B34,sampleMetadata!$B$2:$C$186,2,FALSE)</f>
        <v>unknown_of29</v>
      </c>
      <c r="D34" s="98">
        <v>0.00143341</v>
      </c>
      <c r="E34" s="98">
        <v>4.0581E-4</v>
      </c>
      <c r="F34" s="98">
        <v>0.00700999</v>
      </c>
      <c r="G34" s="98">
        <v>0.99115079</v>
      </c>
      <c r="K34" s="92" t="str">
        <f t="shared" si="1"/>
        <v/>
      </c>
    </row>
    <row r="35">
      <c r="A35" s="96" t="s">
        <v>472</v>
      </c>
      <c r="B35" s="96">
        <v>230.0</v>
      </c>
      <c r="C35" s="98" t="str">
        <f>VLOOKUP(B35,sampleMetadata!$B$2:$C$186,2,FALSE)</f>
        <v>unknown_of30</v>
      </c>
      <c r="D35" s="98">
        <v>0.00256521</v>
      </c>
      <c r="E35" s="98">
        <v>0.00106606</v>
      </c>
      <c r="F35" s="98">
        <v>0.00824533</v>
      </c>
      <c r="G35" s="98">
        <v>0.9881234</v>
      </c>
      <c r="K35" s="92" t="str">
        <f t="shared" si="1"/>
        <v/>
      </c>
    </row>
    <row r="36">
      <c r="A36" s="96" t="s">
        <v>473</v>
      </c>
      <c r="B36" s="96">
        <v>231.0</v>
      </c>
      <c r="C36" s="98" t="str">
        <f>VLOOKUP(B36,sampleMetadata!$B$2:$C$186,2,FALSE)</f>
        <v>unknown_of31</v>
      </c>
      <c r="D36" s="98">
        <v>0.00185359</v>
      </c>
      <c r="E36" s="98">
        <v>1.9258E-4</v>
      </c>
      <c r="F36" s="98">
        <v>0.00440529</v>
      </c>
      <c r="G36" s="98">
        <v>0.99354854</v>
      </c>
      <c r="K36" s="92" t="str">
        <f t="shared" si="1"/>
        <v/>
      </c>
    </row>
    <row r="37">
      <c r="A37" s="96" t="s">
        <v>474</v>
      </c>
      <c r="B37" s="96">
        <v>232.0</v>
      </c>
      <c r="C37" s="98" t="str">
        <f>VLOOKUP(B37,sampleMetadata!$B$2:$C$186,2,FALSE)</f>
        <v>unknown_of32</v>
      </c>
      <c r="D37" s="98">
        <v>0.00265146</v>
      </c>
      <c r="E37" s="98">
        <v>3.0934E-4</v>
      </c>
      <c r="F37" s="98">
        <v>0.00585532</v>
      </c>
      <c r="G37" s="98">
        <v>0.99118388</v>
      </c>
      <c r="K37" s="92" t="str">
        <f t="shared" si="1"/>
        <v/>
      </c>
    </row>
    <row r="38">
      <c r="A38" s="96" t="s">
        <v>475</v>
      </c>
      <c r="B38" s="96">
        <v>234.0</v>
      </c>
      <c r="C38" s="98" t="str">
        <f>VLOOKUP(B38,sampleMetadata!$B$2:$C$186,2,FALSE)</f>
        <v>unknown_of34</v>
      </c>
      <c r="D38" s="98">
        <v>0.00121786</v>
      </c>
      <c r="E38" s="98">
        <v>2.5091E-4</v>
      </c>
      <c r="F38" s="98">
        <v>0.00324965</v>
      </c>
      <c r="G38" s="98">
        <v>0.99528158</v>
      </c>
      <c r="K38" s="92" t="str">
        <f t="shared" si="1"/>
        <v/>
      </c>
    </row>
    <row r="39">
      <c r="A39" s="96" t="s">
        <v>476</v>
      </c>
      <c r="B39" s="96">
        <v>235.0</v>
      </c>
      <c r="C39" s="98" t="str">
        <f>VLOOKUP(B39,sampleMetadata!$B$2:$C$186,2,FALSE)</f>
        <v>unknown_of35</v>
      </c>
      <c r="D39" s="98">
        <v>0.0010676</v>
      </c>
      <c r="E39" s="98">
        <v>2.3819E-4</v>
      </c>
      <c r="F39" s="98">
        <v>0.00344949</v>
      </c>
      <c r="G39" s="98">
        <v>0.99524472</v>
      </c>
      <c r="K39" s="92" t="str">
        <f t="shared" si="1"/>
        <v/>
      </c>
    </row>
    <row r="40">
      <c r="A40" s="96" t="s">
        <v>477</v>
      </c>
      <c r="B40" s="96">
        <v>236.0</v>
      </c>
      <c r="C40" s="98" t="str">
        <f>VLOOKUP(B40,sampleMetadata!$B$2:$C$186,2,FALSE)</f>
        <v>unknown_of36</v>
      </c>
      <c r="D40" s="98">
        <v>0.00122394</v>
      </c>
      <c r="E40" s="98">
        <v>2.6189E-4</v>
      </c>
      <c r="F40" s="98">
        <v>0.00273649</v>
      </c>
      <c r="G40" s="98">
        <v>0.99577768</v>
      </c>
      <c r="K40" s="92" t="str">
        <f t="shared" si="1"/>
        <v/>
      </c>
    </row>
    <row r="41">
      <c r="A41" s="96" t="s">
        <v>478</v>
      </c>
      <c r="B41" s="96">
        <v>237.0</v>
      </c>
      <c r="C41" s="98" t="str">
        <f>VLOOKUP(B41,sampleMetadata!$B$2:$C$186,2,FALSE)</f>
        <v>unknown_of37</v>
      </c>
      <c r="D41" s="98">
        <v>0.00815661</v>
      </c>
      <c r="E41" s="98">
        <v>0.00271887</v>
      </c>
      <c r="F41" s="98">
        <v>0.12887439</v>
      </c>
      <c r="G41" s="98">
        <v>0.86025014</v>
      </c>
      <c r="K41" s="92" t="str">
        <f t="shared" si="1"/>
        <v/>
      </c>
    </row>
    <row r="42">
      <c r="A42" s="96" t="s">
        <v>479</v>
      </c>
      <c r="B42" s="96">
        <v>238.0</v>
      </c>
      <c r="C42" s="98" t="str">
        <f>VLOOKUP(B42,sampleMetadata!$B$2:$C$186,2,FALSE)</f>
        <v>unknown_of38</v>
      </c>
      <c r="D42" s="98">
        <v>0.00127915</v>
      </c>
      <c r="E42" s="98">
        <v>2.4245E-4</v>
      </c>
      <c r="F42" s="98">
        <v>0.00678867</v>
      </c>
      <c r="G42" s="98">
        <v>0.99168973</v>
      </c>
      <c r="K42" s="92" t="str">
        <f t="shared" si="1"/>
        <v/>
      </c>
    </row>
    <row r="43">
      <c r="A43" s="96" t="s">
        <v>480</v>
      </c>
      <c r="B43" s="96">
        <v>239.0</v>
      </c>
      <c r="C43" s="98" t="str">
        <f>VLOOKUP(B43,sampleMetadata!$B$2:$C$186,2,FALSE)</f>
        <v>unknown_of39</v>
      </c>
      <c r="D43" s="98">
        <v>0.00158694</v>
      </c>
      <c r="E43" s="98">
        <v>3.2292E-4</v>
      </c>
      <c r="F43" s="98">
        <v>0.00576648</v>
      </c>
      <c r="G43" s="98">
        <v>0.99232366</v>
      </c>
      <c r="K43" s="92" t="str">
        <f t="shared" si="1"/>
        <v/>
      </c>
    </row>
    <row r="44">
      <c r="A44" s="96" t="s">
        <v>481</v>
      </c>
      <c r="B44" s="96">
        <v>240.0</v>
      </c>
      <c r="C44" s="98" t="str">
        <f>VLOOKUP(B44,sampleMetadata!$B$2:$C$186,2,FALSE)</f>
        <v>unknown_of40</v>
      </c>
      <c r="D44" s="98">
        <v>0.00261309</v>
      </c>
      <c r="E44" s="98">
        <v>2.6131E-4</v>
      </c>
      <c r="F44" s="98">
        <v>0.00577783</v>
      </c>
      <c r="G44" s="98">
        <v>0.99134777</v>
      </c>
      <c r="K44" s="92" t="str">
        <f t="shared" si="1"/>
        <v/>
      </c>
    </row>
    <row r="45">
      <c r="A45" s="96" t="s">
        <v>482</v>
      </c>
      <c r="B45" s="96">
        <v>241.0</v>
      </c>
      <c r="C45" s="98" t="str">
        <f>VLOOKUP(B45,sampleMetadata!$B$2:$C$186,2,FALSE)</f>
        <v>unknown_of41</v>
      </c>
      <c r="D45" s="98">
        <v>0.01871921</v>
      </c>
      <c r="E45" s="98">
        <v>0.00788177</v>
      </c>
      <c r="F45" s="98">
        <v>0.41083744</v>
      </c>
      <c r="G45" s="98">
        <v>0.56256158</v>
      </c>
      <c r="K45" s="92" t="str">
        <f t="shared" si="1"/>
        <v/>
      </c>
    </row>
    <row r="46">
      <c r="A46" s="96" t="s">
        <v>483</v>
      </c>
      <c r="B46" s="96">
        <v>243.0</v>
      </c>
      <c r="C46" s="98" t="str">
        <f>VLOOKUP(B46,sampleMetadata!$B$2:$C$186,2,FALSE)</f>
        <v>unknown_of43</v>
      </c>
      <c r="D46" s="98">
        <v>0.00468448</v>
      </c>
      <c r="E46" s="98">
        <v>2.71E-4</v>
      </c>
      <c r="F46" s="98">
        <v>0.01664731</v>
      </c>
      <c r="G46" s="98">
        <v>0.97839721</v>
      </c>
      <c r="K46" s="92" t="str">
        <f t="shared" si="1"/>
        <v/>
      </c>
    </row>
    <row r="47">
      <c r="A47" s="96" t="s">
        <v>484</v>
      </c>
      <c r="B47" s="96">
        <v>244.0</v>
      </c>
      <c r="C47" s="98" t="str">
        <f>VLOOKUP(B47,sampleMetadata!$B$2:$C$186,2,FALSE)</f>
        <v>unknown_of44</v>
      </c>
      <c r="D47" s="98">
        <v>8.9511E-4</v>
      </c>
      <c r="E47" s="98">
        <v>2.4412E-4</v>
      </c>
      <c r="F47" s="98">
        <v>0.00239599</v>
      </c>
      <c r="G47" s="98">
        <v>0.99646479</v>
      </c>
      <c r="K47" s="92" t="str">
        <f t="shared" si="1"/>
        <v/>
      </c>
    </row>
    <row r="48">
      <c r="A48" s="96" t="s">
        <v>485</v>
      </c>
      <c r="B48" s="96">
        <v>245.0</v>
      </c>
      <c r="C48" s="98" t="str">
        <f>VLOOKUP(B48,sampleMetadata!$B$2:$C$186,2,FALSE)</f>
        <v>unknown_of45</v>
      </c>
      <c r="D48" s="98">
        <v>0.00203117</v>
      </c>
      <c r="E48" s="98">
        <v>2.3437E-4</v>
      </c>
      <c r="F48" s="98">
        <v>0.00601539</v>
      </c>
      <c r="G48" s="98">
        <v>0.99171907</v>
      </c>
      <c r="K48" s="92" t="str">
        <f t="shared" si="1"/>
        <v/>
      </c>
    </row>
    <row r="49">
      <c r="A49" s="96" t="s">
        <v>486</v>
      </c>
      <c r="B49" s="96">
        <v>246.0</v>
      </c>
      <c r="C49" s="98" t="str">
        <f>VLOOKUP(B49,sampleMetadata!$B$2:$C$186,2,FALSE)</f>
        <v>unknown_of46</v>
      </c>
      <c r="D49" s="98">
        <v>0.00431491</v>
      </c>
      <c r="E49" s="98">
        <v>2.4424E-4</v>
      </c>
      <c r="F49" s="98">
        <v>0.00911829</v>
      </c>
      <c r="G49" s="98">
        <v>0.98632256</v>
      </c>
      <c r="K49" s="92" t="str">
        <f t="shared" si="1"/>
        <v/>
      </c>
    </row>
    <row r="50">
      <c r="A50" s="96" t="s">
        <v>487</v>
      </c>
      <c r="B50" s="96">
        <v>247.0</v>
      </c>
      <c r="C50" s="98" t="str">
        <f>VLOOKUP(B50,sampleMetadata!$B$2:$C$186,2,FALSE)</f>
        <v>unknown_of47</v>
      </c>
      <c r="D50" s="98">
        <v>6.4277E-4</v>
      </c>
      <c r="E50" s="98">
        <v>2.2171E-4</v>
      </c>
      <c r="F50" s="98">
        <v>0.00148489</v>
      </c>
      <c r="G50" s="98">
        <v>0.99765063</v>
      </c>
      <c r="K50" s="92" t="str">
        <f t="shared" si="1"/>
        <v/>
      </c>
    </row>
    <row r="51">
      <c r="A51" s="96" t="s">
        <v>488</v>
      </c>
      <c r="B51" s="96">
        <v>248.0</v>
      </c>
      <c r="C51" s="98" t="str">
        <f>VLOOKUP(B51,sampleMetadata!$B$2:$C$186,2,FALSE)</f>
        <v>unknown_of48</v>
      </c>
      <c r="D51" s="98">
        <v>0.00108754</v>
      </c>
      <c r="E51" s="98">
        <v>2.8066E-4</v>
      </c>
      <c r="F51" s="98">
        <v>0.00231041</v>
      </c>
      <c r="G51" s="98">
        <v>0.99632139</v>
      </c>
      <c r="K51" s="92" t="str">
        <f t="shared" si="1"/>
        <v/>
      </c>
    </row>
    <row r="52">
      <c r="A52" s="96" t="s">
        <v>489</v>
      </c>
      <c r="B52" s="96">
        <v>249.0</v>
      </c>
      <c r="C52" s="98" t="str">
        <f>VLOOKUP(B52,sampleMetadata!$B$2:$C$186,2,FALSE)</f>
        <v>unknown_of49</v>
      </c>
      <c r="D52" s="98">
        <v>0.00122605</v>
      </c>
      <c r="E52" s="98">
        <v>3.2264E-4</v>
      </c>
      <c r="F52" s="98">
        <v>0.00357256</v>
      </c>
      <c r="G52" s="98">
        <v>0.99487874</v>
      </c>
      <c r="K52" s="92" t="str">
        <f t="shared" si="1"/>
        <v/>
      </c>
    </row>
    <row r="53">
      <c r="A53" s="96" t="s">
        <v>490</v>
      </c>
      <c r="B53" s="96">
        <v>250.0</v>
      </c>
      <c r="C53" s="98" t="str">
        <f>VLOOKUP(B53,sampleMetadata!$B$2:$C$186,2,FALSE)</f>
        <v>unknown_of50</v>
      </c>
      <c r="D53" s="98">
        <v>0.00321421</v>
      </c>
      <c r="E53" s="98">
        <v>1.273E-4</v>
      </c>
      <c r="F53" s="98">
        <v>0.00646024</v>
      </c>
      <c r="G53" s="98">
        <v>0.99019826</v>
      </c>
      <c r="K53" s="92" t="str">
        <f t="shared" si="1"/>
        <v/>
      </c>
    </row>
    <row r="54">
      <c r="A54" s="96" t="s">
        <v>491</v>
      </c>
      <c r="B54" s="96">
        <v>251.0</v>
      </c>
      <c r="C54" s="98" t="str">
        <f>VLOOKUP(B54,sampleMetadata!$B$2:$C$186,2,FALSE)</f>
        <v>unknown_of51</v>
      </c>
      <c r="D54" s="98">
        <v>0.00143355</v>
      </c>
      <c r="E54" s="98">
        <v>2.0634E-4</v>
      </c>
      <c r="F54" s="98">
        <v>0.00303001</v>
      </c>
      <c r="G54" s="98">
        <v>0.9953301</v>
      </c>
      <c r="K54" s="92" t="str">
        <f t="shared" si="1"/>
        <v/>
      </c>
    </row>
    <row r="55">
      <c r="A55" s="96" t="s">
        <v>492</v>
      </c>
      <c r="B55" s="96">
        <v>252.0</v>
      </c>
      <c r="C55" s="98" t="str">
        <f>VLOOKUP(B55,sampleMetadata!$B$2:$C$186,2,FALSE)</f>
        <v>unknown_of52</v>
      </c>
      <c r="D55" s="98">
        <v>0.00335299</v>
      </c>
      <c r="E55" s="98">
        <v>4.1623E-4</v>
      </c>
      <c r="F55" s="98">
        <v>0.01042895</v>
      </c>
      <c r="G55" s="98">
        <v>0.98580183</v>
      </c>
      <c r="K55" s="92" t="str">
        <f t="shared" si="1"/>
        <v/>
      </c>
    </row>
    <row r="56">
      <c r="A56" s="96" t="s">
        <v>493</v>
      </c>
      <c r="B56" s="96">
        <v>253.0</v>
      </c>
      <c r="C56" s="98" t="str">
        <f>VLOOKUP(B56,sampleMetadata!$B$2:$C$186,2,FALSE)</f>
        <v>unknown_of53</v>
      </c>
      <c r="D56" s="98">
        <v>0.00150568</v>
      </c>
      <c r="E56" s="98">
        <v>2.1382E-4</v>
      </c>
      <c r="F56" s="98">
        <v>0.00294008</v>
      </c>
      <c r="G56" s="98">
        <v>0.99534043</v>
      </c>
      <c r="K56" s="92" t="str">
        <f t="shared" si="1"/>
        <v/>
      </c>
    </row>
    <row r="57">
      <c r="A57" s="96" t="s">
        <v>494</v>
      </c>
      <c r="B57" s="96">
        <v>254.0</v>
      </c>
      <c r="C57" s="98" t="str">
        <f>VLOOKUP(B57,sampleMetadata!$B$2:$C$186,2,FALSE)</f>
        <v>unknown_of54</v>
      </c>
      <c r="D57" s="98">
        <v>0.00130894</v>
      </c>
      <c r="E57" s="98">
        <v>1.9344E-4</v>
      </c>
      <c r="F57" s="98">
        <v>0.0041654</v>
      </c>
      <c r="G57" s="98">
        <v>0.99433221</v>
      </c>
      <c r="K57" s="92" t="str">
        <f t="shared" si="1"/>
        <v/>
      </c>
    </row>
    <row r="58">
      <c r="A58" s="96" t="s">
        <v>495</v>
      </c>
      <c r="B58" s="96">
        <v>255.0</v>
      </c>
      <c r="C58" s="98" t="str">
        <f>VLOOKUP(B58,sampleMetadata!$B$2:$C$186,2,FALSE)</f>
        <v>unknown_of55</v>
      </c>
      <c r="D58" s="98">
        <v>0.00145955</v>
      </c>
      <c r="E58" s="98">
        <v>2.3804E-4</v>
      </c>
      <c r="F58" s="98">
        <v>0.00342024</v>
      </c>
      <c r="G58" s="98">
        <v>0.99488217</v>
      </c>
      <c r="K58" s="92" t="str">
        <f t="shared" si="1"/>
        <v/>
      </c>
    </row>
    <row r="59">
      <c r="A59" s="96" t="s">
        <v>496</v>
      </c>
      <c r="B59" s="96">
        <v>256.0</v>
      </c>
      <c r="C59" s="98" t="str">
        <f>VLOOKUP(B59,sampleMetadata!$B$2:$C$186,2,FALSE)</f>
        <v>unknown_of56</v>
      </c>
      <c r="D59" s="98">
        <v>0.00104442</v>
      </c>
      <c r="E59" s="98">
        <v>1.6464E-4</v>
      </c>
      <c r="F59" s="98">
        <v>0.00351913</v>
      </c>
      <c r="G59" s="98">
        <v>0.99527181</v>
      </c>
      <c r="K59" s="92" t="str">
        <f t="shared" si="1"/>
        <v/>
      </c>
    </row>
    <row r="60">
      <c r="A60" s="96" t="s">
        <v>497</v>
      </c>
      <c r="B60" s="96">
        <v>257.0</v>
      </c>
      <c r="C60" s="98" t="str">
        <f>VLOOKUP(B60,sampleMetadata!$B$2:$C$186,2,FALSE)</f>
        <v>unknown_of57</v>
      </c>
      <c r="D60" s="98">
        <v>0.0012971</v>
      </c>
      <c r="E60" s="98">
        <v>2.2741E-4</v>
      </c>
      <c r="F60" s="98">
        <v>0.00360494</v>
      </c>
      <c r="G60" s="98">
        <v>0.99487054</v>
      </c>
      <c r="K60" s="92" t="str">
        <f t="shared" si="1"/>
        <v/>
      </c>
    </row>
    <row r="61">
      <c r="A61" s="96" t="s">
        <v>498</v>
      </c>
      <c r="B61" s="96">
        <v>258.0</v>
      </c>
      <c r="C61" s="98" t="str">
        <f>VLOOKUP(B61,sampleMetadata!$B$2:$C$186,2,FALSE)</f>
        <v>unknown_of58</v>
      </c>
      <c r="D61" s="98">
        <v>0.0017736</v>
      </c>
      <c r="E61" s="98">
        <v>2.956E-4</v>
      </c>
      <c r="F61" s="98">
        <v>0.00382542</v>
      </c>
      <c r="G61" s="98">
        <v>0.99410537</v>
      </c>
      <c r="K61" s="92" t="str">
        <f t="shared" si="1"/>
        <v>reps</v>
      </c>
    </row>
    <row r="62">
      <c r="A62" s="96" t="s">
        <v>499</v>
      </c>
      <c r="B62" s="96">
        <v>259.0</v>
      </c>
      <c r="C62" s="98" t="str">
        <f>VLOOKUP(B62,sampleMetadata!$B$2:$C$186,2,FALSE)</f>
        <v>unknown_of59</v>
      </c>
      <c r="D62" s="98">
        <v>0.00285203</v>
      </c>
      <c r="E62" s="98">
        <v>3.9146E-4</v>
      </c>
      <c r="F62" s="98">
        <v>0.00794095</v>
      </c>
      <c r="G62" s="98">
        <v>0.98881557</v>
      </c>
      <c r="K62" s="92" t="str">
        <f t="shared" si="1"/>
        <v/>
      </c>
    </row>
    <row r="63">
      <c r="A63" s="96" t="s">
        <v>500</v>
      </c>
      <c r="B63" s="96">
        <v>260.0</v>
      </c>
      <c r="C63" s="98" t="str">
        <f>VLOOKUP(B63,sampleMetadata!$B$2:$C$186,2,FALSE)</f>
        <v>unknown_of60</v>
      </c>
      <c r="D63" s="98">
        <v>0.00135668</v>
      </c>
      <c r="E63" s="98">
        <v>3.623E-4</v>
      </c>
      <c r="F63" s="98">
        <v>0.00348421</v>
      </c>
      <c r="G63" s="98">
        <v>0.99479681</v>
      </c>
      <c r="K63" s="92" t="str">
        <f t="shared" si="1"/>
        <v/>
      </c>
    </row>
    <row r="64">
      <c r="A64" s="96" t="s">
        <v>501</v>
      </c>
      <c r="B64" s="96">
        <v>261.0</v>
      </c>
      <c r="C64" s="98" t="str">
        <f>VLOOKUP(B64,sampleMetadata!$B$2:$C$186,2,FALSE)</f>
        <v>unknown_of61</v>
      </c>
      <c r="D64" s="98">
        <v>0.00274436</v>
      </c>
      <c r="E64" s="98">
        <v>1.1278E-4</v>
      </c>
      <c r="F64" s="98">
        <v>0.00680451</v>
      </c>
      <c r="G64" s="98">
        <v>0.99033835</v>
      </c>
      <c r="K64" s="92" t="str">
        <f t="shared" si="1"/>
        <v/>
      </c>
    </row>
    <row r="65">
      <c r="A65" s="96" t="s">
        <v>502</v>
      </c>
      <c r="B65" s="96">
        <v>262.0</v>
      </c>
      <c r="C65" s="98" t="str">
        <f>VLOOKUP(B65,sampleMetadata!$B$2:$C$186,2,FALSE)</f>
        <v>unknown_of62</v>
      </c>
      <c r="D65" s="98">
        <v>0.00100887</v>
      </c>
      <c r="E65" s="98">
        <v>2.2419E-4</v>
      </c>
      <c r="F65" s="98">
        <v>0.00310267</v>
      </c>
      <c r="G65" s="98">
        <v>0.99566427</v>
      </c>
      <c r="K65" s="92" t="str">
        <f t="shared" si="1"/>
        <v/>
      </c>
    </row>
    <row r="66">
      <c r="A66" s="96" t="s">
        <v>503</v>
      </c>
      <c r="B66" s="96">
        <v>263.0</v>
      </c>
      <c r="C66" s="98" t="str">
        <f>VLOOKUP(B66,sampleMetadata!$B$2:$C$186,2,FALSE)</f>
        <v>unknown_of63</v>
      </c>
      <c r="D66" s="98">
        <v>0.00415852</v>
      </c>
      <c r="E66" s="98">
        <v>1.0021E-4</v>
      </c>
      <c r="F66" s="98">
        <v>0.01177414</v>
      </c>
      <c r="G66" s="98">
        <v>0.98396713</v>
      </c>
      <c r="K66" s="92" t="str">
        <f t="shared" si="1"/>
        <v/>
      </c>
    </row>
    <row r="67">
      <c r="A67" s="96" t="s">
        <v>504</v>
      </c>
      <c r="B67" s="96">
        <v>264.0</v>
      </c>
      <c r="C67" s="98" t="str">
        <f>VLOOKUP(B67,sampleMetadata!$B$2:$C$186,2,FALSE)</f>
        <v>unknown_of64</v>
      </c>
      <c r="D67" s="98">
        <v>0.002764</v>
      </c>
      <c r="E67" s="98">
        <v>3.455E-4</v>
      </c>
      <c r="F67" s="98">
        <v>0.00558898</v>
      </c>
      <c r="G67" s="98">
        <v>0.99130152</v>
      </c>
      <c r="K67" s="92" t="str">
        <f t="shared" si="1"/>
        <v/>
      </c>
    </row>
    <row r="68">
      <c r="A68" s="96" t="s">
        <v>505</v>
      </c>
      <c r="B68" s="96">
        <v>265.0</v>
      </c>
      <c r="C68" s="98" t="str">
        <f>VLOOKUP(B68,sampleMetadata!$B$2:$C$186,2,FALSE)</f>
        <v>unknown_of65</v>
      </c>
      <c r="D68" s="98">
        <v>0.00236962</v>
      </c>
      <c r="E68" s="98">
        <v>2.3067E-4</v>
      </c>
      <c r="F68" s="98">
        <v>0.00408916</v>
      </c>
      <c r="G68" s="98">
        <v>0.99331055</v>
      </c>
      <c r="K68" s="92" t="str">
        <f t="shared" si="1"/>
        <v/>
      </c>
    </row>
    <row r="69">
      <c r="A69" s="96" t="s">
        <v>506</v>
      </c>
      <c r="B69" s="96">
        <v>266.0</v>
      </c>
      <c r="C69" s="98" t="str">
        <f>VLOOKUP(B69,sampleMetadata!$B$2:$C$186,2,FALSE)</f>
        <v>unknown_of66</v>
      </c>
      <c r="D69" s="98">
        <v>0.00566251</v>
      </c>
      <c r="E69" s="98">
        <v>4.53E-4</v>
      </c>
      <c r="F69" s="98">
        <v>0.01177803</v>
      </c>
      <c r="G69" s="98">
        <v>0.98210646</v>
      </c>
      <c r="K69" s="92" t="str">
        <f t="shared" si="1"/>
        <v/>
      </c>
    </row>
    <row r="70">
      <c r="A70" s="96" t="s">
        <v>507</v>
      </c>
      <c r="B70" s="96">
        <v>267.0</v>
      </c>
      <c r="C70" s="98" t="str">
        <f>VLOOKUP(B70,sampleMetadata!$B$2:$C$186,2,FALSE)</f>
        <v>unknown_of67</v>
      </c>
      <c r="D70" s="98">
        <v>0.00107663</v>
      </c>
      <c r="E70" s="98">
        <v>4.5157E-4</v>
      </c>
      <c r="F70" s="98">
        <v>0.00421466</v>
      </c>
      <c r="G70" s="98">
        <v>0.99425714</v>
      </c>
      <c r="K70" s="92" t="str">
        <f t="shared" si="1"/>
        <v/>
      </c>
    </row>
    <row r="71">
      <c r="A71" s="96" t="s">
        <v>508</v>
      </c>
      <c r="B71" s="96">
        <v>268.0</v>
      </c>
      <c r="C71" s="98" t="str">
        <f>VLOOKUP(B71,sampleMetadata!$B$2:$C$186,2,FALSE)</f>
        <v>unknown_of68</v>
      </c>
      <c r="D71" s="98">
        <v>0.0019943</v>
      </c>
      <c r="E71" s="98">
        <v>2.3875E-4</v>
      </c>
      <c r="F71" s="98">
        <v>0.0054773</v>
      </c>
      <c r="G71" s="98">
        <v>0.99228965</v>
      </c>
      <c r="K71" s="92" t="str">
        <f t="shared" si="1"/>
        <v/>
      </c>
    </row>
    <row r="72">
      <c r="A72" s="96" t="s">
        <v>509</v>
      </c>
      <c r="B72" s="96">
        <v>269.0</v>
      </c>
      <c r="C72" s="98" t="str">
        <f>VLOOKUP(B72,sampleMetadata!$B$2:$C$186,2,FALSE)</f>
        <v>unknown_of69</v>
      </c>
      <c r="D72" s="98">
        <v>0.00138402</v>
      </c>
      <c r="E72" s="98">
        <v>2.4465E-4</v>
      </c>
      <c r="F72" s="98">
        <v>0.00407518</v>
      </c>
      <c r="G72" s="98">
        <v>0.99429614</v>
      </c>
      <c r="K72" s="92" t="str">
        <f t="shared" si="1"/>
        <v>reps</v>
      </c>
    </row>
    <row r="73">
      <c r="A73" s="96" t="s">
        <v>510</v>
      </c>
      <c r="B73" s="96">
        <v>270.0</v>
      </c>
      <c r="C73" s="98" t="str">
        <f>VLOOKUP(B73,sampleMetadata!$B$2:$C$186,2,FALSE)</f>
        <v>unknown_of70</v>
      </c>
      <c r="D73" s="98">
        <v>0.00229203</v>
      </c>
      <c r="E73" s="98">
        <v>3.5695E-4</v>
      </c>
      <c r="F73" s="98">
        <v>0.00687608</v>
      </c>
      <c r="G73" s="98">
        <v>0.99047494</v>
      </c>
      <c r="K73" s="92" t="str">
        <f t="shared" si="1"/>
        <v>reps</v>
      </c>
    </row>
    <row r="74">
      <c r="A74" s="96" t="s">
        <v>511</v>
      </c>
      <c r="B74" s="96">
        <v>271.0</v>
      </c>
      <c r="C74" s="98" t="str">
        <f>VLOOKUP(B74,sampleMetadata!$B$2:$C$186,2,FALSE)</f>
        <v>unknown_of71</v>
      </c>
      <c r="D74" s="98">
        <v>0.00397922</v>
      </c>
      <c r="E74" s="98">
        <v>2.2107E-4</v>
      </c>
      <c r="F74" s="98">
        <v>0.01359567</v>
      </c>
      <c r="G74" s="98">
        <v>0.98220405</v>
      </c>
      <c r="K74" s="92" t="str">
        <f t="shared" si="1"/>
        <v>reps</v>
      </c>
    </row>
    <row r="75">
      <c r="A75" s="96" t="s">
        <v>512</v>
      </c>
      <c r="B75" s="96">
        <v>272.0</v>
      </c>
      <c r="C75" s="98" t="str">
        <f>VLOOKUP(B75,sampleMetadata!$B$2:$C$186,2,FALSE)</f>
        <v>unknown_of72</v>
      </c>
      <c r="D75" s="98">
        <v>0.00405967</v>
      </c>
      <c r="E75" s="98">
        <v>3.4617E-4</v>
      </c>
      <c r="F75" s="98">
        <v>0.00862286</v>
      </c>
      <c r="G75" s="98">
        <v>0.9869713</v>
      </c>
      <c r="K75" s="92" t="str">
        <f t="shared" si="1"/>
        <v/>
      </c>
    </row>
    <row r="76">
      <c r="A76" s="96" t="s">
        <v>513</v>
      </c>
      <c r="B76" s="96">
        <v>273.0</v>
      </c>
      <c r="C76" s="98" t="str">
        <f>VLOOKUP(B76,sampleMetadata!$B$2:$C$186,2,FALSE)</f>
        <v>unknown_of73</v>
      </c>
      <c r="D76" s="98">
        <v>0.00195186</v>
      </c>
      <c r="E76" s="98">
        <v>2.0279E-4</v>
      </c>
      <c r="F76" s="98">
        <v>0.00334605</v>
      </c>
      <c r="G76" s="98">
        <v>0.9944993</v>
      </c>
      <c r="K76" s="92" t="str">
        <f t="shared" si="1"/>
        <v/>
      </c>
    </row>
    <row r="77">
      <c r="A77" s="96" t="s">
        <v>514</v>
      </c>
      <c r="B77" s="96">
        <v>274.0</v>
      </c>
      <c r="C77" s="98" t="str">
        <f>VLOOKUP(B77,sampleMetadata!$B$2:$C$186,2,FALSE)</f>
        <v>unknown_of74</v>
      </c>
      <c r="D77" s="98">
        <v>9.5338E-4</v>
      </c>
      <c r="E77" s="98">
        <v>3.5223E-4</v>
      </c>
      <c r="F77" s="98">
        <v>0.00347537</v>
      </c>
      <c r="G77" s="98">
        <v>0.99521902</v>
      </c>
      <c r="K77" s="92" t="str">
        <f t="shared" si="1"/>
        <v>reps</v>
      </c>
    </row>
    <row r="78">
      <c r="A78" s="96" t="s">
        <v>515</v>
      </c>
      <c r="B78" s="96">
        <v>275.0</v>
      </c>
      <c r="C78" s="98" t="str">
        <f>VLOOKUP(B78,sampleMetadata!$B$2:$C$186,2,FALSE)</f>
        <v>unknown_of75</v>
      </c>
      <c r="D78" s="98">
        <v>7.3419E-4</v>
      </c>
      <c r="E78" s="98">
        <v>2.5339E-4</v>
      </c>
      <c r="F78" s="98">
        <v>0.00187554</v>
      </c>
      <c r="G78" s="98">
        <v>0.99713687</v>
      </c>
      <c r="K78" s="92" t="str">
        <f t="shared" si="1"/>
        <v/>
      </c>
    </row>
    <row r="79">
      <c r="A79" s="96" t="s">
        <v>516</v>
      </c>
      <c r="B79" s="96">
        <v>276.0</v>
      </c>
      <c r="C79" s="98" t="str">
        <f>VLOOKUP(B79,sampleMetadata!$B$2:$C$186,2,FALSE)</f>
        <v>unknown_of76</v>
      </c>
      <c r="D79" s="98">
        <v>0.00539069</v>
      </c>
      <c r="E79" s="98">
        <v>3.2024E-4</v>
      </c>
      <c r="F79" s="98">
        <v>0.01104825</v>
      </c>
      <c r="G79" s="98">
        <v>0.98324082</v>
      </c>
      <c r="K79" s="92" t="str">
        <f t="shared" si="1"/>
        <v>reps</v>
      </c>
    </row>
    <row r="80">
      <c r="A80" s="96" t="s">
        <v>517</v>
      </c>
      <c r="B80" s="96">
        <v>277.0</v>
      </c>
      <c r="C80" s="98" t="str">
        <f>VLOOKUP(B80,sampleMetadata!$B$2:$C$186,2,FALSE)</f>
        <v>unknown_of77</v>
      </c>
      <c r="D80" s="98">
        <v>9.81E-4</v>
      </c>
      <c r="E80" s="98">
        <v>2.6848E-4</v>
      </c>
      <c r="F80" s="98">
        <v>0.00220983</v>
      </c>
      <c r="G80" s="98">
        <v>0.99654069</v>
      </c>
      <c r="K80" s="92" t="str">
        <f t="shared" si="1"/>
        <v/>
      </c>
    </row>
    <row r="81">
      <c r="A81" s="96" t="s">
        <v>518</v>
      </c>
      <c r="B81" s="96">
        <v>278.0</v>
      </c>
      <c r="C81" s="98" t="str">
        <f>VLOOKUP(B81,sampleMetadata!$B$2:$C$186,2,FALSE)</f>
        <v>unknown_of78</v>
      </c>
      <c r="D81" s="98">
        <v>0.00250889</v>
      </c>
      <c r="E81" s="98">
        <v>2.5407E-4</v>
      </c>
      <c r="F81" s="98">
        <v>0.00524009</v>
      </c>
      <c r="G81" s="98">
        <v>0.99199695</v>
      </c>
      <c r="K81" s="92" t="str">
        <f t="shared" si="1"/>
        <v/>
      </c>
    </row>
    <row r="82">
      <c r="A82" s="96" t="s">
        <v>519</v>
      </c>
      <c r="B82" s="96">
        <v>279.0</v>
      </c>
      <c r="C82" s="98" t="str">
        <f>VLOOKUP(B82,sampleMetadata!$B$2:$C$186,2,FALSE)</f>
        <v>unknown_of79</v>
      </c>
      <c r="D82" s="98">
        <v>0.01917999</v>
      </c>
      <c r="E82" s="98">
        <v>0.00111188</v>
      </c>
      <c r="F82" s="98">
        <v>0.2504517</v>
      </c>
      <c r="G82" s="98">
        <v>0.72925643</v>
      </c>
      <c r="K82" s="92" t="str">
        <f t="shared" si="1"/>
        <v/>
      </c>
    </row>
    <row r="83">
      <c r="A83" s="96" t="s">
        <v>520</v>
      </c>
      <c r="B83" s="96">
        <v>280.0</v>
      </c>
      <c r="C83" s="98" t="str">
        <f>VLOOKUP(B83,sampleMetadata!$B$2:$C$186,2,FALSE)</f>
        <v>unknown_of80</v>
      </c>
      <c r="D83" s="98">
        <v>0.00396939</v>
      </c>
      <c r="E83" s="98">
        <v>2.0461E-4</v>
      </c>
      <c r="F83" s="98">
        <v>0.00646561</v>
      </c>
      <c r="G83" s="98">
        <v>0.9893604</v>
      </c>
      <c r="K83" s="92" t="str">
        <f t="shared" si="1"/>
        <v/>
      </c>
    </row>
    <row r="84">
      <c r="A84" s="96" t="s">
        <v>521</v>
      </c>
      <c r="B84" s="96">
        <v>282.0</v>
      </c>
      <c r="C84" s="98" t="str">
        <f>VLOOKUP(B84,sampleMetadata!$B$2:$C$186,2,FALSE)</f>
        <v>unknown_of82</v>
      </c>
      <c r="D84" s="98">
        <v>0.00345994</v>
      </c>
      <c r="E84" s="98">
        <v>2.2813E-4</v>
      </c>
      <c r="F84" s="98">
        <v>0.0049808</v>
      </c>
      <c r="G84" s="98">
        <v>0.99133113</v>
      </c>
      <c r="K84" s="92" t="str">
        <f t="shared" si="1"/>
        <v/>
      </c>
    </row>
    <row r="85">
      <c r="A85" s="96" t="s">
        <v>522</v>
      </c>
      <c r="B85" s="96">
        <v>283.0</v>
      </c>
      <c r="C85" s="98" t="str">
        <f>VLOOKUP(B85,sampleMetadata!$B$2:$C$186,2,FALSE)</f>
        <v>unknown_of83</v>
      </c>
      <c r="D85" s="98">
        <v>0.003621</v>
      </c>
      <c r="E85" s="98">
        <v>3.0175E-4</v>
      </c>
      <c r="F85" s="98">
        <v>0.0056729</v>
      </c>
      <c r="G85" s="98">
        <v>0.99040435</v>
      </c>
      <c r="K85" s="92" t="str">
        <f t="shared" si="1"/>
        <v/>
      </c>
    </row>
    <row r="86">
      <c r="A86" s="96" t="s">
        <v>523</v>
      </c>
      <c r="B86" s="96">
        <v>284.0</v>
      </c>
      <c r="C86" s="98" t="str">
        <f>VLOOKUP(B86,sampleMetadata!$B$2:$C$186,2,FALSE)</f>
        <v>unknown_of84</v>
      </c>
      <c r="D86" s="98">
        <v>0.00200479</v>
      </c>
      <c r="E86" s="98">
        <v>2.0537E-4</v>
      </c>
      <c r="F86" s="98">
        <v>0.00505599</v>
      </c>
      <c r="G86" s="98">
        <v>0.99273385</v>
      </c>
      <c r="K86" s="92" t="str">
        <f t="shared" si="1"/>
        <v/>
      </c>
    </row>
    <row r="87">
      <c r="A87" s="96" t="s">
        <v>524</v>
      </c>
      <c r="B87" s="96">
        <v>285.0</v>
      </c>
      <c r="C87" s="98" t="str">
        <f>VLOOKUP(B87,sampleMetadata!$B$2:$C$186,2,FALSE)</f>
        <v>unknown_of85</v>
      </c>
      <c r="D87" s="98">
        <v>0.00442462</v>
      </c>
      <c r="E87" s="98">
        <v>2.1409E-4</v>
      </c>
      <c r="F87" s="98">
        <v>0.00756467</v>
      </c>
      <c r="G87" s="98">
        <v>0.98779661</v>
      </c>
      <c r="K87" s="92" t="str">
        <f t="shared" si="1"/>
        <v/>
      </c>
    </row>
    <row r="88">
      <c r="A88" s="96" t="s">
        <v>525</v>
      </c>
      <c r="B88" s="96">
        <v>286.0</v>
      </c>
      <c r="C88" s="98" t="str">
        <f>VLOOKUP(B88,sampleMetadata!$B$2:$C$186,2,FALSE)</f>
        <v>unknown_of86</v>
      </c>
      <c r="D88" s="98">
        <v>0.00159567</v>
      </c>
      <c r="E88" s="98">
        <v>2.1759E-4</v>
      </c>
      <c r="F88" s="98">
        <v>0.00266187</v>
      </c>
      <c r="G88" s="98">
        <v>0.99552487</v>
      </c>
      <c r="K88" s="92" t="str">
        <f t="shared" si="1"/>
        <v/>
      </c>
    </row>
    <row r="89">
      <c r="A89" s="96" t="s">
        <v>526</v>
      </c>
      <c r="B89" s="96">
        <v>287.0</v>
      </c>
      <c r="C89" s="98" t="str">
        <f>VLOOKUP(B89,sampleMetadata!$B$2:$C$186,2,FALSE)</f>
        <v>unknown_of87</v>
      </c>
      <c r="D89" s="98">
        <v>0.00158731</v>
      </c>
      <c r="E89" s="98">
        <v>2.9499E-4</v>
      </c>
      <c r="F89" s="98">
        <v>0.00351878</v>
      </c>
      <c r="G89" s="98">
        <v>0.99459892</v>
      </c>
      <c r="K89" s="92" t="str">
        <f t="shared" si="1"/>
        <v/>
      </c>
    </row>
    <row r="90">
      <c r="A90" s="96" t="s">
        <v>527</v>
      </c>
      <c r="B90" s="96">
        <v>288.0</v>
      </c>
      <c r="C90" s="98" t="str">
        <f>VLOOKUP(B90,sampleMetadata!$B$2:$C$186,2,FALSE)</f>
        <v>unknown_of88</v>
      </c>
      <c r="D90" s="98">
        <v>0.00145533</v>
      </c>
      <c r="E90" s="98">
        <v>1.6246E-4</v>
      </c>
      <c r="F90" s="98">
        <v>0.00404107</v>
      </c>
      <c r="G90" s="98">
        <v>0.99434114</v>
      </c>
      <c r="K90" s="92" t="str">
        <f t="shared" si="1"/>
        <v/>
      </c>
    </row>
    <row r="91">
      <c r="A91" s="96" t="s">
        <v>528</v>
      </c>
      <c r="B91" s="96">
        <v>289.0</v>
      </c>
      <c r="C91" s="98" t="str">
        <f>VLOOKUP(B91,sampleMetadata!$B$2:$C$186,2,FALSE)</f>
        <v>unknown_of89</v>
      </c>
      <c r="D91" s="98">
        <v>0.00143672</v>
      </c>
      <c r="E91" s="98">
        <v>3.5013E-4</v>
      </c>
      <c r="F91" s="98">
        <v>0.00323565</v>
      </c>
      <c r="G91" s="98">
        <v>0.9949775</v>
      </c>
      <c r="K91" s="92" t="str">
        <f t="shared" si="1"/>
        <v/>
      </c>
    </row>
    <row r="92">
      <c r="A92" s="96" t="s">
        <v>529</v>
      </c>
      <c r="B92" s="96">
        <v>290.0</v>
      </c>
      <c r="C92" s="98" t="str">
        <f>VLOOKUP(B92,sampleMetadata!$B$2:$C$186,2,FALSE)</f>
        <v>unknown_of90</v>
      </c>
      <c r="D92" s="98">
        <v>0.00850371</v>
      </c>
      <c r="E92" s="98">
        <v>3.6186E-4</v>
      </c>
      <c r="F92" s="98">
        <v>0.02460648</v>
      </c>
      <c r="G92" s="98">
        <v>0.96652795</v>
      </c>
      <c r="K92" s="92" t="str">
        <f t="shared" si="1"/>
        <v/>
      </c>
    </row>
    <row r="93">
      <c r="A93" s="96" t="s">
        <v>530</v>
      </c>
      <c r="B93" s="96">
        <v>291.0</v>
      </c>
      <c r="C93" s="98" t="str">
        <f>VLOOKUP(B93,sampleMetadata!$B$2:$C$186,2,FALSE)</f>
        <v>unknown_of91</v>
      </c>
      <c r="D93" s="98">
        <v>0.00198641</v>
      </c>
      <c r="E93" s="98">
        <v>2.7864E-4</v>
      </c>
      <c r="F93" s="98">
        <v>0.0052132</v>
      </c>
      <c r="G93" s="98">
        <v>0.99252175</v>
      </c>
      <c r="K93" s="92" t="str">
        <f t="shared" si="1"/>
        <v/>
      </c>
    </row>
    <row r="94">
      <c r="A94" s="96" t="s">
        <v>531</v>
      </c>
      <c r="B94" s="96">
        <v>292.0</v>
      </c>
      <c r="C94" s="98" t="str">
        <f>VLOOKUP(B94,sampleMetadata!$B$2:$C$186,2,FALSE)</f>
        <v>unknown_of92</v>
      </c>
      <c r="D94" s="98">
        <v>0.00224293</v>
      </c>
      <c r="E94" s="98">
        <v>2.3058E-4</v>
      </c>
      <c r="F94" s="98">
        <v>0.00428672</v>
      </c>
      <c r="G94" s="98">
        <v>0.99323977</v>
      </c>
      <c r="K94" s="92" t="str">
        <f t="shared" si="1"/>
        <v/>
      </c>
    </row>
    <row r="95">
      <c r="A95" s="96" t="s">
        <v>532</v>
      </c>
      <c r="B95" s="96">
        <v>293.0</v>
      </c>
      <c r="C95" s="98" t="str">
        <f>VLOOKUP(B95,sampleMetadata!$B$2:$C$186,2,FALSE)</f>
        <v>unknown_of93</v>
      </c>
      <c r="D95" s="98">
        <v>0.00136698</v>
      </c>
      <c r="E95" s="98">
        <v>0.00421287</v>
      </c>
      <c r="F95" s="98">
        <v>0.00572374</v>
      </c>
      <c r="G95" s="98">
        <v>0.98869641</v>
      </c>
      <c r="K95" s="92" t="str">
        <f t="shared" si="1"/>
        <v/>
      </c>
    </row>
    <row r="96">
      <c r="A96" s="96" t="s">
        <v>533</v>
      </c>
      <c r="B96" s="96">
        <v>294.0</v>
      </c>
      <c r="C96" s="98" t="str">
        <f>VLOOKUP(B96,sampleMetadata!$B$2:$C$186,2,FALSE)</f>
        <v>unknown_of94</v>
      </c>
      <c r="D96" s="98">
        <v>0.0017451</v>
      </c>
      <c r="E96" s="98">
        <v>3.3729E-4</v>
      </c>
      <c r="F96" s="98">
        <v>0.00631682</v>
      </c>
      <c r="G96" s="98">
        <v>0.9916008</v>
      </c>
      <c r="K96" s="92" t="str">
        <f t="shared" si="1"/>
        <v>reps</v>
      </c>
    </row>
    <row r="97">
      <c r="A97" s="96" t="s">
        <v>534</v>
      </c>
      <c r="B97" s="96">
        <v>295.0</v>
      </c>
      <c r="C97" s="98" t="str">
        <f>VLOOKUP(B97,sampleMetadata!$B$2:$C$186,2,FALSE)</f>
        <v>1-OF-3</v>
      </c>
      <c r="D97" s="98">
        <v>0.00535444</v>
      </c>
      <c r="E97" s="98">
        <v>2.716E-4</v>
      </c>
      <c r="F97" s="98">
        <v>0.02231017</v>
      </c>
      <c r="G97" s="98">
        <v>0.97206379</v>
      </c>
      <c r="K97" s="92" t="str">
        <f t="shared" si="1"/>
        <v/>
      </c>
    </row>
    <row r="98">
      <c r="A98" s="96" t="s">
        <v>535</v>
      </c>
      <c r="B98" s="96">
        <v>319.0</v>
      </c>
      <c r="C98" s="98" t="str">
        <f>VLOOKUP(B98,sampleMetadata!$B$2:$C$186,2,FALSE)</f>
        <v>1-OF-2</v>
      </c>
      <c r="D98" s="98">
        <v>0.0295733</v>
      </c>
      <c r="E98" s="98">
        <v>0.0016899</v>
      </c>
      <c r="F98" s="98">
        <v>0.17659485</v>
      </c>
      <c r="G98" s="98">
        <v>0.79214195</v>
      </c>
      <c r="K98" s="92" t="str">
        <f t="shared" si="1"/>
        <v/>
      </c>
    </row>
    <row r="99">
      <c r="A99" s="96" t="s">
        <v>536</v>
      </c>
      <c r="B99" s="96">
        <v>320.0</v>
      </c>
      <c r="C99" s="98" t="str">
        <f>VLOOKUP(B99,sampleMetadata!$B$2:$C$186,2,FALSE)</f>
        <v>1-OF-5</v>
      </c>
      <c r="D99" s="98">
        <v>0.00336313</v>
      </c>
      <c r="E99" s="98">
        <v>7.9E-4</v>
      </c>
      <c r="F99" s="98">
        <v>0.0125948</v>
      </c>
      <c r="G99" s="98">
        <v>0.98325208</v>
      </c>
      <c r="K99" s="92" t="str">
        <f t="shared" si="1"/>
        <v/>
      </c>
    </row>
    <row r="100">
      <c r="A100" s="96" t="s">
        <v>537</v>
      </c>
      <c r="B100" s="96">
        <v>321.0</v>
      </c>
      <c r="C100" s="98" t="str">
        <f>VLOOKUP(B100,sampleMetadata!$B$2:$C$186,2,FALSE)</f>
        <v>OF12</v>
      </c>
      <c r="D100" s="98">
        <v>0.00468637</v>
      </c>
      <c r="E100" s="98">
        <v>4.1199E-4</v>
      </c>
      <c r="F100" s="98">
        <v>0.00772479</v>
      </c>
      <c r="G100" s="98">
        <v>0.98717685</v>
      </c>
      <c r="K100" s="92" t="str">
        <f t="shared" si="1"/>
        <v/>
      </c>
    </row>
    <row r="101">
      <c r="A101" s="96" t="s">
        <v>538</v>
      </c>
      <c r="B101" s="96">
        <v>322.0</v>
      </c>
      <c r="C101" s="98" t="str">
        <f>VLOOKUP(B101,sampleMetadata!$B$2:$C$186,2,FALSE)</f>
        <v>OF201</v>
      </c>
      <c r="D101" s="98">
        <v>0.00219219</v>
      </c>
      <c r="E101" s="98">
        <v>6.4769E-4</v>
      </c>
      <c r="F101" s="98">
        <v>0.02179735</v>
      </c>
      <c r="G101" s="98">
        <v>0.97536277</v>
      </c>
      <c r="K101" s="92" t="str">
        <f t="shared" si="1"/>
        <v/>
      </c>
    </row>
    <row r="102">
      <c r="A102" s="96" t="s">
        <v>539</v>
      </c>
      <c r="B102" s="96">
        <v>323.0</v>
      </c>
      <c r="C102" s="98" t="str">
        <f>VLOOKUP(B102,sampleMetadata!$B$2:$C$186,2,FALSE)</f>
        <v>OF209</v>
      </c>
      <c r="D102" s="98">
        <v>0.00311292</v>
      </c>
      <c r="E102" s="98">
        <v>7.7021E-4</v>
      </c>
      <c r="F102" s="98">
        <v>0.00540749</v>
      </c>
      <c r="G102" s="98">
        <v>0.99070939</v>
      </c>
      <c r="K102" s="92" t="str">
        <f t="shared" si="1"/>
        <v/>
      </c>
    </row>
    <row r="103">
      <c r="A103" s="96" t="s">
        <v>540</v>
      </c>
      <c r="B103" s="96">
        <v>324.0</v>
      </c>
      <c r="C103" s="98" t="str">
        <f>VLOOKUP(B103,sampleMetadata!$B$2:$C$186,2,FALSE)</f>
        <v>OF27</v>
      </c>
      <c r="D103" s="98">
        <v>0.00159985</v>
      </c>
      <c r="E103" s="98">
        <v>3.3186E-4</v>
      </c>
      <c r="F103" s="98">
        <v>0.00523542</v>
      </c>
      <c r="G103" s="98">
        <v>0.99283287</v>
      </c>
      <c r="K103" s="92" t="str">
        <f t="shared" si="1"/>
        <v/>
      </c>
    </row>
    <row r="104">
      <c r="A104" s="96" t="s">
        <v>541</v>
      </c>
      <c r="B104" s="96">
        <v>325.0</v>
      </c>
      <c r="C104" s="98" t="str">
        <f>VLOOKUP(B104,sampleMetadata!$B$2:$C$186,2,FALSE)</f>
        <v>OF276</v>
      </c>
      <c r="D104" s="98">
        <v>0.00352757</v>
      </c>
      <c r="E104" s="98">
        <v>6.0734E-4</v>
      </c>
      <c r="F104" s="98">
        <v>0.01025824</v>
      </c>
      <c r="G104" s="98">
        <v>0.98560684</v>
      </c>
      <c r="K104" s="92" t="str">
        <f t="shared" si="1"/>
        <v/>
      </c>
    </row>
    <row r="105">
      <c r="A105" s="96" t="s">
        <v>542</v>
      </c>
      <c r="B105" s="96">
        <v>326.0</v>
      </c>
      <c r="C105" s="98" t="str">
        <f>VLOOKUP(B105,sampleMetadata!$B$2:$C$186,2,FALSE)</f>
        <v>OF286</v>
      </c>
      <c r="D105" s="98">
        <v>0.00165161</v>
      </c>
      <c r="E105" s="98">
        <v>4.6421E-4</v>
      </c>
      <c r="F105" s="98">
        <v>0.00558517</v>
      </c>
      <c r="G105" s="98">
        <v>0.99229901</v>
      </c>
      <c r="K105" s="92" t="str">
        <f t="shared" si="1"/>
        <v/>
      </c>
    </row>
    <row r="106">
      <c r="A106" s="96" t="s">
        <v>543</v>
      </c>
      <c r="B106" s="96">
        <v>327.0</v>
      </c>
      <c r="C106" s="98" t="str">
        <f>VLOOKUP(B106,sampleMetadata!$B$2:$C$186,2,FALSE)</f>
        <v>OF326</v>
      </c>
      <c r="D106" s="98">
        <v>0.00291504</v>
      </c>
      <c r="E106" s="98">
        <v>1.8093E-4</v>
      </c>
      <c r="F106" s="98">
        <v>0.00546822</v>
      </c>
      <c r="G106" s="98">
        <v>0.99143581</v>
      </c>
      <c r="K106" s="92" t="str">
        <f t="shared" si="1"/>
        <v/>
      </c>
    </row>
    <row r="107">
      <c r="A107" s="96" t="s">
        <v>544</v>
      </c>
      <c r="B107" s="96">
        <v>328.0</v>
      </c>
      <c r="C107" s="98" t="str">
        <f>VLOOKUP(B107,sampleMetadata!$B$2:$C$186,2,FALSE)</f>
        <v>OF345</v>
      </c>
      <c r="D107" s="98">
        <v>0.00535094</v>
      </c>
      <c r="E107" s="98">
        <v>3.1246E-4</v>
      </c>
      <c r="F107" s="98">
        <v>0.01437332</v>
      </c>
      <c r="G107" s="98">
        <v>0.97996329</v>
      </c>
      <c r="K107" s="92" t="str">
        <f t="shared" si="1"/>
        <v/>
      </c>
    </row>
    <row r="108">
      <c r="A108" s="96" t="s">
        <v>545</v>
      </c>
      <c r="B108" s="96">
        <v>329.0</v>
      </c>
      <c r="C108" s="98" t="str">
        <f>VLOOKUP(B108,sampleMetadata!$B$2:$C$186,2,FALSE)</f>
        <v>OF357</v>
      </c>
      <c r="D108" s="98">
        <v>0.00217684</v>
      </c>
      <c r="E108" s="98">
        <v>3.5058E-4</v>
      </c>
      <c r="F108" s="98">
        <v>0.00578859</v>
      </c>
      <c r="G108" s="98">
        <v>0.99168399</v>
      </c>
      <c r="K108" s="92" t="str">
        <f t="shared" si="1"/>
        <v/>
      </c>
    </row>
    <row r="109">
      <c r="A109" s="96" t="s">
        <v>546</v>
      </c>
      <c r="B109" s="96">
        <v>330.0</v>
      </c>
      <c r="C109" s="98" t="str">
        <f>VLOOKUP(B109,sampleMetadata!$B$2:$C$186,2,FALSE)</f>
        <v>OF384</v>
      </c>
      <c r="D109" s="98">
        <v>0.00273673</v>
      </c>
      <c r="E109" s="98">
        <v>8.508E-4</v>
      </c>
      <c r="F109" s="98">
        <v>0.00422563</v>
      </c>
      <c r="G109" s="98">
        <v>0.99218684</v>
      </c>
      <c r="K109" s="92" t="str">
        <f t="shared" si="1"/>
        <v/>
      </c>
    </row>
    <row r="110">
      <c r="A110" s="96" t="s">
        <v>547</v>
      </c>
      <c r="B110" s="96">
        <v>331.0</v>
      </c>
      <c r="C110" s="98" t="str">
        <f>VLOOKUP(B110,sampleMetadata!$B$2:$C$186,2,FALSE)</f>
        <v>OF393</v>
      </c>
      <c r="D110" s="98">
        <v>0.0040571</v>
      </c>
      <c r="E110" s="98">
        <v>2.2539E-4</v>
      </c>
      <c r="F110" s="98">
        <v>0.00728775</v>
      </c>
      <c r="G110" s="98">
        <v>0.98842975</v>
      </c>
      <c r="K110" s="92" t="str">
        <f t="shared" si="1"/>
        <v/>
      </c>
    </row>
    <row r="111">
      <c r="A111" s="96" t="s">
        <v>548</v>
      </c>
      <c r="B111" s="96">
        <v>332.0</v>
      </c>
      <c r="C111" s="98" t="str">
        <f>VLOOKUP(B111,sampleMetadata!$B$2:$C$186,2,FALSE)</f>
        <v>OF420</v>
      </c>
      <c r="D111" s="98">
        <v>0.00143432</v>
      </c>
      <c r="E111" s="98">
        <v>2.9364E-4</v>
      </c>
      <c r="F111" s="98">
        <v>0.00598572</v>
      </c>
      <c r="G111" s="98">
        <v>0.99228632</v>
      </c>
      <c r="K111" s="92" t="str">
        <f t="shared" si="1"/>
        <v/>
      </c>
    </row>
    <row r="112">
      <c r="A112" s="96" t="s">
        <v>549</v>
      </c>
      <c r="B112" s="96">
        <v>334.0</v>
      </c>
      <c r="C112" s="98" t="str">
        <f>VLOOKUP(B112,sampleMetadata!$B$2:$C$186,2,FALSE)</f>
        <v>OF431</v>
      </c>
      <c r="D112" s="98">
        <v>0.00246973</v>
      </c>
      <c r="E112" s="98">
        <v>3.9834E-4</v>
      </c>
      <c r="F112" s="98">
        <v>0.00696531</v>
      </c>
      <c r="G112" s="98">
        <v>0.99016662</v>
      </c>
      <c r="K112" s="92" t="str">
        <f t="shared" si="1"/>
        <v/>
      </c>
    </row>
    <row r="113">
      <c r="A113" s="96" t="s">
        <v>550</v>
      </c>
      <c r="B113" s="96">
        <v>335.0</v>
      </c>
      <c r="C113" s="98" t="str">
        <f>VLOOKUP(B113,sampleMetadata!$B$2:$C$186,2,FALSE)</f>
        <v>OF441</v>
      </c>
      <c r="D113" s="98">
        <v>0.00581076</v>
      </c>
      <c r="E113" s="98">
        <v>2.3557E-4</v>
      </c>
      <c r="F113" s="98">
        <v>0.01806046</v>
      </c>
      <c r="G113" s="98">
        <v>0.97589321</v>
      </c>
      <c r="K113" s="92" t="str">
        <f t="shared" si="1"/>
        <v/>
      </c>
    </row>
    <row r="114">
      <c r="A114" s="96" t="s">
        <v>551</v>
      </c>
      <c r="B114" s="96">
        <v>336.0</v>
      </c>
      <c r="C114" s="98" t="str">
        <f>VLOOKUP(B114,sampleMetadata!$B$2:$C$186,2,FALSE)</f>
        <v>OF443</v>
      </c>
      <c r="D114" s="98">
        <v>0.00175811</v>
      </c>
      <c r="E114" s="98">
        <v>2.6443E-4</v>
      </c>
      <c r="F114" s="98">
        <v>0.00695382</v>
      </c>
      <c r="G114" s="98">
        <v>0.99102363</v>
      </c>
      <c r="K114" s="92" t="str">
        <f t="shared" si="1"/>
        <v/>
      </c>
    </row>
    <row r="115">
      <c r="A115" s="96" t="s">
        <v>552</v>
      </c>
      <c r="B115" s="96">
        <v>337.0</v>
      </c>
      <c r="C115" s="98" t="str">
        <f>VLOOKUP(B115,sampleMetadata!$B$2:$C$186,2,FALSE)</f>
        <v>OF445</v>
      </c>
      <c r="D115" s="98">
        <v>0.00380833</v>
      </c>
      <c r="E115" s="98">
        <v>3.6974E-4</v>
      </c>
      <c r="F115" s="98">
        <v>0.008541</v>
      </c>
      <c r="G115" s="98">
        <v>0.98728093</v>
      </c>
      <c r="K115" s="92" t="str">
        <f t="shared" si="1"/>
        <v/>
      </c>
    </row>
    <row r="116">
      <c r="A116" s="96" t="s">
        <v>553</v>
      </c>
      <c r="B116" s="96">
        <v>338.0</v>
      </c>
      <c r="C116" s="98" t="str">
        <f>VLOOKUP(B116,sampleMetadata!$B$2:$C$186,2,FALSE)</f>
        <v>OF448</v>
      </c>
      <c r="D116" s="98">
        <v>0.00410328</v>
      </c>
      <c r="E116" s="98">
        <v>3.8251E-4</v>
      </c>
      <c r="F116" s="98">
        <v>0.01138833</v>
      </c>
      <c r="G116" s="98">
        <v>0.98412588</v>
      </c>
      <c r="K116" s="92" t="str">
        <f t="shared" si="1"/>
        <v/>
      </c>
    </row>
    <row r="117">
      <c r="A117" s="96" t="s">
        <v>554</v>
      </c>
      <c r="B117" s="96">
        <v>339.0</v>
      </c>
      <c r="C117" s="98" t="str">
        <f>VLOOKUP(B117,sampleMetadata!$B$2:$C$186,2,FALSE)</f>
        <v>OF457</v>
      </c>
      <c r="D117" s="98">
        <v>0.00263954</v>
      </c>
      <c r="E117" s="98">
        <v>3.7433E-4</v>
      </c>
      <c r="F117" s="98">
        <v>0.00715074</v>
      </c>
      <c r="G117" s="98">
        <v>0.98983539</v>
      </c>
      <c r="K117" s="92" t="str">
        <f t="shared" si="1"/>
        <v/>
      </c>
    </row>
    <row r="118">
      <c r="A118" s="96" t="s">
        <v>555</v>
      </c>
      <c r="B118" s="96">
        <v>340.0</v>
      </c>
      <c r="C118" s="98" t="str">
        <f>VLOOKUP(B118,sampleMetadata!$B$2:$C$186,2,FALSE)</f>
        <v>OF471</v>
      </c>
      <c r="D118" s="98">
        <v>0.00140046</v>
      </c>
      <c r="E118" s="98">
        <v>2.1951E-4</v>
      </c>
      <c r="F118" s="98">
        <v>0.00519793</v>
      </c>
      <c r="G118" s="98">
        <v>0.99318211</v>
      </c>
      <c r="K118" s="92" t="str">
        <f t="shared" si="1"/>
        <v/>
      </c>
    </row>
    <row r="119">
      <c r="A119" s="96" t="s">
        <v>556</v>
      </c>
      <c r="B119" s="96">
        <v>341.0</v>
      </c>
      <c r="C119" s="98" t="str">
        <f>VLOOKUP(B119,sampleMetadata!$B$2:$C$186,2,FALSE)</f>
        <v>OF473</v>
      </c>
      <c r="D119" s="98">
        <v>0.00293037</v>
      </c>
      <c r="E119" s="98">
        <v>7.84E-4</v>
      </c>
      <c r="F119" s="98">
        <v>0.0095751</v>
      </c>
      <c r="G119" s="98">
        <v>0.98671054</v>
      </c>
      <c r="K119" s="92" t="str">
        <f t="shared" si="1"/>
        <v/>
      </c>
    </row>
    <row r="120">
      <c r="A120" s="96" t="s">
        <v>557</v>
      </c>
      <c r="B120" s="96">
        <v>342.0</v>
      </c>
      <c r="C120" s="98" t="str">
        <f>VLOOKUP(B120,sampleMetadata!$B$2:$C$186,2,FALSE)</f>
        <v>OF483</v>
      </c>
      <c r="D120" s="98">
        <v>0.0025517</v>
      </c>
      <c r="E120" s="98">
        <v>8.6632E-4</v>
      </c>
      <c r="F120" s="98">
        <v>0.00437885</v>
      </c>
      <c r="G120" s="98">
        <v>0.99220313</v>
      </c>
      <c r="K120" s="92" t="str">
        <f t="shared" si="1"/>
        <v/>
      </c>
    </row>
    <row r="121">
      <c r="A121" s="96" t="s">
        <v>558</v>
      </c>
      <c r="B121" s="96">
        <v>343.0</v>
      </c>
      <c r="C121" s="98" t="str">
        <f>VLOOKUP(B121,sampleMetadata!$B$2:$C$186,2,FALSE)</f>
        <v>OF509</v>
      </c>
      <c r="D121" s="98">
        <v>0.00446299</v>
      </c>
      <c r="E121" s="98">
        <v>2.5399E-4</v>
      </c>
      <c r="F121" s="98">
        <v>0.00845428</v>
      </c>
      <c r="G121" s="98">
        <v>0.98682874</v>
      </c>
      <c r="K121" s="92" t="str">
        <f t="shared" si="1"/>
        <v/>
      </c>
    </row>
    <row r="122">
      <c r="A122" s="96" t="s">
        <v>559</v>
      </c>
      <c r="B122" s="96">
        <v>344.0</v>
      </c>
      <c r="C122" s="98" t="str">
        <f>VLOOKUP(B122,sampleMetadata!$B$2:$C$186,2,FALSE)</f>
        <v>OF512</v>
      </c>
      <c r="D122" s="98">
        <v>0.00107702</v>
      </c>
      <c r="E122" s="98">
        <v>2.0727E-4</v>
      </c>
      <c r="F122" s="98">
        <v>0.00427149</v>
      </c>
      <c r="G122" s="98">
        <v>0.99444422</v>
      </c>
      <c r="K122" s="92" t="str">
        <f t="shared" si="1"/>
        <v/>
      </c>
    </row>
    <row r="123">
      <c r="A123" s="96" t="s">
        <v>560</v>
      </c>
      <c r="B123" s="96">
        <v>345.0</v>
      </c>
      <c r="C123" s="98" t="str">
        <f>VLOOKUP(B123,sampleMetadata!$B$2:$C$186,2,FALSE)</f>
        <v>OF523</v>
      </c>
      <c r="D123" s="98">
        <v>0.00469219</v>
      </c>
      <c r="E123" s="98">
        <v>0.00193033</v>
      </c>
      <c r="F123" s="98">
        <v>0.00665221</v>
      </c>
      <c r="G123" s="98">
        <v>0.98672527</v>
      </c>
      <c r="K123" s="92" t="str">
        <f t="shared" si="1"/>
        <v/>
      </c>
    </row>
    <row r="124">
      <c r="A124" s="96" t="s">
        <v>561</v>
      </c>
      <c r="B124" s="96">
        <v>346.0</v>
      </c>
      <c r="C124" s="98" t="str">
        <f>VLOOKUP(B124,sampleMetadata!$B$2:$C$186,2,FALSE)</f>
        <v>OF549</v>
      </c>
      <c r="D124" s="98">
        <v>0.00192343</v>
      </c>
      <c r="E124" s="98">
        <v>1.8174E-4</v>
      </c>
      <c r="F124" s="98">
        <v>0.00573999</v>
      </c>
      <c r="G124" s="98">
        <v>0.99215484</v>
      </c>
      <c r="K124" s="92" t="str">
        <f t="shared" si="1"/>
        <v/>
      </c>
    </row>
    <row r="125">
      <c r="A125" s="96" t="s">
        <v>562</v>
      </c>
      <c r="B125" s="96">
        <v>347.0</v>
      </c>
      <c r="C125" s="98" t="str">
        <f>VLOOKUP(B125,sampleMetadata!$B$2:$C$186,2,FALSE)</f>
        <v>OF560</v>
      </c>
      <c r="D125" s="98">
        <v>0.00272177</v>
      </c>
      <c r="E125" s="98">
        <v>2.0413E-4</v>
      </c>
      <c r="F125" s="98">
        <v>0.00696319</v>
      </c>
      <c r="G125" s="98">
        <v>0.99011091</v>
      </c>
      <c r="K125" s="92" t="str">
        <f t="shared" si="1"/>
        <v/>
      </c>
    </row>
    <row r="126">
      <c r="A126" s="96" t="s">
        <v>563</v>
      </c>
      <c r="B126" s="96">
        <v>348.0</v>
      </c>
      <c r="C126" s="98" t="str">
        <f>VLOOKUP(B126,sampleMetadata!$B$2:$C$186,2,FALSE)</f>
        <v>OF581</v>
      </c>
      <c r="D126" s="98">
        <v>0.00359056</v>
      </c>
      <c r="E126" s="98">
        <v>6.341E-4</v>
      </c>
      <c r="F126" s="98">
        <v>0.0102882</v>
      </c>
      <c r="G126" s="98">
        <v>0.98548714</v>
      </c>
      <c r="K126" s="92" t="str">
        <f t="shared" si="1"/>
        <v/>
      </c>
    </row>
    <row r="127">
      <c r="A127" s="96" t="s">
        <v>564</v>
      </c>
      <c r="B127" s="96">
        <v>349.0</v>
      </c>
      <c r="C127" s="98" t="str">
        <f>VLOOKUP(B127,sampleMetadata!$B$2:$C$186,2,FALSE)</f>
        <v>OF590</v>
      </c>
      <c r="D127" s="98">
        <v>0.00375989</v>
      </c>
      <c r="E127" s="98">
        <v>0.0013135</v>
      </c>
      <c r="F127" s="98">
        <v>0.00861984</v>
      </c>
      <c r="G127" s="98">
        <v>0.98630677</v>
      </c>
      <c r="K127" s="92" t="str">
        <f t="shared" si="1"/>
        <v/>
      </c>
    </row>
    <row r="128">
      <c r="A128" s="96" t="s">
        <v>565</v>
      </c>
      <c r="B128" s="96">
        <v>350.0</v>
      </c>
      <c r="C128" s="98" t="str">
        <f>VLOOKUP(B128,sampleMetadata!$B$2:$C$186,2,FALSE)</f>
        <v>OF591</v>
      </c>
      <c r="D128" s="98">
        <v>0.00331806</v>
      </c>
      <c r="E128" s="98">
        <v>2.5688E-4</v>
      </c>
      <c r="F128" s="98">
        <v>0.01076765</v>
      </c>
      <c r="G128" s="98">
        <v>0.9856574</v>
      </c>
      <c r="K128" s="92" t="str">
        <f t="shared" si="1"/>
        <v/>
      </c>
    </row>
    <row r="129">
      <c r="A129" s="96" t="s">
        <v>566</v>
      </c>
      <c r="B129" s="96">
        <v>351.0</v>
      </c>
      <c r="C129" s="98" t="str">
        <f>VLOOKUP(B129,sampleMetadata!$B$2:$C$186,2,FALSE)</f>
        <v>OF611</v>
      </c>
      <c r="D129" s="98">
        <v>0.0016162</v>
      </c>
      <c r="E129" s="98">
        <v>2.838E-4</v>
      </c>
      <c r="F129" s="98">
        <v>0.00417037</v>
      </c>
      <c r="G129" s="98">
        <v>0.99392963</v>
      </c>
      <c r="K129" s="92" t="str">
        <f t="shared" si="1"/>
        <v/>
      </c>
    </row>
    <row r="130">
      <c r="A130" s="96" t="s">
        <v>567</v>
      </c>
      <c r="B130" s="96">
        <v>352.0</v>
      </c>
      <c r="C130" s="98" t="str">
        <f>VLOOKUP(B130,sampleMetadata!$B$2:$C$186,2,FALSE)</f>
        <v>OF622</v>
      </c>
      <c r="D130" s="98">
        <v>0.00595126</v>
      </c>
      <c r="E130" s="98">
        <v>8.0295E-4</v>
      </c>
      <c r="F130" s="98">
        <v>0.05932363</v>
      </c>
      <c r="G130" s="98">
        <v>0.93392216</v>
      </c>
      <c r="K130" s="92" t="str">
        <f t="shared" si="1"/>
        <v/>
      </c>
    </row>
    <row r="131">
      <c r="A131" s="96" t="s">
        <v>568</v>
      </c>
      <c r="B131" s="96">
        <v>353.0</v>
      </c>
      <c r="C131" s="98" t="str">
        <f>VLOOKUP(B131,sampleMetadata!$B$2:$C$186,2,FALSE)</f>
        <v>OF629</v>
      </c>
      <c r="D131" s="98">
        <v>0.00997727</v>
      </c>
      <c r="E131" s="98">
        <v>0.96436689</v>
      </c>
      <c r="F131" s="98">
        <v>0.01196117</v>
      </c>
      <c r="G131" s="98">
        <v>0.01369467</v>
      </c>
      <c r="K131" s="92" t="str">
        <f t="shared" si="1"/>
        <v/>
      </c>
    </row>
    <row r="132">
      <c r="A132" s="96" t="s">
        <v>569</v>
      </c>
      <c r="B132" s="96">
        <v>354.0</v>
      </c>
      <c r="C132" s="98" t="str">
        <f>VLOOKUP(B132,sampleMetadata!$B$2:$C$186,2,FALSE)</f>
        <v>OF653</v>
      </c>
      <c r="D132" s="98">
        <v>0.0020202</v>
      </c>
      <c r="E132" s="98">
        <v>2.7239E-4</v>
      </c>
      <c r="F132" s="98">
        <v>0.00631029</v>
      </c>
      <c r="G132" s="98">
        <v>0.99139712</v>
      </c>
      <c r="K132" s="92" t="str">
        <f t="shared" si="1"/>
        <v/>
      </c>
    </row>
    <row r="133">
      <c r="A133" s="96" t="s">
        <v>570</v>
      </c>
      <c r="B133" s="96">
        <v>355.0</v>
      </c>
      <c r="C133" s="98" t="str">
        <f>VLOOKUP(B133,sampleMetadata!$B$2:$C$186,2,FALSE)</f>
        <v>OF654</v>
      </c>
      <c r="D133" s="98">
        <v>0.01240291</v>
      </c>
      <c r="E133" s="98">
        <v>3.7585E-4</v>
      </c>
      <c r="F133" s="98">
        <v>0.02129792</v>
      </c>
      <c r="G133" s="98">
        <v>0.96592333</v>
      </c>
      <c r="K133" s="92" t="str">
        <f t="shared" si="1"/>
        <v/>
      </c>
    </row>
    <row r="134">
      <c r="A134" s="96" t="s">
        <v>571</v>
      </c>
      <c r="B134" s="96">
        <v>356.0</v>
      </c>
      <c r="C134" s="98" t="str">
        <f>VLOOKUP(B134,sampleMetadata!$B$2:$C$186,2,FALSE)</f>
        <v>OF657</v>
      </c>
      <c r="D134" s="98">
        <v>0.00292072</v>
      </c>
      <c r="E134" s="98">
        <v>3.4771E-4</v>
      </c>
      <c r="F134" s="98">
        <v>0.01015299</v>
      </c>
      <c r="G134" s="98">
        <v>0.98657858</v>
      </c>
      <c r="K134" s="92" t="str">
        <f t="shared" si="1"/>
        <v/>
      </c>
    </row>
    <row r="135">
      <c r="A135" s="96" t="s">
        <v>572</v>
      </c>
      <c r="B135" s="96">
        <v>357.0</v>
      </c>
      <c r="C135" s="98" t="str">
        <f>VLOOKUP(B135,sampleMetadata!$B$2:$C$186,2,FALSE)</f>
        <v>OF656</v>
      </c>
      <c r="D135" s="98">
        <v>0.00151071</v>
      </c>
      <c r="E135" s="98">
        <v>3.4136E-4</v>
      </c>
      <c r="F135" s="98">
        <v>0.00520031</v>
      </c>
      <c r="G135" s="98">
        <v>0.99294762</v>
      </c>
      <c r="K135" s="92" t="str">
        <f t="shared" si="1"/>
        <v/>
      </c>
    </row>
    <row r="136">
      <c r="A136" s="96" t="s">
        <v>573</v>
      </c>
      <c r="B136" s="96">
        <v>359.0</v>
      </c>
      <c r="C136" s="98" t="str">
        <f>VLOOKUP(B136,sampleMetadata!$B$2:$C$186,2,FALSE)</f>
        <v>OF662</v>
      </c>
      <c r="D136" s="98">
        <v>0.00204295</v>
      </c>
      <c r="E136" s="98">
        <v>3.2501E-4</v>
      </c>
      <c r="F136" s="98">
        <v>0.00569936</v>
      </c>
      <c r="G136" s="98">
        <v>0.99193268</v>
      </c>
      <c r="K136" s="92" t="str">
        <f t="shared" si="1"/>
        <v/>
      </c>
    </row>
    <row r="137">
      <c r="A137" s="96" t="s">
        <v>574</v>
      </c>
      <c r="B137" s="96">
        <v>361.0</v>
      </c>
      <c r="C137" s="98" t="str">
        <f>VLOOKUP(B137,sampleMetadata!$B$2:$C$186,2,FALSE)</f>
        <v>OF671</v>
      </c>
      <c r="D137" s="98">
        <v>0.001444</v>
      </c>
      <c r="E137" s="98">
        <v>3.1563E-4</v>
      </c>
      <c r="F137" s="98">
        <v>0.00507374</v>
      </c>
      <c r="G137" s="98">
        <v>0.99316663</v>
      </c>
      <c r="K137" s="92" t="str">
        <f t="shared" si="1"/>
        <v/>
      </c>
    </row>
    <row r="138">
      <c r="A138" s="96" t="s">
        <v>575</v>
      </c>
      <c r="B138" s="96">
        <v>362.0</v>
      </c>
      <c r="C138" s="98" t="str">
        <f>VLOOKUP(B138,sampleMetadata!$B$2:$C$186,2,FALSE)</f>
        <v>OF679</v>
      </c>
      <c r="D138" s="98">
        <v>0.00126963</v>
      </c>
      <c r="E138" s="98">
        <v>2.2863E-4</v>
      </c>
      <c r="F138" s="98">
        <v>0.00303057</v>
      </c>
      <c r="G138" s="98">
        <v>0.99547117</v>
      </c>
      <c r="K138" s="92" t="str">
        <f t="shared" si="1"/>
        <v/>
      </c>
    </row>
    <row r="139">
      <c r="A139" s="96" t="s">
        <v>576</v>
      </c>
      <c r="B139" s="96">
        <v>363.0</v>
      </c>
      <c r="C139" s="98" t="str">
        <f>VLOOKUP(B139,sampleMetadata!$B$2:$C$186,2,FALSE)</f>
        <v>OF681</v>
      </c>
      <c r="D139" s="98">
        <v>0.00144916</v>
      </c>
      <c r="E139" s="98">
        <v>1.8528E-4</v>
      </c>
      <c r="F139" s="98">
        <v>0.00348063</v>
      </c>
      <c r="G139" s="98">
        <v>0.99488493</v>
      </c>
      <c r="K139" s="92" t="str">
        <f t="shared" si="1"/>
        <v/>
      </c>
    </row>
    <row r="140">
      <c r="A140" s="96" t="s">
        <v>577</v>
      </c>
      <c r="B140" s="96">
        <v>365.0</v>
      </c>
      <c r="C140" s="98" t="str">
        <f>VLOOKUP(B140,sampleMetadata!$B$2:$C$186,2,FALSE)</f>
        <v>OF687</v>
      </c>
      <c r="D140" s="98">
        <v>0.00541334</v>
      </c>
      <c r="E140" s="98">
        <v>2.7525E-4</v>
      </c>
      <c r="F140" s="98">
        <v>0.00770713</v>
      </c>
      <c r="G140" s="98">
        <v>0.98660428</v>
      </c>
      <c r="K140" s="92" t="str">
        <f t="shared" si="1"/>
        <v/>
      </c>
    </row>
    <row r="141">
      <c r="A141" s="96" t="s">
        <v>578</v>
      </c>
      <c r="B141" s="96">
        <v>366.0</v>
      </c>
      <c r="C141" s="98" t="str">
        <f>VLOOKUP(B141,sampleMetadata!$B$2:$C$186,2,FALSE)</f>
        <v>OF690</v>
      </c>
      <c r="D141" s="98">
        <v>0.00612951</v>
      </c>
      <c r="E141" s="98">
        <v>3.9545E-4</v>
      </c>
      <c r="F141" s="98">
        <v>0.01235788</v>
      </c>
      <c r="G141" s="98">
        <v>0.98111715</v>
      </c>
      <c r="K141" s="92" t="str">
        <f t="shared" si="1"/>
        <v/>
      </c>
    </row>
    <row r="142">
      <c r="A142" s="96" t="s">
        <v>579</v>
      </c>
      <c r="B142" s="96">
        <v>367.0</v>
      </c>
      <c r="C142" s="98" t="str">
        <f>VLOOKUP(B142,sampleMetadata!$B$2:$C$186,2,FALSE)</f>
        <v>OF692</v>
      </c>
      <c r="D142" s="98">
        <v>0.00135947</v>
      </c>
      <c r="E142" s="98">
        <v>3.736E-4</v>
      </c>
      <c r="F142" s="98">
        <v>0.0127645</v>
      </c>
      <c r="G142" s="98">
        <v>0.98550243</v>
      </c>
      <c r="K142" s="92" t="str">
        <f t="shared" si="1"/>
        <v/>
      </c>
    </row>
    <row r="143">
      <c r="A143" s="96" t="s">
        <v>580</v>
      </c>
      <c r="B143" s="96">
        <v>368.0</v>
      </c>
      <c r="C143" s="98" t="str">
        <f>VLOOKUP(B143,sampleMetadata!$B$2:$C$186,2,FALSE)</f>
        <v>OF693</v>
      </c>
      <c r="D143" s="98">
        <v>0.00291829</v>
      </c>
      <c r="E143" s="98">
        <v>2.9931E-4</v>
      </c>
      <c r="F143" s="98">
        <v>0.01002694</v>
      </c>
      <c r="G143" s="98">
        <v>0.98675546</v>
      </c>
      <c r="K143" s="92" t="str">
        <f t="shared" si="1"/>
        <v/>
      </c>
    </row>
    <row r="144">
      <c r="A144" s="96" t="s">
        <v>581</v>
      </c>
      <c r="B144" s="96">
        <v>369.0</v>
      </c>
      <c r="C144" s="98" t="str">
        <f>VLOOKUP(B144,sampleMetadata!$B$2:$C$186,2,FALSE)</f>
        <v>OF695</v>
      </c>
      <c r="D144" s="98">
        <v>0.00516995</v>
      </c>
      <c r="E144" s="98">
        <v>4.4E-4</v>
      </c>
      <c r="F144" s="98">
        <v>0.01121989</v>
      </c>
      <c r="G144" s="98">
        <v>0.98317017</v>
      </c>
      <c r="K144" s="92" t="str">
        <f t="shared" si="1"/>
        <v/>
      </c>
    </row>
    <row r="145">
      <c r="A145" s="96" t="s">
        <v>582</v>
      </c>
      <c r="B145" s="96">
        <v>371.0</v>
      </c>
      <c r="C145" s="98" t="str">
        <f>VLOOKUP(B145,sampleMetadata!$B$2:$C$186,2,FALSE)</f>
        <v>OF698</v>
      </c>
      <c r="D145" s="98">
        <v>0.00192255</v>
      </c>
      <c r="E145" s="98">
        <v>2.2062E-4</v>
      </c>
      <c r="F145" s="98">
        <v>0.00508478</v>
      </c>
      <c r="G145" s="98">
        <v>0.99277205</v>
      </c>
      <c r="K145" s="92" t="str">
        <f t="shared" si="1"/>
        <v/>
      </c>
    </row>
    <row r="146">
      <c r="A146" s="96" t="s">
        <v>583</v>
      </c>
      <c r="B146" s="96">
        <v>372.0</v>
      </c>
      <c r="C146" s="98" t="str">
        <f>VLOOKUP(B146,sampleMetadata!$B$2:$C$186,2,FALSE)</f>
        <v>OF700</v>
      </c>
      <c r="D146" s="98">
        <v>0.00540935</v>
      </c>
      <c r="E146" s="98">
        <v>0.00656415</v>
      </c>
      <c r="F146" s="98">
        <v>0.00717194</v>
      </c>
      <c r="G146" s="98">
        <v>0.98085456</v>
      </c>
      <c r="K146" s="92" t="str">
        <f t="shared" si="1"/>
        <v/>
      </c>
    </row>
    <row r="147">
      <c r="A147" s="96" t="s">
        <v>584</v>
      </c>
      <c r="B147" s="96">
        <v>373.0</v>
      </c>
      <c r="C147" s="98" t="str">
        <f>VLOOKUP(B147,sampleMetadata!$B$2:$C$186,2,FALSE)</f>
        <v>OF702</v>
      </c>
      <c r="D147" s="98">
        <v>0.00107789</v>
      </c>
      <c r="E147" s="98">
        <v>2.1292E-4</v>
      </c>
      <c r="F147" s="98">
        <v>0.00395225</v>
      </c>
      <c r="G147" s="98">
        <v>0.99475694</v>
      </c>
      <c r="K147" s="92" t="str">
        <f t="shared" si="1"/>
        <v/>
      </c>
    </row>
    <row r="148">
      <c r="A148" s="96" t="s">
        <v>585</v>
      </c>
      <c r="B148" s="96">
        <v>374.0</v>
      </c>
      <c r="C148" s="98" t="str">
        <f>VLOOKUP(B148,sampleMetadata!$B$2:$C$186,2,FALSE)</f>
        <v>OF704</v>
      </c>
      <c r="D148" s="98">
        <v>0.0036991</v>
      </c>
      <c r="E148" s="98">
        <v>4.1408E-4</v>
      </c>
      <c r="F148" s="98">
        <v>0.00957902</v>
      </c>
      <c r="G148" s="98">
        <v>0.9863078</v>
      </c>
      <c r="K148" s="92" t="str">
        <f t="shared" si="1"/>
        <v/>
      </c>
    </row>
    <row r="149">
      <c r="A149" s="96" t="s">
        <v>586</v>
      </c>
      <c r="B149" s="96">
        <v>375.0</v>
      </c>
      <c r="C149" s="98" t="str">
        <f>VLOOKUP(B149,sampleMetadata!$B$2:$C$186,2,FALSE)</f>
        <v>OF706</v>
      </c>
      <c r="D149" s="98">
        <v>0.0025033</v>
      </c>
      <c r="E149" s="98">
        <v>3.6373E-4</v>
      </c>
      <c r="F149" s="98">
        <v>0.00924295</v>
      </c>
      <c r="G149" s="98">
        <v>0.98789003</v>
      </c>
      <c r="K149" s="92" t="str">
        <f t="shared" si="1"/>
        <v/>
      </c>
    </row>
    <row r="150">
      <c r="A150" s="96" t="s">
        <v>587</v>
      </c>
      <c r="B150" s="96">
        <v>375.0</v>
      </c>
      <c r="C150" s="98" t="str">
        <f>VLOOKUP(B150,sampleMetadata!$B$2:$C$186,2,FALSE)</f>
        <v>OF706</v>
      </c>
      <c r="D150" s="98">
        <v>0.00177721</v>
      </c>
      <c r="E150" s="98">
        <v>4.8709E-4</v>
      </c>
      <c r="F150" s="98">
        <v>0.00685872</v>
      </c>
      <c r="G150" s="98">
        <v>0.99087698</v>
      </c>
      <c r="K150" s="92" t="str">
        <f t="shared" si="1"/>
        <v/>
      </c>
    </row>
    <row r="151">
      <c r="A151" s="96" t="s">
        <v>588</v>
      </c>
      <c r="B151" s="96">
        <v>375.0</v>
      </c>
      <c r="C151" s="98" t="str">
        <f>VLOOKUP(B151,sampleMetadata!$B$2:$C$186,2,FALSE)</f>
        <v>OF706</v>
      </c>
      <c r="D151" s="98">
        <v>9.7944E-4</v>
      </c>
      <c r="E151" s="98">
        <v>2.1077E-4</v>
      </c>
      <c r="F151" s="98">
        <v>0.00320611</v>
      </c>
      <c r="G151" s="98">
        <v>0.99560368</v>
      </c>
      <c r="K151" s="92" t="str">
        <f t="shared" si="1"/>
        <v/>
      </c>
    </row>
    <row r="152">
      <c r="A152" s="96" t="s">
        <v>589</v>
      </c>
      <c r="B152" s="96">
        <v>376.0</v>
      </c>
      <c r="C152" s="98" t="str">
        <f>VLOOKUP(B152,sampleMetadata!$B$2:$C$186,2,FALSE)</f>
        <v>OF727</v>
      </c>
      <c r="D152" s="98">
        <v>0.00175007</v>
      </c>
      <c r="E152" s="98">
        <v>6.7503E-4</v>
      </c>
      <c r="F152" s="98">
        <v>0.00961911</v>
      </c>
      <c r="G152" s="98">
        <v>0.9879558</v>
      </c>
      <c r="K152" s="92" t="str">
        <f t="shared" si="1"/>
        <v/>
      </c>
    </row>
    <row r="153">
      <c r="A153" s="96" t="s">
        <v>590</v>
      </c>
      <c r="B153" s="96">
        <v>376.0</v>
      </c>
      <c r="C153" s="98" t="str">
        <f>VLOOKUP(B153,sampleMetadata!$B$2:$C$186,2,FALSE)</f>
        <v>OF727</v>
      </c>
      <c r="D153" s="98">
        <v>0.00157145</v>
      </c>
      <c r="E153" s="98">
        <v>6.9955E-4</v>
      </c>
      <c r="F153" s="98">
        <v>0.01045775</v>
      </c>
      <c r="G153" s="98">
        <v>0.98727125</v>
      </c>
      <c r="K153" s="92" t="str">
        <f t="shared" si="1"/>
        <v/>
      </c>
    </row>
    <row r="154">
      <c r="A154" s="96" t="s">
        <v>591</v>
      </c>
      <c r="B154" s="96">
        <v>376.0</v>
      </c>
      <c r="C154" s="98" t="str">
        <f>VLOOKUP(B154,sampleMetadata!$B$2:$C$186,2,FALSE)</f>
        <v>OF727</v>
      </c>
      <c r="D154" s="98">
        <v>6.1553E-4</v>
      </c>
      <c r="E154" s="98">
        <v>2.5726E-4</v>
      </c>
      <c r="F154" s="98">
        <v>0.00276043</v>
      </c>
      <c r="G154" s="98">
        <v>0.99636677</v>
      </c>
      <c r="K154" s="92" t="str">
        <f t="shared" si="1"/>
        <v/>
      </c>
    </row>
    <row r="155">
      <c r="A155" s="96" t="s">
        <v>592</v>
      </c>
      <c r="B155" s="96">
        <v>377.0</v>
      </c>
      <c r="C155" s="98" t="str">
        <f>VLOOKUP(B155,sampleMetadata!$B$2:$C$186,2,FALSE)</f>
        <v>OF729</v>
      </c>
      <c r="D155" s="98">
        <v>0.00100989</v>
      </c>
      <c r="E155" s="98">
        <v>2.268E-4</v>
      </c>
      <c r="F155" s="98">
        <v>0.00290557</v>
      </c>
      <c r="G155" s="98">
        <v>0.99585774</v>
      </c>
      <c r="K155" s="92" t="str">
        <f t="shared" si="1"/>
        <v/>
      </c>
    </row>
    <row r="156">
      <c r="A156" s="96" t="s">
        <v>593</v>
      </c>
      <c r="B156" s="96">
        <v>378.0</v>
      </c>
      <c r="C156" s="98" t="str">
        <f>VLOOKUP(B156,sampleMetadata!$B$2:$C$186,2,FALSE)</f>
        <v>OF782</v>
      </c>
      <c r="D156" s="98">
        <v>0.00163018</v>
      </c>
      <c r="E156" s="98">
        <v>2.717E-4</v>
      </c>
      <c r="F156" s="98">
        <v>0.00292075</v>
      </c>
      <c r="G156" s="98">
        <v>0.99517737</v>
      </c>
      <c r="K156" s="92" t="str">
        <f t="shared" si="1"/>
        <v/>
      </c>
    </row>
    <row r="157">
      <c r="A157" s="96" t="s">
        <v>594</v>
      </c>
      <c r="B157" s="96">
        <v>379.0</v>
      </c>
      <c r="C157" s="98" t="str">
        <f>VLOOKUP(B157,sampleMetadata!$B$2:$C$186,2,FALSE)</f>
        <v>OF668</v>
      </c>
      <c r="D157" s="98">
        <v>0.00118184</v>
      </c>
      <c r="E157" s="98">
        <v>3.5168E-4</v>
      </c>
      <c r="F157" s="98">
        <v>0.00432585</v>
      </c>
      <c r="G157" s="98">
        <v>0.99414063</v>
      </c>
      <c r="K157" s="92" t="str">
        <f t="shared" si="1"/>
        <v/>
      </c>
    </row>
    <row r="158">
      <c r="A158" s="96" t="s">
        <v>595</v>
      </c>
      <c r="B158" s="96">
        <v>380.0</v>
      </c>
      <c r="C158" s="98" t="str">
        <f>VLOOKUP(B158,sampleMetadata!$B$2:$C$186,2,FALSE)</f>
        <v>OF670</v>
      </c>
      <c r="D158" s="98">
        <v>0.00285083</v>
      </c>
      <c r="E158" s="98">
        <v>6.482E-4</v>
      </c>
      <c r="F158" s="98">
        <v>0.00719316</v>
      </c>
      <c r="G158" s="98">
        <v>0.98930781</v>
      </c>
      <c r="K158" s="92" t="str">
        <f t="shared" si="1"/>
        <v/>
      </c>
    </row>
    <row r="159">
      <c r="A159" s="96" t="s">
        <v>596</v>
      </c>
      <c r="B159" s="96">
        <v>381.0</v>
      </c>
      <c r="C159" s="98" t="str">
        <f>VLOOKUP(B159,sampleMetadata!$B$2:$C$186,2,FALSE)</f>
        <v>OF672</v>
      </c>
      <c r="D159" s="98">
        <v>0.00242967</v>
      </c>
      <c r="E159" s="98">
        <v>8.2694E-4</v>
      </c>
      <c r="F159" s="98">
        <v>0.00647059</v>
      </c>
      <c r="G159" s="98">
        <v>0.9902728</v>
      </c>
      <c r="K159" s="92" t="str">
        <f t="shared" si="1"/>
        <v/>
      </c>
    </row>
    <row r="160">
      <c r="A160" s="96" t="s">
        <v>597</v>
      </c>
      <c r="B160" s="96">
        <v>382.0</v>
      </c>
      <c r="C160" s="98" t="str">
        <f>VLOOKUP(B160,sampleMetadata!$B$2:$C$186,2,FALSE)</f>
        <v>OF675</v>
      </c>
      <c r="D160" s="98">
        <v>0.00348116</v>
      </c>
      <c r="E160" s="98">
        <v>4.1676E-4</v>
      </c>
      <c r="F160" s="98">
        <v>0.00610429</v>
      </c>
      <c r="G160" s="98">
        <v>0.98999779</v>
      </c>
      <c r="K160" s="92" t="str">
        <f t="shared" si="1"/>
        <v/>
      </c>
    </row>
    <row r="161">
      <c r="A161" s="96" t="s">
        <v>598</v>
      </c>
      <c r="B161" s="96">
        <v>383.0</v>
      </c>
      <c r="C161" s="98" t="str">
        <f>VLOOKUP(B161,sampleMetadata!$B$2:$C$186,2,FALSE)</f>
        <v>OF676</v>
      </c>
      <c r="D161" s="98">
        <v>0.00139371</v>
      </c>
      <c r="E161" s="98">
        <v>2.836E-4</v>
      </c>
      <c r="F161" s="98">
        <v>0.00480909</v>
      </c>
      <c r="G161" s="98">
        <v>0.9935136</v>
      </c>
      <c r="K161" s="92" t="str">
        <f t="shared" si="1"/>
        <v/>
      </c>
    </row>
    <row r="162">
      <c r="A162" s="96" t="s">
        <v>599</v>
      </c>
      <c r="B162" s="96">
        <v>384.0</v>
      </c>
      <c r="C162" s="98" t="str">
        <f>VLOOKUP(B162,sampleMetadata!$B$2:$C$186,2,FALSE)</f>
        <v>OF677</v>
      </c>
      <c r="D162" s="98">
        <v>0.00205662</v>
      </c>
      <c r="E162" s="98">
        <v>2.2986E-4</v>
      </c>
      <c r="F162" s="98">
        <v>0.0048149</v>
      </c>
      <c r="G162" s="98">
        <v>0.99289862</v>
      </c>
      <c r="K162" s="92" t="str">
        <f t="shared" si="1"/>
        <v/>
      </c>
    </row>
    <row r="163">
      <c r="A163" s="96" t="s">
        <v>600</v>
      </c>
      <c r="B163" s="96">
        <v>385.0</v>
      </c>
      <c r="C163" s="98" t="str">
        <f>VLOOKUP(B163,sampleMetadata!$B$2:$C$186,2,FALSE)</f>
        <v>OF678</v>
      </c>
      <c r="D163" s="98">
        <v>0.02209945</v>
      </c>
      <c r="E163" s="98">
        <v>0.00245549</v>
      </c>
      <c r="F163" s="98">
        <v>0.06875384</v>
      </c>
      <c r="G163" s="98">
        <v>0.90669122</v>
      </c>
      <c r="K163" s="92" t="str">
        <f t="shared" si="1"/>
        <v/>
      </c>
    </row>
    <row r="164">
      <c r="A164" s="96" t="s">
        <v>601</v>
      </c>
      <c r="B164" s="96">
        <v>387.0</v>
      </c>
      <c r="C164" s="98" t="str">
        <f>VLOOKUP(B164,sampleMetadata!$B$2:$C$186,2,FALSE)</f>
        <v>OF688</v>
      </c>
      <c r="D164" s="98">
        <v>0.02311757</v>
      </c>
      <c r="E164" s="98">
        <v>0.00396301</v>
      </c>
      <c r="F164" s="98">
        <v>0.24108322</v>
      </c>
      <c r="G164" s="98">
        <v>0.7318362</v>
      </c>
      <c r="K164" s="92" t="str">
        <f t="shared" si="1"/>
        <v/>
      </c>
    </row>
    <row r="165">
      <c r="A165" s="96" t="s">
        <v>602</v>
      </c>
      <c r="B165" s="96">
        <v>388.0</v>
      </c>
      <c r="C165" s="98" t="str">
        <f>VLOOKUP(B165,sampleMetadata!$B$2:$C$186,2,FALSE)</f>
        <v>OF689</v>
      </c>
      <c r="D165" s="98">
        <v>0.01306753</v>
      </c>
      <c r="E165" s="98">
        <v>0.00705837</v>
      </c>
      <c r="F165" s="98">
        <v>0.02088897</v>
      </c>
      <c r="G165" s="98">
        <v>0.95898512</v>
      </c>
      <c r="K165" s="92" t="str">
        <f t="shared" si="1"/>
        <v/>
      </c>
    </row>
    <row r="166">
      <c r="A166" s="96" t="s">
        <v>603</v>
      </c>
      <c r="B166" s="96">
        <v>389.0</v>
      </c>
      <c r="C166" s="98" t="str">
        <f>VLOOKUP(B166,sampleMetadata!$B$2:$C$186,2,FALSE)</f>
        <v>OF691</v>
      </c>
      <c r="D166" s="98">
        <v>0.00635239</v>
      </c>
      <c r="E166" s="98">
        <v>6.2091E-4</v>
      </c>
      <c r="F166" s="98">
        <v>0.01810192</v>
      </c>
      <c r="G166" s="98">
        <v>0.97492477</v>
      </c>
      <c r="K166" s="92" t="str">
        <f t="shared" si="1"/>
        <v/>
      </c>
    </row>
    <row r="167">
      <c r="A167" s="96" t="s">
        <v>604</v>
      </c>
      <c r="B167" s="96">
        <v>390.0</v>
      </c>
      <c r="C167" s="98" t="str">
        <f>VLOOKUP(B167,sampleMetadata!$B$2:$C$186,2,FALSE)</f>
        <v>OF694</v>
      </c>
      <c r="D167" s="98">
        <v>0.00810637</v>
      </c>
      <c r="E167" s="98">
        <v>0.00513209</v>
      </c>
      <c r="F167" s="98">
        <v>0.01183881</v>
      </c>
      <c r="G167" s="98">
        <v>0.97492273</v>
      </c>
      <c r="K167" s="92" t="str">
        <f t="shared" si="1"/>
        <v/>
      </c>
    </row>
    <row r="168">
      <c r="A168" s="96" t="s">
        <v>605</v>
      </c>
      <c r="B168" s="96">
        <v>391.0</v>
      </c>
      <c r="C168" s="98" t="str">
        <f>VLOOKUP(B168,sampleMetadata!$B$2:$C$186,2,FALSE)</f>
        <v>OF697</v>
      </c>
      <c r="D168" s="98">
        <v>0.00336052</v>
      </c>
      <c r="E168" s="98">
        <v>6.0766E-4</v>
      </c>
      <c r="F168" s="98">
        <v>0.01083654</v>
      </c>
      <c r="G168" s="98">
        <v>0.98519528</v>
      </c>
      <c r="K168" s="92" t="str">
        <f t="shared" si="1"/>
        <v/>
      </c>
    </row>
    <row r="169">
      <c r="A169" s="96" t="s">
        <v>606</v>
      </c>
      <c r="B169" s="96" t="s">
        <v>318</v>
      </c>
      <c r="C169" s="98" t="str">
        <f>VLOOKUP(B169,sampleMetadata!$B$2:$C$186,2,FALSE)</f>
        <v>OF682</v>
      </c>
      <c r="D169" s="98">
        <v>0.01149049</v>
      </c>
      <c r="E169" s="98">
        <v>0.00270878</v>
      </c>
      <c r="F169" s="98">
        <v>0.33331149</v>
      </c>
      <c r="G169" s="98">
        <v>0.65248924</v>
      </c>
    </row>
    <row r="170">
      <c r="A170" s="96" t="s">
        <v>608</v>
      </c>
      <c r="B170" s="96" t="s">
        <v>320</v>
      </c>
      <c r="C170" s="98" t="str">
        <f>VLOOKUP(B170,sampleMetadata!$B$2:$C$186,2,FALSE)</f>
        <v>missing5</v>
      </c>
      <c r="D170" s="98">
        <v>0.01346235</v>
      </c>
      <c r="E170" s="98">
        <v>0.00294489</v>
      </c>
      <c r="F170" s="98">
        <v>0.46697518</v>
      </c>
      <c r="G170" s="98">
        <v>0.51661759</v>
      </c>
    </row>
    <row r="171">
      <c r="A171" s="96" t="s">
        <v>609</v>
      </c>
      <c r="B171" s="96" t="s">
        <v>389</v>
      </c>
      <c r="C171" s="98" t="str">
        <f>VLOOKUP(B171,sampleMetadata!$B$2:$C$186,2,FALSE)</f>
        <v>OF419</v>
      </c>
      <c r="D171" s="98">
        <v>0.00127607</v>
      </c>
      <c r="E171" s="98">
        <v>2.0374E-4</v>
      </c>
      <c r="F171" s="98">
        <v>0.00414455</v>
      </c>
      <c r="G171" s="98">
        <v>0.99437564</v>
      </c>
    </row>
    <row r="172">
      <c r="A172" s="96" t="s">
        <v>610</v>
      </c>
      <c r="B172" s="96" t="s">
        <v>310</v>
      </c>
      <c r="C172" s="98" t="str">
        <f>VLOOKUP(B172,sampleMetadata!$B$2:$C$186,2,FALSE)</f>
        <v>missing4</v>
      </c>
      <c r="D172" s="98">
        <v>0.00146136</v>
      </c>
      <c r="E172" s="98">
        <v>2.9078E-4</v>
      </c>
      <c r="F172" s="98">
        <v>0.00489853</v>
      </c>
      <c r="G172" s="98">
        <v>0.99334934</v>
      </c>
    </row>
    <row r="173">
      <c r="A173" s="96" t="s">
        <v>611</v>
      </c>
      <c r="B173" s="96" t="s">
        <v>313</v>
      </c>
      <c r="C173" s="98" t="str">
        <f>VLOOKUP(B173,sampleMetadata!$B$2:$C$186,2,FALSE)</f>
        <v>M22</v>
      </c>
      <c r="D173" s="98">
        <v>0.04550173</v>
      </c>
      <c r="E173" s="98">
        <v>0.00605536</v>
      </c>
      <c r="F173" s="98">
        <v>0.53598616</v>
      </c>
      <c r="G173" s="98">
        <v>0.41245675</v>
      </c>
    </row>
    <row r="174">
      <c r="A174" s="96" t="s">
        <v>612</v>
      </c>
      <c r="B174" s="96" t="s">
        <v>316</v>
      </c>
      <c r="C174" s="98" t="str">
        <f>VLOOKUP(B174,sampleMetadata!$B$2:$C$186,2,FALSE)</f>
        <v>OF704</v>
      </c>
      <c r="D174" s="98">
        <v>0.02430724</v>
      </c>
      <c r="E174" s="98">
        <v>0.00388916</v>
      </c>
      <c r="F174" s="98">
        <v>0.42002917</v>
      </c>
      <c r="G174" s="98">
        <v>0.55177443</v>
      </c>
    </row>
    <row r="175">
      <c r="A175" s="96" t="s">
        <v>613</v>
      </c>
      <c r="B175" s="96" t="s">
        <v>399</v>
      </c>
      <c r="C175" s="98" t="str">
        <f>VLOOKUP(B175,sampleMetadata!$B$2:$C$186,2,FALSE)</f>
        <v>M1</v>
      </c>
      <c r="D175" s="98">
        <v>0.00353916</v>
      </c>
      <c r="E175" s="98">
        <v>3.012E-4</v>
      </c>
      <c r="F175" s="98">
        <v>0.01521084</v>
      </c>
      <c r="G175" s="98">
        <v>0.9809488</v>
      </c>
    </row>
    <row r="176">
      <c r="A176" s="96" t="s">
        <v>614</v>
      </c>
      <c r="B176" s="96" t="s">
        <v>111</v>
      </c>
      <c r="C176" s="98" t="str">
        <f>VLOOKUP(B176,sampleMetadata!$B$2:$C$186,2,FALSE)</f>
        <v>F12</v>
      </c>
      <c r="D176" s="98">
        <v>0.0084801</v>
      </c>
      <c r="E176" s="98">
        <v>0.00130463</v>
      </c>
      <c r="F176" s="98">
        <v>0.12557078</v>
      </c>
      <c r="G176" s="98">
        <v>0.86464449</v>
      </c>
    </row>
    <row r="177">
      <c r="A177" s="96" t="s">
        <v>615</v>
      </c>
      <c r="B177" s="83" t="s">
        <v>326</v>
      </c>
      <c r="C177" s="98" t="str">
        <f>VLOOKUP(B177,sampleMetadata!$B$2:$C$186,2,FALSE)</f>
        <v>OF689</v>
      </c>
      <c r="D177" s="98">
        <v>0.00992073</v>
      </c>
      <c r="E177" s="98">
        <v>0.00194524</v>
      </c>
      <c r="F177" s="98">
        <v>0.54632106</v>
      </c>
      <c r="G177" s="98">
        <v>0.44181297</v>
      </c>
    </row>
    <row r="178">
      <c r="A178" s="96" t="s">
        <v>616</v>
      </c>
      <c r="B178" s="96" t="s">
        <v>116</v>
      </c>
      <c r="C178" s="98" t="str">
        <f>VLOOKUP(B178,sampleMetadata!$B$2:$C$186,2,FALSE)</f>
        <v>M2-AE23</v>
      </c>
      <c r="D178" s="98">
        <v>0.02280827</v>
      </c>
      <c r="E178" s="98">
        <v>0.00261345</v>
      </c>
      <c r="F178" s="98">
        <v>0.20574958</v>
      </c>
      <c r="G178" s="98">
        <v>0.7688287</v>
      </c>
    </row>
    <row r="179">
      <c r="A179" s="96" t="s">
        <v>617</v>
      </c>
      <c r="B179" s="96" t="s">
        <v>322</v>
      </c>
      <c r="C179" s="98" t="str">
        <f>VLOOKUP(B179,sampleMetadata!$B$2:$C$186,2,FALSE)</f>
        <v>missing6</v>
      </c>
      <c r="D179" s="98">
        <v>0.00160586</v>
      </c>
      <c r="E179" s="98">
        <v>2.8319E-4</v>
      </c>
      <c r="F179" s="98">
        <v>0.00551724</v>
      </c>
      <c r="G179" s="98">
        <v>0.9925937</v>
      </c>
    </row>
    <row r="180">
      <c r="A180" s="96" t="s">
        <v>618</v>
      </c>
      <c r="B180" s="96" t="s">
        <v>113</v>
      </c>
      <c r="C180" s="98" t="str">
        <f>VLOOKUP(B180,sampleMetadata!$B$2:$C$186,2,FALSE)</f>
        <v>missing3</v>
      </c>
      <c r="D180" s="98">
        <v>0.01021031</v>
      </c>
      <c r="E180" s="98">
        <v>0.0012208</v>
      </c>
      <c r="F180" s="98">
        <v>0.338383</v>
      </c>
      <c r="G180" s="98">
        <v>0.65018589</v>
      </c>
    </row>
    <row r="181">
      <c r="A181" s="96" t="s">
        <v>619</v>
      </c>
      <c r="B181" s="96" t="s">
        <v>103</v>
      </c>
      <c r="C181" s="98" t="str">
        <f>VLOOKUP(B181,sampleMetadata!$B$2:$C$186,2,FALSE)</f>
        <v>missing1</v>
      </c>
      <c r="D181" s="98">
        <v>0.0194827</v>
      </c>
      <c r="E181" s="98">
        <v>0.00100773</v>
      </c>
      <c r="F181" s="98">
        <v>0.40006718</v>
      </c>
      <c r="G181" s="98">
        <v>0.57944239</v>
      </c>
    </row>
    <row r="182">
      <c r="A182" s="96" t="s">
        <v>620</v>
      </c>
      <c r="B182" s="96" t="s">
        <v>107</v>
      </c>
      <c r="C182" s="98" t="str">
        <f>VLOOKUP(B182,sampleMetadata!$B$2:$C$186,2,FALSE)</f>
        <v>missing2</v>
      </c>
      <c r="D182" s="98">
        <v>0.0189705</v>
      </c>
      <c r="E182" s="98">
        <v>0.00335454</v>
      </c>
      <c r="F182" s="98">
        <v>0.6582996</v>
      </c>
      <c r="G182" s="98">
        <v>0.31937536</v>
      </c>
    </row>
    <row r="183">
      <c r="A183" s="96" t="s">
        <v>621</v>
      </c>
      <c r="B183" s="96" t="s">
        <v>109</v>
      </c>
      <c r="C183" s="98" t="str">
        <f>VLOOKUP(B183,sampleMetadata!$B$2:$C$186,2,FALSE)</f>
        <v>GB7</v>
      </c>
      <c r="D183" s="98">
        <v>0.02071139</v>
      </c>
      <c r="E183" s="98">
        <v>4.5025E-4</v>
      </c>
      <c r="F183" s="98">
        <v>0.1663665</v>
      </c>
      <c r="G183" s="98">
        <v>0.81247186</v>
      </c>
    </row>
    <row r="184">
      <c r="A184" s="96" t="s">
        <v>622</v>
      </c>
      <c r="B184" s="96" t="s">
        <v>308</v>
      </c>
      <c r="C184" s="98" t="str">
        <f>VLOOKUP(B184,sampleMetadata!$B$2:$C$186,2,FALSE)</f>
        <v>sperm</v>
      </c>
      <c r="D184" s="98">
        <v>0.00314476</v>
      </c>
      <c r="E184" s="98">
        <v>1.0483E-4</v>
      </c>
      <c r="F184" s="98">
        <v>0.00573046</v>
      </c>
      <c r="G184" s="98">
        <v>0.99101995</v>
      </c>
    </row>
    <row r="185">
      <c r="A185" s="96" t="s">
        <v>623</v>
      </c>
      <c r="B185" s="96" t="s">
        <v>308</v>
      </c>
      <c r="C185" s="98" t="str">
        <f>VLOOKUP(B185,sampleMetadata!$B$2:$C$186,2,FALSE)</f>
        <v>sperm</v>
      </c>
      <c r="D185" s="98">
        <v>0.00236869</v>
      </c>
      <c r="E185" s="98">
        <v>4.3254E-4</v>
      </c>
      <c r="F185" s="98">
        <v>0.00395469</v>
      </c>
      <c r="G185" s="98">
        <v>0.99324408</v>
      </c>
    </row>
    <row r="186">
      <c r="A186" s="96" t="s">
        <v>624</v>
      </c>
      <c r="B186" s="96" t="s">
        <v>308</v>
      </c>
      <c r="C186" s="98" t="str">
        <f>VLOOKUP(B186,sampleMetadata!$B$2:$C$186,2,FALSE)</f>
        <v>sperm</v>
      </c>
      <c r="D186" s="98">
        <v>0.00151538</v>
      </c>
      <c r="E186" s="98">
        <v>5.1472E-4</v>
      </c>
      <c r="F186" s="98">
        <v>0.00455332</v>
      </c>
      <c r="G186" s="98">
        <v>0.99341658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7.78"/>
    <col customWidth="1" min="2" max="2" width="7.44"/>
    <col customWidth="1" min="3" max="3" width="8.44"/>
    <col customWidth="1" min="4" max="4" width="6.89"/>
    <col customWidth="1" min="5" max="5" width="7.33"/>
    <col customWidth="1" min="6" max="6" width="10.56"/>
    <col customWidth="1" min="7" max="7" width="8.67"/>
    <col customWidth="1" min="8" max="8" width="19.78"/>
    <col customWidth="1" min="9" max="9" width="8.33"/>
    <col customWidth="1" min="10" max="10" width="14.22"/>
    <col customWidth="1" min="11" max="11" width="3.0"/>
    <col customWidth="1" min="12" max="12" width="2.33"/>
    <col customWidth="1" min="13" max="13" width="12.78"/>
    <col customWidth="1" min="14" max="15" width="7.67"/>
    <col customWidth="1" min="16" max="16" width="3.44"/>
    <col customWidth="1" min="17" max="17" width="12.33"/>
    <col customWidth="1" min="18" max="18" width="12.0"/>
    <col customWidth="1" min="19" max="25" width="10.56"/>
  </cols>
  <sheetData>
    <row r="1" ht="15.75" customHeight="1">
      <c r="A1" s="99" t="s">
        <v>625</v>
      </c>
      <c r="B1" s="100" t="s">
        <v>83</v>
      </c>
      <c r="C1" s="100" t="s">
        <v>84</v>
      </c>
      <c r="D1" s="101" t="s">
        <v>626</v>
      </c>
      <c r="E1" s="101" t="s">
        <v>627</v>
      </c>
      <c r="F1" s="102" t="s">
        <v>628</v>
      </c>
    </row>
    <row r="2" ht="15.75" customHeight="1">
      <c r="A2" s="103" t="s">
        <v>109</v>
      </c>
      <c r="B2" s="103">
        <v>1.98</v>
      </c>
      <c r="C2" s="104">
        <v>2.06</v>
      </c>
      <c r="D2" s="105">
        <v>128.0</v>
      </c>
      <c r="E2" s="106">
        <v>3.125</v>
      </c>
      <c r="F2" s="107">
        <v>12.875</v>
      </c>
    </row>
    <row r="3" ht="15.75" customHeight="1">
      <c r="A3" s="103">
        <v>335.0</v>
      </c>
      <c r="B3" s="103">
        <v>1.94</v>
      </c>
      <c r="C3" s="103">
        <v>2.26</v>
      </c>
      <c r="D3" s="105">
        <v>77.23333333333333</v>
      </c>
      <c r="E3" s="106">
        <v>5.179110919292188</v>
      </c>
      <c r="F3" s="108">
        <v>10.820889080707811</v>
      </c>
    </row>
    <row r="4" ht="15.75" customHeight="1">
      <c r="A4" s="103">
        <v>263.0</v>
      </c>
      <c r="B4" s="103">
        <v>1.94</v>
      </c>
      <c r="C4" s="103">
        <v>2.35</v>
      </c>
      <c r="D4" s="105">
        <v>81.2</v>
      </c>
      <c r="E4" s="105">
        <v>4.926108374384237</v>
      </c>
      <c r="F4" s="108">
        <v>11.073891625615763</v>
      </c>
      <c r="J4" s="59"/>
      <c r="K4" s="59" t="s">
        <v>629</v>
      </c>
      <c r="L4" s="109">
        <v>8.0</v>
      </c>
    </row>
    <row r="5" ht="15.75" customHeight="1">
      <c r="A5" s="103">
        <v>389.0</v>
      </c>
      <c r="B5" s="103">
        <v>1.97</v>
      </c>
      <c r="C5" s="103">
        <v>2.35</v>
      </c>
      <c r="D5" s="105">
        <v>51.9</v>
      </c>
      <c r="E5" s="105">
        <v>7.707129094412331</v>
      </c>
      <c r="F5" s="108">
        <v>8.29287090558767</v>
      </c>
    </row>
    <row r="6" ht="15.75" customHeight="1">
      <c r="A6" s="110" t="s">
        <v>322</v>
      </c>
      <c r="B6" s="103">
        <v>1.79</v>
      </c>
      <c r="C6" s="103">
        <v>0.15</v>
      </c>
      <c r="D6" s="105">
        <v>44.166666666666664</v>
      </c>
      <c r="E6" s="105">
        <f>200/D6</f>
        <v>4.528301887</v>
      </c>
      <c r="F6" s="108">
        <f>8-E6</f>
        <v>3.471698113</v>
      </c>
    </row>
    <row r="7" ht="15.75" customHeight="1">
      <c r="A7" s="103">
        <v>345.0</v>
      </c>
      <c r="B7" s="103">
        <v>2.0</v>
      </c>
      <c r="C7" s="103">
        <v>1.6</v>
      </c>
      <c r="D7" s="105">
        <v>38.46666666666667</v>
      </c>
      <c r="E7" s="105">
        <v>10.398613518197573</v>
      </c>
      <c r="F7" s="108">
        <v>5.601386481802427</v>
      </c>
    </row>
    <row r="8" ht="15.75" customHeight="1">
      <c r="A8" s="103">
        <v>367.0</v>
      </c>
      <c r="B8" s="103">
        <v>1.76</v>
      </c>
      <c r="C8" s="103">
        <v>1.29</v>
      </c>
      <c r="D8" s="105">
        <v>33.86666666666667</v>
      </c>
      <c r="E8" s="105">
        <v>11.811023622047244</v>
      </c>
      <c r="F8" s="108">
        <v>4.188976377952756</v>
      </c>
    </row>
    <row r="9" ht="15.75" customHeight="1">
      <c r="A9" s="111">
        <v>207.0</v>
      </c>
      <c r="B9" s="111">
        <v>1.89</v>
      </c>
      <c r="C9" s="111">
        <v>1.57</v>
      </c>
      <c r="D9" s="112">
        <v>26.7</v>
      </c>
      <c r="E9" s="112">
        <v>14.981273408239701</v>
      </c>
      <c r="F9" s="113">
        <v>1.0187265917602986</v>
      </c>
    </row>
    <row r="10" ht="15.75" customHeight="1"/>
    <row r="11">
      <c r="A11" s="114" t="s">
        <v>630</v>
      </c>
      <c r="G11" s="115"/>
      <c r="H11" s="115" t="s">
        <v>631</v>
      </c>
      <c r="I11" s="116"/>
      <c r="J11" s="116"/>
      <c r="K11" s="116"/>
    </row>
    <row r="12">
      <c r="A12" s="99" t="s">
        <v>625</v>
      </c>
      <c r="B12" s="99" t="s">
        <v>632</v>
      </c>
      <c r="C12" s="117" t="s">
        <v>633</v>
      </c>
      <c r="D12" s="99" t="s">
        <v>634</v>
      </c>
      <c r="E12" s="99" t="s">
        <v>635</v>
      </c>
      <c r="G12" s="118"/>
      <c r="H12" s="119" t="s">
        <v>636</v>
      </c>
      <c r="I12" s="120" t="s">
        <v>637</v>
      </c>
      <c r="J12" s="121" t="str">
        <f>$L$4&amp;" rxns (+error)"</f>
        <v>8 rxns (+error)</v>
      </c>
      <c r="K12" s="116"/>
    </row>
    <row r="13" ht="15.75" customHeight="1">
      <c r="A13" s="103">
        <v>335.0</v>
      </c>
      <c r="B13" s="122" t="s">
        <v>638</v>
      </c>
      <c r="C13" s="86" t="s">
        <v>639</v>
      </c>
      <c r="D13" s="106">
        <v>26.219682693481445</v>
      </c>
      <c r="E13" s="106">
        <v>26.752365112304688</v>
      </c>
      <c r="G13" s="123"/>
      <c r="H13" s="124" t="s">
        <v>640</v>
      </c>
      <c r="I13" s="125">
        <v>0.6</v>
      </c>
      <c r="J13" s="126">
        <f t="shared" ref="J13:J15" si="1">I13*$L$4*1.1</f>
        <v>5.28</v>
      </c>
      <c r="K13" s="116"/>
    </row>
    <row r="14" ht="15.75" customHeight="1">
      <c r="A14" s="103">
        <v>335.0</v>
      </c>
      <c r="B14" s="77" t="s">
        <v>641</v>
      </c>
      <c r="C14" s="77" t="s">
        <v>639</v>
      </c>
      <c r="D14" s="105">
        <v>27.285045623779297</v>
      </c>
      <c r="E14" s="105">
        <v>26.752365112304688</v>
      </c>
      <c r="G14" s="123"/>
      <c r="H14" s="127" t="s">
        <v>642</v>
      </c>
      <c r="I14" s="128">
        <v>0.6</v>
      </c>
      <c r="J14" s="129">
        <f t="shared" si="1"/>
        <v>5.28</v>
      </c>
      <c r="K14" s="116"/>
    </row>
    <row r="15" ht="15.75" customHeight="1">
      <c r="A15" s="103">
        <v>207.0</v>
      </c>
      <c r="B15" s="77" t="s">
        <v>643</v>
      </c>
      <c r="C15" s="77" t="s">
        <v>644</v>
      </c>
      <c r="D15" s="105">
        <v>27.910932540893555</v>
      </c>
      <c r="E15" s="105">
        <v>28.730485916137695</v>
      </c>
      <c r="G15" s="123"/>
      <c r="H15" s="130" t="s">
        <v>645</v>
      </c>
      <c r="I15" s="131">
        <v>0.8</v>
      </c>
      <c r="J15" s="132">
        <f t="shared" si="1"/>
        <v>7.04</v>
      </c>
      <c r="K15" s="116"/>
    </row>
    <row r="16" ht="15.75" customHeight="1">
      <c r="A16" s="103">
        <v>207.0</v>
      </c>
      <c r="B16" s="77" t="s">
        <v>646</v>
      </c>
      <c r="C16" s="77" t="s">
        <v>644</v>
      </c>
      <c r="D16" s="105">
        <v>29.550039291381836</v>
      </c>
      <c r="E16" s="105">
        <v>28.730485916137695</v>
      </c>
      <c r="G16" s="133"/>
      <c r="H16" s="134" t="s">
        <v>647</v>
      </c>
      <c r="I16" s="135">
        <f t="shared" ref="I16:J16" si="2">SUM(I13:I15)</f>
        <v>2</v>
      </c>
      <c r="J16" s="136">
        <f t="shared" si="2"/>
        <v>17.6</v>
      </c>
      <c r="K16" s="116"/>
    </row>
    <row r="17" ht="15.75" customHeight="1">
      <c r="A17" s="103">
        <v>367.0</v>
      </c>
      <c r="B17" s="77" t="s">
        <v>648</v>
      </c>
      <c r="C17" s="77" t="s">
        <v>649</v>
      </c>
      <c r="D17" s="105">
        <v>28.11917495727539</v>
      </c>
      <c r="E17" s="105">
        <v>29.077510833740234</v>
      </c>
      <c r="K17" s="116"/>
      <c r="P17" s="137"/>
    </row>
    <row r="18">
      <c r="A18" s="103">
        <v>367.0</v>
      </c>
      <c r="B18" s="77" t="s">
        <v>650</v>
      </c>
      <c r="C18" s="77" t="s">
        <v>649</v>
      </c>
      <c r="D18" s="105">
        <v>30.03584861755371</v>
      </c>
      <c r="E18" s="105">
        <v>29.077510833740234</v>
      </c>
      <c r="G18" s="138"/>
      <c r="H18" s="138" t="s">
        <v>651</v>
      </c>
      <c r="I18" s="137"/>
      <c r="J18" s="137"/>
      <c r="P18" s="139"/>
    </row>
    <row r="19" ht="15.75" customHeight="1">
      <c r="A19" s="103">
        <v>263.0</v>
      </c>
      <c r="B19" s="77" t="s">
        <v>652</v>
      </c>
      <c r="C19" s="77" t="s">
        <v>653</v>
      </c>
      <c r="D19" s="105">
        <v>29.412443161010742</v>
      </c>
      <c r="E19" s="105">
        <v>29.657424926757812</v>
      </c>
      <c r="G19" s="139"/>
      <c r="H19" s="140" t="s">
        <v>654</v>
      </c>
      <c r="I19" s="120" t="s">
        <v>637</v>
      </c>
      <c r="J19" s="121" t="str">
        <f>$L$4&amp;" rxns (+error)"</f>
        <v>8 rxns (+error)</v>
      </c>
      <c r="P19" s="141"/>
    </row>
    <row r="20" ht="15.75" customHeight="1">
      <c r="A20" s="103">
        <v>263.0</v>
      </c>
      <c r="B20" s="77" t="s">
        <v>655</v>
      </c>
      <c r="C20" s="77" t="s">
        <v>653</v>
      </c>
      <c r="D20" s="105">
        <v>29.902406692504883</v>
      </c>
      <c r="E20" s="105">
        <v>29.657424926757812</v>
      </c>
      <c r="G20" s="141"/>
      <c r="H20" s="142" t="s">
        <v>656</v>
      </c>
      <c r="I20" s="143">
        <v>0.5</v>
      </c>
      <c r="J20" s="144">
        <f t="shared" ref="J20:J21" si="3">I20*($L$4+2)</f>
        <v>5</v>
      </c>
      <c r="P20" s="141"/>
    </row>
    <row r="21" ht="15.75" customHeight="1">
      <c r="A21" s="103" t="s">
        <v>109</v>
      </c>
      <c r="B21" s="77" t="s">
        <v>657</v>
      </c>
      <c r="C21" s="77" t="s">
        <v>658</v>
      </c>
      <c r="D21" s="105">
        <v>29.4915828704834</v>
      </c>
      <c r="E21" s="105">
        <v>29.724763870239258</v>
      </c>
      <c r="G21" s="141"/>
      <c r="H21" s="145" t="s">
        <v>659</v>
      </c>
      <c r="I21" s="146">
        <v>0.5</v>
      </c>
      <c r="J21" s="147">
        <f t="shared" si="3"/>
        <v>5</v>
      </c>
      <c r="P21" s="148"/>
    </row>
    <row r="22" ht="15.75" customHeight="1">
      <c r="A22" s="103" t="s">
        <v>109</v>
      </c>
      <c r="B22" s="77" t="s">
        <v>660</v>
      </c>
      <c r="C22" s="77" t="s">
        <v>658</v>
      </c>
      <c r="D22" s="105">
        <v>29.957944869995117</v>
      </c>
      <c r="E22" s="105">
        <v>29.724763870239258</v>
      </c>
      <c r="G22" s="149"/>
      <c r="H22" s="150" t="s">
        <v>661</v>
      </c>
      <c r="I22" s="151">
        <v>1.0</v>
      </c>
      <c r="J22" s="152">
        <f>SUM(J20:J21)</f>
        <v>10</v>
      </c>
      <c r="P22" s="137"/>
    </row>
    <row r="23" ht="15.75" customHeight="1">
      <c r="A23" s="103">
        <v>345.0</v>
      </c>
      <c r="B23" s="77" t="s">
        <v>662</v>
      </c>
      <c r="C23" s="77" t="s">
        <v>663</v>
      </c>
      <c r="D23" s="105">
        <v>28.05362892150879</v>
      </c>
      <c r="E23" s="105">
        <v>29.915409088134766</v>
      </c>
      <c r="P23" s="18"/>
    </row>
    <row r="24" ht="15.75" customHeight="1">
      <c r="A24" s="103">
        <v>345.0</v>
      </c>
      <c r="B24" s="77" t="s">
        <v>664</v>
      </c>
      <c r="C24" s="77" t="s">
        <v>663</v>
      </c>
      <c r="D24" s="105">
        <v>31.77718734741211</v>
      </c>
      <c r="E24" s="105">
        <v>29.915409088134766</v>
      </c>
      <c r="G24" s="138"/>
      <c r="H24" s="138" t="s">
        <v>665</v>
      </c>
      <c r="I24" s="137"/>
      <c r="J24" s="137"/>
      <c r="P24" s="18"/>
    </row>
    <row r="25" ht="15.75" customHeight="1">
      <c r="A25" s="103">
        <v>389.0</v>
      </c>
      <c r="B25" s="77" t="s">
        <v>666</v>
      </c>
      <c r="C25" s="77" t="s">
        <v>667</v>
      </c>
      <c r="D25" s="105">
        <v>33.038692474365234</v>
      </c>
      <c r="E25" s="105">
        <v>33.76344299316406</v>
      </c>
      <c r="G25" s="139"/>
      <c r="H25" s="140" t="s">
        <v>668</v>
      </c>
      <c r="I25" s="120" t="s">
        <v>637</v>
      </c>
      <c r="J25" s="121" t="str">
        <f>$L$4&amp;" rxns (+error)"</f>
        <v>8 rxns (+error)</v>
      </c>
      <c r="R25" s="137"/>
    </row>
    <row r="26" ht="15.75" customHeight="1">
      <c r="A26" s="103">
        <v>389.0</v>
      </c>
      <c r="B26" s="77" t="s">
        <v>669</v>
      </c>
      <c r="C26" s="77" t="s">
        <v>667</v>
      </c>
      <c r="D26" s="105">
        <v>34.488197326660156</v>
      </c>
      <c r="E26" s="105">
        <v>33.76344299316406</v>
      </c>
      <c r="G26" s="153"/>
      <c r="H26" s="154" t="s">
        <v>670</v>
      </c>
      <c r="I26" s="143">
        <v>0.5</v>
      </c>
      <c r="J26" s="144">
        <f t="shared" ref="J26:J27" si="4">I26*($L$4+2)</f>
        <v>5</v>
      </c>
      <c r="R26" s="18"/>
    </row>
    <row r="27" ht="15.75" customHeight="1">
      <c r="A27" s="110" t="s">
        <v>322</v>
      </c>
      <c r="B27" s="77" t="s">
        <v>671</v>
      </c>
      <c r="C27" s="77" t="s">
        <v>672</v>
      </c>
      <c r="D27" s="105">
        <v>33.44365692138672</v>
      </c>
      <c r="E27" s="105">
        <v>34.518218994140625</v>
      </c>
      <c r="G27" s="153"/>
      <c r="H27" s="155" t="s">
        <v>673</v>
      </c>
      <c r="I27" s="146">
        <v>0.5</v>
      </c>
      <c r="J27" s="147">
        <f t="shared" si="4"/>
        <v>5</v>
      </c>
    </row>
    <row r="28" ht="15.75" customHeight="1">
      <c r="A28" s="110" t="s">
        <v>322</v>
      </c>
      <c r="B28" s="77" t="s">
        <v>674</v>
      </c>
      <c r="C28" s="77" t="s">
        <v>672</v>
      </c>
      <c r="D28" s="105">
        <v>35.592777252197266</v>
      </c>
      <c r="E28" s="105">
        <v>34.518218994140625</v>
      </c>
      <c r="G28" s="149"/>
      <c r="H28" s="150" t="s">
        <v>675</v>
      </c>
      <c r="I28" s="151">
        <v>1.0</v>
      </c>
      <c r="J28" s="152">
        <f>SUM(J26:J27)</f>
        <v>10</v>
      </c>
    </row>
    <row r="29" ht="15.75" customHeight="1">
      <c r="A29" s="156" t="s">
        <v>676</v>
      </c>
      <c r="B29" s="77" t="s">
        <v>677</v>
      </c>
      <c r="C29" s="77" t="s">
        <v>678</v>
      </c>
      <c r="D29" s="105">
        <v>35.73201370239258</v>
      </c>
      <c r="E29" s="105">
        <v>35.8962287902832</v>
      </c>
      <c r="G29" s="45"/>
      <c r="H29" s="45"/>
      <c r="I29" s="18"/>
      <c r="J29" s="137"/>
    </row>
    <row r="30" ht="15.75" customHeight="1">
      <c r="A30" s="156" t="s">
        <v>676</v>
      </c>
      <c r="B30" s="77" t="s">
        <v>679</v>
      </c>
      <c r="C30" s="77" t="s">
        <v>678</v>
      </c>
      <c r="D30" s="105">
        <v>35.900726318359375</v>
      </c>
      <c r="E30" s="105">
        <v>35.8962287902832</v>
      </c>
      <c r="G30" s="138"/>
      <c r="H30" s="138" t="s">
        <v>680</v>
      </c>
      <c r="I30" s="137"/>
    </row>
    <row r="31" ht="15.75" customHeight="1">
      <c r="A31" s="156" t="s">
        <v>676</v>
      </c>
      <c r="B31" s="77" t="s">
        <v>681</v>
      </c>
      <c r="C31" s="77" t="s">
        <v>678</v>
      </c>
      <c r="D31" s="105">
        <v>36.05595016479492</v>
      </c>
      <c r="E31" s="105">
        <v>35.8962287902832</v>
      </c>
      <c r="G31" s="139"/>
      <c r="H31" s="140" t="s">
        <v>636</v>
      </c>
      <c r="I31" s="120" t="s">
        <v>637</v>
      </c>
      <c r="J31" s="121" t="str">
        <f>$L$4&amp;" rxns (+error)"</f>
        <v>8 rxns (+error)</v>
      </c>
    </row>
    <row r="32" ht="15.75" customHeight="1">
      <c r="G32" s="137"/>
      <c r="H32" s="157" t="s">
        <v>682</v>
      </c>
      <c r="I32" s="158">
        <v>15.0</v>
      </c>
      <c r="J32" s="159">
        <f t="shared" ref="J32:J36" si="5">I32*$L$4*1.1</f>
        <v>132</v>
      </c>
    </row>
    <row r="33">
      <c r="A33" s="114" t="s">
        <v>683</v>
      </c>
      <c r="G33" s="160"/>
      <c r="H33" s="161" t="s">
        <v>684</v>
      </c>
      <c r="I33" s="162">
        <v>2.0</v>
      </c>
      <c r="J33" s="163">
        <f t="shared" si="5"/>
        <v>17.6</v>
      </c>
    </row>
    <row r="34" ht="15.75" customHeight="1">
      <c r="G34" s="137"/>
      <c r="H34" s="164" t="s">
        <v>685</v>
      </c>
      <c r="I34" s="162">
        <v>1.0</v>
      </c>
      <c r="J34" s="163">
        <f t="shared" si="5"/>
        <v>8.8</v>
      </c>
    </row>
    <row r="35" ht="15.75" customHeight="1">
      <c r="G35" s="137"/>
      <c r="H35" s="164" t="s">
        <v>686</v>
      </c>
      <c r="I35" s="162">
        <v>1.0</v>
      </c>
      <c r="J35" s="163">
        <f t="shared" si="5"/>
        <v>8.8</v>
      </c>
    </row>
    <row r="36" ht="15.75" customHeight="1">
      <c r="G36" s="137"/>
      <c r="H36" s="165" t="s">
        <v>687</v>
      </c>
      <c r="I36" s="166">
        <v>1.0</v>
      </c>
      <c r="J36" s="167">
        <f t="shared" si="5"/>
        <v>8.8</v>
      </c>
    </row>
    <row r="37" ht="15.75" customHeight="1">
      <c r="G37" s="118"/>
      <c r="H37" s="168" t="s">
        <v>647</v>
      </c>
      <c r="I37" s="169">
        <f t="shared" ref="I37:J37" si="6">SUM(I32:I36)</f>
        <v>20</v>
      </c>
      <c r="J37" s="170">
        <f t="shared" si="6"/>
        <v>176</v>
      </c>
    </row>
    <row r="38" ht="15.75" customHeight="1"/>
    <row r="39" ht="15.75" customHeight="1">
      <c r="G39" s="114"/>
      <c r="H39" s="114" t="s">
        <v>688</v>
      </c>
    </row>
    <row r="40" ht="15.75" customHeight="1">
      <c r="G40" s="109"/>
      <c r="H40" s="171" t="s">
        <v>689</v>
      </c>
      <c r="I40" s="120" t="s">
        <v>637</v>
      </c>
      <c r="J40" s="121" t="str">
        <f>($L$4*2)&amp;" rxns (+NTC)"</f>
        <v>16 rxns (+NTC)</v>
      </c>
    </row>
    <row r="41" ht="15.75" customHeight="1">
      <c r="G41" s="172"/>
      <c r="H41" s="173" t="s">
        <v>645</v>
      </c>
      <c r="I41" s="174">
        <v>5.53</v>
      </c>
      <c r="J41" s="175">
        <f t="shared" ref="J41:J46" si="7">I41*(($L$4*2)+4)</f>
        <v>110.6</v>
      </c>
    </row>
    <row r="42" ht="15.75" customHeight="1">
      <c r="G42" s="176"/>
      <c r="H42" s="177" t="s">
        <v>690</v>
      </c>
      <c r="I42" s="174">
        <v>7.5</v>
      </c>
      <c r="J42" s="175">
        <f t="shared" si="7"/>
        <v>150</v>
      </c>
    </row>
    <row r="43" ht="15.75" customHeight="1">
      <c r="G43" s="178"/>
      <c r="H43" s="179" t="s">
        <v>691</v>
      </c>
      <c r="I43" s="174">
        <v>0.07</v>
      </c>
      <c r="J43" s="175">
        <f t="shared" si="7"/>
        <v>1.4</v>
      </c>
    </row>
    <row r="44" ht="15.75" customHeight="1">
      <c r="G44" s="178"/>
      <c r="H44" s="179" t="s">
        <v>692</v>
      </c>
      <c r="I44" s="174">
        <v>0.7</v>
      </c>
      <c r="J44" s="175">
        <f t="shared" si="7"/>
        <v>14</v>
      </c>
    </row>
    <row r="45" ht="15.75" customHeight="1">
      <c r="G45" s="172"/>
      <c r="H45" s="173" t="s">
        <v>693</v>
      </c>
      <c r="I45" s="174">
        <v>0.1</v>
      </c>
      <c r="J45" s="175">
        <f t="shared" si="7"/>
        <v>2</v>
      </c>
    </row>
    <row r="46" ht="15.75" customHeight="1">
      <c r="G46" s="172"/>
      <c r="H46" s="173" t="s">
        <v>694</v>
      </c>
      <c r="I46" s="174">
        <v>0.1</v>
      </c>
      <c r="J46" s="175">
        <f t="shared" si="7"/>
        <v>2</v>
      </c>
    </row>
    <row r="47" ht="15.75" customHeight="1">
      <c r="G47" s="109"/>
      <c r="H47" s="180" t="s">
        <v>647</v>
      </c>
      <c r="I47" s="181">
        <f>sum(I41:I46)</f>
        <v>14</v>
      </c>
      <c r="J47" s="182">
        <f>SUM(J41:J46)</f>
        <v>280</v>
      </c>
    </row>
    <row r="48" ht="15.75" customHeight="1"/>
    <row r="49" ht="15.75" customHeight="1">
      <c r="G49" s="114"/>
      <c r="H49" s="114" t="s">
        <v>695</v>
      </c>
    </row>
    <row r="50" ht="15.75" customHeight="1">
      <c r="G50" s="109"/>
      <c r="H50" s="171" t="s">
        <v>689</v>
      </c>
      <c r="I50" s="120" t="s">
        <v>637</v>
      </c>
      <c r="J50" s="121" t="str">
        <f>$L$4&amp;" rxns (+error)"</f>
        <v>8 rxns (+error)</v>
      </c>
    </row>
    <row r="51" ht="15.75" customHeight="1">
      <c r="G51" s="172"/>
      <c r="H51" s="183" t="s">
        <v>696</v>
      </c>
      <c r="I51" s="184">
        <v>0.4</v>
      </c>
      <c r="J51" s="185">
        <f t="shared" ref="J51:J58" si="8">I51*$L$4*1.1</f>
        <v>3.52</v>
      </c>
    </row>
    <row r="52" ht="15.75" customHeight="1">
      <c r="G52" s="172"/>
      <c r="H52" s="173" t="s">
        <v>645</v>
      </c>
      <c r="I52" s="186">
        <v>9.7</v>
      </c>
      <c r="J52" s="187">
        <f t="shared" si="8"/>
        <v>85.36</v>
      </c>
    </row>
    <row r="53" ht="15.75" customHeight="1">
      <c r="G53" s="172"/>
      <c r="H53" s="173" t="s">
        <v>693</v>
      </c>
      <c r="I53" s="186">
        <v>0.4</v>
      </c>
      <c r="J53" s="187">
        <f t="shared" si="8"/>
        <v>3.52</v>
      </c>
    </row>
    <row r="54" ht="15.75" customHeight="1">
      <c r="G54" s="172"/>
      <c r="H54" s="173" t="s">
        <v>694</v>
      </c>
      <c r="I54" s="186">
        <v>0.4</v>
      </c>
      <c r="J54" s="187">
        <f t="shared" si="8"/>
        <v>3.52</v>
      </c>
    </row>
    <row r="55" ht="15.75" customHeight="1">
      <c r="A55" s="114" t="s">
        <v>697</v>
      </c>
      <c r="C55" s="97" t="s">
        <v>698</v>
      </c>
      <c r="G55" s="178"/>
      <c r="H55" s="179" t="s">
        <v>692</v>
      </c>
      <c r="I55" s="186">
        <v>2.4</v>
      </c>
      <c r="J55" s="187">
        <f t="shared" si="8"/>
        <v>21.12</v>
      </c>
    </row>
    <row r="56" ht="15.75" customHeight="1">
      <c r="G56" s="178"/>
      <c r="H56" s="179" t="s">
        <v>699</v>
      </c>
      <c r="I56" s="186">
        <v>0.3</v>
      </c>
      <c r="J56" s="187">
        <f t="shared" si="8"/>
        <v>2.64</v>
      </c>
    </row>
    <row r="57" ht="15.75" customHeight="1">
      <c r="G57" s="188"/>
      <c r="H57" s="189" t="s">
        <v>700</v>
      </c>
      <c r="I57" s="186">
        <v>2.0</v>
      </c>
      <c r="J57" s="187">
        <f t="shared" si="8"/>
        <v>17.6</v>
      </c>
    </row>
    <row r="58" ht="15.75" customHeight="1">
      <c r="G58" s="172"/>
      <c r="H58" s="190" t="s">
        <v>701</v>
      </c>
      <c r="I58" s="111">
        <v>0.4</v>
      </c>
      <c r="J58" s="191">
        <f t="shared" si="8"/>
        <v>3.52</v>
      </c>
    </row>
    <row r="59" ht="15.75" customHeight="1">
      <c r="G59" s="109"/>
      <c r="H59" s="180" t="s">
        <v>647</v>
      </c>
      <c r="I59" s="181">
        <v>16.0</v>
      </c>
      <c r="J59" s="192">
        <f>SUM(J51:J58)</f>
        <v>140.8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conditionalFormatting sqref="A2:B9 A13:A43 A55">
    <cfRule type="cellIs" dxfId="5" priority="1" operator="lessThan">
      <formula>1.75</formula>
    </cfRule>
  </conditionalFormatting>
  <conditionalFormatting sqref="C2:C9">
    <cfRule type="cellIs" dxfId="5" priority="2" operator="lessThan">
      <formula>1.7</formula>
    </cfRule>
  </conditionalFormatting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7.78"/>
    <col customWidth="1" min="2" max="2" width="7.44"/>
    <col customWidth="1" min="3" max="3" width="8.44"/>
    <col customWidth="1" min="4" max="4" width="6.89"/>
    <col customWidth="1" min="5" max="5" width="7.33"/>
    <col customWidth="1" min="6" max="6" width="7.44"/>
    <col customWidth="1" min="7" max="7" width="8.67"/>
    <col customWidth="1" min="8" max="8" width="19.78"/>
    <col customWidth="1" min="9" max="9" width="8.33"/>
    <col customWidth="1" min="10" max="10" width="14.22"/>
    <col customWidth="1" min="11" max="11" width="3.0"/>
    <col customWidth="1" min="12" max="12" width="2.33"/>
    <col customWidth="1" min="13" max="13" width="12.78"/>
    <col customWidth="1" min="14" max="15" width="7.67"/>
    <col customWidth="1" min="16" max="16" width="3.44"/>
    <col customWidth="1" min="17" max="17" width="12.33"/>
    <col customWidth="1" min="18" max="18" width="12.0"/>
    <col customWidth="1" min="19" max="25" width="10.56"/>
  </cols>
  <sheetData>
    <row r="1" ht="15.75" customHeight="1">
      <c r="A1" s="99" t="s">
        <v>625</v>
      </c>
      <c r="B1" s="100" t="s">
        <v>83</v>
      </c>
      <c r="C1" s="100" t="s">
        <v>84</v>
      </c>
      <c r="D1" s="101" t="s">
        <v>626</v>
      </c>
      <c r="E1" s="193" t="s">
        <v>702</v>
      </c>
      <c r="F1" s="194" t="s">
        <v>627</v>
      </c>
      <c r="G1" s="102" t="s">
        <v>628</v>
      </c>
    </row>
    <row r="2" ht="15.75" customHeight="1">
      <c r="A2" s="103">
        <v>335.0</v>
      </c>
      <c r="B2" s="103">
        <v>1.94</v>
      </c>
      <c r="C2" s="103">
        <v>2.26</v>
      </c>
      <c r="D2" s="105">
        <v>77.23333333333333</v>
      </c>
      <c r="E2" s="195">
        <v>100.0</v>
      </c>
      <c r="F2" s="196">
        <v>4.0</v>
      </c>
      <c r="G2" s="196"/>
    </row>
    <row r="3" ht="15.75" customHeight="1">
      <c r="A3" s="103">
        <v>389.0</v>
      </c>
      <c r="B3" s="103">
        <v>1.97</v>
      </c>
      <c r="C3" s="103">
        <v>2.35</v>
      </c>
      <c r="D3" s="105">
        <v>51.9</v>
      </c>
      <c r="E3" s="197">
        <v>100.0</v>
      </c>
      <c r="F3" s="196">
        <v>4.0</v>
      </c>
      <c r="G3" s="196"/>
    </row>
    <row r="4" ht="15.75" customHeight="1">
      <c r="A4" s="103">
        <v>335.0</v>
      </c>
      <c r="B4" s="103">
        <v>1.94</v>
      </c>
      <c r="C4" s="103">
        <v>2.26</v>
      </c>
      <c r="D4" s="105">
        <v>77.23333333333333</v>
      </c>
      <c r="E4" s="195">
        <v>50.0</v>
      </c>
      <c r="F4" s="196">
        <v>2.0</v>
      </c>
      <c r="G4" s="196">
        <f t="shared" ref="G4:G9" si="1">4-F4</f>
        <v>2</v>
      </c>
      <c r="J4" s="59"/>
      <c r="K4" s="59" t="s">
        <v>629</v>
      </c>
      <c r="L4" s="109">
        <v>8.0</v>
      </c>
    </row>
    <row r="5" ht="15.75" customHeight="1">
      <c r="A5" s="103">
        <v>389.0</v>
      </c>
      <c r="B5" s="103">
        <v>1.97</v>
      </c>
      <c r="C5" s="103">
        <v>2.35</v>
      </c>
      <c r="D5" s="105">
        <v>51.9</v>
      </c>
      <c r="E5" s="197">
        <v>50.0</v>
      </c>
      <c r="F5" s="196">
        <v>2.0</v>
      </c>
      <c r="G5" s="196">
        <f t="shared" si="1"/>
        <v>2</v>
      </c>
    </row>
    <row r="6" ht="15.75" customHeight="1">
      <c r="A6" s="103">
        <v>345.0</v>
      </c>
      <c r="B6" s="103">
        <v>2.0</v>
      </c>
      <c r="C6" s="103">
        <v>1.6</v>
      </c>
      <c r="D6" s="105">
        <v>38.46666666666667</v>
      </c>
      <c r="E6" s="197">
        <v>50.0</v>
      </c>
      <c r="F6" s="196">
        <v>2.0</v>
      </c>
      <c r="G6" s="196">
        <f t="shared" si="1"/>
        <v>2</v>
      </c>
    </row>
    <row r="7" ht="15.75" customHeight="1">
      <c r="A7" s="103">
        <v>335.0</v>
      </c>
      <c r="B7" s="103">
        <v>1.94</v>
      </c>
      <c r="C7" s="103">
        <v>2.26</v>
      </c>
      <c r="D7" s="105">
        <v>77.23333333333333</v>
      </c>
      <c r="E7" s="195">
        <v>25.0</v>
      </c>
      <c r="F7" s="196">
        <v>1.0</v>
      </c>
      <c r="G7" s="196">
        <f t="shared" si="1"/>
        <v>3</v>
      </c>
    </row>
    <row r="8" ht="15.75" customHeight="1">
      <c r="A8" s="103">
        <v>389.0</v>
      </c>
      <c r="B8" s="103">
        <v>1.97</v>
      </c>
      <c r="C8" s="103">
        <v>2.35</v>
      </c>
      <c r="D8" s="105">
        <v>51.9</v>
      </c>
      <c r="E8" s="197">
        <v>25.0</v>
      </c>
      <c r="F8" s="196">
        <v>1.0</v>
      </c>
      <c r="G8" s="196">
        <f t="shared" si="1"/>
        <v>3</v>
      </c>
    </row>
    <row r="9" ht="15.75" customHeight="1">
      <c r="A9" s="103">
        <v>345.0</v>
      </c>
      <c r="B9" s="103">
        <v>2.0</v>
      </c>
      <c r="C9" s="103">
        <v>1.6</v>
      </c>
      <c r="D9" s="105">
        <v>38.46666666666667</v>
      </c>
      <c r="E9" s="197">
        <v>25.0</v>
      </c>
      <c r="F9" s="196">
        <v>1.0</v>
      </c>
      <c r="G9" s="196">
        <f t="shared" si="1"/>
        <v>3</v>
      </c>
    </row>
    <row r="10" ht="15.75" customHeight="1"/>
    <row r="11">
      <c r="A11" s="114" t="s">
        <v>697</v>
      </c>
      <c r="C11" s="97" t="s">
        <v>703</v>
      </c>
      <c r="G11" s="115"/>
      <c r="H11" s="115" t="s">
        <v>631</v>
      </c>
      <c r="I11" s="116"/>
      <c r="J11" s="116"/>
      <c r="K11" s="116"/>
    </row>
    <row r="12">
      <c r="G12" s="118"/>
      <c r="H12" s="119" t="s">
        <v>636</v>
      </c>
      <c r="I12" s="120" t="s">
        <v>637</v>
      </c>
      <c r="J12" s="121" t="str">
        <f>$L$4&amp;" rxns (+error)"</f>
        <v>8 rxns (+error)</v>
      </c>
      <c r="K12" s="116"/>
      <c r="M12" s="114" t="s">
        <v>704</v>
      </c>
      <c r="O12" s="97" t="s">
        <v>698</v>
      </c>
    </row>
    <row r="13" ht="15.75" customHeight="1">
      <c r="G13" s="123"/>
      <c r="H13" s="124" t="s">
        <v>640</v>
      </c>
      <c r="I13" s="125">
        <v>0.6</v>
      </c>
      <c r="J13" s="126">
        <f t="shared" ref="J13:J15" si="2">I13*$L$4*1.1</f>
        <v>5.28</v>
      </c>
      <c r="K13" s="198"/>
    </row>
    <row r="14" ht="15.75" customHeight="1">
      <c r="G14" s="123"/>
      <c r="H14" s="127" t="s">
        <v>642</v>
      </c>
      <c r="I14" s="128">
        <v>0.6</v>
      </c>
      <c r="J14" s="129">
        <f t="shared" si="2"/>
        <v>5.28</v>
      </c>
      <c r="K14" s="198"/>
    </row>
    <row r="15" ht="15.75" customHeight="1">
      <c r="G15" s="123"/>
      <c r="H15" s="130" t="s">
        <v>645</v>
      </c>
      <c r="I15" s="131">
        <v>0.8</v>
      </c>
      <c r="J15" s="132">
        <f t="shared" si="2"/>
        <v>7.04</v>
      </c>
      <c r="K15" s="198"/>
    </row>
    <row r="16" ht="15.75" customHeight="1">
      <c r="G16" s="133"/>
      <c r="H16" s="134" t="s">
        <v>647</v>
      </c>
      <c r="I16" s="135">
        <f t="shared" ref="I16:J16" si="3">SUM(I13:I15)</f>
        <v>2</v>
      </c>
      <c r="J16" s="136">
        <f t="shared" si="3"/>
        <v>17.6</v>
      </c>
      <c r="K16" s="116"/>
    </row>
    <row r="17" ht="15.75" customHeight="1">
      <c r="K17" s="116"/>
      <c r="P17" s="137"/>
    </row>
    <row r="18">
      <c r="G18" s="138"/>
      <c r="H18" s="138" t="s">
        <v>651</v>
      </c>
      <c r="I18" s="137"/>
      <c r="J18" s="137"/>
      <c r="P18" s="139"/>
    </row>
    <row r="19" ht="15.75" customHeight="1">
      <c r="G19" s="139"/>
      <c r="H19" s="140" t="s">
        <v>654</v>
      </c>
      <c r="I19" s="120" t="s">
        <v>637</v>
      </c>
      <c r="J19" s="121" t="str">
        <f>$L$4&amp;" rxns (+error)"</f>
        <v>8 rxns (+error)</v>
      </c>
      <c r="P19" s="141"/>
    </row>
    <row r="20" ht="15.75" customHeight="1">
      <c r="G20" s="141"/>
      <c r="H20" s="142" t="s">
        <v>656</v>
      </c>
      <c r="I20" s="143">
        <v>0.5</v>
      </c>
      <c r="J20" s="144">
        <f t="shared" ref="J20:J21" si="4">I20*($L$4+2)</f>
        <v>5</v>
      </c>
      <c r="P20" s="141"/>
    </row>
    <row r="21" ht="15.75" customHeight="1">
      <c r="G21" s="141"/>
      <c r="H21" s="145" t="s">
        <v>659</v>
      </c>
      <c r="I21" s="146">
        <v>0.5</v>
      </c>
      <c r="J21" s="147">
        <f t="shared" si="4"/>
        <v>5</v>
      </c>
      <c r="P21" s="148"/>
    </row>
    <row r="22" ht="15.75" customHeight="1">
      <c r="G22" s="149"/>
      <c r="H22" s="150" t="s">
        <v>661</v>
      </c>
      <c r="I22" s="151">
        <v>1.0</v>
      </c>
      <c r="J22" s="152">
        <f>SUM(J20:J21)</f>
        <v>10</v>
      </c>
      <c r="P22" s="137"/>
    </row>
    <row r="23" ht="15.75" customHeight="1">
      <c r="P23" s="18"/>
    </row>
    <row r="24" ht="15.75" customHeight="1">
      <c r="G24" s="138"/>
      <c r="H24" s="138" t="s">
        <v>665</v>
      </c>
      <c r="I24" s="137"/>
      <c r="J24" s="137"/>
      <c r="P24" s="18"/>
    </row>
    <row r="25" ht="15.75" customHeight="1">
      <c r="G25" s="139"/>
      <c r="H25" s="140" t="s">
        <v>668</v>
      </c>
      <c r="I25" s="120" t="s">
        <v>637</v>
      </c>
      <c r="J25" s="121" t="str">
        <f>$L$4&amp;" rxns (+error)"</f>
        <v>8 rxns (+error)</v>
      </c>
      <c r="R25" s="137"/>
    </row>
    <row r="26" ht="15.75" customHeight="1">
      <c r="G26" s="153"/>
      <c r="H26" s="154" t="s">
        <v>670</v>
      </c>
      <c r="I26" s="143">
        <v>0.5</v>
      </c>
      <c r="J26" s="144">
        <f t="shared" ref="J26:J27" si="5">I26*($L$4+2)</f>
        <v>5</v>
      </c>
      <c r="R26" s="18"/>
    </row>
    <row r="27" ht="15.75" customHeight="1">
      <c r="G27" s="153"/>
      <c r="H27" s="155" t="s">
        <v>673</v>
      </c>
      <c r="I27" s="146">
        <v>0.5</v>
      </c>
      <c r="J27" s="147">
        <f t="shared" si="5"/>
        <v>5</v>
      </c>
    </row>
    <row r="28" ht="15.75" customHeight="1">
      <c r="G28" s="149"/>
      <c r="H28" s="150" t="s">
        <v>675</v>
      </c>
      <c r="I28" s="151">
        <v>1.0</v>
      </c>
      <c r="J28" s="152">
        <f>SUM(J26:J27)</f>
        <v>10</v>
      </c>
    </row>
    <row r="29" ht="15.75" customHeight="1">
      <c r="G29" s="45"/>
      <c r="H29" s="45"/>
      <c r="I29" s="18"/>
      <c r="J29" s="137"/>
    </row>
    <row r="30" ht="15.75" customHeight="1">
      <c r="G30" s="138"/>
      <c r="H30" s="138" t="s">
        <v>680</v>
      </c>
      <c r="I30" s="137"/>
    </row>
    <row r="31" ht="15.75" customHeight="1">
      <c r="G31" s="139"/>
      <c r="H31" s="140" t="s">
        <v>636</v>
      </c>
      <c r="I31" s="120" t="s">
        <v>637</v>
      </c>
      <c r="J31" s="121" t="str">
        <f>$L$4&amp;" rxns (+error)"</f>
        <v>8 rxns (+error)</v>
      </c>
    </row>
    <row r="32" ht="15.75" customHeight="1">
      <c r="G32" s="137"/>
      <c r="H32" s="157" t="s">
        <v>682</v>
      </c>
      <c r="I32" s="158">
        <v>15.0</v>
      </c>
      <c r="J32" s="159">
        <f t="shared" ref="J32:J36" si="6">I32*$L$4*1.1</f>
        <v>132</v>
      </c>
    </row>
    <row r="33">
      <c r="G33" s="160"/>
      <c r="H33" s="161" t="s">
        <v>684</v>
      </c>
      <c r="I33" s="162">
        <v>2.0</v>
      </c>
      <c r="J33" s="163">
        <f t="shared" si="6"/>
        <v>17.6</v>
      </c>
    </row>
    <row r="34" ht="15.75" customHeight="1">
      <c r="G34" s="137"/>
      <c r="H34" s="164" t="s">
        <v>685</v>
      </c>
      <c r="I34" s="162">
        <v>1.0</v>
      </c>
      <c r="J34" s="163">
        <f t="shared" si="6"/>
        <v>8.8</v>
      </c>
    </row>
    <row r="35" ht="15.75" customHeight="1">
      <c r="A35" s="114" t="s">
        <v>705</v>
      </c>
      <c r="D35" s="97" t="s">
        <v>698</v>
      </c>
      <c r="G35" s="137"/>
      <c r="H35" s="164" t="s">
        <v>686</v>
      </c>
      <c r="I35" s="162">
        <v>1.0</v>
      </c>
      <c r="J35" s="163">
        <f t="shared" si="6"/>
        <v>8.8</v>
      </c>
    </row>
    <row r="36" ht="15.75" customHeight="1">
      <c r="G36" s="137"/>
      <c r="H36" s="165" t="s">
        <v>687</v>
      </c>
      <c r="I36" s="166">
        <v>1.0</v>
      </c>
      <c r="J36" s="167">
        <f t="shared" si="6"/>
        <v>8.8</v>
      </c>
    </row>
    <row r="37" ht="15.75" customHeight="1">
      <c r="G37" s="118"/>
      <c r="H37" s="168" t="s">
        <v>647</v>
      </c>
      <c r="I37" s="169">
        <f t="shared" ref="I37:J37" si="7">SUM(I32:I36)</f>
        <v>20</v>
      </c>
      <c r="J37" s="170">
        <f t="shared" si="7"/>
        <v>176</v>
      </c>
    </row>
    <row r="38" ht="15.75" customHeight="1"/>
    <row r="39" ht="15.75" customHeight="1">
      <c r="G39" s="114"/>
      <c r="H39" s="114" t="s">
        <v>688</v>
      </c>
    </row>
    <row r="40" ht="15.75" customHeight="1">
      <c r="G40" s="109"/>
      <c r="H40" s="199" t="s">
        <v>689</v>
      </c>
      <c r="I40" s="200" t="s">
        <v>637</v>
      </c>
      <c r="J40" s="201" t="str">
        <f>($L$4*2)&amp;" rxns (+NTC)"</f>
        <v>16 rxns (+NTC)</v>
      </c>
    </row>
    <row r="41" ht="15.75" customHeight="1">
      <c r="G41" s="172"/>
      <c r="H41" s="202" t="s">
        <v>645</v>
      </c>
      <c r="I41" s="203">
        <v>5.53</v>
      </c>
      <c r="J41" s="204">
        <f t="shared" ref="J41:J46" si="8">I41*(($L$4*2)+4)</f>
        <v>110.6</v>
      </c>
    </row>
    <row r="42" ht="15.75" customHeight="1">
      <c r="G42" s="176"/>
      <c r="H42" s="205" t="s">
        <v>690</v>
      </c>
      <c r="I42" s="203">
        <v>7.5</v>
      </c>
      <c r="J42" s="204">
        <f t="shared" si="8"/>
        <v>150</v>
      </c>
    </row>
    <row r="43" ht="15.75" customHeight="1">
      <c r="G43" s="178"/>
      <c r="H43" s="206" t="s">
        <v>691</v>
      </c>
      <c r="I43" s="203">
        <v>0.07</v>
      </c>
      <c r="J43" s="204">
        <f t="shared" si="8"/>
        <v>1.4</v>
      </c>
    </row>
    <row r="44" ht="15.75" customHeight="1">
      <c r="G44" s="178"/>
      <c r="H44" s="206" t="s">
        <v>692</v>
      </c>
      <c r="I44" s="203">
        <v>0.7</v>
      </c>
      <c r="J44" s="204">
        <f t="shared" si="8"/>
        <v>14</v>
      </c>
    </row>
    <row r="45" ht="15.75" customHeight="1">
      <c r="G45" s="172"/>
      <c r="H45" s="202" t="s">
        <v>693</v>
      </c>
      <c r="I45" s="203">
        <v>0.1</v>
      </c>
      <c r="J45" s="204">
        <f t="shared" si="8"/>
        <v>2</v>
      </c>
    </row>
    <row r="46" ht="15.75" customHeight="1">
      <c r="G46" s="172"/>
      <c r="H46" s="202" t="s">
        <v>694</v>
      </c>
      <c r="I46" s="203">
        <v>0.1</v>
      </c>
      <c r="J46" s="204">
        <f t="shared" si="8"/>
        <v>2</v>
      </c>
    </row>
    <row r="47" ht="15.75" customHeight="1">
      <c r="G47" s="109"/>
      <c r="H47" s="207" t="s">
        <v>647</v>
      </c>
      <c r="I47" s="208">
        <f>sum(I41:I46)</f>
        <v>14</v>
      </c>
      <c r="J47" s="209">
        <f>SUM(J41:J46)</f>
        <v>280</v>
      </c>
    </row>
    <row r="48" ht="15.75" customHeight="1"/>
    <row r="49" ht="15.75" customHeight="1">
      <c r="G49" s="114"/>
      <c r="H49" s="114" t="s">
        <v>695</v>
      </c>
    </row>
    <row r="50" ht="15.75" customHeight="1">
      <c r="G50" s="109"/>
      <c r="H50" s="171" t="s">
        <v>689</v>
      </c>
      <c r="I50" s="120" t="s">
        <v>637</v>
      </c>
      <c r="J50" s="121" t="str">
        <f>$L$4&amp;" rxns (+error)"</f>
        <v>8 rxns (+error)</v>
      </c>
    </row>
    <row r="51" ht="15.75" customHeight="1">
      <c r="G51" s="172"/>
      <c r="H51" s="183" t="s">
        <v>696</v>
      </c>
      <c r="I51" s="184">
        <v>0.4</v>
      </c>
      <c r="J51" s="185">
        <f t="shared" ref="J51:J58" si="9">I51*$L$4*1.1</f>
        <v>3.52</v>
      </c>
    </row>
    <row r="52" ht="15.75" customHeight="1">
      <c r="G52" s="172"/>
      <c r="H52" s="173" t="s">
        <v>645</v>
      </c>
      <c r="I52" s="186">
        <v>9.7</v>
      </c>
      <c r="J52" s="187">
        <f t="shared" si="9"/>
        <v>85.36</v>
      </c>
    </row>
    <row r="53" ht="15.75" customHeight="1">
      <c r="G53" s="172"/>
      <c r="H53" s="173" t="s">
        <v>693</v>
      </c>
      <c r="I53" s="186">
        <v>0.4</v>
      </c>
      <c r="J53" s="187">
        <f t="shared" si="9"/>
        <v>3.52</v>
      </c>
    </row>
    <row r="54" ht="15.75" customHeight="1">
      <c r="G54" s="172"/>
      <c r="H54" s="173" t="s">
        <v>694</v>
      </c>
      <c r="I54" s="186">
        <v>0.4</v>
      </c>
      <c r="J54" s="187">
        <f t="shared" si="9"/>
        <v>3.52</v>
      </c>
    </row>
    <row r="55" ht="15.75" customHeight="1">
      <c r="G55" s="178"/>
      <c r="H55" s="179" t="s">
        <v>692</v>
      </c>
      <c r="I55" s="186">
        <v>2.4</v>
      </c>
      <c r="J55" s="187">
        <f t="shared" si="9"/>
        <v>21.12</v>
      </c>
    </row>
    <row r="56" ht="15.75" customHeight="1">
      <c r="G56" s="178"/>
      <c r="H56" s="179" t="s">
        <v>699</v>
      </c>
      <c r="I56" s="186">
        <v>0.3</v>
      </c>
      <c r="J56" s="187">
        <f t="shared" si="9"/>
        <v>2.64</v>
      </c>
    </row>
    <row r="57" ht="15.75" customHeight="1">
      <c r="G57" s="188"/>
      <c r="H57" s="189" t="s">
        <v>700</v>
      </c>
      <c r="I57" s="186">
        <v>2.0</v>
      </c>
      <c r="J57" s="187">
        <f t="shared" si="9"/>
        <v>17.6</v>
      </c>
    </row>
    <row r="58" ht="15.75" customHeight="1">
      <c r="G58" s="172"/>
      <c r="H58" s="190" t="s">
        <v>701</v>
      </c>
      <c r="I58" s="111">
        <v>0.4</v>
      </c>
      <c r="J58" s="191">
        <f t="shared" si="9"/>
        <v>3.52</v>
      </c>
    </row>
    <row r="59" ht="15.75" customHeight="1">
      <c r="G59" s="109"/>
      <c r="H59" s="180" t="s">
        <v>647</v>
      </c>
      <c r="I59" s="181">
        <v>16.0</v>
      </c>
      <c r="J59" s="192">
        <f>SUM(J51:J58)</f>
        <v>140.8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conditionalFormatting sqref="A2:B9 A11:A43 M12">
    <cfRule type="cellIs" dxfId="5" priority="1" operator="lessThan">
      <formula>1.75</formula>
    </cfRule>
  </conditionalFormatting>
  <conditionalFormatting sqref="C2:C9">
    <cfRule type="cellIs" dxfId="5" priority="2" operator="lessThan">
      <formula>1.7</formula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12.22"/>
    <col customWidth="1" min="2" max="2" width="7.44"/>
    <col customWidth="1" min="3" max="3" width="8.44"/>
    <col customWidth="1" min="4" max="4" width="6.89"/>
    <col customWidth="1" min="5" max="5" width="7.33"/>
    <col customWidth="1" min="6" max="6" width="7.44"/>
    <col customWidth="1" min="7" max="7" width="8.67"/>
    <col customWidth="1" min="8" max="8" width="19.78"/>
    <col customWidth="1" min="9" max="9" width="8.33"/>
    <col customWidth="1" min="10" max="10" width="14.22"/>
    <col customWidth="1" min="11" max="11" width="3.0"/>
    <col customWidth="1" min="12" max="12" width="2.33"/>
    <col customWidth="1" min="13" max="13" width="12.78"/>
    <col customWidth="1" min="14" max="15" width="7.67"/>
    <col customWidth="1" min="16" max="16" width="3.44"/>
    <col customWidth="1" min="17" max="17" width="12.33"/>
    <col customWidth="1" min="18" max="18" width="12.0"/>
    <col customWidth="1" min="19" max="25" width="10.56"/>
  </cols>
  <sheetData>
    <row r="1" ht="15.75" customHeight="1">
      <c r="A1" s="99" t="s">
        <v>625</v>
      </c>
      <c r="B1" s="100" t="s">
        <v>83</v>
      </c>
      <c r="C1" s="100" t="s">
        <v>84</v>
      </c>
      <c r="D1" s="101" t="s">
        <v>626</v>
      </c>
      <c r="E1" s="193" t="s">
        <v>702</v>
      </c>
      <c r="F1" s="194" t="s">
        <v>627</v>
      </c>
      <c r="G1" s="102" t="s">
        <v>628</v>
      </c>
    </row>
    <row r="2" ht="15.75" customHeight="1">
      <c r="A2" s="110" t="s">
        <v>706</v>
      </c>
      <c r="B2" s="103">
        <v>1.85</v>
      </c>
      <c r="C2" s="103">
        <v>2.01</v>
      </c>
      <c r="D2" s="105">
        <v>320.3333333333333</v>
      </c>
      <c r="E2" s="195">
        <v>100.0</v>
      </c>
      <c r="F2" s="210">
        <f>(100/D2)*4</f>
        <v>1.248699272</v>
      </c>
      <c r="G2" s="196">
        <f>(4*4)-F2</f>
        <v>14.75130073</v>
      </c>
    </row>
    <row r="3" ht="15.75" customHeight="1">
      <c r="A3" s="110" t="s">
        <v>707</v>
      </c>
      <c r="B3" s="103">
        <v>1.85</v>
      </c>
      <c r="C3" s="103">
        <v>2.01</v>
      </c>
      <c r="D3" s="105">
        <v>320.3333333333333</v>
      </c>
      <c r="E3" s="197">
        <v>50.0</v>
      </c>
      <c r="F3" s="196">
        <v>2.0</v>
      </c>
      <c r="G3" s="196">
        <f t="shared" ref="G3:G4" si="1">4-F3</f>
        <v>2</v>
      </c>
    </row>
    <row r="4" ht="15.75" customHeight="1">
      <c r="A4" s="110" t="s">
        <v>708</v>
      </c>
      <c r="B4" s="103">
        <v>1.85</v>
      </c>
      <c r="C4" s="103">
        <v>2.01</v>
      </c>
      <c r="D4" s="105">
        <v>320.3333333333333</v>
      </c>
      <c r="E4" s="195">
        <v>25.0</v>
      </c>
      <c r="F4" s="196">
        <v>1.0</v>
      </c>
      <c r="G4" s="196">
        <f t="shared" si="1"/>
        <v>3</v>
      </c>
      <c r="J4" s="59"/>
      <c r="K4" s="59" t="s">
        <v>629</v>
      </c>
      <c r="L4" s="109">
        <v>8.0</v>
      </c>
      <c r="M4" s="114" t="s">
        <v>709</v>
      </c>
    </row>
    <row r="5" ht="15.75" customHeight="1">
      <c r="A5" s="110" t="s">
        <v>710</v>
      </c>
      <c r="B5" s="103">
        <v>1.85</v>
      </c>
      <c r="C5" s="103">
        <v>2.01</v>
      </c>
      <c r="D5" s="105">
        <v>320.3333333333333</v>
      </c>
      <c r="E5" s="197">
        <v>10.0</v>
      </c>
      <c r="F5" s="196">
        <v>1.2</v>
      </c>
      <c r="G5" s="196">
        <f>12-F5</f>
        <v>10.8</v>
      </c>
    </row>
    <row r="6" ht="15.75" customHeight="1">
      <c r="A6" s="110" t="s">
        <v>711</v>
      </c>
      <c r="B6" s="103">
        <v>1.97</v>
      </c>
      <c r="C6" s="103">
        <v>2.35</v>
      </c>
      <c r="D6" s="105">
        <v>51.9</v>
      </c>
      <c r="E6" s="197">
        <v>25.0</v>
      </c>
      <c r="F6" s="196">
        <f>(25/D6)*3</f>
        <v>1.445086705</v>
      </c>
      <c r="G6" s="196">
        <f>(4-F6)*3</f>
        <v>7.664739884</v>
      </c>
    </row>
    <row r="7" ht="15.75" customHeight="1">
      <c r="A7" s="110" t="s">
        <v>712</v>
      </c>
      <c r="B7" s="103">
        <v>1.97</v>
      </c>
      <c r="C7" s="103">
        <v>2.35</v>
      </c>
      <c r="D7" s="105">
        <v>51.9</v>
      </c>
      <c r="E7" s="195">
        <v>10.0</v>
      </c>
      <c r="F7" s="196">
        <v>1.6</v>
      </c>
      <c r="G7" s="196">
        <f>4-F7</f>
        <v>2.4</v>
      </c>
    </row>
    <row r="8" ht="15.75" customHeight="1">
      <c r="A8" s="110" t="s">
        <v>713</v>
      </c>
      <c r="B8" s="110">
        <v>1.94</v>
      </c>
      <c r="C8" s="110">
        <v>2.22</v>
      </c>
      <c r="D8" s="211">
        <v>8.1</v>
      </c>
      <c r="E8" s="197">
        <v>25.0</v>
      </c>
      <c r="F8" s="196">
        <f>(25/D8)*2</f>
        <v>6.172839506</v>
      </c>
      <c r="G8" s="196">
        <f>8-F8</f>
        <v>1.827160494</v>
      </c>
    </row>
    <row r="9" ht="15.75" customHeight="1">
      <c r="A9" s="110" t="s">
        <v>714</v>
      </c>
      <c r="B9" s="110">
        <v>1.94</v>
      </c>
      <c r="C9" s="110">
        <v>2.22</v>
      </c>
      <c r="D9" s="211">
        <v>8.1</v>
      </c>
      <c r="E9" s="197">
        <v>10.0</v>
      </c>
      <c r="F9" s="196">
        <v>1.6</v>
      </c>
      <c r="G9" s="196">
        <f>4-F9</f>
        <v>2.4</v>
      </c>
    </row>
    <row r="10" ht="15.75" customHeight="1"/>
    <row r="11">
      <c r="A11" s="114" t="s">
        <v>630</v>
      </c>
      <c r="G11" s="115"/>
      <c r="H11" s="115" t="s">
        <v>631</v>
      </c>
      <c r="I11" s="116"/>
      <c r="J11" s="116"/>
      <c r="K11" s="116"/>
    </row>
    <row r="12">
      <c r="A12" s="99" t="s">
        <v>625</v>
      </c>
      <c r="B12" s="99" t="s">
        <v>632</v>
      </c>
      <c r="C12" s="117" t="s">
        <v>633</v>
      </c>
      <c r="D12" s="99" t="s">
        <v>634</v>
      </c>
      <c r="E12" s="99" t="s">
        <v>635</v>
      </c>
      <c r="G12" s="118"/>
      <c r="H12" s="119" t="s">
        <v>636</v>
      </c>
      <c r="I12" s="120" t="s">
        <v>637</v>
      </c>
      <c r="J12" s="121" t="str">
        <f>$L$4&amp;" rxns (+error)"</f>
        <v>8 rxns (+error)</v>
      </c>
      <c r="K12" s="116"/>
    </row>
    <row r="13" ht="15.75" customHeight="1">
      <c r="A13" s="110" t="s">
        <v>706</v>
      </c>
      <c r="B13" s="212" t="s">
        <v>657</v>
      </c>
      <c r="C13" s="213" t="s">
        <v>658</v>
      </c>
      <c r="D13" s="210">
        <v>29.42458</v>
      </c>
      <c r="E13" s="210">
        <v>29.04791</v>
      </c>
      <c r="G13" s="123"/>
      <c r="H13" s="124" t="s">
        <v>640</v>
      </c>
      <c r="I13" s="125">
        <v>0.6</v>
      </c>
      <c r="J13" s="126">
        <f t="shared" ref="J13:J15" si="2">I13*$L$4*1.1</f>
        <v>5.28</v>
      </c>
      <c r="K13" s="198"/>
    </row>
    <row r="14" ht="15.75" customHeight="1">
      <c r="A14" s="110" t="s">
        <v>706</v>
      </c>
      <c r="B14" s="214" t="s">
        <v>660</v>
      </c>
      <c r="C14" s="213" t="s">
        <v>658</v>
      </c>
      <c r="D14" s="211">
        <v>28.67123</v>
      </c>
      <c r="E14" s="211">
        <v>29.04791</v>
      </c>
      <c r="G14" s="123"/>
      <c r="H14" s="127" t="s">
        <v>642</v>
      </c>
      <c r="I14" s="128">
        <v>0.6</v>
      </c>
      <c r="J14" s="129">
        <f t="shared" si="2"/>
        <v>5.28</v>
      </c>
      <c r="K14" s="198"/>
    </row>
    <row r="15" ht="15.75" customHeight="1">
      <c r="A15" s="110" t="s">
        <v>707</v>
      </c>
      <c r="B15" s="214" t="s">
        <v>638</v>
      </c>
      <c r="C15" s="213" t="s">
        <v>639</v>
      </c>
      <c r="D15" s="211">
        <v>29.88132</v>
      </c>
      <c r="E15" s="211">
        <v>29.90782</v>
      </c>
      <c r="G15" s="123"/>
      <c r="H15" s="130" t="s">
        <v>645</v>
      </c>
      <c r="I15" s="131">
        <v>0.8</v>
      </c>
      <c r="J15" s="132">
        <f t="shared" si="2"/>
        <v>7.04</v>
      </c>
      <c r="K15" s="198"/>
    </row>
    <row r="16" ht="15.75" customHeight="1">
      <c r="A16" s="110" t="s">
        <v>707</v>
      </c>
      <c r="B16" s="214" t="s">
        <v>641</v>
      </c>
      <c r="C16" s="213" t="s">
        <v>639</v>
      </c>
      <c r="D16" s="211">
        <v>29.93431</v>
      </c>
      <c r="E16" s="211">
        <v>29.90782</v>
      </c>
      <c r="G16" s="133"/>
      <c r="H16" s="134" t="s">
        <v>647</v>
      </c>
      <c r="I16" s="135">
        <f t="shared" ref="I16:J16" si="3">SUM(I13:I15)</f>
        <v>2</v>
      </c>
      <c r="J16" s="136">
        <f t="shared" si="3"/>
        <v>17.6</v>
      </c>
      <c r="K16" s="116"/>
    </row>
    <row r="17" ht="15.75" customHeight="1">
      <c r="A17" s="110" t="s">
        <v>713</v>
      </c>
      <c r="B17" s="214" t="s">
        <v>648</v>
      </c>
      <c r="C17" s="110" t="s">
        <v>649</v>
      </c>
      <c r="D17" s="211">
        <v>31.46963</v>
      </c>
      <c r="E17" s="211">
        <v>31.50829</v>
      </c>
      <c r="K17" s="116"/>
      <c r="P17" s="137"/>
    </row>
    <row r="18">
      <c r="A18" s="110" t="s">
        <v>713</v>
      </c>
      <c r="B18" s="214" t="s">
        <v>650</v>
      </c>
      <c r="C18" s="156" t="s">
        <v>649</v>
      </c>
      <c r="D18" s="211">
        <v>31.54694</v>
      </c>
      <c r="E18" s="211">
        <v>31.50829</v>
      </c>
      <c r="G18" s="138"/>
      <c r="H18" s="138" t="s">
        <v>651</v>
      </c>
      <c r="I18" s="137"/>
      <c r="J18" s="137"/>
      <c r="P18" s="139"/>
    </row>
    <row r="19" ht="15.75" customHeight="1">
      <c r="A19" s="110" t="s">
        <v>708</v>
      </c>
      <c r="B19" s="214" t="s">
        <v>652</v>
      </c>
      <c r="C19" s="213" t="s">
        <v>653</v>
      </c>
      <c r="D19" s="211">
        <v>31.88377</v>
      </c>
      <c r="E19" s="211">
        <v>31.91285</v>
      </c>
      <c r="G19" s="139"/>
      <c r="H19" s="140" t="s">
        <v>654</v>
      </c>
      <c r="I19" s="120" t="s">
        <v>637</v>
      </c>
      <c r="J19" s="121" t="str">
        <f>$L$4&amp;" rxns (+error)"</f>
        <v>8 rxns (+error)</v>
      </c>
      <c r="P19" s="141"/>
    </row>
    <row r="20" ht="15.75" customHeight="1">
      <c r="A20" s="110" t="s">
        <v>708</v>
      </c>
      <c r="B20" s="214" t="s">
        <v>655</v>
      </c>
      <c r="C20" s="213" t="s">
        <v>653</v>
      </c>
      <c r="D20" s="211">
        <v>31.94192</v>
      </c>
      <c r="E20" s="211">
        <v>31.91285</v>
      </c>
      <c r="G20" s="141"/>
      <c r="H20" s="142" t="s">
        <v>656</v>
      </c>
      <c r="I20" s="143">
        <v>0.5</v>
      </c>
      <c r="J20" s="144">
        <f t="shared" ref="J20:J21" si="4">I20*($L$4+2)</f>
        <v>5</v>
      </c>
      <c r="P20" s="141"/>
    </row>
    <row r="21" ht="15.75" customHeight="1">
      <c r="A21" s="110" t="s">
        <v>711</v>
      </c>
      <c r="B21" s="214" t="s">
        <v>671</v>
      </c>
      <c r="C21" s="213" t="s">
        <v>672</v>
      </c>
      <c r="D21" s="211">
        <v>32.21967</v>
      </c>
      <c r="E21" s="211">
        <v>32.06723</v>
      </c>
      <c r="G21" s="141"/>
      <c r="H21" s="145" t="s">
        <v>659</v>
      </c>
      <c r="I21" s="146">
        <v>0.5</v>
      </c>
      <c r="J21" s="147">
        <f t="shared" si="4"/>
        <v>5</v>
      </c>
      <c r="P21" s="148"/>
    </row>
    <row r="22" ht="15.75" customHeight="1">
      <c r="A22" s="110" t="s">
        <v>711</v>
      </c>
      <c r="B22" s="214" t="s">
        <v>674</v>
      </c>
      <c r="C22" s="213" t="s">
        <v>672</v>
      </c>
      <c r="D22" s="211">
        <v>31.91479</v>
      </c>
      <c r="E22" s="211">
        <v>32.06723</v>
      </c>
      <c r="G22" s="149"/>
      <c r="H22" s="150" t="s">
        <v>661</v>
      </c>
      <c r="I22" s="151">
        <v>1.0</v>
      </c>
      <c r="J22" s="152">
        <f>SUM(J20:J21)</f>
        <v>10</v>
      </c>
      <c r="P22" s="137"/>
    </row>
    <row r="23" ht="15.75" customHeight="1">
      <c r="A23" s="110" t="s">
        <v>714</v>
      </c>
      <c r="B23" s="214" t="s">
        <v>643</v>
      </c>
      <c r="C23" s="156" t="s">
        <v>644</v>
      </c>
      <c r="D23" s="211">
        <v>33.0077</v>
      </c>
      <c r="E23" s="211">
        <v>32.897</v>
      </c>
      <c r="P23" s="18"/>
    </row>
    <row r="24" ht="15.75" customHeight="1">
      <c r="A24" s="110" t="s">
        <v>714</v>
      </c>
      <c r="B24" s="214" t="s">
        <v>646</v>
      </c>
      <c r="C24" s="156" t="s">
        <v>644</v>
      </c>
      <c r="D24" s="211">
        <v>32.78631</v>
      </c>
      <c r="E24" s="211">
        <v>32.897</v>
      </c>
      <c r="G24" s="138"/>
      <c r="H24" s="138" t="s">
        <v>665</v>
      </c>
      <c r="I24" s="137"/>
      <c r="J24" s="137"/>
      <c r="M24" s="114" t="s">
        <v>715</v>
      </c>
      <c r="P24" s="18"/>
    </row>
    <row r="25" ht="15.75" customHeight="1">
      <c r="A25" s="110" t="s">
        <v>712</v>
      </c>
      <c r="B25" s="214" t="s">
        <v>662</v>
      </c>
      <c r="C25" s="213" t="s">
        <v>663</v>
      </c>
      <c r="D25" s="211">
        <v>33.2636</v>
      </c>
      <c r="E25" s="211">
        <v>33.31653</v>
      </c>
      <c r="G25" s="139"/>
      <c r="H25" s="140" t="s">
        <v>668</v>
      </c>
      <c r="I25" s="120" t="s">
        <v>637</v>
      </c>
      <c r="J25" s="121" t="str">
        <f>$L$4&amp;" rxns (+error)"</f>
        <v>8 rxns (+error)</v>
      </c>
      <c r="R25" s="137"/>
    </row>
    <row r="26" ht="15.75" customHeight="1">
      <c r="A26" s="110" t="s">
        <v>712</v>
      </c>
      <c r="B26" s="214" t="s">
        <v>664</v>
      </c>
      <c r="C26" s="110" t="s">
        <v>663</v>
      </c>
      <c r="D26" s="211">
        <v>33.36945</v>
      </c>
      <c r="E26" s="211">
        <v>33.31653</v>
      </c>
      <c r="G26" s="153"/>
      <c r="H26" s="154" t="s">
        <v>670</v>
      </c>
      <c r="I26" s="143">
        <v>0.5</v>
      </c>
      <c r="J26" s="144">
        <f t="shared" ref="J26:J27" si="5">I26*($L$4+2)</f>
        <v>5</v>
      </c>
      <c r="R26" s="18"/>
    </row>
    <row r="27" ht="15.75" customHeight="1">
      <c r="A27" s="110" t="s">
        <v>710</v>
      </c>
      <c r="B27" s="214" t="s">
        <v>666</v>
      </c>
      <c r="C27" s="213" t="s">
        <v>667</v>
      </c>
      <c r="D27" s="211">
        <v>34.0442</v>
      </c>
      <c r="E27" s="211">
        <v>33.98164</v>
      </c>
      <c r="G27" s="153"/>
      <c r="H27" s="155" t="s">
        <v>673</v>
      </c>
      <c r="I27" s="146">
        <v>0.5</v>
      </c>
      <c r="J27" s="147">
        <f t="shared" si="5"/>
        <v>5</v>
      </c>
    </row>
    <row r="28" ht="15.75" customHeight="1">
      <c r="A28" s="110" t="s">
        <v>710</v>
      </c>
      <c r="B28" s="214" t="s">
        <v>669</v>
      </c>
      <c r="C28" s="213" t="s">
        <v>667</v>
      </c>
      <c r="D28" s="211">
        <v>33.91909</v>
      </c>
      <c r="E28" s="211">
        <v>33.98164</v>
      </c>
      <c r="G28" s="149"/>
      <c r="H28" s="150" t="s">
        <v>675</v>
      </c>
      <c r="I28" s="151">
        <v>1.0</v>
      </c>
      <c r="J28" s="152">
        <f>SUM(J26:J27)</f>
        <v>10</v>
      </c>
    </row>
    <row r="29" ht="15.75" customHeight="1">
      <c r="A29" s="110" t="s">
        <v>676</v>
      </c>
      <c r="B29" s="214" t="s">
        <v>677</v>
      </c>
      <c r="C29" s="103"/>
      <c r="D29" s="211">
        <v>36.67001</v>
      </c>
      <c r="E29" s="105"/>
      <c r="G29" s="45"/>
      <c r="H29" s="45"/>
      <c r="I29" s="18"/>
      <c r="J29" s="137"/>
    </row>
    <row r="30" ht="15.75" customHeight="1">
      <c r="A30" s="110" t="s">
        <v>676</v>
      </c>
      <c r="B30" s="214" t="s">
        <v>679</v>
      </c>
      <c r="C30" s="103"/>
      <c r="D30" s="211">
        <v>36.95633</v>
      </c>
      <c r="E30" s="105"/>
      <c r="G30" s="138"/>
      <c r="H30" s="138" t="s">
        <v>680</v>
      </c>
      <c r="I30" s="137"/>
    </row>
    <row r="31" ht="15.75" customHeight="1">
      <c r="A31" s="110" t="s">
        <v>676</v>
      </c>
      <c r="B31" s="214" t="s">
        <v>681</v>
      </c>
      <c r="C31" s="103"/>
      <c r="D31" s="211">
        <v>36.98609</v>
      </c>
      <c r="E31" s="105"/>
      <c r="G31" s="139"/>
      <c r="H31" s="140" t="s">
        <v>636</v>
      </c>
      <c r="I31" s="120" t="s">
        <v>637</v>
      </c>
      <c r="J31" s="121" t="str">
        <f>$L$4&amp;" rxns (+error)"</f>
        <v>8 rxns (+error)</v>
      </c>
    </row>
    <row r="32" ht="15.75" customHeight="1">
      <c r="G32" s="137"/>
      <c r="H32" s="157" t="s">
        <v>682</v>
      </c>
      <c r="I32" s="158">
        <v>15.0</v>
      </c>
      <c r="J32" s="159">
        <f t="shared" ref="J32:J36" si="6">I32*$L$4*1.1</f>
        <v>132</v>
      </c>
    </row>
    <row r="33">
      <c r="A33" s="114" t="s">
        <v>697</v>
      </c>
      <c r="C33" s="97" t="s">
        <v>698</v>
      </c>
      <c r="G33" s="160"/>
      <c r="H33" s="161" t="s">
        <v>684</v>
      </c>
      <c r="I33" s="162">
        <v>2.0</v>
      </c>
      <c r="J33" s="163">
        <f t="shared" si="6"/>
        <v>17.6</v>
      </c>
    </row>
    <row r="34" ht="15.75" customHeight="1">
      <c r="G34" s="137"/>
      <c r="H34" s="164" t="s">
        <v>685</v>
      </c>
      <c r="I34" s="162">
        <v>1.0</v>
      </c>
      <c r="J34" s="163">
        <f t="shared" si="6"/>
        <v>8.8</v>
      </c>
    </row>
    <row r="35" ht="15.75" customHeight="1">
      <c r="G35" s="137"/>
      <c r="H35" s="164" t="s">
        <v>686</v>
      </c>
      <c r="I35" s="162">
        <v>1.0</v>
      </c>
      <c r="J35" s="163">
        <f t="shared" si="6"/>
        <v>8.8</v>
      </c>
    </row>
    <row r="36" ht="15.75" customHeight="1">
      <c r="G36" s="137"/>
      <c r="H36" s="165" t="s">
        <v>687</v>
      </c>
      <c r="I36" s="166">
        <v>1.0</v>
      </c>
      <c r="J36" s="167">
        <f t="shared" si="6"/>
        <v>8.8</v>
      </c>
    </row>
    <row r="37" ht="15.75" customHeight="1">
      <c r="G37" s="118"/>
      <c r="H37" s="168" t="s">
        <v>647</v>
      </c>
      <c r="I37" s="169">
        <f t="shared" ref="I37:J37" si="7">SUM(I32:I36)</f>
        <v>20</v>
      </c>
      <c r="J37" s="170">
        <f t="shared" si="7"/>
        <v>176</v>
      </c>
    </row>
    <row r="38" ht="15.75" customHeight="1"/>
    <row r="39" ht="15.75" customHeight="1">
      <c r="G39" s="114"/>
      <c r="H39" s="114" t="s">
        <v>688</v>
      </c>
    </row>
    <row r="40" ht="15.75" customHeight="1">
      <c r="G40" s="109"/>
      <c r="H40" s="171" t="s">
        <v>689</v>
      </c>
      <c r="I40" s="120" t="s">
        <v>637</v>
      </c>
      <c r="J40" s="121" t="str">
        <f>($L$4*2)&amp;" rxns (+NTC)"</f>
        <v>16 rxns (+NTC)</v>
      </c>
    </row>
    <row r="41" ht="15.75" customHeight="1">
      <c r="G41" s="172"/>
      <c r="H41" s="173" t="s">
        <v>645</v>
      </c>
      <c r="I41" s="174">
        <v>5.53</v>
      </c>
      <c r="J41" s="175">
        <f t="shared" ref="J41:J46" si="8">I41*(($L$4*2)+4)</f>
        <v>110.6</v>
      </c>
    </row>
    <row r="42" ht="15.75" customHeight="1">
      <c r="G42" s="176"/>
      <c r="H42" s="177" t="s">
        <v>690</v>
      </c>
      <c r="I42" s="174">
        <v>7.5</v>
      </c>
      <c r="J42" s="175">
        <f t="shared" si="8"/>
        <v>150</v>
      </c>
    </row>
    <row r="43" ht="15.75" customHeight="1">
      <c r="G43" s="178"/>
      <c r="H43" s="179" t="s">
        <v>691</v>
      </c>
      <c r="I43" s="174">
        <v>0.07</v>
      </c>
      <c r="J43" s="175">
        <f t="shared" si="8"/>
        <v>1.4</v>
      </c>
    </row>
    <row r="44" ht="15.75" customHeight="1">
      <c r="G44" s="178"/>
      <c r="H44" s="179" t="s">
        <v>692</v>
      </c>
      <c r="I44" s="174">
        <v>0.7</v>
      </c>
      <c r="J44" s="175">
        <f t="shared" si="8"/>
        <v>14</v>
      </c>
      <c r="M44" s="114" t="s">
        <v>704</v>
      </c>
      <c r="O44" s="97" t="s">
        <v>703</v>
      </c>
    </row>
    <row r="45" ht="15.75" customHeight="1">
      <c r="G45" s="172"/>
      <c r="H45" s="173" t="s">
        <v>693</v>
      </c>
      <c r="I45" s="174">
        <v>0.1</v>
      </c>
      <c r="J45" s="175">
        <f t="shared" si="8"/>
        <v>2</v>
      </c>
    </row>
    <row r="46" ht="15.75" customHeight="1">
      <c r="G46" s="172"/>
      <c r="H46" s="173" t="s">
        <v>694</v>
      </c>
      <c r="I46" s="174">
        <v>0.1</v>
      </c>
      <c r="J46" s="175">
        <f t="shared" si="8"/>
        <v>2</v>
      </c>
    </row>
    <row r="47" ht="15.75" customHeight="1">
      <c r="G47" s="109"/>
      <c r="H47" s="180" t="s">
        <v>647</v>
      </c>
      <c r="I47" s="181">
        <f>sum(I41:I46)</f>
        <v>14</v>
      </c>
      <c r="J47" s="182">
        <f>SUM(J41:J46)</f>
        <v>280</v>
      </c>
    </row>
    <row r="48" ht="15.75" customHeight="1"/>
    <row r="49" ht="15.75" customHeight="1">
      <c r="G49" s="114"/>
      <c r="H49" s="114" t="s">
        <v>695</v>
      </c>
    </row>
    <row r="50" ht="15.75" customHeight="1">
      <c r="G50" s="109"/>
      <c r="H50" s="171" t="s">
        <v>689</v>
      </c>
      <c r="I50" s="120" t="s">
        <v>637</v>
      </c>
      <c r="J50" s="121" t="str">
        <f>$L$4&amp;" rxns (+error)"</f>
        <v>8 rxns (+error)</v>
      </c>
    </row>
    <row r="51" ht="15.75" customHeight="1">
      <c r="G51" s="172"/>
      <c r="H51" s="183" t="s">
        <v>696</v>
      </c>
      <c r="I51" s="184">
        <v>0.4</v>
      </c>
      <c r="J51" s="185">
        <f t="shared" ref="J51:J58" si="9">I51*$L$4*1.1</f>
        <v>3.52</v>
      </c>
    </row>
    <row r="52" ht="15.75" customHeight="1">
      <c r="G52" s="172"/>
      <c r="H52" s="173" t="s">
        <v>645</v>
      </c>
      <c r="I52" s="186">
        <v>9.7</v>
      </c>
      <c r="J52" s="187">
        <f t="shared" si="9"/>
        <v>85.36</v>
      </c>
    </row>
    <row r="53" ht="15.75" customHeight="1">
      <c r="G53" s="172"/>
      <c r="H53" s="173" t="s">
        <v>693</v>
      </c>
      <c r="I53" s="186">
        <v>0.4</v>
      </c>
      <c r="J53" s="187">
        <f t="shared" si="9"/>
        <v>3.52</v>
      </c>
    </row>
    <row r="54" ht="15.75" customHeight="1">
      <c r="G54" s="172"/>
      <c r="H54" s="173" t="s">
        <v>694</v>
      </c>
      <c r="I54" s="186">
        <v>0.4</v>
      </c>
      <c r="J54" s="187">
        <f t="shared" si="9"/>
        <v>3.52</v>
      </c>
    </row>
    <row r="55" ht="15.75" customHeight="1">
      <c r="G55" s="178"/>
      <c r="H55" s="179" t="s">
        <v>692</v>
      </c>
      <c r="I55" s="186">
        <v>2.4</v>
      </c>
      <c r="J55" s="187">
        <f t="shared" si="9"/>
        <v>21.12</v>
      </c>
    </row>
    <row r="56" ht="15.75" customHeight="1">
      <c r="G56" s="178"/>
      <c r="H56" s="179" t="s">
        <v>699</v>
      </c>
      <c r="I56" s="186">
        <v>0.3</v>
      </c>
      <c r="J56" s="187">
        <f t="shared" si="9"/>
        <v>2.64</v>
      </c>
    </row>
    <row r="57" ht="15.75" customHeight="1">
      <c r="G57" s="188"/>
      <c r="H57" s="189" t="s">
        <v>700</v>
      </c>
      <c r="I57" s="186">
        <v>2.0</v>
      </c>
      <c r="J57" s="187">
        <f t="shared" si="9"/>
        <v>17.6</v>
      </c>
    </row>
    <row r="58" ht="15.75" customHeight="1">
      <c r="G58" s="172"/>
      <c r="H58" s="190" t="s">
        <v>701</v>
      </c>
      <c r="I58" s="111">
        <v>0.4</v>
      </c>
      <c r="J58" s="191">
        <f t="shared" si="9"/>
        <v>3.52</v>
      </c>
    </row>
    <row r="59" ht="15.75" customHeight="1">
      <c r="G59" s="109"/>
      <c r="H59" s="180" t="s">
        <v>647</v>
      </c>
      <c r="I59" s="181">
        <v>16.0</v>
      </c>
      <c r="J59" s="192">
        <f>SUM(J51:J58)</f>
        <v>140.8</v>
      </c>
    </row>
    <row r="60" ht="15.75" customHeight="1"/>
    <row r="61" ht="15.75" customHeight="1"/>
    <row r="62" ht="15.75" customHeight="1"/>
    <row r="63" ht="15.75" customHeight="1"/>
    <row r="64" ht="15.75" customHeight="1">
      <c r="M64" s="114" t="s">
        <v>704</v>
      </c>
      <c r="O64" s="97" t="s">
        <v>698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conditionalFormatting sqref="A2:B9 A11:A43 C13:C31 M44 M64">
    <cfRule type="cellIs" dxfId="5" priority="1" operator="lessThan">
      <formula>1.75</formula>
    </cfRule>
  </conditionalFormatting>
  <conditionalFormatting sqref="C2:C9">
    <cfRule type="cellIs" dxfId="5" priority="2" operator="lessThan">
      <formula>1.7</formula>
    </cfRule>
  </conditionalFormatting>
  <printOptions gridLines="1" horizontalCentered="1"/>
  <pageMargins bottom="0.75" footer="0.0" header="0.0" left="0.7" right="0.7" top="0.75"/>
  <pageSetup scale="75"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2.11"/>
    <col customWidth="1" min="2" max="10" width="7.89"/>
    <col customWidth="1" min="11" max="13" width="8.44"/>
    <col customWidth="1" min="14" max="14" width="9.56"/>
    <col customWidth="1" min="15" max="15" width="1.44"/>
    <col customWidth="1" min="16" max="16" width="10.44"/>
    <col customWidth="1" min="17" max="17" width="2.89"/>
    <col customWidth="1" min="18" max="18" width="3.56"/>
    <col customWidth="1" min="19" max="19" width="13.44"/>
    <col customWidth="1" min="20" max="20" width="11.89"/>
    <col customWidth="1" min="21" max="21" width="13.89"/>
    <col customWidth="1" min="22" max="22" width="13.44"/>
    <col customWidth="1" min="23" max="23" width="7.44"/>
    <col customWidth="1" min="24" max="24" width="23.0"/>
    <col customWidth="1" min="25" max="25" width="8.0"/>
    <col customWidth="1" min="26" max="26" width="13.89"/>
    <col customWidth="1" min="27" max="27" width="3.44"/>
    <col customWidth="1" min="28" max="28" width="12.33"/>
    <col customWidth="1" min="29" max="29" width="12.0"/>
    <col customWidth="1" min="30" max="31" width="10.56"/>
  </cols>
  <sheetData>
    <row r="1" ht="15.75" customHeight="1">
      <c r="A1" s="215"/>
      <c r="B1" s="216" t="s">
        <v>716</v>
      </c>
      <c r="C1" s="217" t="s">
        <v>717</v>
      </c>
      <c r="D1" s="218" t="s">
        <v>718</v>
      </c>
      <c r="E1" s="219" t="s">
        <v>719</v>
      </c>
      <c r="F1" s="220" t="s">
        <v>720</v>
      </c>
      <c r="G1" s="221" t="s">
        <v>721</v>
      </c>
      <c r="H1" s="222" t="s">
        <v>722</v>
      </c>
      <c r="I1" s="223" t="s">
        <v>723</v>
      </c>
      <c r="J1" s="224" t="s">
        <v>724</v>
      </c>
      <c r="K1" s="225" t="s">
        <v>725</v>
      </c>
      <c r="L1" s="226" t="s">
        <v>726</v>
      </c>
      <c r="M1" s="227" t="s">
        <v>727</v>
      </c>
      <c r="N1" s="228"/>
      <c r="O1" s="229"/>
      <c r="P1" s="18"/>
      <c r="Q1" s="18"/>
      <c r="R1" s="18"/>
      <c r="S1" s="115" t="s">
        <v>631</v>
      </c>
      <c r="T1" s="116"/>
      <c r="U1" s="116"/>
      <c r="V1" s="116"/>
      <c r="W1" s="18"/>
      <c r="X1" s="138" t="s">
        <v>688</v>
      </c>
      <c r="AA1" s="18"/>
      <c r="AB1" s="18"/>
      <c r="AC1" s="18"/>
      <c r="AD1" s="18"/>
      <c r="AE1" s="18"/>
    </row>
    <row r="2" ht="15.75" customHeight="1">
      <c r="A2" s="229"/>
      <c r="B2" s="230">
        <v>1.0</v>
      </c>
      <c r="C2" s="230">
        <v>2.0</v>
      </c>
      <c r="D2" s="230">
        <v>3.0</v>
      </c>
      <c r="E2" s="230">
        <v>4.0</v>
      </c>
      <c r="F2" s="230">
        <v>5.0</v>
      </c>
      <c r="G2" s="230">
        <v>6.0</v>
      </c>
      <c r="H2" s="230">
        <v>7.0</v>
      </c>
      <c r="I2" s="230">
        <v>8.0</v>
      </c>
      <c r="J2" s="230">
        <v>9.0</v>
      </c>
      <c r="K2" s="230">
        <v>10.0</v>
      </c>
      <c r="L2" s="230">
        <v>11.0</v>
      </c>
      <c r="M2" s="230">
        <v>12.0</v>
      </c>
      <c r="N2" s="230"/>
      <c r="O2" s="231"/>
      <c r="P2" s="18"/>
      <c r="Q2" s="18"/>
      <c r="R2" s="18"/>
      <c r="S2" s="119" t="s">
        <v>636</v>
      </c>
      <c r="T2" s="120" t="s">
        <v>637</v>
      </c>
      <c r="U2" s="121" t="str">
        <f>$Q$3&amp;" rxns (+error)"</f>
        <v>96 rxns (+error)</v>
      </c>
      <c r="V2" s="116"/>
      <c r="W2" s="18"/>
      <c r="X2" s="232" t="s">
        <v>689</v>
      </c>
      <c r="Y2" s="233" t="s">
        <v>637</v>
      </c>
      <c r="Z2" s="234" t="str">
        <f>($Q$3)&amp;" rxns (+NTC)"</f>
        <v>96 rxns (+NTC)</v>
      </c>
      <c r="AA2" s="18"/>
      <c r="AB2" s="18"/>
      <c r="AC2" s="18"/>
      <c r="AD2" s="18"/>
      <c r="AE2" s="18"/>
    </row>
    <row r="3" ht="15.75" customHeight="1">
      <c r="A3" s="235" t="s">
        <v>728</v>
      </c>
      <c r="B3" s="236" t="s">
        <v>103</v>
      </c>
      <c r="C3" s="237">
        <v>325.0</v>
      </c>
      <c r="D3" s="237">
        <v>335.0</v>
      </c>
      <c r="E3" s="237">
        <v>344.0</v>
      </c>
      <c r="F3" s="237">
        <v>356.0</v>
      </c>
      <c r="G3" s="237">
        <v>373.0</v>
      </c>
      <c r="H3" s="237">
        <v>209.0</v>
      </c>
      <c r="I3" s="237">
        <v>219.0</v>
      </c>
      <c r="J3" s="237">
        <v>228.0</v>
      </c>
      <c r="K3" s="237">
        <v>253.0</v>
      </c>
      <c r="L3" s="237">
        <v>262.0</v>
      </c>
      <c r="M3" s="237">
        <v>273.0</v>
      </c>
      <c r="N3" s="238" t="s">
        <v>729</v>
      </c>
      <c r="O3" s="239"/>
      <c r="P3" s="235" t="s">
        <v>730</v>
      </c>
      <c r="Q3" s="231">
        <f>COUNTA(B3:M10)</f>
        <v>96</v>
      </c>
      <c r="R3" s="18"/>
      <c r="S3" s="240" t="s">
        <v>682</v>
      </c>
      <c r="T3" s="241">
        <v>0.8</v>
      </c>
      <c r="U3" s="242">
        <f t="shared" ref="U3:U5" si="1">T3*$Q$3*1.1</f>
        <v>84.48</v>
      </c>
      <c r="V3" s="116"/>
      <c r="W3" s="18"/>
      <c r="X3" s="243" t="s">
        <v>682</v>
      </c>
      <c r="Y3" s="244">
        <v>5.53</v>
      </c>
      <c r="Z3" s="245">
        <f t="shared" ref="Z3:Z8" si="2">Y3*(($Q$3)+3)*1.1</f>
        <v>602.217</v>
      </c>
      <c r="AA3" s="18"/>
      <c r="AB3" s="18"/>
      <c r="AC3" s="18"/>
      <c r="AD3" s="18"/>
      <c r="AE3" s="18"/>
    </row>
    <row r="4" ht="15.75" customHeight="1">
      <c r="A4" s="235" t="s">
        <v>731</v>
      </c>
      <c r="B4" s="246" t="s">
        <v>107</v>
      </c>
      <c r="C4" s="247">
        <v>326.0</v>
      </c>
      <c r="D4" s="247">
        <v>336.0</v>
      </c>
      <c r="E4" s="247">
        <v>346.0</v>
      </c>
      <c r="F4" s="247">
        <v>360.0</v>
      </c>
      <c r="G4" s="247">
        <v>374.0</v>
      </c>
      <c r="H4" s="247">
        <v>210.0</v>
      </c>
      <c r="I4" s="247">
        <v>220.0</v>
      </c>
      <c r="J4" s="247">
        <v>231.0</v>
      </c>
      <c r="K4" s="247">
        <v>254.0</v>
      </c>
      <c r="L4" s="247">
        <v>263.0</v>
      </c>
      <c r="M4" s="247">
        <v>274.0</v>
      </c>
      <c r="N4" s="248" t="s">
        <v>732</v>
      </c>
      <c r="O4" s="239"/>
      <c r="P4" s="59" t="s">
        <v>733</v>
      </c>
      <c r="Q4" s="54">
        <f>COUNTA(B3:B10)</f>
        <v>8</v>
      </c>
      <c r="R4" s="18"/>
      <c r="S4" s="249" t="s">
        <v>640</v>
      </c>
      <c r="T4" s="250">
        <v>0.6</v>
      </c>
      <c r="U4" s="251">
        <f t="shared" si="1"/>
        <v>63.36</v>
      </c>
      <c r="V4" s="116"/>
      <c r="W4" s="18"/>
      <c r="X4" s="177" t="s">
        <v>734</v>
      </c>
      <c r="Y4" s="174">
        <v>7.5</v>
      </c>
      <c r="Z4" s="252">
        <f t="shared" si="2"/>
        <v>816.75</v>
      </c>
      <c r="AA4" s="18"/>
      <c r="AB4" s="18"/>
      <c r="AC4" s="18"/>
      <c r="AD4" s="18"/>
      <c r="AE4" s="18"/>
    </row>
    <row r="5" ht="15.75" customHeight="1">
      <c r="A5" s="235" t="s">
        <v>735</v>
      </c>
      <c r="B5" s="246" t="s">
        <v>109</v>
      </c>
      <c r="C5" s="247">
        <v>328.0</v>
      </c>
      <c r="D5" s="247">
        <v>337.0</v>
      </c>
      <c r="E5" s="247">
        <v>348.0</v>
      </c>
      <c r="F5" s="247">
        <v>366.0</v>
      </c>
      <c r="G5" s="247">
        <v>375.0</v>
      </c>
      <c r="H5" s="247">
        <v>211.0</v>
      </c>
      <c r="I5" s="247">
        <v>221.0</v>
      </c>
      <c r="J5" s="247">
        <v>240.0</v>
      </c>
      <c r="K5" s="247">
        <v>255.0</v>
      </c>
      <c r="L5" s="247">
        <v>265.0</v>
      </c>
      <c r="M5" s="247">
        <v>275.0</v>
      </c>
      <c r="N5" s="253" t="s">
        <v>736</v>
      </c>
      <c r="O5" s="239"/>
      <c r="P5" s="59" t="s">
        <v>737</v>
      </c>
      <c r="Q5" s="54">
        <f>COUNTA(B3:M3)</f>
        <v>12</v>
      </c>
      <c r="R5" s="18"/>
      <c r="S5" s="130" t="s">
        <v>642</v>
      </c>
      <c r="T5" s="254">
        <v>0.6</v>
      </c>
      <c r="U5" s="255">
        <f t="shared" si="1"/>
        <v>63.36</v>
      </c>
      <c r="V5" s="116"/>
      <c r="W5" s="18"/>
      <c r="X5" s="179" t="s">
        <v>691</v>
      </c>
      <c r="Y5" s="174">
        <v>0.07</v>
      </c>
      <c r="Z5" s="175">
        <f t="shared" si="2"/>
        <v>7.623</v>
      </c>
      <c r="AA5" s="18"/>
      <c r="AB5" s="18"/>
      <c r="AC5" s="18"/>
      <c r="AD5" s="18"/>
      <c r="AE5" s="18"/>
    </row>
    <row r="6" ht="15.75" customHeight="1">
      <c r="A6" s="235" t="s">
        <v>738</v>
      </c>
      <c r="B6" s="246" t="s">
        <v>111</v>
      </c>
      <c r="C6" s="247">
        <v>329.0</v>
      </c>
      <c r="D6" s="247">
        <v>338.0</v>
      </c>
      <c r="E6" s="247">
        <v>350.0</v>
      </c>
      <c r="F6" s="247">
        <v>368.0</v>
      </c>
      <c r="G6" s="247">
        <v>376.0</v>
      </c>
      <c r="H6" s="247">
        <v>212.0</v>
      </c>
      <c r="I6" s="247">
        <v>222.0</v>
      </c>
      <c r="J6" s="247">
        <v>245.0</v>
      </c>
      <c r="K6" s="247">
        <v>256.0</v>
      </c>
      <c r="L6" s="247">
        <v>266.0</v>
      </c>
      <c r="M6" s="247">
        <v>277.0</v>
      </c>
      <c r="N6" s="256" t="s">
        <v>739</v>
      </c>
      <c r="O6" s="239"/>
      <c r="P6" s="18"/>
      <c r="Q6" s="18"/>
      <c r="R6" s="18"/>
      <c r="S6" s="134" t="s">
        <v>647</v>
      </c>
      <c r="T6" s="135">
        <f t="shared" ref="T6:U6" si="3">SUM(T4:T5)</f>
        <v>1.2</v>
      </c>
      <c r="U6" s="257">
        <f t="shared" si="3"/>
        <v>126.72</v>
      </c>
      <c r="V6" s="116"/>
      <c r="W6" s="18"/>
      <c r="X6" s="179" t="s">
        <v>692</v>
      </c>
      <c r="Y6" s="174">
        <v>0.7</v>
      </c>
      <c r="Z6" s="175">
        <f t="shared" si="2"/>
        <v>76.23</v>
      </c>
      <c r="AA6" s="18"/>
      <c r="AB6" s="18"/>
      <c r="AC6" s="18"/>
      <c r="AD6" s="18"/>
      <c r="AE6" s="18"/>
    </row>
    <row r="7" ht="15.75" customHeight="1">
      <c r="A7" s="235" t="s">
        <v>740</v>
      </c>
      <c r="B7" s="258" t="s">
        <v>113</v>
      </c>
      <c r="C7" s="247">
        <v>331.0</v>
      </c>
      <c r="D7" s="247">
        <v>339.0</v>
      </c>
      <c r="E7" s="247">
        <v>351.0</v>
      </c>
      <c r="F7" s="247">
        <v>369.0</v>
      </c>
      <c r="G7" s="247">
        <v>203.0</v>
      </c>
      <c r="H7" s="247">
        <v>213.0</v>
      </c>
      <c r="I7" s="247">
        <v>223.0</v>
      </c>
      <c r="J7" s="247">
        <v>249.0</v>
      </c>
      <c r="K7" s="247">
        <v>257.0</v>
      </c>
      <c r="L7" s="247">
        <v>267.0</v>
      </c>
      <c r="M7" s="247">
        <v>278.0</v>
      </c>
      <c r="N7" s="259" t="s">
        <v>741</v>
      </c>
      <c r="O7" s="45"/>
      <c r="P7" s="18"/>
      <c r="Q7" s="18"/>
      <c r="R7" s="18"/>
      <c r="V7" s="116"/>
      <c r="W7" s="18"/>
      <c r="X7" s="173" t="s">
        <v>693</v>
      </c>
      <c r="Y7" s="174">
        <v>0.1</v>
      </c>
      <c r="Z7" s="175">
        <f t="shared" si="2"/>
        <v>10.89</v>
      </c>
      <c r="AA7" s="18"/>
      <c r="AB7" s="18"/>
      <c r="AC7" s="18"/>
      <c r="AD7" s="18"/>
      <c r="AE7" s="18"/>
    </row>
    <row r="8" ht="15.75" customHeight="1">
      <c r="A8" s="235" t="s">
        <v>742</v>
      </c>
      <c r="B8" s="258" t="s">
        <v>116</v>
      </c>
      <c r="C8" s="247">
        <v>332.0</v>
      </c>
      <c r="D8" s="247">
        <v>340.0</v>
      </c>
      <c r="E8" s="247">
        <v>352.0</v>
      </c>
      <c r="F8" s="247">
        <v>370.0</v>
      </c>
      <c r="G8" s="247">
        <v>205.0</v>
      </c>
      <c r="H8" s="247">
        <v>214.0</v>
      </c>
      <c r="I8" s="247">
        <v>224.0</v>
      </c>
      <c r="J8" s="247">
        <v>250.0</v>
      </c>
      <c r="K8" s="247">
        <v>258.0</v>
      </c>
      <c r="L8" s="247">
        <v>268.0</v>
      </c>
      <c r="M8" s="247">
        <v>280.0</v>
      </c>
      <c r="N8" s="260" t="s">
        <v>743</v>
      </c>
      <c r="O8" s="45"/>
      <c r="P8" s="18"/>
      <c r="Q8" s="18"/>
      <c r="R8" s="18"/>
      <c r="S8" s="138" t="s">
        <v>744</v>
      </c>
      <c r="T8" s="137"/>
      <c r="U8" s="137"/>
      <c r="V8" s="116"/>
      <c r="W8" s="18"/>
      <c r="X8" s="261" t="s">
        <v>694</v>
      </c>
      <c r="Y8" s="262">
        <v>0.1</v>
      </c>
      <c r="Z8" s="263">
        <f t="shared" si="2"/>
        <v>10.89</v>
      </c>
      <c r="AA8" s="18"/>
      <c r="AB8" s="18"/>
      <c r="AC8" s="18"/>
      <c r="AD8" s="18"/>
      <c r="AE8" s="18"/>
    </row>
    <row r="9" ht="15.75" customHeight="1">
      <c r="A9" s="235" t="s">
        <v>745</v>
      </c>
      <c r="B9" s="246">
        <v>321.0</v>
      </c>
      <c r="C9" s="247">
        <v>333.0</v>
      </c>
      <c r="D9" s="247">
        <v>341.0</v>
      </c>
      <c r="E9" s="247">
        <v>354.0</v>
      </c>
      <c r="F9" s="247">
        <v>371.0</v>
      </c>
      <c r="G9" s="247">
        <v>206.0</v>
      </c>
      <c r="H9" s="247">
        <v>216.0</v>
      </c>
      <c r="I9" s="247">
        <v>225.0</v>
      </c>
      <c r="J9" s="247">
        <v>251.0</v>
      </c>
      <c r="K9" s="247">
        <v>260.0</v>
      </c>
      <c r="L9" s="247">
        <v>269.0</v>
      </c>
      <c r="M9" s="247">
        <v>282.0</v>
      </c>
      <c r="N9" s="264" t="s">
        <v>746</v>
      </c>
      <c r="O9" s="45"/>
      <c r="P9" s="18"/>
      <c r="Q9" s="18"/>
      <c r="R9" s="18"/>
      <c r="S9" s="140" t="s">
        <v>654</v>
      </c>
      <c r="T9" s="120" t="s">
        <v>637</v>
      </c>
      <c r="U9" s="121" t="str">
        <f>$Q$3&amp;" rxns (+error)"</f>
        <v>96 rxns (+error)</v>
      </c>
      <c r="V9" s="18"/>
      <c r="W9" s="18"/>
      <c r="X9" s="232" t="s">
        <v>647</v>
      </c>
      <c r="Y9" s="233">
        <f>sum(Y3:Y8)</f>
        <v>14</v>
      </c>
      <c r="Z9" s="265">
        <f>SUM(Z3:Z8)</f>
        <v>1524.6</v>
      </c>
      <c r="AA9" s="18"/>
      <c r="AB9" s="18"/>
      <c r="AC9" s="18"/>
      <c r="AD9" s="18"/>
      <c r="AE9" s="18"/>
    </row>
    <row r="10" ht="15.75" customHeight="1">
      <c r="A10" s="235" t="s">
        <v>747</v>
      </c>
      <c r="B10" s="266">
        <v>324.0</v>
      </c>
      <c r="C10" s="267">
        <v>334.0</v>
      </c>
      <c r="D10" s="267">
        <v>343.0</v>
      </c>
      <c r="E10" s="267">
        <v>357.0</v>
      </c>
      <c r="F10" s="267">
        <v>372.0</v>
      </c>
      <c r="G10" s="267">
        <v>208.0</v>
      </c>
      <c r="H10" s="267">
        <v>218.0</v>
      </c>
      <c r="I10" s="267">
        <v>226.0</v>
      </c>
      <c r="J10" s="267">
        <v>252.0</v>
      </c>
      <c r="K10" s="267">
        <v>261.0</v>
      </c>
      <c r="L10" s="267">
        <v>271.0</v>
      </c>
      <c r="M10" s="267">
        <v>283.0</v>
      </c>
      <c r="N10" s="268" t="s">
        <v>748</v>
      </c>
      <c r="O10" s="45"/>
      <c r="P10" s="18"/>
      <c r="Q10" s="18"/>
      <c r="R10" s="18"/>
      <c r="S10" s="142" t="s">
        <v>656</v>
      </c>
      <c r="T10" s="143">
        <v>0.5</v>
      </c>
      <c r="U10" s="269">
        <f t="shared" ref="U10:U11" si="4">T10*$Q$4*1.1*$Q$5*1.1</f>
        <v>58.08</v>
      </c>
      <c r="V10" s="18"/>
      <c r="W10" s="18"/>
      <c r="AA10" s="18"/>
      <c r="AB10" s="18"/>
      <c r="AC10" s="18"/>
      <c r="AD10" s="18"/>
      <c r="AE10" s="18"/>
    </row>
    <row r="11" ht="15.75" customHeight="1">
      <c r="A11" s="229"/>
      <c r="B11" s="229"/>
      <c r="C11" s="229"/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18"/>
      <c r="Q11" s="18"/>
      <c r="R11" s="18"/>
      <c r="S11" s="145" t="s">
        <v>659</v>
      </c>
      <c r="T11" s="146">
        <v>0.5</v>
      </c>
      <c r="U11" s="270">
        <f t="shared" si="4"/>
        <v>58.08</v>
      </c>
      <c r="V11" s="18"/>
      <c r="W11" s="18"/>
      <c r="X11" s="271" t="s">
        <v>749</v>
      </c>
      <c r="Y11" s="272"/>
      <c r="Z11" s="272"/>
      <c r="AA11" s="18"/>
      <c r="AB11" s="18"/>
      <c r="AC11" s="18"/>
      <c r="AD11" s="18"/>
      <c r="AE11" s="18"/>
    </row>
    <row r="12" ht="15.75" customHeight="1">
      <c r="A12" s="229"/>
      <c r="I12" s="229"/>
      <c r="J12" s="229"/>
      <c r="K12" s="229"/>
      <c r="L12" s="229"/>
      <c r="M12" s="273" t="s">
        <v>750</v>
      </c>
      <c r="N12" s="274">
        <v>1.0</v>
      </c>
      <c r="P12" s="18"/>
      <c r="Q12" s="18"/>
      <c r="R12" s="18"/>
      <c r="S12" s="150" t="s">
        <v>661</v>
      </c>
      <c r="T12" s="151">
        <v>1.0</v>
      </c>
      <c r="U12" s="275">
        <f>SUM(U10:U11)</f>
        <v>116.16</v>
      </c>
      <c r="V12" s="18"/>
      <c r="W12" s="18"/>
      <c r="X12" s="276" t="s">
        <v>689</v>
      </c>
      <c r="Y12" s="277" t="s">
        <v>637</v>
      </c>
      <c r="Z12" s="278" t="s">
        <v>751</v>
      </c>
      <c r="AA12" s="18"/>
      <c r="AB12" s="18"/>
      <c r="AC12" s="18"/>
      <c r="AD12" s="18"/>
      <c r="AE12" s="18"/>
    </row>
    <row r="13" ht="15.75" customHeight="1">
      <c r="A13" s="229"/>
      <c r="B13" s="138" t="s">
        <v>752</v>
      </c>
      <c r="C13" s="279"/>
      <c r="D13" s="279"/>
      <c r="E13" s="279"/>
      <c r="F13" s="279"/>
      <c r="G13" s="279"/>
      <c r="I13" s="229"/>
      <c r="J13" s="229"/>
      <c r="K13" s="229"/>
      <c r="L13" s="229"/>
      <c r="M13" s="229"/>
      <c r="N13" s="229"/>
      <c r="O13" s="229"/>
      <c r="V13" s="18"/>
      <c r="W13" s="137"/>
      <c r="X13" s="280" t="s">
        <v>682</v>
      </c>
      <c r="Y13" s="281">
        <v>9.7</v>
      </c>
      <c r="Z13" s="282">
        <f t="shared" ref="Z13:Z20" si="5">Y13*8*1.1</f>
        <v>85.36</v>
      </c>
      <c r="AA13" s="116"/>
      <c r="AB13" s="116"/>
      <c r="AC13" s="116"/>
      <c r="AD13" s="116"/>
      <c r="AE13" s="116"/>
    </row>
    <row r="14" ht="15.75" customHeight="1">
      <c r="B14" s="138" t="s">
        <v>682</v>
      </c>
      <c r="O14" s="18"/>
      <c r="S14" s="138" t="s">
        <v>753</v>
      </c>
      <c r="T14" s="137"/>
      <c r="U14" s="137"/>
      <c r="V14" s="18"/>
      <c r="X14" s="202" t="s">
        <v>696</v>
      </c>
      <c r="Y14" s="283">
        <v>0.4</v>
      </c>
      <c r="Z14" s="204">
        <f t="shared" si="5"/>
        <v>3.52</v>
      </c>
    </row>
    <row r="15" ht="15.75" customHeight="1">
      <c r="A15" s="229"/>
      <c r="B15" s="230">
        <v>1.0</v>
      </c>
      <c r="C15" s="230">
        <v>2.0</v>
      </c>
      <c r="D15" s="230">
        <v>3.0</v>
      </c>
      <c r="E15" s="230">
        <v>4.0</v>
      </c>
      <c r="F15" s="230">
        <v>5.0</v>
      </c>
      <c r="G15" s="230">
        <v>6.0</v>
      </c>
      <c r="H15" s="230">
        <v>7.0</v>
      </c>
      <c r="I15" s="230">
        <v>8.0</v>
      </c>
      <c r="J15" s="230">
        <v>9.0</v>
      </c>
      <c r="K15" s="230">
        <v>10.0</v>
      </c>
      <c r="L15" s="230">
        <v>11.0</v>
      </c>
      <c r="M15" s="230">
        <v>12.0</v>
      </c>
      <c r="O15" s="18"/>
      <c r="S15" s="140" t="s">
        <v>668</v>
      </c>
      <c r="T15" s="120" t="s">
        <v>637</v>
      </c>
      <c r="U15" s="121" t="str">
        <f>$Q$3&amp;" rxns (+error)"</f>
        <v>96 rxns (+error)</v>
      </c>
      <c r="V15" s="137"/>
      <c r="X15" s="202" t="s">
        <v>693</v>
      </c>
      <c r="Y15" s="283">
        <v>0.4</v>
      </c>
      <c r="Z15" s="204">
        <f t="shared" si="5"/>
        <v>3.52</v>
      </c>
    </row>
    <row r="16" ht="15.75" customHeight="1">
      <c r="A16" s="235" t="s">
        <v>728</v>
      </c>
      <c r="B16" s="284">
        <v>14.662505572893446</v>
      </c>
      <c r="C16" s="285">
        <v>10.29657794676806</v>
      </c>
      <c r="D16" s="285">
        <v>14.705222270176954</v>
      </c>
      <c r="E16" s="286">
        <v>13.316636851520572</v>
      </c>
      <c r="F16" s="286">
        <v>30.324022346368714</v>
      </c>
      <c r="G16" s="286">
        <v>14.697351280937907</v>
      </c>
      <c r="H16" s="286">
        <v>14.675496688741722</v>
      </c>
      <c r="I16" s="286">
        <v>12.153846153846153</v>
      </c>
      <c r="J16" s="286">
        <v>10.434137291280148</v>
      </c>
      <c r="K16" s="286">
        <v>4.2168106834249794</v>
      </c>
      <c r="L16" s="286">
        <v>12.511627906976745</v>
      </c>
      <c r="M16" s="287">
        <v>13.017892644135188</v>
      </c>
      <c r="O16" s="18"/>
      <c r="S16" s="154" t="s">
        <v>670</v>
      </c>
      <c r="T16" s="143">
        <v>0.5</v>
      </c>
      <c r="U16" s="144">
        <f t="shared" ref="U16:U17" si="6">T16*$Q$4*1.1</f>
        <v>4.4</v>
      </c>
      <c r="V16" s="18"/>
      <c r="X16" s="202" t="s">
        <v>694</v>
      </c>
      <c r="Y16" s="283">
        <v>0.4</v>
      </c>
      <c r="Z16" s="204">
        <f t="shared" si="5"/>
        <v>3.52</v>
      </c>
    </row>
    <row r="17" ht="15.75" customHeight="1">
      <c r="A17" s="235" t="s">
        <v>731</v>
      </c>
      <c r="B17" s="288">
        <v>9.303571428571427</v>
      </c>
      <c r="C17" s="289">
        <v>14.667258996001777</v>
      </c>
      <c r="D17" s="289">
        <v>14.476383951244287</v>
      </c>
      <c r="E17" s="290">
        <v>14.578872572240645</v>
      </c>
      <c r="F17" s="290">
        <v>13.580645161290322</v>
      </c>
      <c r="G17" s="290">
        <v>14.9173583543847</v>
      </c>
      <c r="H17" s="290">
        <v>14.062015503875969</v>
      </c>
      <c r="I17" s="290">
        <v>12.192893401015228</v>
      </c>
      <c r="J17" s="290">
        <v>7.8256130790190745</v>
      </c>
      <c r="K17" s="290">
        <v>12.499416569428238</v>
      </c>
      <c r="L17" s="290">
        <v>14.768472906403941</v>
      </c>
      <c r="M17" s="291">
        <v>30.46153846153846</v>
      </c>
      <c r="O17" s="18"/>
      <c r="S17" s="155" t="s">
        <v>673</v>
      </c>
      <c r="T17" s="146">
        <v>0.5</v>
      </c>
      <c r="U17" s="147">
        <f t="shared" si="6"/>
        <v>4.4</v>
      </c>
      <c r="V17" s="18"/>
      <c r="X17" s="206" t="s">
        <v>692</v>
      </c>
      <c r="Y17" s="283">
        <v>2.4</v>
      </c>
      <c r="Z17" s="204">
        <f t="shared" si="5"/>
        <v>21.12</v>
      </c>
    </row>
    <row r="18" ht="15.75" customHeight="1">
      <c r="A18" s="235" t="s">
        <v>735</v>
      </c>
      <c r="B18" s="288">
        <v>30.4375</v>
      </c>
      <c r="C18" s="289">
        <v>14.021108179419524</v>
      </c>
      <c r="D18" s="289">
        <v>7.780821917808218</v>
      </c>
      <c r="E18" s="290">
        <v>30.240469208211145</v>
      </c>
      <c r="F18" s="290">
        <v>8.5</v>
      </c>
      <c r="G18" s="290">
        <v>13.946611909650924</v>
      </c>
      <c r="H18" s="290">
        <v>12.954314720812183</v>
      </c>
      <c r="I18" s="290">
        <v>14.446400828586224</v>
      </c>
      <c r="J18" s="290">
        <v>7.428571428571429</v>
      </c>
      <c r="K18" s="290">
        <v>11.481927710843374</v>
      </c>
      <c r="L18" s="290">
        <v>9.987975951903806</v>
      </c>
      <c r="M18" s="291">
        <v>11.683453237410072</v>
      </c>
      <c r="O18" s="18"/>
      <c r="S18" s="150" t="s">
        <v>675</v>
      </c>
      <c r="T18" s="151">
        <v>1.0</v>
      </c>
      <c r="U18" s="152">
        <f>SUM(U16:U17)</f>
        <v>8.8</v>
      </c>
      <c r="V18" s="18"/>
      <c r="X18" s="206" t="s">
        <v>691</v>
      </c>
      <c r="Y18" s="283">
        <v>0.3</v>
      </c>
      <c r="Z18" s="204">
        <f t="shared" si="5"/>
        <v>2.64</v>
      </c>
    </row>
    <row r="19" ht="15.75" customHeight="1">
      <c r="A19" s="235" t="s">
        <v>738</v>
      </c>
      <c r="B19" s="288">
        <v>14.506719761075162</v>
      </c>
      <c r="C19" s="289">
        <v>14.285714285714286</v>
      </c>
      <c r="D19" s="290">
        <v>10.444444444444445</v>
      </c>
      <c r="E19" s="290">
        <v>30.319327731092436</v>
      </c>
      <c r="F19" s="290">
        <v>31.2</v>
      </c>
      <c r="G19" s="290">
        <v>14.613037447988905</v>
      </c>
      <c r="H19" s="290">
        <v>12.923076923076923</v>
      </c>
      <c r="I19" s="290">
        <v>14.847926267281107</v>
      </c>
      <c r="J19" s="290">
        <v>6.310077519379844</v>
      </c>
      <c r="K19" s="290">
        <v>11.907230559345159</v>
      </c>
      <c r="L19" s="290">
        <v>30.11320754716981</v>
      </c>
      <c r="M19" s="291">
        <v>14.027613412228797</v>
      </c>
      <c r="O19" s="18"/>
      <c r="S19" s="292" t="str">
        <f>"x "&amp;$Q$5&amp;" 3illBC"</f>
        <v>x 12 3illBC</v>
      </c>
      <c r="T19" s="293"/>
      <c r="V19" s="18"/>
      <c r="X19" s="294" t="s">
        <v>700</v>
      </c>
      <c r="Y19" s="295">
        <v>2.0</v>
      </c>
      <c r="Z19" s="204">
        <f t="shared" si="5"/>
        <v>17.6</v>
      </c>
    </row>
    <row r="20" ht="15.75" customHeight="1">
      <c r="A20" s="235" t="s">
        <v>740</v>
      </c>
      <c r="B20" s="288">
        <v>3.1794871794871806</v>
      </c>
      <c r="C20" s="289">
        <v>13.590361445783133</v>
      </c>
      <c r="D20" s="290">
        <v>14.180715585203153</v>
      </c>
      <c r="E20" s="290">
        <v>12.65551839464883</v>
      </c>
      <c r="F20" s="290">
        <v>13.36611062335382</v>
      </c>
      <c r="G20" s="290">
        <v>14.771498771498772</v>
      </c>
      <c r="H20" s="290">
        <v>12.098829648894668</v>
      </c>
      <c r="I20" s="290">
        <v>13.844827586206897</v>
      </c>
      <c r="J20" s="290">
        <v>13.175141242937853</v>
      </c>
      <c r="K20" s="290">
        <v>8.125984251968504</v>
      </c>
      <c r="L20" s="290">
        <v>9.506493506493506</v>
      </c>
      <c r="M20" s="291">
        <v>13.0</v>
      </c>
      <c r="O20" s="18"/>
      <c r="V20" s="18"/>
      <c r="X20" s="296" t="s">
        <v>701</v>
      </c>
      <c r="Y20" s="297">
        <v>0.4</v>
      </c>
      <c r="Z20" s="298">
        <f t="shared" si="5"/>
        <v>3.52</v>
      </c>
    </row>
    <row r="21" ht="15.75" customHeight="1">
      <c r="A21" s="235" t="s">
        <v>742</v>
      </c>
      <c r="B21" s="288">
        <v>14.536585365853659</v>
      </c>
      <c r="C21" s="289">
        <v>30.465473145780052</v>
      </c>
      <c r="D21" s="290">
        <v>14.719590268886044</v>
      </c>
      <c r="E21" s="290">
        <v>14.602701443875175</v>
      </c>
      <c r="F21" s="290">
        <v>12.192893401015228</v>
      </c>
      <c r="G21" s="290">
        <v>13.407087294727743</v>
      </c>
      <c r="H21" s="290">
        <v>14.17629179331307</v>
      </c>
      <c r="I21" s="290">
        <v>30.14814814814815</v>
      </c>
      <c r="J21" s="290">
        <v>30.46938775510204</v>
      </c>
      <c r="K21" s="290">
        <v>13.448979591836734</v>
      </c>
      <c r="L21" s="290">
        <v>30.25581395348837</v>
      </c>
      <c r="M21" s="291">
        <v>14.388829215896886</v>
      </c>
      <c r="O21" s="54"/>
      <c r="S21" s="138" t="s">
        <v>754</v>
      </c>
      <c r="V21" s="137"/>
      <c r="X21" s="276" t="s">
        <v>647</v>
      </c>
      <c r="Y21" s="299">
        <v>16.0</v>
      </c>
      <c r="Z21" s="300">
        <f>SUM(Z13:Z20)</f>
        <v>140.8</v>
      </c>
    </row>
    <row r="22" ht="15.75" customHeight="1">
      <c r="A22" s="235" t="s">
        <v>745</v>
      </c>
      <c r="B22" s="288">
        <v>14.327759197324415</v>
      </c>
      <c r="C22" s="289">
        <v>30.536585365853657</v>
      </c>
      <c r="D22" s="290">
        <v>13.161778618732262</v>
      </c>
      <c r="E22" s="290">
        <v>11.356037151702786</v>
      </c>
      <c r="F22" s="290">
        <v>1.4439592430858816</v>
      </c>
      <c r="G22" s="290">
        <v>5.881956155143339</v>
      </c>
      <c r="H22" s="290">
        <v>14.549323017408124</v>
      </c>
      <c r="I22" s="290">
        <v>14.363338788870704</v>
      </c>
      <c r="J22" s="290">
        <v>13.302158273381295</v>
      </c>
      <c r="K22" s="290">
        <v>12.173469387755102</v>
      </c>
      <c r="L22" s="290">
        <v>9.670886075949365</v>
      </c>
      <c r="M22" s="291">
        <v>14.964088397790055</v>
      </c>
      <c r="O22" s="54"/>
      <c r="S22" s="301" t="s">
        <v>636</v>
      </c>
      <c r="T22" s="233" t="s">
        <v>637</v>
      </c>
      <c r="U22" s="302" t="str">
        <f>Q4&amp;" rxns (+error)"</f>
        <v>8 rxns (+error)</v>
      </c>
      <c r="V22" s="303" t="str">
        <f>Q5&amp;" MM (+error)"</f>
        <v>12 MM (+error)</v>
      </c>
    </row>
    <row r="23" ht="15.75" customHeight="1">
      <c r="A23" s="235" t="s">
        <v>747</v>
      </c>
      <c r="B23" s="304">
        <v>14.517786561264822</v>
      </c>
      <c r="C23" s="305">
        <v>14.405103668261564</v>
      </c>
      <c r="D23" s="306">
        <v>12.835443037974683</v>
      </c>
      <c r="E23" s="306">
        <v>13.55700325732899</v>
      </c>
      <c r="F23" s="306">
        <v>12.148908857509628</v>
      </c>
      <c r="G23" s="306">
        <v>30.24561403508772</v>
      </c>
      <c r="H23" s="306">
        <v>14.746867167919799</v>
      </c>
      <c r="I23" s="306">
        <v>14.083067092651756</v>
      </c>
      <c r="J23" s="306">
        <v>9.69747899159664</v>
      </c>
      <c r="K23" s="306">
        <v>30.943661971830984</v>
      </c>
      <c r="L23" s="306">
        <v>30.028261583963193</v>
      </c>
      <c r="M23" s="307">
        <v>13.204100652376514</v>
      </c>
      <c r="O23" s="54"/>
      <c r="S23" s="308" t="s">
        <v>684</v>
      </c>
      <c r="T23" s="309">
        <v>2.0</v>
      </c>
      <c r="U23" s="310">
        <f t="shared" ref="U23:U25" si="7">T23*$Q$4*1.1</f>
        <v>17.6</v>
      </c>
      <c r="V23" s="311">
        <f t="shared" ref="V23:V25" si="8">U23*$Q$5*1.1</f>
        <v>232.32</v>
      </c>
      <c r="X23" s="138" t="s">
        <v>755</v>
      </c>
    </row>
    <row r="24" ht="15.75" customHeight="1">
      <c r="O24" s="54"/>
      <c r="S24" s="312" t="s">
        <v>756</v>
      </c>
      <c r="T24" s="313">
        <v>1.0</v>
      </c>
      <c r="U24" s="314">
        <f t="shared" si="7"/>
        <v>8.8</v>
      </c>
      <c r="V24" s="315">
        <f t="shared" si="8"/>
        <v>116.16</v>
      </c>
      <c r="X24" s="232" t="s">
        <v>689</v>
      </c>
      <c r="Y24" s="233" t="s">
        <v>637</v>
      </c>
      <c r="Z24" s="234" t="str">
        <f>$Q$4&amp;" pools (+error)"</f>
        <v>8 pools (+error)</v>
      </c>
    </row>
    <row r="25" ht="15.75" customHeight="1">
      <c r="B25" s="138" t="s">
        <v>757</v>
      </c>
      <c r="O25" s="54"/>
      <c r="S25" s="316" t="s">
        <v>687</v>
      </c>
      <c r="T25" s="317">
        <v>1.0</v>
      </c>
      <c r="U25" s="318">
        <f t="shared" si="7"/>
        <v>8.8</v>
      </c>
      <c r="V25" s="319">
        <f t="shared" si="8"/>
        <v>116.16</v>
      </c>
      <c r="X25" s="243" t="s">
        <v>682</v>
      </c>
      <c r="Y25" s="244">
        <v>14.4</v>
      </c>
      <c r="Z25" s="320">
        <f t="shared" ref="Z25:Z31" si="10">Y25*8*1.1</f>
        <v>126.72</v>
      </c>
    </row>
    <row r="26" ht="15.75" customHeight="1">
      <c r="A26" s="229"/>
      <c r="B26" s="230">
        <v>1.0</v>
      </c>
      <c r="C26" s="230">
        <v>2.0</v>
      </c>
      <c r="D26" s="230">
        <v>3.0</v>
      </c>
      <c r="E26" s="230">
        <v>4.0</v>
      </c>
      <c r="F26" s="230">
        <v>5.0</v>
      </c>
      <c r="G26" s="230">
        <v>6.0</v>
      </c>
      <c r="H26" s="230">
        <v>7.0</v>
      </c>
      <c r="I26" s="230">
        <v>8.0</v>
      </c>
      <c r="J26" s="230">
        <v>9.0</v>
      </c>
      <c r="K26" s="230">
        <v>10.0</v>
      </c>
      <c r="L26" s="230">
        <v>11.0</v>
      </c>
      <c r="M26" s="230">
        <v>12.0</v>
      </c>
      <c r="O26" s="54"/>
      <c r="S26" s="321" t="s">
        <v>758</v>
      </c>
      <c r="T26" s="322">
        <f t="shared" ref="T26:V26" si="9">sum(T23:T25)</f>
        <v>4</v>
      </c>
      <c r="U26" s="323">
        <f t="shared" si="9"/>
        <v>35.2</v>
      </c>
      <c r="V26" s="324">
        <f t="shared" si="9"/>
        <v>464.64</v>
      </c>
      <c r="X26" s="173" t="s">
        <v>696</v>
      </c>
      <c r="Y26" s="174">
        <v>1.0</v>
      </c>
      <c r="Z26" s="175">
        <f t="shared" si="10"/>
        <v>8.8</v>
      </c>
    </row>
    <row r="27" ht="15.75" customHeight="1">
      <c r="A27" s="235" t="s">
        <v>728</v>
      </c>
      <c r="B27" s="284">
        <v>1.3374944271065536</v>
      </c>
      <c r="C27" s="285">
        <v>5.7034220532319395</v>
      </c>
      <c r="D27" s="285">
        <v>1.294777729823047</v>
      </c>
      <c r="E27" s="286">
        <v>2.683363148479428</v>
      </c>
      <c r="F27" s="286">
        <v>1.675977653631285</v>
      </c>
      <c r="G27" s="286">
        <v>1.302648719062093</v>
      </c>
      <c r="H27" s="286">
        <v>1.3245033112582785</v>
      </c>
      <c r="I27" s="286">
        <v>3.8461538461538463</v>
      </c>
      <c r="J27" s="286">
        <v>5.565862708719851</v>
      </c>
      <c r="K27" s="286">
        <v>11.78318931657502</v>
      </c>
      <c r="L27" s="286">
        <v>3.488372093023256</v>
      </c>
      <c r="M27" s="287">
        <v>2.9821073558648115</v>
      </c>
      <c r="O27" s="54"/>
      <c r="X27" s="173" t="s">
        <v>693</v>
      </c>
      <c r="Y27" s="174">
        <v>1.0</v>
      </c>
      <c r="Z27" s="175">
        <f t="shared" si="10"/>
        <v>8.8</v>
      </c>
    </row>
    <row r="28" ht="15.75" customHeight="1">
      <c r="A28" s="235" t="s">
        <v>731</v>
      </c>
      <c r="B28" s="288">
        <v>6.696428571428572</v>
      </c>
      <c r="C28" s="289">
        <v>1.3327410039982228</v>
      </c>
      <c r="D28" s="289">
        <v>1.5236160487557138</v>
      </c>
      <c r="E28" s="290">
        <v>1.421127427759356</v>
      </c>
      <c r="F28" s="290">
        <v>2.4193548387096775</v>
      </c>
      <c r="G28" s="290">
        <v>1.0826416456153012</v>
      </c>
      <c r="H28" s="290">
        <v>1.937984496124031</v>
      </c>
      <c r="I28" s="290">
        <v>3.8071065989847717</v>
      </c>
      <c r="J28" s="290">
        <v>8.174386920980925</v>
      </c>
      <c r="K28" s="290">
        <v>3.500583430571762</v>
      </c>
      <c r="L28" s="290">
        <v>1.2315270935960592</v>
      </c>
      <c r="M28" s="291">
        <v>1.5384615384615385</v>
      </c>
      <c r="O28" s="18"/>
      <c r="S28" s="138" t="s">
        <v>759</v>
      </c>
      <c r="X28" s="173" t="s">
        <v>694</v>
      </c>
      <c r="Y28" s="174">
        <v>1.0</v>
      </c>
      <c r="Z28" s="175">
        <f t="shared" si="10"/>
        <v>8.8</v>
      </c>
    </row>
    <row r="29" ht="15.75" customHeight="1">
      <c r="A29" s="235" t="s">
        <v>735</v>
      </c>
      <c r="B29" s="288">
        <v>1.5625</v>
      </c>
      <c r="C29" s="289">
        <v>1.978891820580475</v>
      </c>
      <c r="D29" s="289">
        <v>8.219178082191782</v>
      </c>
      <c r="E29" s="290">
        <v>1.7595307917888563</v>
      </c>
      <c r="F29" s="290">
        <v>7.5</v>
      </c>
      <c r="G29" s="290">
        <v>2.053388090349076</v>
      </c>
      <c r="H29" s="290">
        <v>3.045685279187817</v>
      </c>
      <c r="I29" s="290">
        <v>1.5535991714137753</v>
      </c>
      <c r="J29" s="290">
        <v>8.571428571428571</v>
      </c>
      <c r="K29" s="290">
        <v>4.518072289156626</v>
      </c>
      <c r="L29" s="290">
        <v>6.012024048096194</v>
      </c>
      <c r="M29" s="291">
        <v>4.316546762589928</v>
      </c>
      <c r="O29" s="18"/>
      <c r="S29" s="140" t="s">
        <v>636</v>
      </c>
      <c r="T29" s="120" t="s">
        <v>637</v>
      </c>
      <c r="U29" s="121" t="str">
        <f>$Q$4&amp;" rxns (+error)"</f>
        <v>8 rxns (+error)</v>
      </c>
      <c r="X29" s="179" t="s">
        <v>691</v>
      </c>
      <c r="Y29" s="174">
        <v>0.6</v>
      </c>
      <c r="Z29" s="175">
        <f t="shared" si="10"/>
        <v>5.28</v>
      </c>
    </row>
    <row r="30" ht="15.75" customHeight="1">
      <c r="A30" s="235" t="s">
        <v>738</v>
      </c>
      <c r="B30" s="288">
        <v>1.493280238924838</v>
      </c>
      <c r="C30" s="289">
        <v>1.7142857142857142</v>
      </c>
      <c r="D30" s="290">
        <v>5.555555555555555</v>
      </c>
      <c r="E30" s="290">
        <v>1.680672268907563</v>
      </c>
      <c r="F30" s="290">
        <v>0.8</v>
      </c>
      <c r="G30" s="290">
        <v>1.3869625520110955</v>
      </c>
      <c r="H30" s="290">
        <v>3.076923076923077</v>
      </c>
      <c r="I30" s="290">
        <v>1.1520737327188941</v>
      </c>
      <c r="J30" s="290">
        <v>9.689922480620156</v>
      </c>
      <c r="K30" s="290">
        <v>4.092769440654842</v>
      </c>
      <c r="L30" s="290">
        <v>1.8867924528301887</v>
      </c>
      <c r="M30" s="291">
        <v>1.9723865877712032</v>
      </c>
      <c r="O30" s="18"/>
      <c r="S30" s="157" t="s">
        <v>682</v>
      </c>
      <c r="T30" s="158">
        <v>15.0</v>
      </c>
      <c r="U30" s="325">
        <f t="shared" ref="U30:U32" si="11">T30*$Q$4*1.1</f>
        <v>132</v>
      </c>
      <c r="X30" s="189" t="s">
        <v>700</v>
      </c>
      <c r="Y30" s="326">
        <v>5.0</v>
      </c>
      <c r="Z30" s="175">
        <f t="shared" si="10"/>
        <v>44</v>
      </c>
    </row>
    <row r="31" ht="15.75" customHeight="1">
      <c r="A31" s="235" t="s">
        <v>740</v>
      </c>
      <c r="B31" s="288">
        <v>12.82051282051282</v>
      </c>
      <c r="C31" s="289">
        <v>2.4096385542168672</v>
      </c>
      <c r="D31" s="290">
        <v>1.8192844147968465</v>
      </c>
      <c r="E31" s="290">
        <v>3.344481605351171</v>
      </c>
      <c r="F31" s="290">
        <v>2.6338893766461813</v>
      </c>
      <c r="G31" s="290">
        <v>1.2285012285012287</v>
      </c>
      <c r="H31" s="290">
        <v>3.901170351105331</v>
      </c>
      <c r="I31" s="290">
        <v>2.1551724137931036</v>
      </c>
      <c r="J31" s="290">
        <v>2.824858757062147</v>
      </c>
      <c r="K31" s="290">
        <v>7.874015748031495</v>
      </c>
      <c r="L31" s="290">
        <v>6.4935064935064934</v>
      </c>
      <c r="M31" s="291">
        <v>3.0</v>
      </c>
      <c r="O31" s="18"/>
      <c r="S31" s="161" t="s">
        <v>760</v>
      </c>
      <c r="T31" s="327">
        <v>4.0</v>
      </c>
      <c r="U31" s="328">
        <f t="shared" si="11"/>
        <v>35.2</v>
      </c>
      <c r="X31" s="261" t="s">
        <v>701</v>
      </c>
      <c r="Y31" s="329">
        <v>1.0</v>
      </c>
      <c r="Z31" s="263">
        <f t="shared" si="10"/>
        <v>8.8</v>
      </c>
    </row>
    <row r="32" ht="15.75" customHeight="1">
      <c r="A32" s="235" t="s">
        <v>742</v>
      </c>
      <c r="B32" s="288">
        <v>1.4634146341463417</v>
      </c>
      <c r="C32" s="289">
        <v>1.5345268542199488</v>
      </c>
      <c r="D32" s="290">
        <v>1.2804097311139564</v>
      </c>
      <c r="E32" s="290">
        <v>1.3972985561248252</v>
      </c>
      <c r="F32" s="290">
        <v>3.8071065989847717</v>
      </c>
      <c r="G32" s="290">
        <v>2.5929127052722563</v>
      </c>
      <c r="H32" s="290">
        <v>1.8237082066869301</v>
      </c>
      <c r="I32" s="290">
        <v>1.8518518518518519</v>
      </c>
      <c r="J32" s="290">
        <v>1.5306122448979593</v>
      </c>
      <c r="K32" s="290">
        <v>2.5510204081632657</v>
      </c>
      <c r="L32" s="290">
        <v>1.744186046511628</v>
      </c>
      <c r="M32" s="291">
        <v>1.611170784103115</v>
      </c>
      <c r="O32" s="18"/>
      <c r="S32" s="330" t="s">
        <v>761</v>
      </c>
      <c r="T32" s="331">
        <v>1.0</v>
      </c>
      <c r="U32" s="332">
        <f t="shared" si="11"/>
        <v>8.8</v>
      </c>
      <c r="X32" s="232" t="s">
        <v>647</v>
      </c>
      <c r="Y32" s="333">
        <f>sum(Y25:Y31)</f>
        <v>24</v>
      </c>
      <c r="Z32" s="265">
        <f>SUM(Z25:Z31)</f>
        <v>211.2</v>
      </c>
    </row>
    <row r="33" ht="15.75" customHeight="1">
      <c r="A33" s="235" t="s">
        <v>745</v>
      </c>
      <c r="B33" s="288">
        <v>1.672240802675585</v>
      </c>
      <c r="C33" s="289">
        <v>1.4634146341463417</v>
      </c>
      <c r="D33" s="290">
        <v>2.838221381267738</v>
      </c>
      <c r="E33" s="290">
        <v>4.643962848297214</v>
      </c>
      <c r="F33" s="290">
        <v>14.556040756914118</v>
      </c>
      <c r="G33" s="290">
        <v>10.118043844856661</v>
      </c>
      <c r="H33" s="290">
        <v>1.4506769825918764</v>
      </c>
      <c r="I33" s="290">
        <v>1.6366612111292962</v>
      </c>
      <c r="J33" s="290">
        <v>2.6978417266187047</v>
      </c>
      <c r="K33" s="290">
        <v>3.8265306122448974</v>
      </c>
      <c r="L33" s="290">
        <v>6.329113924050634</v>
      </c>
      <c r="M33" s="291">
        <v>1.0359116022099446</v>
      </c>
      <c r="O33" s="18"/>
      <c r="S33" s="334" t="s">
        <v>647</v>
      </c>
      <c r="T33" s="335">
        <f t="shared" ref="T33:U33" si="12">SUM(T30:T32)</f>
        <v>20</v>
      </c>
      <c r="U33" s="336">
        <f t="shared" si="12"/>
        <v>176</v>
      </c>
    </row>
    <row r="34" ht="15.75" customHeight="1">
      <c r="A34" s="235" t="s">
        <v>747</v>
      </c>
      <c r="B34" s="304">
        <v>1.4822134387351777</v>
      </c>
      <c r="C34" s="305">
        <v>1.5948963317384368</v>
      </c>
      <c r="D34" s="306">
        <v>3.164556962025317</v>
      </c>
      <c r="E34" s="306">
        <v>2.4429967426710095</v>
      </c>
      <c r="F34" s="306">
        <v>3.851091142490372</v>
      </c>
      <c r="G34" s="306">
        <v>1.7543859649122806</v>
      </c>
      <c r="H34" s="306">
        <v>1.2531328320802007</v>
      </c>
      <c r="I34" s="306">
        <v>1.9169329073482428</v>
      </c>
      <c r="J34" s="306">
        <v>6.302521008403361</v>
      </c>
      <c r="K34" s="306">
        <v>1.056338028169014</v>
      </c>
      <c r="L34" s="306">
        <v>1.9717384160368057</v>
      </c>
      <c r="M34" s="307">
        <v>2.7958993476234855</v>
      </c>
      <c r="S34" s="292" t="str">
        <f>"x "&amp;$Q$5&amp;" MM"</f>
        <v>x 12 MM</v>
      </c>
      <c r="X34" s="138" t="s">
        <v>762</v>
      </c>
    </row>
    <row r="35" ht="15.75" customHeight="1">
      <c r="X35" s="232" t="s">
        <v>689</v>
      </c>
      <c r="Y35" s="337" t="s">
        <v>763</v>
      </c>
    </row>
    <row r="36" ht="15.75" customHeight="1">
      <c r="X36" s="243" t="s">
        <v>764</v>
      </c>
      <c r="Y36" s="338">
        <v>24.0</v>
      </c>
    </row>
    <row r="37" ht="15.75" customHeight="1">
      <c r="B37" s="138" t="s">
        <v>630</v>
      </c>
      <c r="X37" s="177" t="s">
        <v>765</v>
      </c>
      <c r="Y37" s="339">
        <v>20.0</v>
      </c>
    </row>
    <row r="38" ht="15.75" customHeight="1">
      <c r="A38" s="97" t="s">
        <v>766</v>
      </c>
      <c r="B38" s="340" t="s">
        <v>625</v>
      </c>
      <c r="C38" s="341" t="s">
        <v>632</v>
      </c>
      <c r="D38" s="342" t="s">
        <v>767</v>
      </c>
      <c r="X38" s="343" t="s">
        <v>768</v>
      </c>
      <c r="Y38" s="344">
        <v>6.0</v>
      </c>
    </row>
    <row r="39" ht="15.75" customHeight="1">
      <c r="A39" s="97">
        <v>42.0</v>
      </c>
      <c r="B39" s="246">
        <v>376.0</v>
      </c>
      <c r="C39" s="77" t="s">
        <v>769</v>
      </c>
      <c r="D39" s="345">
        <v>25.468143463134766</v>
      </c>
      <c r="X39" s="232" t="s">
        <v>647</v>
      </c>
      <c r="Y39" s="336">
        <f>sum(Y36:Y38)</f>
        <v>50</v>
      </c>
    </row>
    <row r="40" ht="15.75" customHeight="1">
      <c r="A40" s="97">
        <v>92.0</v>
      </c>
      <c r="B40" s="246">
        <v>226.0</v>
      </c>
      <c r="C40" s="77" t="s">
        <v>770</v>
      </c>
      <c r="D40" s="345">
        <v>25.48535919189453</v>
      </c>
      <c r="X40" s="346" t="str">
        <f>"x "&amp;Q4&amp;" MM"</f>
        <v>x 8 MM</v>
      </c>
    </row>
    <row r="41" ht="15.75" customHeight="1">
      <c r="A41" s="97">
        <v>30.0</v>
      </c>
      <c r="B41" s="246">
        <v>375.0</v>
      </c>
      <c r="C41" s="77" t="s">
        <v>771</v>
      </c>
      <c r="D41" s="345">
        <v>25.806598663330078</v>
      </c>
    </row>
    <row r="42" ht="15.75" customHeight="1">
      <c r="A42" s="97">
        <v>19.0</v>
      </c>
      <c r="B42" s="246">
        <v>210.0</v>
      </c>
      <c r="C42" s="77" t="s">
        <v>772</v>
      </c>
      <c r="D42" s="345">
        <v>25.874849319458008</v>
      </c>
    </row>
    <row r="43" ht="15.75" customHeight="1">
      <c r="A43" s="97">
        <v>7.0</v>
      </c>
      <c r="B43" s="246">
        <v>209.0</v>
      </c>
      <c r="C43" s="77" t="s">
        <v>773</v>
      </c>
      <c r="D43" s="345">
        <v>25.952821731567383</v>
      </c>
    </row>
    <row r="44" ht="15.75" customHeight="1">
      <c r="A44" s="97">
        <v>90.0</v>
      </c>
      <c r="B44" s="246">
        <v>208.0</v>
      </c>
      <c r="C44" s="77" t="s">
        <v>774</v>
      </c>
      <c r="D44" s="345">
        <v>25.96611785888672</v>
      </c>
    </row>
    <row r="45" ht="15.75" customHeight="1">
      <c r="A45" s="97">
        <v>28.0</v>
      </c>
      <c r="B45" s="246">
        <v>348.0</v>
      </c>
      <c r="C45" s="77" t="s">
        <v>775</v>
      </c>
      <c r="D45" s="345">
        <v>25.99004364013672</v>
      </c>
    </row>
    <row r="46" ht="15.75" customHeight="1">
      <c r="A46" s="97">
        <v>14.0</v>
      </c>
      <c r="B46" s="246">
        <v>326.0</v>
      </c>
      <c r="C46" s="77" t="s">
        <v>641</v>
      </c>
      <c r="D46" s="345">
        <v>26.07185173034668</v>
      </c>
    </row>
    <row r="47" ht="15.75" customHeight="1">
      <c r="A47" s="97">
        <v>78.0</v>
      </c>
      <c r="B47" s="246">
        <v>206.0</v>
      </c>
      <c r="C47" s="77" t="s">
        <v>776</v>
      </c>
      <c r="D47" s="345">
        <v>26.116085052490234</v>
      </c>
    </row>
    <row r="48" ht="15.75" customHeight="1">
      <c r="A48" s="97">
        <v>55.0</v>
      </c>
      <c r="B48" s="246">
        <v>213.0</v>
      </c>
      <c r="C48" s="77" t="s">
        <v>777</v>
      </c>
      <c r="D48" s="345">
        <v>26.217395782470703</v>
      </c>
    </row>
    <row r="49" ht="15.75" customHeight="1">
      <c r="A49" s="97">
        <v>67.0</v>
      </c>
      <c r="B49" s="246">
        <v>214.0</v>
      </c>
      <c r="C49" s="77" t="s">
        <v>778</v>
      </c>
      <c r="D49" s="345">
        <v>26.24445915222168</v>
      </c>
    </row>
    <row r="50" ht="15.75" customHeight="1">
      <c r="A50" s="97">
        <v>36.0</v>
      </c>
      <c r="B50" s="246">
        <v>275.0</v>
      </c>
      <c r="C50" s="77" t="s">
        <v>779</v>
      </c>
      <c r="D50" s="345">
        <v>26.447141647338867</v>
      </c>
    </row>
    <row r="51" ht="15.75" customHeight="1">
      <c r="A51" s="97">
        <v>62.0</v>
      </c>
      <c r="B51" s="246">
        <v>332.0</v>
      </c>
      <c r="C51" s="77" t="s">
        <v>664</v>
      </c>
      <c r="D51" s="345">
        <v>26.489591598510742</v>
      </c>
    </row>
    <row r="52" ht="15.75" customHeight="1">
      <c r="A52" s="97">
        <v>79.0</v>
      </c>
      <c r="B52" s="246">
        <v>216.0</v>
      </c>
      <c r="C52" s="77" t="s">
        <v>780</v>
      </c>
      <c r="D52" s="345">
        <v>26.604162216186523</v>
      </c>
    </row>
    <row r="53" ht="15.75" customHeight="1">
      <c r="A53" s="97">
        <v>59.0</v>
      </c>
      <c r="B53" s="246">
        <v>267.0</v>
      </c>
      <c r="C53" s="77" t="s">
        <v>781</v>
      </c>
      <c r="D53" s="345">
        <v>26.792570114135742</v>
      </c>
    </row>
    <row r="54" ht="15.75" customHeight="1">
      <c r="A54" s="97">
        <v>2.0</v>
      </c>
      <c r="B54" s="246">
        <v>325.0</v>
      </c>
      <c r="C54" s="77" t="s">
        <v>660</v>
      </c>
      <c r="D54" s="345">
        <v>26.792678833007812</v>
      </c>
    </row>
    <row r="55" ht="15.75" customHeight="1">
      <c r="A55" s="97">
        <v>86.0</v>
      </c>
      <c r="B55" s="246">
        <v>334.0</v>
      </c>
      <c r="C55" s="77" t="s">
        <v>646</v>
      </c>
      <c r="D55" s="345">
        <v>26.803813934326172</v>
      </c>
    </row>
    <row r="56" ht="15.75" customHeight="1">
      <c r="A56" s="97">
        <v>38.0</v>
      </c>
      <c r="B56" s="246">
        <v>329.0</v>
      </c>
      <c r="C56" s="77" t="s">
        <v>669</v>
      </c>
      <c r="D56" s="345">
        <v>26.82236099243164</v>
      </c>
    </row>
    <row r="57" ht="15.75" customHeight="1">
      <c r="A57" s="97">
        <v>15.0</v>
      </c>
      <c r="B57" s="246">
        <v>336.0</v>
      </c>
      <c r="C57" s="77" t="s">
        <v>679</v>
      </c>
      <c r="D57" s="345">
        <v>26.949657440185547</v>
      </c>
    </row>
    <row r="58" ht="15.75" customHeight="1">
      <c r="A58" s="97">
        <v>63.0</v>
      </c>
      <c r="B58" s="246">
        <v>340.0</v>
      </c>
      <c r="C58" s="77" t="s">
        <v>782</v>
      </c>
      <c r="D58" s="345">
        <v>27.154346466064453</v>
      </c>
      <c r="F58" s="138" t="s">
        <v>783</v>
      </c>
      <c r="H58" s="97" t="s">
        <v>703</v>
      </c>
    </row>
    <row r="59" ht="15.75" customHeight="1">
      <c r="A59" s="97">
        <v>75.0</v>
      </c>
      <c r="B59" s="246">
        <v>341.0</v>
      </c>
      <c r="C59" s="77" t="s">
        <v>784</v>
      </c>
      <c r="D59" s="345">
        <v>27.212310791015625</v>
      </c>
    </row>
    <row r="60" ht="15.75" customHeight="1">
      <c r="A60" s="97">
        <v>39.0</v>
      </c>
      <c r="B60" s="246">
        <v>338.0</v>
      </c>
      <c r="C60" s="77" t="s">
        <v>785</v>
      </c>
      <c r="D60" s="345">
        <v>27.25895118713379</v>
      </c>
    </row>
    <row r="61" ht="15.75" customHeight="1">
      <c r="A61" s="97">
        <v>51.0</v>
      </c>
      <c r="B61" s="246">
        <v>339.0</v>
      </c>
      <c r="C61" s="77" t="s">
        <v>786</v>
      </c>
      <c r="D61" s="345">
        <v>27.503643035888672</v>
      </c>
    </row>
    <row r="62" ht="15.75" customHeight="1">
      <c r="A62" s="97">
        <v>43.0</v>
      </c>
      <c r="B62" s="246">
        <v>212.0</v>
      </c>
      <c r="C62" s="77" t="s">
        <v>787</v>
      </c>
      <c r="D62" s="345">
        <v>27.529708862304688</v>
      </c>
    </row>
    <row r="63" ht="15.75" customHeight="1">
      <c r="A63" s="97">
        <v>24.0</v>
      </c>
      <c r="B63" s="246">
        <v>274.0</v>
      </c>
      <c r="C63" s="77" t="s">
        <v>788</v>
      </c>
      <c r="D63" s="345">
        <v>27.61977195739746</v>
      </c>
    </row>
    <row r="64" ht="15.75" customHeight="1">
      <c r="A64" s="97">
        <v>44.0</v>
      </c>
      <c r="B64" s="246">
        <v>222.0</v>
      </c>
      <c r="C64" s="77" t="s">
        <v>789</v>
      </c>
      <c r="D64" s="345">
        <v>27.619873046875</v>
      </c>
    </row>
    <row r="65" ht="15.75" customHeight="1">
      <c r="A65" s="97">
        <v>88.0</v>
      </c>
      <c r="B65" s="246">
        <v>357.0</v>
      </c>
      <c r="C65" s="77" t="s">
        <v>790</v>
      </c>
      <c r="D65" s="345">
        <v>27.629810333251953</v>
      </c>
    </row>
    <row r="66" ht="15.75" customHeight="1">
      <c r="A66" s="97">
        <v>27.0</v>
      </c>
      <c r="B66" s="246">
        <v>337.0</v>
      </c>
      <c r="C66" s="77" t="s">
        <v>681</v>
      </c>
      <c r="D66" s="345">
        <v>27.691390991210938</v>
      </c>
    </row>
    <row r="67" ht="15.75" customHeight="1">
      <c r="A67" s="97">
        <v>52.0</v>
      </c>
      <c r="B67" s="246">
        <v>351.0</v>
      </c>
      <c r="C67" s="77" t="s">
        <v>791</v>
      </c>
      <c r="D67" s="345">
        <v>27.766008377075195</v>
      </c>
    </row>
    <row r="68" ht="15.75" customHeight="1">
      <c r="A68" s="97">
        <v>32.0</v>
      </c>
      <c r="B68" s="246">
        <v>221.0</v>
      </c>
      <c r="C68" s="77" t="s">
        <v>792</v>
      </c>
      <c r="D68" s="345">
        <v>27.969511032104492</v>
      </c>
    </row>
    <row r="69" ht="15.75" customHeight="1">
      <c r="A69" s="97">
        <v>85.0</v>
      </c>
      <c r="B69" s="246">
        <v>324.0</v>
      </c>
      <c r="C69" s="77" t="s">
        <v>643</v>
      </c>
      <c r="D69" s="345">
        <v>28.137393951416016</v>
      </c>
    </row>
    <row r="70" ht="15.75" customHeight="1">
      <c r="A70" s="97">
        <v>54.0</v>
      </c>
      <c r="B70" s="246">
        <v>203.0</v>
      </c>
      <c r="C70" s="77" t="s">
        <v>793</v>
      </c>
      <c r="D70" s="345">
        <v>28.18342399597168</v>
      </c>
    </row>
    <row r="71" ht="15.75" customHeight="1">
      <c r="A71" s="97">
        <v>4.0</v>
      </c>
      <c r="B71" s="246">
        <v>344.0</v>
      </c>
      <c r="C71" s="77" t="s">
        <v>794</v>
      </c>
      <c r="D71" s="345">
        <v>28.210506439208984</v>
      </c>
    </row>
    <row r="72" ht="15.75" customHeight="1">
      <c r="A72" s="97">
        <v>11.0</v>
      </c>
      <c r="B72" s="246">
        <v>262.0</v>
      </c>
      <c r="C72" s="77" t="s">
        <v>795</v>
      </c>
      <c r="D72" s="345">
        <v>28.424043655395508</v>
      </c>
    </row>
    <row r="73" ht="15.75" customHeight="1">
      <c r="A73" s="97">
        <v>83.0</v>
      </c>
      <c r="B73" s="246">
        <v>269.0</v>
      </c>
      <c r="C73" s="77" t="s">
        <v>796</v>
      </c>
      <c r="D73" s="345">
        <v>28.430238723754883</v>
      </c>
    </row>
    <row r="74" ht="15.75" customHeight="1">
      <c r="A74" s="97">
        <v>77.0</v>
      </c>
      <c r="B74" s="246">
        <v>371.0</v>
      </c>
      <c r="C74" s="77" t="s">
        <v>797</v>
      </c>
      <c r="D74" s="345">
        <v>28.549156188964844</v>
      </c>
    </row>
    <row r="75" ht="15.75" customHeight="1">
      <c r="A75" s="97">
        <v>57.0</v>
      </c>
      <c r="B75" s="246">
        <v>249.0</v>
      </c>
      <c r="C75" s="77" t="s">
        <v>798</v>
      </c>
      <c r="D75" s="345">
        <v>28.7041015625</v>
      </c>
    </row>
    <row r="76" ht="15.75" customHeight="1">
      <c r="A76" s="97">
        <v>13.0</v>
      </c>
      <c r="B76" s="246" t="s">
        <v>107</v>
      </c>
      <c r="C76" s="77" t="s">
        <v>638</v>
      </c>
      <c r="D76" s="345">
        <v>28.80683135986328</v>
      </c>
    </row>
    <row r="77" ht="15.75" customHeight="1">
      <c r="A77" s="97">
        <v>40.0</v>
      </c>
      <c r="B77" s="246">
        <v>350.0</v>
      </c>
      <c r="C77" s="77" t="s">
        <v>799</v>
      </c>
      <c r="D77" s="345">
        <v>28.843002319335938</v>
      </c>
    </row>
    <row r="78" ht="15.75" customHeight="1">
      <c r="A78" s="97">
        <v>87.0</v>
      </c>
      <c r="B78" s="246">
        <v>343.0</v>
      </c>
      <c r="C78" s="77" t="s">
        <v>800</v>
      </c>
      <c r="D78" s="345">
        <v>29.155229568481445</v>
      </c>
    </row>
    <row r="79" ht="15.75" customHeight="1">
      <c r="A79" s="97">
        <v>20.0</v>
      </c>
      <c r="B79" s="246">
        <v>220.0</v>
      </c>
      <c r="C79" s="77" t="s">
        <v>801</v>
      </c>
      <c r="D79" s="345">
        <v>29.23392677307129</v>
      </c>
    </row>
    <row r="80" ht="15.75" customHeight="1">
      <c r="A80" s="97">
        <v>46.0</v>
      </c>
      <c r="B80" s="246">
        <v>256.0</v>
      </c>
      <c r="C80" s="77" t="s">
        <v>802</v>
      </c>
      <c r="D80" s="345">
        <v>29.251188278198242</v>
      </c>
    </row>
    <row r="81" ht="15.75" customHeight="1">
      <c r="A81" s="97">
        <v>82.0</v>
      </c>
      <c r="B81" s="246">
        <v>260.0</v>
      </c>
      <c r="C81" s="77" t="s">
        <v>803</v>
      </c>
      <c r="D81" s="345">
        <v>29.267702102661133</v>
      </c>
    </row>
    <row r="82" ht="15.75" customHeight="1">
      <c r="A82" s="97">
        <v>34.0</v>
      </c>
      <c r="B82" s="246">
        <v>255.0</v>
      </c>
      <c r="C82" s="77" t="s">
        <v>804</v>
      </c>
      <c r="D82" s="345">
        <v>29.334354400634766</v>
      </c>
    </row>
    <row r="83" ht="15.75" customHeight="1">
      <c r="A83" s="97">
        <v>22.0</v>
      </c>
      <c r="B83" s="246">
        <v>254.0</v>
      </c>
      <c r="C83" s="77" t="s">
        <v>805</v>
      </c>
      <c r="D83" s="345">
        <v>29.343090057373047</v>
      </c>
    </row>
    <row r="84" ht="15.75" customHeight="1">
      <c r="A84" s="97">
        <v>48.0</v>
      </c>
      <c r="B84" s="246">
        <v>277.0</v>
      </c>
      <c r="C84" s="77" t="s">
        <v>806</v>
      </c>
      <c r="D84" s="345">
        <v>29.494108200073242</v>
      </c>
    </row>
    <row r="85" ht="15.75" customHeight="1">
      <c r="A85" s="97">
        <v>80.0</v>
      </c>
      <c r="B85" s="246">
        <v>225.0</v>
      </c>
      <c r="C85" s="77" t="s">
        <v>807</v>
      </c>
      <c r="D85" s="345">
        <v>29.61139678955078</v>
      </c>
      <c r="F85" s="138" t="s">
        <v>783</v>
      </c>
      <c r="H85" s="97" t="s">
        <v>698</v>
      </c>
      <c r="P85" s="114" t="s">
        <v>808</v>
      </c>
    </row>
    <row r="86" ht="15.75" customHeight="1">
      <c r="A86" s="97">
        <v>81.0</v>
      </c>
      <c r="B86" s="246">
        <v>251.0</v>
      </c>
      <c r="C86" s="77" t="s">
        <v>809</v>
      </c>
      <c r="D86" s="345">
        <v>29.81987762451172</v>
      </c>
    </row>
    <row r="87" ht="15.75" customHeight="1">
      <c r="A87" s="97">
        <v>12.0</v>
      </c>
      <c r="B87" s="246">
        <v>273.0</v>
      </c>
      <c r="C87" s="77" t="s">
        <v>810</v>
      </c>
      <c r="D87" s="345">
        <v>29.97762107849121</v>
      </c>
    </row>
    <row r="88" ht="15.75" customHeight="1">
      <c r="A88" s="97">
        <v>26.0</v>
      </c>
      <c r="B88" s="246">
        <v>328.0</v>
      </c>
      <c r="C88" s="77" t="s">
        <v>655</v>
      </c>
      <c r="D88" s="345">
        <v>30.052881240844727</v>
      </c>
    </row>
    <row r="89" ht="15.75" customHeight="1">
      <c r="A89" s="97">
        <v>35.0</v>
      </c>
      <c r="B89" s="246">
        <v>265.0</v>
      </c>
      <c r="C89" s="77" t="s">
        <v>811</v>
      </c>
      <c r="D89" s="345">
        <v>30.138490676879883</v>
      </c>
    </row>
    <row r="90" ht="15.75" customHeight="1">
      <c r="A90" s="97">
        <v>71.0</v>
      </c>
      <c r="B90" s="246">
        <v>268.0</v>
      </c>
      <c r="C90" s="77" t="s">
        <v>812</v>
      </c>
      <c r="D90" s="345">
        <v>30.161928176879883</v>
      </c>
    </row>
    <row r="91" ht="15.75" customHeight="1">
      <c r="A91" s="97">
        <v>93.0</v>
      </c>
      <c r="B91" s="246">
        <v>252.0</v>
      </c>
      <c r="C91" s="77" t="s">
        <v>813</v>
      </c>
      <c r="D91" s="345">
        <v>30.179006576538086</v>
      </c>
    </row>
    <row r="92" ht="15.75" customHeight="1">
      <c r="A92" s="97">
        <v>18.0</v>
      </c>
      <c r="B92" s="246">
        <v>374.0</v>
      </c>
      <c r="C92" s="77" t="s">
        <v>814</v>
      </c>
      <c r="D92" s="345">
        <v>30.27046012878418</v>
      </c>
    </row>
    <row r="93" ht="15.75" customHeight="1">
      <c r="A93" s="97">
        <v>16.0</v>
      </c>
      <c r="B93" s="246">
        <v>346.0</v>
      </c>
      <c r="C93" s="77" t="s">
        <v>815</v>
      </c>
      <c r="D93" s="345">
        <v>30.340049743652344</v>
      </c>
    </row>
    <row r="94" ht="15.75" customHeight="1">
      <c r="A94" s="97">
        <v>58.0</v>
      </c>
      <c r="B94" s="246">
        <v>257.0</v>
      </c>
      <c r="C94" s="77" t="s">
        <v>816</v>
      </c>
      <c r="D94" s="345">
        <v>30.366437911987305</v>
      </c>
    </row>
    <row r="95" ht="15.75" customHeight="1">
      <c r="A95" s="97">
        <v>96.0</v>
      </c>
      <c r="B95" s="246">
        <v>283.0</v>
      </c>
      <c r="C95" s="77" t="s">
        <v>817</v>
      </c>
      <c r="D95" s="345">
        <v>30.378097534179688</v>
      </c>
    </row>
    <row r="96" ht="15.75" customHeight="1">
      <c r="A96" s="97">
        <v>76.0</v>
      </c>
      <c r="B96" s="246">
        <v>354.0</v>
      </c>
      <c r="C96" s="77" t="s">
        <v>818</v>
      </c>
      <c r="D96" s="345">
        <v>30.398868560791016</v>
      </c>
    </row>
    <row r="97" ht="15.75" customHeight="1">
      <c r="A97" s="97">
        <v>10.0</v>
      </c>
      <c r="B97" s="246">
        <v>253.0</v>
      </c>
      <c r="C97" s="77" t="s">
        <v>819</v>
      </c>
      <c r="D97" s="345">
        <v>30.4058780670166</v>
      </c>
    </row>
    <row r="98" ht="15.75" customHeight="1">
      <c r="A98" s="97">
        <v>6.0</v>
      </c>
      <c r="B98" s="246">
        <v>373.0</v>
      </c>
      <c r="C98" s="77" t="s">
        <v>820</v>
      </c>
      <c r="D98" s="345">
        <v>30.526113510131836</v>
      </c>
    </row>
    <row r="99" ht="15.75" customHeight="1">
      <c r="A99" s="97">
        <v>64.0</v>
      </c>
      <c r="B99" s="246">
        <v>352.0</v>
      </c>
      <c r="C99" s="77" t="s">
        <v>821</v>
      </c>
      <c r="D99" s="345">
        <v>30.53313636779785</v>
      </c>
    </row>
    <row r="100" ht="15.75" customHeight="1">
      <c r="A100" s="97">
        <v>84.0</v>
      </c>
      <c r="B100" s="246">
        <v>282.0</v>
      </c>
      <c r="C100" s="77" t="s">
        <v>822</v>
      </c>
      <c r="D100" s="345">
        <v>30.65635108947754</v>
      </c>
    </row>
    <row r="101" ht="15.75" customHeight="1">
      <c r="A101" s="97">
        <v>33.0</v>
      </c>
      <c r="B101" s="246">
        <v>240.0</v>
      </c>
      <c r="C101" s="77" t="s">
        <v>823</v>
      </c>
      <c r="D101" s="345">
        <v>30.722370147705078</v>
      </c>
    </row>
    <row r="102" ht="15.75" customHeight="1">
      <c r="A102" s="97">
        <v>50.0</v>
      </c>
      <c r="B102" s="246">
        <v>331.0</v>
      </c>
      <c r="C102" s="77" t="s">
        <v>674</v>
      </c>
      <c r="D102" s="345">
        <v>30.726716995239258</v>
      </c>
    </row>
    <row r="103" ht="15.75" customHeight="1">
      <c r="A103" s="97">
        <v>25.0</v>
      </c>
      <c r="B103" s="246" t="s">
        <v>109</v>
      </c>
      <c r="C103" s="77" t="s">
        <v>652</v>
      </c>
      <c r="D103" s="345">
        <v>30.771581649780273</v>
      </c>
    </row>
    <row r="104" ht="15.75" customHeight="1">
      <c r="A104" s="97">
        <v>60.0</v>
      </c>
      <c r="B104" s="246">
        <v>278.0</v>
      </c>
      <c r="C104" s="77" t="s">
        <v>824</v>
      </c>
      <c r="D104" s="345">
        <v>30.808290481567383</v>
      </c>
    </row>
    <row r="105" ht="15.75" customHeight="1">
      <c r="A105" s="97">
        <v>8.0</v>
      </c>
      <c r="B105" s="246">
        <v>219.0</v>
      </c>
      <c r="C105" s="77" t="s">
        <v>825</v>
      </c>
      <c r="D105" s="345">
        <v>30.864669799804688</v>
      </c>
    </row>
    <row r="106" ht="15.75" customHeight="1">
      <c r="A106" s="97">
        <v>1.0</v>
      </c>
      <c r="B106" s="246" t="s">
        <v>103</v>
      </c>
      <c r="C106" s="77" t="s">
        <v>657</v>
      </c>
      <c r="D106" s="345">
        <v>30.948637008666992</v>
      </c>
    </row>
    <row r="107" ht="15.75" customHeight="1">
      <c r="A107" s="97">
        <v>45.0</v>
      </c>
      <c r="B107" s="246">
        <v>245.0</v>
      </c>
      <c r="C107" s="77" t="s">
        <v>826</v>
      </c>
      <c r="D107" s="345">
        <v>30.951358795166016</v>
      </c>
    </row>
    <row r="108" ht="15.75" customHeight="1">
      <c r="A108" s="97">
        <v>21.0</v>
      </c>
      <c r="B108" s="246">
        <v>231.0</v>
      </c>
      <c r="C108" s="77" t="s">
        <v>827</v>
      </c>
      <c r="D108" s="345">
        <v>31.02132797241211</v>
      </c>
    </row>
    <row r="109" ht="15.75" customHeight="1">
      <c r="A109" s="97">
        <v>61.0</v>
      </c>
      <c r="B109" s="258" t="s">
        <v>116</v>
      </c>
      <c r="C109" s="77" t="s">
        <v>662</v>
      </c>
      <c r="D109" s="345">
        <v>31.02893829345703</v>
      </c>
    </row>
    <row r="110" ht="15.75" customHeight="1">
      <c r="A110" s="97">
        <v>23.0</v>
      </c>
      <c r="B110" s="246">
        <v>263.0</v>
      </c>
      <c r="C110" s="77" t="s">
        <v>828</v>
      </c>
      <c r="D110" s="345">
        <v>31.17036247253418</v>
      </c>
    </row>
    <row r="111" ht="15.75" customHeight="1">
      <c r="A111" s="97">
        <v>29.0</v>
      </c>
      <c r="B111" s="246">
        <v>366.0</v>
      </c>
      <c r="C111" s="77" t="s">
        <v>829</v>
      </c>
      <c r="D111" s="345">
        <v>31.26652717590332</v>
      </c>
    </row>
    <row r="112" ht="15.75" customHeight="1">
      <c r="A112" s="97">
        <v>3.0</v>
      </c>
      <c r="B112" s="246">
        <v>335.0</v>
      </c>
      <c r="C112" s="77" t="s">
        <v>677</v>
      </c>
      <c r="D112" s="345">
        <v>31.42790412902832</v>
      </c>
    </row>
    <row r="113" ht="15.75" customHeight="1">
      <c r="A113" s="97">
        <v>89.0</v>
      </c>
      <c r="B113" s="246">
        <v>372.0</v>
      </c>
      <c r="C113" s="77" t="s">
        <v>830</v>
      </c>
      <c r="D113" s="345">
        <v>31.58975601196289</v>
      </c>
    </row>
    <row r="114" ht="15.75" customHeight="1">
      <c r="A114" s="97">
        <v>94.0</v>
      </c>
      <c r="B114" s="246">
        <v>261.0</v>
      </c>
      <c r="C114" s="77" t="s">
        <v>831</v>
      </c>
      <c r="D114" s="345">
        <v>31.600650787353516</v>
      </c>
    </row>
    <row r="115" ht="15.75" customHeight="1">
      <c r="A115" s="97">
        <v>31.0</v>
      </c>
      <c r="B115" s="246">
        <v>211.0</v>
      </c>
      <c r="C115" s="77" t="s">
        <v>832</v>
      </c>
      <c r="D115" s="345">
        <v>31.608427047729492</v>
      </c>
    </row>
    <row r="116" ht="15.75" customHeight="1">
      <c r="A116" s="97">
        <v>72.0</v>
      </c>
      <c r="B116" s="246">
        <v>280.0</v>
      </c>
      <c r="C116" s="77" t="s">
        <v>112</v>
      </c>
      <c r="D116" s="345">
        <v>31.611478805541992</v>
      </c>
    </row>
    <row r="117" ht="15.75" customHeight="1">
      <c r="A117" s="97">
        <v>73.0</v>
      </c>
      <c r="B117" s="246">
        <v>321.0</v>
      </c>
      <c r="C117" s="77" t="s">
        <v>648</v>
      </c>
      <c r="D117" s="345">
        <v>31.70392417907715</v>
      </c>
    </row>
    <row r="118" ht="15.75" customHeight="1">
      <c r="A118" s="97">
        <v>69.0</v>
      </c>
      <c r="B118" s="246">
        <v>250.0</v>
      </c>
      <c r="C118" s="77" t="s">
        <v>833</v>
      </c>
      <c r="D118" s="345">
        <v>31.75572967529297</v>
      </c>
    </row>
    <row r="119" ht="15.75" customHeight="1">
      <c r="A119" s="97">
        <v>41.0</v>
      </c>
      <c r="B119" s="246">
        <v>368.0</v>
      </c>
      <c r="C119" s="77" t="s">
        <v>834</v>
      </c>
      <c r="D119" s="345">
        <v>31.799413681030273</v>
      </c>
    </row>
    <row r="120" ht="15.75" customHeight="1">
      <c r="A120" s="97">
        <v>70.0</v>
      </c>
      <c r="B120" s="246">
        <v>258.0</v>
      </c>
      <c r="C120" s="77" t="s">
        <v>835</v>
      </c>
      <c r="D120" s="345">
        <v>32.17080307006836</v>
      </c>
    </row>
    <row r="121" ht="15.75" customHeight="1">
      <c r="A121" s="97">
        <v>56.0</v>
      </c>
      <c r="B121" s="246">
        <v>223.0</v>
      </c>
      <c r="C121" s="77" t="s">
        <v>836</v>
      </c>
      <c r="D121" s="345">
        <v>32.207359313964844</v>
      </c>
    </row>
    <row r="122" ht="15.75" customHeight="1">
      <c r="A122" s="97">
        <v>5.0</v>
      </c>
      <c r="B122" s="246">
        <v>356.0</v>
      </c>
      <c r="C122" s="77" t="s">
        <v>837</v>
      </c>
      <c r="D122" s="345">
        <v>32.20901870727539</v>
      </c>
    </row>
    <row r="123" ht="15.75" customHeight="1">
      <c r="A123" s="97">
        <v>91.0</v>
      </c>
      <c r="B123" s="246">
        <v>218.0</v>
      </c>
      <c r="C123" s="77" t="s">
        <v>838</v>
      </c>
      <c r="D123" s="345">
        <v>32.27562713623047</v>
      </c>
      <c r="E123" s="97" t="s">
        <v>839</v>
      </c>
    </row>
    <row r="124" ht="15.75" customHeight="1">
      <c r="A124" s="97">
        <v>95.0</v>
      </c>
      <c r="B124" s="246">
        <v>271.0</v>
      </c>
      <c r="C124" s="77" t="s">
        <v>840</v>
      </c>
      <c r="D124" s="345">
        <v>32.31640625</v>
      </c>
    </row>
    <row r="125" ht="15.75" customHeight="1">
      <c r="A125" s="97">
        <v>47.0</v>
      </c>
      <c r="B125" s="246">
        <v>266.0</v>
      </c>
      <c r="C125" s="77" t="s">
        <v>841</v>
      </c>
      <c r="D125" s="345">
        <v>32.4579963684082</v>
      </c>
    </row>
    <row r="126" ht="15.75" customHeight="1">
      <c r="A126" s="97">
        <v>74.0</v>
      </c>
      <c r="B126" s="246">
        <v>333.0</v>
      </c>
      <c r="C126" s="77" t="s">
        <v>650</v>
      </c>
      <c r="D126" s="345">
        <v>32.4701042175293</v>
      </c>
    </row>
    <row r="127" ht="15.75" customHeight="1">
      <c r="A127" s="97">
        <v>37.0</v>
      </c>
      <c r="B127" s="246" t="s">
        <v>111</v>
      </c>
      <c r="C127" s="77" t="s">
        <v>666</v>
      </c>
      <c r="D127" s="345">
        <v>32.5786247253418</v>
      </c>
    </row>
    <row r="128" ht="15.75" customHeight="1">
      <c r="A128" s="97">
        <v>9.0</v>
      </c>
      <c r="B128" s="246">
        <v>228.0</v>
      </c>
      <c r="C128" s="77" t="s">
        <v>842</v>
      </c>
      <c r="D128" s="345">
        <v>32.6518440246582</v>
      </c>
    </row>
    <row r="129" ht="15.75" customHeight="1">
      <c r="A129" s="97">
        <v>53.0</v>
      </c>
      <c r="B129" s="246">
        <v>369.0</v>
      </c>
      <c r="C129" s="77" t="s">
        <v>843</v>
      </c>
      <c r="D129" s="345">
        <v>32.95177459716797</v>
      </c>
    </row>
    <row r="130" ht="15.75" customHeight="1">
      <c r="A130" s="97">
        <v>17.0</v>
      </c>
      <c r="B130" s="246">
        <v>360.0</v>
      </c>
      <c r="C130" s="77" t="s">
        <v>844</v>
      </c>
      <c r="D130" s="345">
        <v>33.66231918334961</v>
      </c>
    </row>
    <row r="131" ht="15.75" customHeight="1">
      <c r="A131" s="97">
        <v>66.0</v>
      </c>
      <c r="B131" s="246">
        <v>205.0</v>
      </c>
      <c r="C131" s="77" t="s">
        <v>845</v>
      </c>
      <c r="D131" s="345">
        <v>33.80874252319336</v>
      </c>
    </row>
    <row r="132" ht="15.75" customHeight="1">
      <c r="A132" s="97">
        <v>65.0</v>
      </c>
      <c r="B132" s="246">
        <v>370.0</v>
      </c>
      <c r="C132" s="77" t="s">
        <v>846</v>
      </c>
      <c r="D132" s="345">
        <v>33.81534957885742</v>
      </c>
    </row>
    <row r="133" ht="15.75" customHeight="1">
      <c r="A133" s="97">
        <v>68.0</v>
      </c>
      <c r="B133" s="246">
        <v>224.0</v>
      </c>
      <c r="C133" s="77" t="s">
        <v>847</v>
      </c>
      <c r="D133" s="345">
        <v>33.921207427978516</v>
      </c>
    </row>
    <row r="134" ht="15.75" customHeight="1">
      <c r="A134" s="97">
        <v>49.0</v>
      </c>
      <c r="B134" s="258" t="s">
        <v>113</v>
      </c>
      <c r="C134" s="77" t="s">
        <v>671</v>
      </c>
      <c r="D134" s="345">
        <v>35.32120132446289</v>
      </c>
      <c r="E134" s="97" t="s">
        <v>848</v>
      </c>
    </row>
    <row r="135" ht="15.75" customHeight="1">
      <c r="A135" s="97">
        <v>98.0</v>
      </c>
      <c r="B135" s="347" t="s">
        <v>676</v>
      </c>
      <c r="C135" s="77" t="s">
        <v>638</v>
      </c>
      <c r="D135" s="345">
        <v>35.93103790283203</v>
      </c>
    </row>
    <row r="136" ht="15.75" customHeight="1">
      <c r="A136" s="97">
        <v>97.0</v>
      </c>
      <c r="B136" s="348" t="s">
        <v>676</v>
      </c>
      <c r="C136" s="349" t="s">
        <v>657</v>
      </c>
      <c r="D136" s="350">
        <v>36.98447036743164</v>
      </c>
    </row>
    <row r="137" ht="15.75" customHeight="1">
      <c r="C137" s="86"/>
    </row>
    <row r="138" ht="15.75" customHeight="1">
      <c r="B138" s="97" t="s">
        <v>849</v>
      </c>
      <c r="D138" s="97" t="s">
        <v>850</v>
      </c>
    </row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3">
    <cfRule type="cellIs" dxfId="5" priority="1" operator="lessThan">
      <formula>1.75</formula>
    </cfRule>
  </conditionalFormatting>
  <conditionalFormatting sqref="D13">
    <cfRule type="cellIs" dxfId="5" priority="2" operator="lessThan">
      <formula>1.7</formula>
    </cfRule>
  </conditionalFormatting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2.11"/>
    <col customWidth="1" min="2" max="3" width="7.89"/>
    <col customWidth="1" min="4" max="4" width="8.56"/>
    <col customWidth="1" min="5" max="10" width="7.89"/>
    <col customWidth="1" min="11" max="13" width="8.44"/>
    <col customWidth="1" min="14" max="14" width="9.56"/>
    <col customWidth="1" min="15" max="15" width="1.44"/>
    <col customWidth="1" min="16" max="16" width="10.44"/>
    <col customWidth="1" min="17" max="17" width="2.89"/>
    <col customWidth="1" min="18" max="18" width="3.56"/>
    <col customWidth="1" min="19" max="19" width="15.78"/>
    <col customWidth="1" min="20" max="20" width="11.89"/>
    <col customWidth="1" min="21" max="21" width="13.89"/>
    <col customWidth="1" min="22" max="22" width="13.44"/>
    <col customWidth="1" min="23" max="23" width="7.44"/>
    <col customWidth="1" min="24" max="24" width="23.0"/>
    <col customWidth="1" min="25" max="25" width="8.0"/>
    <col customWidth="1" min="26" max="26" width="13.89"/>
    <col customWidth="1" min="27" max="27" width="3.44"/>
    <col customWidth="1" min="28" max="28" width="12.33"/>
    <col customWidth="1" min="29" max="29" width="12.0"/>
    <col customWidth="1" min="30" max="31" width="10.56"/>
  </cols>
  <sheetData>
    <row r="1" ht="15.75" customHeight="1">
      <c r="A1" s="215"/>
      <c r="B1" s="216" t="s">
        <v>716</v>
      </c>
      <c r="C1" s="217" t="s">
        <v>717</v>
      </c>
      <c r="D1" s="218" t="s">
        <v>718</v>
      </c>
      <c r="E1" s="219" t="s">
        <v>719</v>
      </c>
      <c r="F1" s="220" t="s">
        <v>720</v>
      </c>
      <c r="G1" s="221" t="s">
        <v>721</v>
      </c>
      <c r="H1" s="222" t="s">
        <v>722</v>
      </c>
      <c r="I1" s="223" t="s">
        <v>723</v>
      </c>
      <c r="J1" s="224" t="s">
        <v>724</v>
      </c>
      <c r="K1" s="225" t="s">
        <v>725</v>
      </c>
      <c r="L1" s="226" t="s">
        <v>726</v>
      </c>
      <c r="M1" s="227" t="s">
        <v>727</v>
      </c>
      <c r="N1" s="228"/>
      <c r="O1" s="229"/>
      <c r="P1" s="18"/>
      <c r="Q1" s="18"/>
      <c r="R1" s="18"/>
      <c r="S1" s="115" t="s">
        <v>631</v>
      </c>
      <c r="T1" s="116"/>
      <c r="U1" s="116"/>
      <c r="V1" s="116"/>
      <c r="W1" s="18"/>
      <c r="X1" s="138" t="s">
        <v>688</v>
      </c>
      <c r="AA1" s="18"/>
      <c r="AB1" s="18"/>
      <c r="AC1" s="18"/>
      <c r="AD1" s="18"/>
      <c r="AE1" s="18"/>
    </row>
    <row r="2" ht="15.75" customHeight="1">
      <c r="A2" s="229"/>
      <c r="B2" s="230">
        <v>1.0</v>
      </c>
      <c r="C2" s="230">
        <v>2.0</v>
      </c>
      <c r="D2" s="230">
        <v>3.0</v>
      </c>
      <c r="E2" s="230">
        <v>4.0</v>
      </c>
      <c r="F2" s="230">
        <v>5.0</v>
      </c>
      <c r="G2" s="230">
        <v>6.0</v>
      </c>
      <c r="H2" s="230">
        <v>7.0</v>
      </c>
      <c r="I2" s="230">
        <v>8.0</v>
      </c>
      <c r="J2" s="230">
        <v>9.0</v>
      </c>
      <c r="K2" s="230">
        <v>10.0</v>
      </c>
      <c r="L2" s="230">
        <v>11.0</v>
      </c>
      <c r="M2" s="230">
        <v>12.0</v>
      </c>
      <c r="N2" s="230"/>
      <c r="O2" s="231"/>
      <c r="P2" s="18"/>
      <c r="Q2" s="18"/>
      <c r="R2" s="18"/>
      <c r="S2" s="119" t="s">
        <v>636</v>
      </c>
      <c r="T2" s="120" t="s">
        <v>637</v>
      </c>
      <c r="U2" s="121" t="str">
        <f>$Q$3&amp;" rxns (+error)"</f>
        <v>96 rxns (+error)</v>
      </c>
      <c r="V2" s="116"/>
      <c r="W2" s="18"/>
      <c r="X2" s="232" t="s">
        <v>689</v>
      </c>
      <c r="Y2" s="233" t="s">
        <v>637</v>
      </c>
      <c r="Z2" s="234" t="str">
        <f>($Q$3)&amp;" rxns (+NTC)"</f>
        <v>96 rxns (+NTC)</v>
      </c>
      <c r="AA2" s="18"/>
      <c r="AB2" s="18"/>
      <c r="AC2" s="18"/>
      <c r="AD2" s="18"/>
      <c r="AE2" s="18"/>
    </row>
    <row r="3" ht="15.75" customHeight="1">
      <c r="A3" s="235" t="s">
        <v>728</v>
      </c>
      <c r="B3" s="351">
        <v>284.0</v>
      </c>
      <c r="C3" s="352">
        <v>293.0</v>
      </c>
      <c r="D3" s="352">
        <v>386.0</v>
      </c>
      <c r="E3" s="353" t="s">
        <v>310</v>
      </c>
      <c r="F3" s="352">
        <v>320.0</v>
      </c>
      <c r="G3" s="352">
        <v>355.0</v>
      </c>
      <c r="H3" s="352">
        <v>202.0</v>
      </c>
      <c r="I3" s="352">
        <v>234.0</v>
      </c>
      <c r="J3" s="352">
        <v>259.0</v>
      </c>
      <c r="K3" s="352">
        <v>270.0</v>
      </c>
      <c r="L3" s="352">
        <v>237.0</v>
      </c>
      <c r="M3" s="354">
        <v>376.0</v>
      </c>
      <c r="N3" s="355" t="s">
        <v>729</v>
      </c>
      <c r="O3" s="239"/>
      <c r="P3" s="235" t="s">
        <v>730</v>
      </c>
      <c r="Q3" s="231">
        <f>COUNTA(B3:M10)</f>
        <v>96</v>
      </c>
      <c r="R3" s="18"/>
      <c r="S3" s="240" t="s">
        <v>682</v>
      </c>
      <c r="T3" s="241">
        <v>0.8</v>
      </c>
      <c r="U3" s="242">
        <f t="shared" ref="U3:U5" si="1">T3*$Q$3*1.1</f>
        <v>84.48</v>
      </c>
      <c r="V3" s="116"/>
      <c r="W3" s="18"/>
      <c r="X3" s="243" t="s">
        <v>682</v>
      </c>
      <c r="Y3" s="244">
        <v>5.53</v>
      </c>
      <c r="Z3" s="245">
        <f t="shared" ref="Z3:Z8" si="2">Y3*(($Q$3)+3)*1.1</f>
        <v>602.217</v>
      </c>
      <c r="AA3" s="18"/>
      <c r="AB3" s="18"/>
      <c r="AC3" s="18"/>
      <c r="AD3" s="18"/>
      <c r="AE3" s="18"/>
    </row>
    <row r="4" ht="15.75" customHeight="1">
      <c r="A4" s="235" t="s">
        <v>731</v>
      </c>
      <c r="B4" s="356">
        <v>285.0</v>
      </c>
      <c r="C4" s="357">
        <v>294.0</v>
      </c>
      <c r="D4" s="357">
        <v>387.0</v>
      </c>
      <c r="E4" s="358" t="s">
        <v>313</v>
      </c>
      <c r="F4" s="357">
        <v>322.0</v>
      </c>
      <c r="G4" s="357">
        <v>359.0</v>
      </c>
      <c r="H4" s="357">
        <v>204.0</v>
      </c>
      <c r="I4" s="357">
        <v>235.0</v>
      </c>
      <c r="J4" s="357">
        <v>276.0</v>
      </c>
      <c r="K4" s="357">
        <v>290.0</v>
      </c>
      <c r="L4" s="357">
        <v>241.0</v>
      </c>
      <c r="M4" s="359">
        <v>376.0</v>
      </c>
      <c r="N4" s="360" t="s">
        <v>732</v>
      </c>
      <c r="O4" s="239"/>
      <c r="P4" s="59" t="s">
        <v>733</v>
      </c>
      <c r="Q4" s="54">
        <f>COUNTA(B3:B10)</f>
        <v>8</v>
      </c>
      <c r="R4" s="18"/>
      <c r="S4" s="249" t="s">
        <v>640</v>
      </c>
      <c r="T4" s="250">
        <v>0.6</v>
      </c>
      <c r="U4" s="251">
        <f t="shared" si="1"/>
        <v>63.36</v>
      </c>
      <c r="V4" s="116"/>
      <c r="W4" s="18"/>
      <c r="X4" s="177" t="s">
        <v>734</v>
      </c>
      <c r="Y4" s="174">
        <v>7.5</v>
      </c>
      <c r="Z4" s="252">
        <f t="shared" si="2"/>
        <v>816.75</v>
      </c>
      <c r="AA4" s="18"/>
      <c r="AB4" s="18"/>
      <c r="AC4" s="18"/>
      <c r="AD4" s="18"/>
      <c r="AE4" s="18"/>
    </row>
    <row r="5" ht="15.75" customHeight="1">
      <c r="A5" s="235" t="s">
        <v>735</v>
      </c>
      <c r="B5" s="356">
        <v>286.0</v>
      </c>
      <c r="C5" s="357">
        <v>379.0</v>
      </c>
      <c r="D5" s="357">
        <v>388.0</v>
      </c>
      <c r="E5" s="358" t="s">
        <v>316</v>
      </c>
      <c r="F5" s="357">
        <v>323.0</v>
      </c>
      <c r="G5" s="357">
        <v>361.0</v>
      </c>
      <c r="H5" s="357">
        <v>207.0</v>
      </c>
      <c r="I5" s="357">
        <v>236.0</v>
      </c>
      <c r="J5" s="357">
        <v>279.0</v>
      </c>
      <c r="K5" s="358" t="s">
        <v>399</v>
      </c>
      <c r="L5" s="357">
        <v>243.0</v>
      </c>
      <c r="M5" s="359">
        <v>226.0</v>
      </c>
      <c r="N5" s="361" t="s">
        <v>736</v>
      </c>
      <c r="O5" s="239"/>
      <c r="P5" s="59" t="s">
        <v>737</v>
      </c>
      <c r="Q5" s="54">
        <f>COUNTA(B3:M3)</f>
        <v>12</v>
      </c>
      <c r="R5" s="18"/>
      <c r="S5" s="130" t="s">
        <v>642</v>
      </c>
      <c r="T5" s="254">
        <v>0.6</v>
      </c>
      <c r="U5" s="255">
        <f t="shared" si="1"/>
        <v>63.36</v>
      </c>
      <c r="V5" s="116"/>
      <c r="W5" s="18"/>
      <c r="X5" s="179" t="s">
        <v>851</v>
      </c>
      <c r="Y5" s="174">
        <v>0.07</v>
      </c>
      <c r="Z5" s="175">
        <f t="shared" si="2"/>
        <v>7.623</v>
      </c>
      <c r="AA5" s="18"/>
      <c r="AB5" s="18"/>
      <c r="AC5" s="18"/>
      <c r="AD5" s="18"/>
      <c r="AE5" s="18"/>
    </row>
    <row r="6" ht="15.75" customHeight="1">
      <c r="A6" s="235" t="s">
        <v>738</v>
      </c>
      <c r="B6" s="356">
        <v>287.0</v>
      </c>
      <c r="C6" s="357">
        <v>380.0</v>
      </c>
      <c r="D6" s="357">
        <v>389.0</v>
      </c>
      <c r="E6" s="357" t="s">
        <v>318</v>
      </c>
      <c r="F6" s="357">
        <v>330.0</v>
      </c>
      <c r="G6" s="357">
        <v>362.0</v>
      </c>
      <c r="H6" s="357">
        <v>215.0</v>
      </c>
      <c r="I6" s="357">
        <v>238.0</v>
      </c>
      <c r="J6" s="357">
        <v>385.0</v>
      </c>
      <c r="K6" s="357">
        <v>327.0</v>
      </c>
      <c r="L6" s="357">
        <v>246.0</v>
      </c>
      <c r="M6" s="359">
        <v>226.0</v>
      </c>
      <c r="N6" s="362" t="s">
        <v>739</v>
      </c>
      <c r="O6" s="239"/>
      <c r="P6" s="18"/>
      <c r="Q6" s="18"/>
      <c r="R6" s="18"/>
      <c r="S6" s="134" t="s">
        <v>647</v>
      </c>
      <c r="T6" s="135">
        <f t="shared" ref="T6:U6" si="3">SUM(T4:T5)</f>
        <v>1.2</v>
      </c>
      <c r="U6" s="257">
        <f t="shared" si="3"/>
        <v>126.72</v>
      </c>
      <c r="V6" s="116"/>
      <c r="W6" s="18"/>
      <c r="X6" s="179" t="s">
        <v>692</v>
      </c>
      <c r="Y6" s="174">
        <v>0.7</v>
      </c>
      <c r="Z6" s="175">
        <f t="shared" si="2"/>
        <v>76.23</v>
      </c>
      <c r="AA6" s="18"/>
      <c r="AB6" s="18"/>
      <c r="AC6" s="18"/>
      <c r="AD6" s="18"/>
      <c r="AE6" s="18"/>
    </row>
    <row r="7" ht="15.75" customHeight="1">
      <c r="A7" s="235" t="s">
        <v>740</v>
      </c>
      <c r="B7" s="356">
        <v>288.0</v>
      </c>
      <c r="C7" s="357">
        <v>381.0</v>
      </c>
      <c r="D7" s="357">
        <v>390.0</v>
      </c>
      <c r="E7" s="357" t="s">
        <v>320</v>
      </c>
      <c r="F7" s="357">
        <v>342.0</v>
      </c>
      <c r="G7" s="357">
        <v>363.0</v>
      </c>
      <c r="H7" s="357">
        <v>217.0</v>
      </c>
      <c r="I7" s="357">
        <v>239.0</v>
      </c>
      <c r="J7" s="357">
        <v>295.0</v>
      </c>
      <c r="K7" s="357">
        <v>347.0</v>
      </c>
      <c r="L7" s="357">
        <v>264.0</v>
      </c>
      <c r="M7" s="359">
        <v>375.0</v>
      </c>
      <c r="N7" s="363" t="s">
        <v>741</v>
      </c>
      <c r="O7" s="45"/>
      <c r="P7" s="18"/>
      <c r="Q7" s="18"/>
      <c r="R7" s="18"/>
      <c r="V7" s="116"/>
      <c r="W7" s="18"/>
      <c r="X7" s="173" t="s">
        <v>693</v>
      </c>
      <c r="Y7" s="174">
        <v>0.1</v>
      </c>
      <c r="Z7" s="175">
        <f t="shared" si="2"/>
        <v>10.89</v>
      </c>
      <c r="AA7" s="18"/>
      <c r="AB7" s="18"/>
      <c r="AC7" s="18"/>
      <c r="AD7" s="18"/>
      <c r="AE7" s="18"/>
    </row>
    <row r="8" ht="15.75" customHeight="1">
      <c r="A8" s="235" t="s">
        <v>742</v>
      </c>
      <c r="B8" s="364">
        <v>289.0</v>
      </c>
      <c r="C8" s="357">
        <v>382.0</v>
      </c>
      <c r="D8" s="357">
        <v>391.0</v>
      </c>
      <c r="E8" s="358" t="s">
        <v>113</v>
      </c>
      <c r="F8" s="357">
        <v>345.0</v>
      </c>
      <c r="G8" s="357">
        <v>367.0</v>
      </c>
      <c r="H8" s="357">
        <v>227.0</v>
      </c>
      <c r="I8" s="357">
        <v>244.0</v>
      </c>
      <c r="J8" s="358" t="s">
        <v>389</v>
      </c>
      <c r="K8" s="357">
        <v>364.0</v>
      </c>
      <c r="L8" s="357">
        <v>272.0</v>
      </c>
      <c r="M8" s="359">
        <v>375.0</v>
      </c>
      <c r="N8" s="365" t="s">
        <v>743</v>
      </c>
      <c r="O8" s="45"/>
      <c r="P8" s="18"/>
      <c r="Q8" s="18"/>
      <c r="R8" s="18"/>
      <c r="S8" s="138" t="s">
        <v>744</v>
      </c>
      <c r="T8" s="137"/>
      <c r="U8" s="137"/>
      <c r="V8" s="116"/>
      <c r="W8" s="18"/>
      <c r="X8" s="261" t="s">
        <v>694</v>
      </c>
      <c r="Y8" s="262">
        <v>0.1</v>
      </c>
      <c r="Z8" s="263">
        <f t="shared" si="2"/>
        <v>10.89</v>
      </c>
      <c r="AA8" s="18"/>
      <c r="AB8" s="18"/>
      <c r="AC8" s="18"/>
      <c r="AD8" s="18"/>
      <c r="AE8" s="18"/>
    </row>
    <row r="9" ht="15.75" customHeight="1">
      <c r="A9" s="235" t="s">
        <v>745</v>
      </c>
      <c r="B9" s="356">
        <v>291.0</v>
      </c>
      <c r="C9" s="357">
        <v>383.0</v>
      </c>
      <c r="D9" s="357" t="s">
        <v>308</v>
      </c>
      <c r="E9" s="358" t="s">
        <v>852</v>
      </c>
      <c r="F9" s="357">
        <v>349.0</v>
      </c>
      <c r="G9" s="357">
        <v>378.0</v>
      </c>
      <c r="H9" s="357">
        <v>229.0</v>
      </c>
      <c r="I9" s="357">
        <v>247.0</v>
      </c>
      <c r="J9" s="357">
        <v>377.0</v>
      </c>
      <c r="K9" s="357">
        <v>365.0</v>
      </c>
      <c r="L9" s="366" t="s">
        <v>308</v>
      </c>
      <c r="M9" s="359">
        <v>210.0</v>
      </c>
      <c r="N9" s="367" t="s">
        <v>746</v>
      </c>
      <c r="O9" s="45"/>
      <c r="P9" s="18"/>
      <c r="Q9" s="18"/>
      <c r="R9" s="18"/>
      <c r="S9" s="140" t="s">
        <v>654</v>
      </c>
      <c r="T9" s="120" t="s">
        <v>637</v>
      </c>
      <c r="U9" s="121" t="str">
        <f>$Q$3&amp;" rxns (+error)"</f>
        <v>96 rxns (+error)</v>
      </c>
      <c r="V9" s="18"/>
      <c r="W9" s="18"/>
      <c r="X9" s="232" t="s">
        <v>647</v>
      </c>
      <c r="Y9" s="233">
        <f>sum(Y3:Y8)</f>
        <v>14</v>
      </c>
      <c r="Z9" s="265">
        <f>SUM(Z3:Z8)</f>
        <v>1524.6</v>
      </c>
      <c r="AA9" s="18"/>
      <c r="AB9" s="18"/>
      <c r="AC9" s="18"/>
      <c r="AD9" s="18"/>
      <c r="AE9" s="18"/>
    </row>
    <row r="10" ht="15.75" customHeight="1">
      <c r="A10" s="235" t="s">
        <v>747</v>
      </c>
      <c r="B10" s="368">
        <v>292.0</v>
      </c>
      <c r="C10" s="369">
        <v>384.0</v>
      </c>
      <c r="D10" s="369" t="s">
        <v>309</v>
      </c>
      <c r="E10" s="369">
        <v>319.0</v>
      </c>
      <c r="F10" s="369">
        <v>353.0</v>
      </c>
      <c r="G10" s="369">
        <v>201.0</v>
      </c>
      <c r="H10" s="369">
        <v>233.0</v>
      </c>
      <c r="I10" s="369">
        <v>248.0</v>
      </c>
      <c r="J10" s="369">
        <v>230.0</v>
      </c>
      <c r="K10" s="369">
        <v>232.0</v>
      </c>
      <c r="L10" s="370" t="s">
        <v>308</v>
      </c>
      <c r="M10" s="371">
        <v>210.0</v>
      </c>
      <c r="N10" s="372" t="s">
        <v>748</v>
      </c>
      <c r="O10" s="45"/>
      <c r="P10" s="18"/>
      <c r="Q10" s="18"/>
      <c r="R10" s="18"/>
      <c r="S10" s="142" t="s">
        <v>656</v>
      </c>
      <c r="T10" s="143">
        <v>0.5</v>
      </c>
      <c r="U10" s="269">
        <f t="shared" ref="U10:U11" si="4">T10*$Q$4*$Q$5*1.1</f>
        <v>52.8</v>
      </c>
      <c r="V10" s="18"/>
      <c r="W10" s="18"/>
      <c r="AA10" s="18"/>
      <c r="AB10" s="18"/>
      <c r="AC10" s="18"/>
      <c r="AD10" s="18"/>
      <c r="AE10" s="18"/>
    </row>
    <row r="11" ht="15.75" customHeight="1">
      <c r="A11" s="229"/>
      <c r="B11" s="229"/>
      <c r="C11" s="229"/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18"/>
      <c r="Q11" s="18"/>
      <c r="R11" s="18"/>
      <c r="S11" s="145" t="s">
        <v>659</v>
      </c>
      <c r="T11" s="146">
        <v>0.5</v>
      </c>
      <c r="U11" s="270">
        <f t="shared" si="4"/>
        <v>52.8</v>
      </c>
      <c r="V11" s="18"/>
      <c r="W11" s="18"/>
      <c r="X11" s="271" t="s">
        <v>749</v>
      </c>
      <c r="Y11" s="272"/>
      <c r="Z11" s="272"/>
      <c r="AA11" s="18"/>
      <c r="AB11" s="18"/>
      <c r="AC11" s="18"/>
      <c r="AD11" s="18"/>
      <c r="AE11" s="18"/>
    </row>
    <row r="12" ht="15.75" customHeight="1">
      <c r="A12" s="229"/>
      <c r="I12" s="229"/>
      <c r="J12" s="229"/>
      <c r="K12" s="229"/>
      <c r="L12" s="229"/>
      <c r="M12" s="373" t="s">
        <v>750</v>
      </c>
      <c r="N12" s="374">
        <v>2.0</v>
      </c>
      <c r="P12" s="18"/>
      <c r="Q12" s="18"/>
      <c r="R12" s="18"/>
      <c r="S12" s="150" t="s">
        <v>661</v>
      </c>
      <c r="T12" s="151">
        <v>1.0</v>
      </c>
      <c r="U12" s="275">
        <f>SUM(U10:U11)</f>
        <v>105.6</v>
      </c>
      <c r="V12" s="18"/>
      <c r="W12" s="18"/>
      <c r="X12" s="276" t="s">
        <v>689</v>
      </c>
      <c r="Y12" s="277" t="s">
        <v>637</v>
      </c>
      <c r="Z12" s="278" t="s">
        <v>751</v>
      </c>
      <c r="AA12" s="18"/>
      <c r="AB12" s="18"/>
      <c r="AC12" s="18"/>
      <c r="AD12" s="18"/>
      <c r="AE12" s="18"/>
    </row>
    <row r="13" ht="15.75" customHeight="1">
      <c r="A13" s="229"/>
      <c r="B13" s="138" t="s">
        <v>752</v>
      </c>
      <c r="C13" s="279"/>
      <c r="D13" s="279"/>
      <c r="E13" s="279"/>
      <c r="F13" s="279"/>
      <c r="G13" s="279"/>
      <c r="I13" s="229"/>
      <c r="J13" s="229"/>
      <c r="K13" s="229"/>
      <c r="L13" s="229"/>
      <c r="M13" s="229"/>
      <c r="N13" s="229"/>
      <c r="O13" s="229"/>
      <c r="V13" s="18"/>
      <c r="W13" s="137"/>
      <c r="X13" s="280" t="s">
        <v>682</v>
      </c>
      <c r="Y13" s="281">
        <v>9.7</v>
      </c>
      <c r="Z13" s="282">
        <f t="shared" ref="Z13:Z20" si="5">Y13*8*1.1</f>
        <v>85.36</v>
      </c>
      <c r="AA13" s="116"/>
      <c r="AB13" s="116"/>
      <c r="AC13" s="116"/>
      <c r="AD13" s="116"/>
      <c r="AE13" s="116"/>
    </row>
    <row r="14" ht="15.75" customHeight="1">
      <c r="B14" s="138" t="s">
        <v>682</v>
      </c>
      <c r="O14" s="18"/>
      <c r="P14" s="18"/>
      <c r="S14" s="138" t="s">
        <v>753</v>
      </c>
      <c r="T14" s="137"/>
      <c r="U14" s="137"/>
      <c r="V14" s="18"/>
      <c r="X14" s="202" t="s">
        <v>696</v>
      </c>
      <c r="Y14" s="283">
        <v>0.4</v>
      </c>
      <c r="Z14" s="204">
        <f t="shared" si="5"/>
        <v>3.52</v>
      </c>
    </row>
    <row r="15" ht="15.75" customHeight="1">
      <c r="A15" s="229"/>
      <c r="B15" s="230">
        <v>1.0</v>
      </c>
      <c r="C15" s="230">
        <v>2.0</v>
      </c>
      <c r="D15" s="230">
        <v>3.0</v>
      </c>
      <c r="E15" s="230">
        <v>4.0</v>
      </c>
      <c r="F15" s="230">
        <v>5.0</v>
      </c>
      <c r="G15" s="230">
        <v>6.0</v>
      </c>
      <c r="H15" s="230">
        <v>7.0</v>
      </c>
      <c r="I15" s="230">
        <v>8.0</v>
      </c>
      <c r="J15" s="230">
        <v>9.0</v>
      </c>
      <c r="K15" s="230">
        <v>10.0</v>
      </c>
      <c r="L15" s="230">
        <v>11.0</v>
      </c>
      <c r="M15" s="230">
        <v>12.0</v>
      </c>
      <c r="O15" s="18"/>
      <c r="S15" s="140" t="s">
        <v>668</v>
      </c>
      <c r="T15" s="120" t="s">
        <v>637</v>
      </c>
      <c r="U15" s="121" t="str">
        <f>$Q$3&amp;" rxns (+error)"</f>
        <v>96 rxns (+error)</v>
      </c>
      <c r="V15" s="137"/>
      <c r="X15" s="202" t="s">
        <v>693</v>
      </c>
      <c r="Y15" s="283">
        <v>0.4</v>
      </c>
      <c r="Z15" s="204">
        <f t="shared" si="5"/>
        <v>3.52</v>
      </c>
    </row>
    <row r="16" ht="15.75" customHeight="1">
      <c r="A16" s="235" t="s">
        <v>728</v>
      </c>
      <c r="B16" s="375">
        <v>13.764530551415797</v>
      </c>
      <c r="C16" s="376">
        <v>14.06701030927835</v>
      </c>
      <c r="D16" s="376">
        <v>30.687089715536104</v>
      </c>
      <c r="E16" s="376">
        <v>3.2988992379339557</v>
      </c>
      <c r="F16" s="376">
        <v>2.130374479889042</v>
      </c>
      <c r="G16" s="376">
        <v>11.92944369063772</v>
      </c>
      <c r="H16" s="376">
        <v>13.265268915223336</v>
      </c>
      <c r="I16" s="376">
        <v>30.689956331877728</v>
      </c>
      <c r="J16" s="376">
        <v>6.625</v>
      </c>
      <c r="K16" s="376">
        <v>1.0069930069930066</v>
      </c>
      <c r="L16" s="376">
        <v>3.230524642289347</v>
      </c>
      <c r="M16" s="377">
        <v>0.0</v>
      </c>
      <c r="O16" s="18"/>
      <c r="S16" s="154" t="s">
        <v>670</v>
      </c>
      <c r="T16" s="143">
        <v>0.5</v>
      </c>
      <c r="U16" s="144">
        <f t="shared" ref="U16:U17" si="6">T16*$Q$4*1.1</f>
        <v>4.4</v>
      </c>
      <c r="V16" s="18"/>
      <c r="X16" s="202" t="s">
        <v>694</v>
      </c>
      <c r="Y16" s="283">
        <v>0.4</v>
      </c>
      <c r="Z16" s="204">
        <f t="shared" si="5"/>
        <v>3.52</v>
      </c>
    </row>
    <row r="17" ht="15.75" customHeight="1">
      <c r="A17" s="235" t="s">
        <v>731</v>
      </c>
      <c r="B17" s="378">
        <v>14.964445978598551</v>
      </c>
      <c r="C17" s="379">
        <v>14.652896273013022</v>
      </c>
      <c r="D17" s="379">
        <v>14.667258996001777</v>
      </c>
      <c r="E17" s="379">
        <v>9.478260869565219</v>
      </c>
      <c r="F17" s="379">
        <v>14.439125910509885</v>
      </c>
      <c r="G17" s="379">
        <v>7.735537190082644</v>
      </c>
      <c r="H17" s="379">
        <v>10.423791821561338</v>
      </c>
      <c r="I17" s="379">
        <v>1.5351976856316316</v>
      </c>
      <c r="J17" s="379">
        <v>12.441281138790035</v>
      </c>
      <c r="K17" s="379">
        <v>1.9209726443768993</v>
      </c>
      <c r="L17" s="379">
        <v>0.0</v>
      </c>
      <c r="M17" s="315">
        <v>0.0</v>
      </c>
      <c r="O17" s="18"/>
      <c r="S17" s="155" t="s">
        <v>673</v>
      </c>
      <c r="T17" s="146">
        <v>0.5</v>
      </c>
      <c r="U17" s="147">
        <f t="shared" si="6"/>
        <v>4.4</v>
      </c>
      <c r="V17" s="18"/>
      <c r="X17" s="206" t="s">
        <v>692</v>
      </c>
      <c r="Y17" s="283">
        <v>2.4</v>
      </c>
      <c r="Z17" s="204">
        <f t="shared" si="5"/>
        <v>21.12</v>
      </c>
    </row>
    <row r="18" ht="15.75" customHeight="1">
      <c r="A18" s="235" t="s">
        <v>735</v>
      </c>
      <c r="B18" s="378">
        <v>11.50224887556222</v>
      </c>
      <c r="C18" s="379">
        <v>14.613037447988905</v>
      </c>
      <c r="D18" s="379">
        <v>14.416050686378036</v>
      </c>
      <c r="E18" s="379">
        <v>0.0</v>
      </c>
      <c r="F18" s="379">
        <v>7.428571428571429</v>
      </c>
      <c r="G18" s="379">
        <v>9.53448275862069</v>
      </c>
      <c r="H18" s="379">
        <v>12.254681647940075</v>
      </c>
      <c r="I18" s="379">
        <v>7.3294797687861255</v>
      </c>
      <c r="J18" s="379">
        <v>2.232216613125285</v>
      </c>
      <c r="K18" s="379">
        <v>2.818652849740933</v>
      </c>
      <c r="L18" s="379">
        <v>3.7142857142857144</v>
      </c>
      <c r="M18" s="315">
        <v>0.0</v>
      </c>
      <c r="O18" s="18"/>
      <c r="S18" s="150" t="s">
        <v>675</v>
      </c>
      <c r="T18" s="151">
        <v>1.0</v>
      </c>
      <c r="U18" s="152">
        <f>SUM(U16:U17)</f>
        <v>8.8</v>
      </c>
      <c r="V18" s="18"/>
      <c r="X18" s="206" t="s">
        <v>851</v>
      </c>
      <c r="Y18" s="283">
        <v>0.3</v>
      </c>
      <c r="Z18" s="204">
        <f t="shared" si="5"/>
        <v>2.64</v>
      </c>
    </row>
    <row r="19" ht="15.75" customHeight="1">
      <c r="A19" s="235" t="s">
        <v>738</v>
      </c>
      <c r="B19" s="378">
        <v>9.071593533487297</v>
      </c>
      <c r="C19" s="379">
        <v>14.60982391102873</v>
      </c>
      <c r="D19" s="379">
        <v>14.073217726396917</v>
      </c>
      <c r="E19" s="379">
        <v>0.0</v>
      </c>
      <c r="F19" s="379">
        <v>6.990990990990991</v>
      </c>
      <c r="G19" s="379">
        <v>3.0745368375700135</v>
      </c>
      <c r="H19" s="379">
        <v>13.938144329896907</v>
      </c>
      <c r="I19" s="379">
        <v>0.0</v>
      </c>
      <c r="J19" s="379">
        <v>30.654708520179373</v>
      </c>
      <c r="K19" s="379">
        <v>2.746059544658494</v>
      </c>
      <c r="L19" s="379">
        <v>3.5456570155901996</v>
      </c>
      <c r="M19" s="315">
        <v>0.0</v>
      </c>
      <c r="O19" s="18"/>
      <c r="S19" s="292" t="str">
        <f>"x "&amp;$Q$5&amp;" 3illBC"</f>
        <v>x 12 3illBC</v>
      </c>
      <c r="T19" s="293"/>
      <c r="V19" s="18"/>
      <c r="X19" s="294" t="s">
        <v>700</v>
      </c>
      <c r="Y19" s="295">
        <v>2.0</v>
      </c>
      <c r="Z19" s="204">
        <f t="shared" si="5"/>
        <v>17.6</v>
      </c>
    </row>
    <row r="20" ht="15.75" customHeight="1">
      <c r="A20" s="235" t="s">
        <v>740</v>
      </c>
      <c r="B20" s="378">
        <v>13.80380673499268</v>
      </c>
      <c r="C20" s="379">
        <v>13.55899104963385</v>
      </c>
      <c r="D20" s="379">
        <v>14.466257668711656</v>
      </c>
      <c r="E20" s="379">
        <v>14.644986449864499</v>
      </c>
      <c r="F20" s="379">
        <v>4.156336360047375</v>
      </c>
      <c r="G20" s="379">
        <v>7.044776119402984</v>
      </c>
      <c r="H20" s="379">
        <v>14.712998712998713</v>
      </c>
      <c r="I20" s="379">
        <v>0.0</v>
      </c>
      <c r="J20" s="379">
        <v>7.525423728813559</v>
      </c>
      <c r="K20" s="379">
        <v>4.345919610231425</v>
      </c>
      <c r="L20" s="379">
        <v>0.0</v>
      </c>
      <c r="M20" s="315">
        <v>0.0</v>
      </c>
      <c r="O20" s="18"/>
      <c r="V20" s="18"/>
      <c r="X20" s="296" t="s">
        <v>701</v>
      </c>
      <c r="Y20" s="297">
        <v>0.4</v>
      </c>
      <c r="Z20" s="298">
        <f t="shared" si="5"/>
        <v>3.52</v>
      </c>
    </row>
    <row r="21" ht="15.75" customHeight="1">
      <c r="A21" s="235" t="s">
        <v>742</v>
      </c>
      <c r="B21" s="378">
        <v>10.186046511627907</v>
      </c>
      <c r="C21" s="379">
        <v>30.219584569732937</v>
      </c>
      <c r="D21" s="379">
        <v>30.672566371681416</v>
      </c>
      <c r="E21" s="380">
        <v>0.0</v>
      </c>
      <c r="F21" s="379">
        <v>13.400346620450607</v>
      </c>
      <c r="G21" s="379">
        <v>13.047244094488189</v>
      </c>
      <c r="H21" s="379">
        <v>30.324022346368714</v>
      </c>
      <c r="I21" s="379">
        <v>6.536277602523661</v>
      </c>
      <c r="J21" s="379">
        <v>1.8016528925619832</v>
      </c>
      <c r="K21" s="379">
        <v>0.0</v>
      </c>
      <c r="L21" s="379">
        <v>4.0835509138381205</v>
      </c>
      <c r="M21" s="315">
        <v>0.0</v>
      </c>
      <c r="O21" s="54"/>
      <c r="S21" s="138" t="s">
        <v>754</v>
      </c>
      <c r="V21" s="137"/>
      <c r="X21" s="276" t="s">
        <v>647</v>
      </c>
      <c r="Y21" s="299">
        <v>16.0</v>
      </c>
      <c r="Z21" s="300">
        <f>SUM(Z13:Z20)</f>
        <v>140.8</v>
      </c>
    </row>
    <row r="22" ht="15.75" customHeight="1">
      <c r="A22" s="235" t="s">
        <v>745</v>
      </c>
      <c r="B22" s="378">
        <v>30.42105263157895</v>
      </c>
      <c r="C22" s="379">
        <v>14.276852383687537</v>
      </c>
      <c r="D22" s="379">
        <v>62.751300728407905</v>
      </c>
      <c r="E22" s="379">
        <v>14.879342547627942</v>
      </c>
      <c r="F22" s="379">
        <v>7.501416430594901</v>
      </c>
      <c r="G22" s="379">
        <v>12.192893401015228</v>
      </c>
      <c r="H22" s="379">
        <v>9.75</v>
      </c>
      <c r="I22" s="379">
        <v>5.775051124744378</v>
      </c>
      <c r="J22" s="379">
        <v>2.628469113697405</v>
      </c>
      <c r="K22" s="379">
        <v>0.0</v>
      </c>
      <c r="L22" s="381">
        <v>0.0</v>
      </c>
      <c r="M22" s="315">
        <v>0.0</v>
      </c>
      <c r="O22" s="54"/>
      <c r="S22" s="301" t="s">
        <v>636</v>
      </c>
      <c r="T22" s="233" t="s">
        <v>637</v>
      </c>
      <c r="U22" s="302" t="str">
        <f>Q4&amp;" rxns (+error)"</f>
        <v>8 rxns (+error)</v>
      </c>
      <c r="V22" s="303" t="str">
        <f>Q5&amp;" MM (+error)"</f>
        <v>12 MM (+error)</v>
      </c>
    </row>
    <row r="23" ht="15.75" customHeight="1">
      <c r="A23" s="235" t="s">
        <v>747</v>
      </c>
      <c r="B23" s="382">
        <v>14.474834773767158</v>
      </c>
      <c r="C23" s="383">
        <v>14.9173583543847</v>
      </c>
      <c r="D23" s="383">
        <v>3.68978251949118</v>
      </c>
      <c r="E23" s="383">
        <v>2.431478968792401</v>
      </c>
      <c r="F23" s="383">
        <v>12.996996996996998</v>
      </c>
      <c r="G23" s="383">
        <v>13.902097902097902</v>
      </c>
      <c r="H23" s="383">
        <v>13.118155619596541</v>
      </c>
      <c r="I23" s="383">
        <v>8.518703241895262</v>
      </c>
      <c r="J23" s="383">
        <v>0.0</v>
      </c>
      <c r="K23" s="383">
        <v>3.9266802443991855</v>
      </c>
      <c r="L23" s="384">
        <v>0.0</v>
      </c>
      <c r="M23" s="385">
        <v>0.0</v>
      </c>
      <c r="O23" s="54"/>
      <c r="S23" s="308" t="s">
        <v>684</v>
      </c>
      <c r="T23" s="309">
        <v>2.0</v>
      </c>
      <c r="U23" s="310">
        <f t="shared" ref="U23:U25" si="7">T23*$Q$4*1.1</f>
        <v>17.6</v>
      </c>
      <c r="V23" s="311">
        <f t="shared" ref="V23:V25" si="8">U23*$Q$5</f>
        <v>211.2</v>
      </c>
      <c r="X23" s="138" t="s">
        <v>755</v>
      </c>
    </row>
    <row r="24" ht="15.75" customHeight="1">
      <c r="O24" s="54"/>
      <c r="S24" s="312" t="s">
        <v>756</v>
      </c>
      <c r="T24" s="313">
        <v>1.0</v>
      </c>
      <c r="U24" s="314">
        <f t="shared" si="7"/>
        <v>8.8</v>
      </c>
      <c r="V24" s="315">
        <f t="shared" si="8"/>
        <v>105.6</v>
      </c>
      <c r="X24" s="232" t="s">
        <v>689</v>
      </c>
      <c r="Y24" s="233" t="s">
        <v>637</v>
      </c>
      <c r="Z24" s="234" t="str">
        <f>$Q$4&amp;" pools (+error)"</f>
        <v>8 pools (+error)</v>
      </c>
    </row>
    <row r="25" ht="15.75" customHeight="1">
      <c r="B25" s="138" t="s">
        <v>757</v>
      </c>
      <c r="O25" s="54"/>
      <c r="S25" s="316" t="s">
        <v>687</v>
      </c>
      <c r="T25" s="317">
        <v>1.0</v>
      </c>
      <c r="U25" s="318">
        <f t="shared" si="7"/>
        <v>8.8</v>
      </c>
      <c r="V25" s="319">
        <f t="shared" si="8"/>
        <v>105.6</v>
      </c>
      <c r="X25" s="243" t="s">
        <v>682</v>
      </c>
      <c r="Y25" s="244">
        <v>14.4</v>
      </c>
      <c r="Z25" s="320">
        <f t="shared" ref="Z25:Z31" si="10">Y25*8*1.1</f>
        <v>126.72</v>
      </c>
    </row>
    <row r="26" ht="15.75" customHeight="1">
      <c r="A26" s="229"/>
      <c r="B26" s="230">
        <v>1.0</v>
      </c>
      <c r="C26" s="230">
        <v>2.0</v>
      </c>
      <c r="D26" s="230">
        <v>3.0</v>
      </c>
      <c r="E26" s="230">
        <v>4.0</v>
      </c>
      <c r="F26" s="230">
        <v>5.0</v>
      </c>
      <c r="G26" s="230">
        <v>6.0</v>
      </c>
      <c r="H26" s="230">
        <v>7.0</v>
      </c>
      <c r="I26" s="230">
        <v>8.0</v>
      </c>
      <c r="J26" s="230">
        <v>9.0</v>
      </c>
      <c r="K26" s="230">
        <v>10.0</v>
      </c>
      <c r="L26" s="230">
        <v>11.0</v>
      </c>
      <c r="M26" s="230">
        <v>12.0</v>
      </c>
      <c r="O26" s="54"/>
      <c r="S26" s="321" t="s">
        <v>758</v>
      </c>
      <c r="T26" s="322">
        <f t="shared" ref="T26:V26" si="9">sum(T23:T25)</f>
        <v>4</v>
      </c>
      <c r="U26" s="323">
        <f t="shared" si="9"/>
        <v>35.2</v>
      </c>
      <c r="V26" s="324">
        <f t="shared" si="9"/>
        <v>422.4</v>
      </c>
      <c r="X26" s="173" t="s">
        <v>696</v>
      </c>
      <c r="Y26" s="174">
        <v>1.0</v>
      </c>
      <c r="Z26" s="175">
        <f t="shared" si="10"/>
        <v>8.8</v>
      </c>
    </row>
    <row r="27" ht="15.75" customHeight="1">
      <c r="A27" s="235" t="s">
        <v>728</v>
      </c>
      <c r="B27" s="375">
        <v>2.235469448584203</v>
      </c>
      <c r="C27" s="376">
        <v>1.9329896907216497</v>
      </c>
      <c r="D27" s="376">
        <v>1.312910284463895</v>
      </c>
      <c r="E27" s="376">
        <v>12.701100762066044</v>
      </c>
      <c r="F27" s="376">
        <v>13.869625520110958</v>
      </c>
      <c r="G27" s="376">
        <v>4.07055630936228</v>
      </c>
      <c r="H27" s="376">
        <v>2.734731084776664</v>
      </c>
      <c r="I27" s="376">
        <v>1.310043668122271</v>
      </c>
      <c r="J27" s="376">
        <v>9.375</v>
      </c>
      <c r="K27" s="376">
        <v>6.993006993006993</v>
      </c>
      <c r="L27" s="376">
        <v>4.769475357710653</v>
      </c>
      <c r="M27" s="377" t="s">
        <v>853</v>
      </c>
      <c r="O27" s="54"/>
      <c r="X27" s="173" t="s">
        <v>693</v>
      </c>
      <c r="Y27" s="174">
        <v>1.0</v>
      </c>
      <c r="Z27" s="175">
        <f t="shared" si="10"/>
        <v>8.8</v>
      </c>
    </row>
    <row r="28" ht="15.75" customHeight="1">
      <c r="A28" s="235" t="s">
        <v>731</v>
      </c>
      <c r="B28" s="378">
        <v>1.0355540214014498</v>
      </c>
      <c r="C28" s="379">
        <v>1.347103726986978</v>
      </c>
      <c r="D28" s="379">
        <v>1.332741003998223</v>
      </c>
      <c r="E28" s="379">
        <v>6.521739130434782</v>
      </c>
      <c r="F28" s="379">
        <v>1.5608740894901145</v>
      </c>
      <c r="G28" s="379">
        <v>8.264462809917356</v>
      </c>
      <c r="H28" s="379">
        <v>5.5762081784386615</v>
      </c>
      <c r="I28" s="379">
        <v>14.464802314368368</v>
      </c>
      <c r="J28" s="379">
        <v>3.5587188612099645</v>
      </c>
      <c r="K28" s="379">
        <v>6.079027355623101</v>
      </c>
      <c r="L28" s="379">
        <v>8.0</v>
      </c>
      <c r="M28" s="315" t="s">
        <v>853</v>
      </c>
      <c r="O28" s="18"/>
      <c r="S28" s="138" t="s">
        <v>759</v>
      </c>
      <c r="X28" s="173" t="s">
        <v>694</v>
      </c>
      <c r="Y28" s="174">
        <v>1.0</v>
      </c>
      <c r="Z28" s="175">
        <f t="shared" si="10"/>
        <v>8.8</v>
      </c>
    </row>
    <row r="29" ht="15.75" customHeight="1">
      <c r="A29" s="235" t="s">
        <v>735</v>
      </c>
      <c r="B29" s="378">
        <v>4.497751124437781</v>
      </c>
      <c r="C29" s="379">
        <v>1.3869625520110958</v>
      </c>
      <c r="D29" s="379">
        <v>1.5839493136219642</v>
      </c>
      <c r="E29" s="379">
        <v>16.0</v>
      </c>
      <c r="F29" s="379">
        <v>8.571428571428571</v>
      </c>
      <c r="G29" s="379">
        <v>6.46551724137931</v>
      </c>
      <c r="H29" s="379">
        <v>3.7453183520599254</v>
      </c>
      <c r="I29" s="379">
        <v>8.670520231213874</v>
      </c>
      <c r="J29" s="379">
        <v>13.767783386874715</v>
      </c>
      <c r="K29" s="379">
        <v>5.181347150259067</v>
      </c>
      <c r="L29" s="379">
        <v>4.285714285714286</v>
      </c>
      <c r="M29" s="315" t="s">
        <v>854</v>
      </c>
      <c r="O29" s="18"/>
      <c r="S29" s="140" t="s">
        <v>636</v>
      </c>
      <c r="T29" s="120" t="s">
        <v>637</v>
      </c>
      <c r="U29" s="121" t="str">
        <f>$Q$4&amp;" rxns (+error)"</f>
        <v>8 rxns (+error)</v>
      </c>
      <c r="X29" s="179" t="s">
        <v>851</v>
      </c>
      <c r="Y29" s="174">
        <v>0.6</v>
      </c>
      <c r="Z29" s="175">
        <f t="shared" si="10"/>
        <v>5.28</v>
      </c>
    </row>
    <row r="30" ht="15.75" customHeight="1">
      <c r="A30" s="235" t="s">
        <v>738</v>
      </c>
      <c r="B30" s="378">
        <v>6.928406466512703</v>
      </c>
      <c r="C30" s="379">
        <v>1.3901760889712695</v>
      </c>
      <c r="D30" s="379">
        <v>1.9267822736030829</v>
      </c>
      <c r="E30" s="379">
        <v>16.0</v>
      </c>
      <c r="F30" s="379">
        <v>9.00900900900901</v>
      </c>
      <c r="G30" s="379">
        <v>12.925463162429986</v>
      </c>
      <c r="H30" s="379">
        <v>2.0618556701030926</v>
      </c>
      <c r="I30" s="379">
        <v>16.0</v>
      </c>
      <c r="J30" s="379">
        <v>1.345291479820628</v>
      </c>
      <c r="K30" s="379">
        <v>5.253940455341506</v>
      </c>
      <c r="L30" s="379">
        <v>4.4543429844098</v>
      </c>
      <c r="M30" s="315" t="s">
        <v>854</v>
      </c>
      <c r="O30" s="18"/>
      <c r="S30" s="157" t="s">
        <v>682</v>
      </c>
      <c r="T30" s="158">
        <v>15.0</v>
      </c>
      <c r="U30" s="325">
        <f t="shared" ref="U30:U32" si="11">T30*$Q$4*1.05</f>
        <v>126</v>
      </c>
      <c r="X30" s="189" t="s">
        <v>700</v>
      </c>
      <c r="Y30" s="326">
        <v>5.0</v>
      </c>
      <c r="Z30" s="175">
        <f t="shared" si="10"/>
        <v>44</v>
      </c>
    </row>
    <row r="31" ht="15.75" customHeight="1">
      <c r="A31" s="235" t="s">
        <v>740</v>
      </c>
      <c r="B31" s="378">
        <v>2.1961932650073206</v>
      </c>
      <c r="C31" s="379">
        <v>2.441008950366151</v>
      </c>
      <c r="D31" s="379">
        <v>1.5337423312883436</v>
      </c>
      <c r="E31" s="379">
        <v>1.3550135501355014</v>
      </c>
      <c r="F31" s="379">
        <v>11.843663639952625</v>
      </c>
      <c r="G31" s="379">
        <v>8.955223880597016</v>
      </c>
      <c r="H31" s="379">
        <v>1.287001287001287</v>
      </c>
      <c r="I31" s="379">
        <v>16.0</v>
      </c>
      <c r="J31" s="379">
        <v>8.474576271186441</v>
      </c>
      <c r="K31" s="379">
        <v>3.6540803897685747</v>
      </c>
      <c r="L31" s="379">
        <v>8.0</v>
      </c>
      <c r="M31" s="315" t="s">
        <v>855</v>
      </c>
      <c r="O31" s="18"/>
      <c r="S31" s="161" t="s">
        <v>760</v>
      </c>
      <c r="T31" s="327">
        <v>4.0</v>
      </c>
      <c r="U31" s="328">
        <f t="shared" si="11"/>
        <v>33.6</v>
      </c>
      <c r="X31" s="261" t="s">
        <v>701</v>
      </c>
      <c r="Y31" s="329">
        <v>1.0</v>
      </c>
      <c r="Z31" s="263">
        <f t="shared" si="10"/>
        <v>8.8</v>
      </c>
    </row>
    <row r="32" ht="15.75" customHeight="1">
      <c r="A32" s="235" t="s">
        <v>742</v>
      </c>
      <c r="B32" s="378">
        <v>5.813953488372094</v>
      </c>
      <c r="C32" s="379">
        <v>1.7804154302670623</v>
      </c>
      <c r="D32" s="379">
        <v>1.3274336283185841</v>
      </c>
      <c r="E32" s="380" t="s">
        <v>856</v>
      </c>
      <c r="F32" s="379">
        <v>2.5996533795493932</v>
      </c>
      <c r="G32" s="379">
        <v>2.952755905511811</v>
      </c>
      <c r="H32" s="379">
        <v>1.675977653631285</v>
      </c>
      <c r="I32" s="379">
        <v>9.463722397476339</v>
      </c>
      <c r="J32" s="379">
        <v>6.198347107438017</v>
      </c>
      <c r="K32" s="379">
        <v>8.0</v>
      </c>
      <c r="L32" s="379">
        <v>3.91644908616188</v>
      </c>
      <c r="M32" s="315" t="s">
        <v>855</v>
      </c>
      <c r="O32" s="18"/>
      <c r="S32" s="330" t="s">
        <v>761</v>
      </c>
      <c r="T32" s="331">
        <v>1.0</v>
      </c>
      <c r="U32" s="332">
        <f t="shared" si="11"/>
        <v>8.4</v>
      </c>
      <c r="X32" s="232" t="s">
        <v>647</v>
      </c>
      <c r="Y32" s="333">
        <f>sum(Y25:Y31)</f>
        <v>24</v>
      </c>
      <c r="Z32" s="265">
        <f>SUM(Z25:Z31)</f>
        <v>211.2</v>
      </c>
    </row>
    <row r="33" ht="15.75" customHeight="1">
      <c r="A33" s="235" t="s">
        <v>745</v>
      </c>
      <c r="B33" s="378">
        <v>1.5789473684210527</v>
      </c>
      <c r="C33" s="379">
        <v>1.7231476163124642</v>
      </c>
      <c r="D33" s="379">
        <v>1.2486992715920917</v>
      </c>
      <c r="E33" s="379">
        <v>1.120657452372058</v>
      </c>
      <c r="F33" s="379">
        <v>8.498583569405099</v>
      </c>
      <c r="G33" s="379">
        <v>3.8071065989847717</v>
      </c>
      <c r="H33" s="379">
        <v>6.25</v>
      </c>
      <c r="I33" s="379">
        <v>10.224948875255622</v>
      </c>
      <c r="J33" s="379">
        <v>5.371530886302595</v>
      </c>
      <c r="K33" s="379">
        <v>8.0</v>
      </c>
      <c r="L33" s="381" t="s">
        <v>857</v>
      </c>
      <c r="M33" s="315" t="s">
        <v>858</v>
      </c>
      <c r="O33" s="18"/>
      <c r="S33" s="334" t="s">
        <v>647</v>
      </c>
      <c r="T33" s="335">
        <f t="shared" ref="T33:U33" si="12">SUM(T30:T32)</f>
        <v>20</v>
      </c>
      <c r="U33" s="336">
        <f t="shared" si="12"/>
        <v>168</v>
      </c>
    </row>
    <row r="34" ht="15.75" customHeight="1">
      <c r="A34" s="235" t="s">
        <v>747</v>
      </c>
      <c r="B34" s="382">
        <v>1.525165226232842</v>
      </c>
      <c r="C34" s="383">
        <v>1.0826416456153012</v>
      </c>
      <c r="D34" s="383">
        <v>12.31021748050882</v>
      </c>
      <c r="E34" s="383">
        <v>13.568521031207599</v>
      </c>
      <c r="F34" s="383">
        <v>3.003003003003003</v>
      </c>
      <c r="G34" s="383">
        <v>2.097902097902098</v>
      </c>
      <c r="H34" s="383">
        <v>2.8818443804034586</v>
      </c>
      <c r="I34" s="383">
        <v>7.4812967581047385</v>
      </c>
      <c r="J34" s="383">
        <v>8.0</v>
      </c>
      <c r="K34" s="383">
        <v>4.0733197556008145</v>
      </c>
      <c r="L34" s="384" t="s">
        <v>857</v>
      </c>
      <c r="M34" s="385" t="s">
        <v>858</v>
      </c>
      <c r="S34" s="292" t="str">
        <f>"x "&amp;$Q$5&amp;" MM"</f>
        <v>x 12 MM</v>
      </c>
      <c r="X34" s="138" t="s">
        <v>762</v>
      </c>
    </row>
    <row r="35" ht="15.75" customHeight="1">
      <c r="X35" s="232" t="s">
        <v>689</v>
      </c>
      <c r="Y35" s="337" t="s">
        <v>763</v>
      </c>
    </row>
    <row r="36" ht="15.75" customHeight="1">
      <c r="X36" s="243" t="s">
        <v>764</v>
      </c>
      <c r="Y36" s="338">
        <v>24.0</v>
      </c>
    </row>
    <row r="37" ht="15.75" customHeight="1">
      <c r="B37" s="138" t="s">
        <v>630</v>
      </c>
      <c r="X37" s="177" t="s">
        <v>765</v>
      </c>
      <c r="Y37" s="339">
        <v>20.0</v>
      </c>
    </row>
    <row r="38" ht="15.75" customHeight="1">
      <c r="A38" s="97" t="s">
        <v>766</v>
      </c>
      <c r="B38" s="340" t="s">
        <v>625</v>
      </c>
      <c r="C38" s="341" t="s">
        <v>632</v>
      </c>
      <c r="D38" s="342" t="s">
        <v>767</v>
      </c>
      <c r="X38" s="343" t="s">
        <v>768</v>
      </c>
      <c r="Y38" s="344">
        <v>6.0</v>
      </c>
    </row>
    <row r="39" ht="15.75" customHeight="1">
      <c r="A39" s="97">
        <v>62.0</v>
      </c>
      <c r="B39" s="356">
        <v>382.0</v>
      </c>
      <c r="C39" s="77" t="s">
        <v>664</v>
      </c>
      <c r="D39" s="386">
        <v>25.692729949951172</v>
      </c>
      <c r="X39" s="232" t="s">
        <v>647</v>
      </c>
      <c r="Y39" s="336">
        <f>sum(Y36:Y38)</f>
        <v>50</v>
      </c>
    </row>
    <row r="40" ht="15.75" customHeight="1">
      <c r="A40" s="97">
        <v>74.0</v>
      </c>
      <c r="B40" s="356">
        <v>383.0</v>
      </c>
      <c r="C40" s="77" t="s">
        <v>650</v>
      </c>
      <c r="D40" s="386">
        <v>25.70074462890625</v>
      </c>
      <c r="X40" s="346" t="str">
        <f>"x "&amp;Q4&amp;" MM"</f>
        <v>x 8 MM</v>
      </c>
    </row>
    <row r="41" ht="15.75" customHeight="1">
      <c r="A41" s="97">
        <v>5.0</v>
      </c>
      <c r="B41" s="356">
        <v>320.0</v>
      </c>
      <c r="C41" s="77" t="s">
        <v>837</v>
      </c>
      <c r="D41" s="386">
        <v>25.792255401611328</v>
      </c>
    </row>
    <row r="42" ht="15.75" customHeight="1">
      <c r="A42" s="97">
        <v>43.0</v>
      </c>
      <c r="B42" s="356">
        <v>215.0</v>
      </c>
      <c r="C42" s="77" t="s">
        <v>787</v>
      </c>
      <c r="D42" s="386">
        <v>25.97510528564453</v>
      </c>
    </row>
    <row r="43" ht="15.75" customHeight="1">
      <c r="A43" s="97">
        <v>3.0</v>
      </c>
      <c r="B43" s="356">
        <v>386.0</v>
      </c>
      <c r="C43" s="77" t="s">
        <v>677</v>
      </c>
      <c r="D43" s="386">
        <v>26.003883361816406</v>
      </c>
    </row>
    <row r="44" ht="15.75" customHeight="1">
      <c r="A44" s="97">
        <v>84.0</v>
      </c>
      <c r="B44" s="246">
        <v>210.0</v>
      </c>
      <c r="C44" s="77" t="s">
        <v>822</v>
      </c>
      <c r="D44" s="386">
        <v>26.012853622436523</v>
      </c>
    </row>
    <row r="45" ht="15.75" customHeight="1">
      <c r="A45" s="97">
        <v>86.0</v>
      </c>
      <c r="B45" s="356">
        <v>384.0</v>
      </c>
      <c r="C45" s="77" t="s">
        <v>646</v>
      </c>
      <c r="D45" s="386">
        <v>26.371431350708008</v>
      </c>
    </row>
    <row r="46" ht="15.75" customHeight="1">
      <c r="A46" s="97">
        <v>96.0</v>
      </c>
      <c r="B46" s="246">
        <v>210.0</v>
      </c>
      <c r="C46" s="77" t="s">
        <v>817</v>
      </c>
      <c r="D46" s="386">
        <v>26.91942024230957</v>
      </c>
    </row>
    <row r="47" ht="15.75" customHeight="1">
      <c r="A47" s="97">
        <v>52.0</v>
      </c>
      <c r="B47" s="356" t="s">
        <v>320</v>
      </c>
      <c r="C47" s="77" t="s">
        <v>791</v>
      </c>
      <c r="D47" s="386">
        <v>27.042236328125</v>
      </c>
    </row>
    <row r="48" ht="15.75" customHeight="1">
      <c r="A48" s="97">
        <v>36.0</v>
      </c>
      <c r="B48" s="246">
        <v>226.0</v>
      </c>
      <c r="C48" s="77" t="s">
        <v>779</v>
      </c>
      <c r="D48" s="386">
        <v>27.13613510131836</v>
      </c>
    </row>
    <row r="49" ht="15.75" customHeight="1">
      <c r="A49" s="97">
        <v>89.0</v>
      </c>
      <c r="B49" s="356">
        <v>353.0</v>
      </c>
      <c r="C49" s="77" t="s">
        <v>830</v>
      </c>
      <c r="D49" s="386">
        <v>27.276700973510742</v>
      </c>
    </row>
    <row r="50" ht="15.75" customHeight="1">
      <c r="A50" s="97">
        <v>48.0</v>
      </c>
      <c r="B50" s="246">
        <v>226.0</v>
      </c>
      <c r="C50" s="77" t="s">
        <v>806</v>
      </c>
      <c r="D50" s="386">
        <v>27.285594940185547</v>
      </c>
    </row>
    <row r="51" ht="15.75" customHeight="1">
      <c r="A51" s="97">
        <v>27.0</v>
      </c>
      <c r="B51" s="356">
        <v>388.0</v>
      </c>
      <c r="C51" s="77" t="s">
        <v>681</v>
      </c>
      <c r="D51" s="386">
        <v>27.559926986694336</v>
      </c>
    </row>
    <row r="52" ht="15.75" customHeight="1">
      <c r="A52" s="97">
        <v>91.0</v>
      </c>
      <c r="B52" s="356">
        <v>233.0</v>
      </c>
      <c r="C52" s="77" t="s">
        <v>838</v>
      </c>
      <c r="D52" s="387">
        <v>27.597869873046875</v>
      </c>
      <c r="E52" s="97" t="s">
        <v>839</v>
      </c>
    </row>
    <row r="53" ht="15.75" customHeight="1">
      <c r="A53" s="97">
        <v>50.0</v>
      </c>
      <c r="B53" s="356">
        <v>381.0</v>
      </c>
      <c r="C53" s="77" t="s">
        <v>674</v>
      </c>
      <c r="D53" s="386">
        <v>27.61355209350586</v>
      </c>
    </row>
    <row r="54" ht="15.75" customHeight="1">
      <c r="A54" s="97">
        <v>38.0</v>
      </c>
      <c r="B54" s="356">
        <v>380.0</v>
      </c>
      <c r="C54" s="77" t="s">
        <v>669</v>
      </c>
      <c r="D54" s="386">
        <v>27.96743392944336</v>
      </c>
    </row>
    <row r="55" ht="15.75" customHeight="1">
      <c r="A55" s="97">
        <v>15.0</v>
      </c>
      <c r="B55" s="356">
        <v>387.0</v>
      </c>
      <c r="C55" s="77" t="s">
        <v>679</v>
      </c>
      <c r="D55" s="386">
        <v>27.98729133605957</v>
      </c>
    </row>
    <row r="56" ht="15.75" customHeight="1">
      <c r="A56" s="97">
        <v>31.0</v>
      </c>
      <c r="B56" s="356">
        <v>207.0</v>
      </c>
      <c r="C56" s="77" t="s">
        <v>832</v>
      </c>
      <c r="D56" s="386">
        <v>28.263031005859375</v>
      </c>
    </row>
    <row r="57" ht="15.75" customHeight="1">
      <c r="A57" s="97">
        <v>16.0</v>
      </c>
      <c r="B57" s="388" t="s">
        <v>313</v>
      </c>
      <c r="C57" s="77" t="s">
        <v>815</v>
      </c>
      <c r="D57" s="386">
        <v>28.516050338745117</v>
      </c>
    </row>
    <row r="58" ht="15.75" customHeight="1">
      <c r="A58" s="97">
        <v>28.0</v>
      </c>
      <c r="B58" s="388" t="s">
        <v>316</v>
      </c>
      <c r="C58" s="77" t="s">
        <v>775</v>
      </c>
      <c r="D58" s="386">
        <v>28.585556030273438</v>
      </c>
      <c r="F58" s="138" t="s">
        <v>783</v>
      </c>
      <c r="H58" s="97" t="s">
        <v>698</v>
      </c>
    </row>
    <row r="59" ht="15.75" customHeight="1">
      <c r="A59" s="97">
        <v>30.0</v>
      </c>
      <c r="B59" s="356">
        <v>361.0</v>
      </c>
      <c r="C59" s="77" t="s">
        <v>771</v>
      </c>
      <c r="D59" s="386">
        <v>28.61739730834961</v>
      </c>
    </row>
    <row r="60" ht="15.75" customHeight="1">
      <c r="A60" s="97">
        <v>6.0</v>
      </c>
      <c r="B60" s="356">
        <v>355.0</v>
      </c>
      <c r="C60" s="77" t="s">
        <v>820</v>
      </c>
      <c r="D60" s="386">
        <v>28.651823043823242</v>
      </c>
    </row>
    <row r="61" ht="15.75" customHeight="1">
      <c r="A61" s="97">
        <v>55.0</v>
      </c>
      <c r="B61" s="356">
        <v>217.0</v>
      </c>
      <c r="C61" s="77" t="s">
        <v>777</v>
      </c>
      <c r="D61" s="386">
        <v>28.671783447265625</v>
      </c>
    </row>
    <row r="62" ht="15.75" customHeight="1">
      <c r="A62" s="97">
        <v>80.0</v>
      </c>
      <c r="B62" s="356">
        <v>247.0</v>
      </c>
      <c r="C62" s="77" t="s">
        <v>807</v>
      </c>
      <c r="D62" s="386">
        <v>28.73387336730957</v>
      </c>
    </row>
    <row r="63" ht="15.75" customHeight="1">
      <c r="A63" s="97">
        <v>14.0</v>
      </c>
      <c r="B63" s="356">
        <v>294.0</v>
      </c>
      <c r="C63" s="77" t="s">
        <v>641</v>
      </c>
      <c r="D63" s="386">
        <v>28.80055809020996</v>
      </c>
    </row>
    <row r="64" ht="15.75" customHeight="1">
      <c r="A64" s="97">
        <v>54.0</v>
      </c>
      <c r="B64" s="356">
        <v>363.0</v>
      </c>
      <c r="C64" s="77" t="s">
        <v>793</v>
      </c>
      <c r="D64" s="386">
        <v>28.8114013671875</v>
      </c>
    </row>
    <row r="65" ht="15.75" customHeight="1">
      <c r="A65" s="97">
        <v>8.0</v>
      </c>
      <c r="B65" s="356">
        <v>234.0</v>
      </c>
      <c r="C65" s="77" t="s">
        <v>825</v>
      </c>
      <c r="D65" s="386">
        <v>28.96223258972168</v>
      </c>
    </row>
    <row r="66" ht="15.75" customHeight="1">
      <c r="A66" s="97">
        <v>76.0</v>
      </c>
      <c r="B66" s="389" t="s">
        <v>326</v>
      </c>
      <c r="C66" s="77" t="s">
        <v>818</v>
      </c>
      <c r="D66" s="386">
        <v>28.97254753112793</v>
      </c>
    </row>
    <row r="67" ht="15.75" customHeight="1">
      <c r="A67" s="97">
        <v>42.0</v>
      </c>
      <c r="B67" s="356">
        <v>362.0</v>
      </c>
      <c r="C67" s="77" t="s">
        <v>769</v>
      </c>
      <c r="D67" s="386">
        <v>28.976011276245117</v>
      </c>
    </row>
    <row r="68" ht="15.75" customHeight="1">
      <c r="A68" s="97">
        <v>33.0</v>
      </c>
      <c r="B68" s="356">
        <v>279.0</v>
      </c>
      <c r="C68" s="77" t="s">
        <v>823</v>
      </c>
      <c r="D68" s="386">
        <v>29.040639877319336</v>
      </c>
    </row>
    <row r="69" ht="15.75" customHeight="1">
      <c r="A69" s="97">
        <v>32.0</v>
      </c>
      <c r="B69" s="356">
        <v>236.0</v>
      </c>
      <c r="C69" s="77" t="s">
        <v>792</v>
      </c>
      <c r="D69" s="386">
        <v>29.047321319580078</v>
      </c>
    </row>
    <row r="70" ht="15.75" customHeight="1">
      <c r="A70" s="97">
        <v>20.0</v>
      </c>
      <c r="B70" s="356">
        <v>235.0</v>
      </c>
      <c r="C70" s="77" t="s">
        <v>801</v>
      </c>
      <c r="D70" s="386">
        <v>29.066423416137695</v>
      </c>
    </row>
    <row r="71" ht="15.75" customHeight="1">
      <c r="A71" s="97">
        <v>25.0</v>
      </c>
      <c r="B71" s="356">
        <v>286.0</v>
      </c>
      <c r="C71" s="77" t="s">
        <v>652</v>
      </c>
      <c r="D71" s="386">
        <v>29.117820739746094</v>
      </c>
    </row>
    <row r="72" ht="15.75" customHeight="1">
      <c r="A72" s="97">
        <v>77.0</v>
      </c>
      <c r="B72" s="356">
        <v>349.0</v>
      </c>
      <c r="C72" s="77" t="s">
        <v>797</v>
      </c>
      <c r="D72" s="386">
        <v>29.120532989501953</v>
      </c>
    </row>
    <row r="73" ht="15.75" customHeight="1">
      <c r="A73" s="97">
        <v>44.0</v>
      </c>
      <c r="B73" s="356">
        <v>238.0</v>
      </c>
      <c r="C73" s="77" t="s">
        <v>789</v>
      </c>
      <c r="D73" s="386">
        <v>29.12314796447754</v>
      </c>
    </row>
    <row r="74" ht="15.75" customHeight="1">
      <c r="A74" s="97">
        <v>92.0</v>
      </c>
      <c r="B74" s="356">
        <v>248.0</v>
      </c>
      <c r="C74" s="77" t="s">
        <v>770</v>
      </c>
      <c r="D74" s="386">
        <v>29.13011360168457</v>
      </c>
    </row>
    <row r="75" ht="15.75" customHeight="1">
      <c r="A75" s="97">
        <v>88.0</v>
      </c>
      <c r="B75" s="356">
        <v>319.0</v>
      </c>
      <c r="C75" s="77" t="s">
        <v>790</v>
      </c>
      <c r="D75" s="386">
        <v>29.18954086303711</v>
      </c>
    </row>
    <row r="76" ht="15.75" customHeight="1">
      <c r="A76" s="97">
        <v>78.0</v>
      </c>
      <c r="B76" s="356">
        <v>378.0</v>
      </c>
      <c r="C76" s="77" t="s">
        <v>776</v>
      </c>
      <c r="D76" s="386">
        <v>29.239198684692383</v>
      </c>
    </row>
    <row r="77" ht="15.75" customHeight="1">
      <c r="A77" s="97">
        <v>18.0</v>
      </c>
      <c r="B77" s="356">
        <v>359.0</v>
      </c>
      <c r="C77" s="77" t="s">
        <v>814</v>
      </c>
      <c r="D77" s="386">
        <v>29.456214904785156</v>
      </c>
    </row>
    <row r="78" ht="15.75" customHeight="1">
      <c r="A78" s="97">
        <v>19.0</v>
      </c>
      <c r="B78" s="356">
        <v>204.0</v>
      </c>
      <c r="C78" s="77" t="s">
        <v>772</v>
      </c>
      <c r="D78" s="386">
        <v>29.56678581237793</v>
      </c>
    </row>
    <row r="79" ht="15.75" customHeight="1">
      <c r="A79" s="97">
        <v>87.0</v>
      </c>
      <c r="B79" s="356" t="s">
        <v>309</v>
      </c>
      <c r="C79" s="77" t="s">
        <v>800</v>
      </c>
      <c r="D79" s="386">
        <v>29.617687225341797</v>
      </c>
    </row>
    <row r="80" ht="15.75" customHeight="1">
      <c r="A80" s="97">
        <v>2.0</v>
      </c>
      <c r="B80" s="356">
        <v>293.0</v>
      </c>
      <c r="C80" s="77" t="s">
        <v>660</v>
      </c>
      <c r="D80" s="386">
        <v>29.672863006591797</v>
      </c>
    </row>
    <row r="81" ht="15.75" customHeight="1">
      <c r="A81" s="97">
        <v>72.0</v>
      </c>
      <c r="B81" s="246">
        <v>375.0</v>
      </c>
      <c r="C81" s="77" t="s">
        <v>112</v>
      </c>
      <c r="D81" s="386">
        <v>29.683149337768555</v>
      </c>
    </row>
    <row r="82" ht="15.75" customHeight="1">
      <c r="A82" s="97">
        <v>56.0</v>
      </c>
      <c r="B82" s="356">
        <v>239.0</v>
      </c>
      <c r="C82" s="77" t="s">
        <v>836</v>
      </c>
      <c r="D82" s="386">
        <v>29.729135513305664</v>
      </c>
    </row>
    <row r="83" ht="15.75" customHeight="1">
      <c r="A83" s="97">
        <v>66.0</v>
      </c>
      <c r="B83" s="356">
        <v>367.0</v>
      </c>
      <c r="C83" s="77" t="s">
        <v>845</v>
      </c>
      <c r="D83" s="386">
        <v>29.7523250579834</v>
      </c>
    </row>
    <row r="84" ht="15.75" customHeight="1">
      <c r="A84" s="97">
        <v>79.0</v>
      </c>
      <c r="B84" s="356">
        <v>229.0</v>
      </c>
      <c r="C84" s="77" t="s">
        <v>780</v>
      </c>
      <c r="D84" s="386">
        <v>29.772323608398438</v>
      </c>
    </row>
    <row r="85" ht="15.75" customHeight="1">
      <c r="A85" s="97">
        <v>9.0</v>
      </c>
      <c r="B85" s="356">
        <v>259.0</v>
      </c>
      <c r="C85" s="77" t="s">
        <v>842</v>
      </c>
      <c r="D85" s="386">
        <v>29.8579044342041</v>
      </c>
    </row>
    <row r="86" ht="15.75" customHeight="1">
      <c r="A86" s="97">
        <v>53.0</v>
      </c>
      <c r="B86" s="356">
        <v>342.0</v>
      </c>
      <c r="C86" s="77" t="s">
        <v>843</v>
      </c>
      <c r="D86" s="386">
        <v>29.894153594970703</v>
      </c>
    </row>
    <row r="87" ht="15.75" customHeight="1">
      <c r="A87" s="97">
        <v>41.0</v>
      </c>
      <c r="B87" s="356">
        <v>330.0</v>
      </c>
      <c r="C87" s="77" t="s">
        <v>834</v>
      </c>
      <c r="D87" s="386">
        <v>29.91452980041504</v>
      </c>
    </row>
    <row r="88" ht="15.75" customHeight="1">
      <c r="A88" s="97">
        <v>67.0</v>
      </c>
      <c r="B88" s="356">
        <v>227.0</v>
      </c>
      <c r="C88" s="77" t="s">
        <v>778</v>
      </c>
      <c r="D88" s="386">
        <v>29.927637100219727</v>
      </c>
    </row>
    <row r="89" ht="15.75" customHeight="1">
      <c r="A89" s="97">
        <v>21.0</v>
      </c>
      <c r="B89" s="356">
        <v>276.0</v>
      </c>
      <c r="C89" s="77" t="s">
        <v>827</v>
      </c>
      <c r="D89" s="386">
        <v>29.943557739257812</v>
      </c>
    </row>
    <row r="90" ht="15.75" customHeight="1">
      <c r="A90" s="97">
        <v>49.0</v>
      </c>
      <c r="B90" s="356">
        <v>288.0</v>
      </c>
      <c r="C90" s="77" t="s">
        <v>671</v>
      </c>
      <c r="D90" s="386">
        <v>30.03648567199707</v>
      </c>
    </row>
    <row r="91" ht="15.75" customHeight="1">
      <c r="A91" s="97">
        <v>69.0</v>
      </c>
      <c r="B91" s="388" t="s">
        <v>389</v>
      </c>
      <c r="C91" s="77" t="s">
        <v>833</v>
      </c>
      <c r="D91" s="386">
        <v>30.080472946166992</v>
      </c>
    </row>
    <row r="92" ht="15.75" customHeight="1">
      <c r="A92" s="97">
        <v>45.0</v>
      </c>
      <c r="B92" s="356">
        <v>385.0</v>
      </c>
      <c r="C92" s="77" t="s">
        <v>826</v>
      </c>
      <c r="D92" s="386">
        <v>30.08783721923828</v>
      </c>
    </row>
    <row r="93" ht="15.75" customHeight="1">
      <c r="A93" s="97">
        <v>60.0</v>
      </c>
      <c r="B93" s="246">
        <v>375.0</v>
      </c>
      <c r="C93" s="77" t="s">
        <v>824</v>
      </c>
      <c r="D93" s="386">
        <v>30.08860969543457</v>
      </c>
    </row>
    <row r="94" ht="15.75" customHeight="1">
      <c r="A94" s="97">
        <v>68.0</v>
      </c>
      <c r="B94" s="356">
        <v>244.0</v>
      </c>
      <c r="C94" s="77" t="s">
        <v>847</v>
      </c>
      <c r="D94" s="386">
        <v>30.097917556762695</v>
      </c>
    </row>
    <row r="95" ht="15.75" customHeight="1">
      <c r="A95" s="97">
        <v>1.0</v>
      </c>
      <c r="B95" s="356">
        <v>284.0</v>
      </c>
      <c r="C95" s="77" t="s">
        <v>657</v>
      </c>
      <c r="D95" s="386">
        <v>30.210250854492188</v>
      </c>
    </row>
    <row r="96" ht="15.75" customHeight="1">
      <c r="A96" s="97">
        <v>37.0</v>
      </c>
      <c r="B96" s="356">
        <v>287.0</v>
      </c>
      <c r="C96" s="77" t="s">
        <v>666</v>
      </c>
      <c r="D96" s="386">
        <v>30.297367095947266</v>
      </c>
    </row>
    <row r="97" ht="15.75" customHeight="1">
      <c r="A97" s="97">
        <v>83.0</v>
      </c>
      <c r="B97" s="258" t="s">
        <v>308</v>
      </c>
      <c r="C97" s="77" t="s">
        <v>796</v>
      </c>
      <c r="D97" s="386">
        <v>30.30213737487793</v>
      </c>
    </row>
    <row r="98" ht="15.75" customHeight="1">
      <c r="A98" s="97">
        <v>17.0</v>
      </c>
      <c r="B98" s="356">
        <v>322.0</v>
      </c>
      <c r="C98" s="77" t="s">
        <v>844</v>
      </c>
      <c r="D98" s="386">
        <v>30.305322647094727</v>
      </c>
    </row>
    <row r="99" ht="15.75" customHeight="1">
      <c r="A99" s="97">
        <v>85.0</v>
      </c>
      <c r="B99" s="356">
        <v>292.0</v>
      </c>
      <c r="C99" s="77" t="s">
        <v>643</v>
      </c>
      <c r="D99" s="386">
        <v>30.416034698486328</v>
      </c>
    </row>
    <row r="100" ht="15.75" customHeight="1">
      <c r="A100" s="97">
        <v>94.0</v>
      </c>
      <c r="B100" s="356">
        <v>232.0</v>
      </c>
      <c r="C100" s="77" t="s">
        <v>831</v>
      </c>
      <c r="D100" s="386">
        <v>30.4504337310791</v>
      </c>
    </row>
    <row r="101" ht="15.75" customHeight="1">
      <c r="A101" s="97">
        <v>51.0</v>
      </c>
      <c r="B101" s="356">
        <v>390.0</v>
      </c>
      <c r="C101" s="77" t="s">
        <v>786</v>
      </c>
      <c r="D101" s="386">
        <v>30.49814796447754</v>
      </c>
    </row>
    <row r="102" ht="15.75" customHeight="1">
      <c r="A102" s="97">
        <v>75.0</v>
      </c>
      <c r="B102" s="356" t="s">
        <v>308</v>
      </c>
      <c r="C102" s="77" t="s">
        <v>784</v>
      </c>
      <c r="D102" s="386">
        <v>30.517732620239258</v>
      </c>
    </row>
    <row r="103" ht="15.75" customHeight="1">
      <c r="A103" s="97">
        <v>29.0</v>
      </c>
      <c r="B103" s="356">
        <v>323.0</v>
      </c>
      <c r="C103" s="77" t="s">
        <v>829</v>
      </c>
      <c r="D103" s="386">
        <v>30.552886962890625</v>
      </c>
    </row>
    <row r="104" ht="15.75" customHeight="1">
      <c r="A104" s="97">
        <v>39.0</v>
      </c>
      <c r="B104" s="356">
        <v>389.0</v>
      </c>
      <c r="C104" s="77" t="s">
        <v>785</v>
      </c>
      <c r="D104" s="386">
        <v>30.629480361938477</v>
      </c>
    </row>
    <row r="105" ht="15.75" customHeight="1">
      <c r="A105" s="97">
        <v>61.0</v>
      </c>
      <c r="B105" s="364">
        <v>289.0</v>
      </c>
      <c r="C105" s="77" t="s">
        <v>662</v>
      </c>
      <c r="D105" s="386">
        <v>30.675024032592773</v>
      </c>
    </row>
    <row r="106" ht="15.75" customHeight="1">
      <c r="A106" s="97">
        <v>95.0</v>
      </c>
      <c r="B106" s="258" t="s">
        <v>308</v>
      </c>
      <c r="C106" s="77" t="s">
        <v>840</v>
      </c>
      <c r="D106" s="386">
        <v>30.754440307617188</v>
      </c>
    </row>
    <row r="107" ht="15.75" customHeight="1">
      <c r="A107" s="97">
        <v>65.0</v>
      </c>
      <c r="B107" s="356">
        <v>345.0</v>
      </c>
      <c r="C107" s="77" t="s">
        <v>846</v>
      </c>
      <c r="D107" s="386">
        <v>30.76563262939453</v>
      </c>
    </row>
    <row r="108" ht="15.75" customHeight="1">
      <c r="A108" s="97">
        <v>11.0</v>
      </c>
      <c r="B108" s="356">
        <v>237.0</v>
      </c>
      <c r="C108" s="77" t="s">
        <v>795</v>
      </c>
      <c r="D108" s="386">
        <v>30.795246124267578</v>
      </c>
    </row>
    <row r="109" ht="15.75" customHeight="1">
      <c r="A109" s="97">
        <v>47.0</v>
      </c>
      <c r="B109" s="356">
        <v>246.0</v>
      </c>
      <c r="C109" s="77" t="s">
        <v>841</v>
      </c>
      <c r="D109" s="386">
        <v>31.03141975402832</v>
      </c>
    </row>
    <row r="110" ht="15.75" customHeight="1">
      <c r="A110" s="97">
        <v>26.0</v>
      </c>
      <c r="B110" s="356">
        <v>379.0</v>
      </c>
      <c r="C110" s="77" t="s">
        <v>655</v>
      </c>
      <c r="D110" s="386">
        <v>31.10516357421875</v>
      </c>
    </row>
    <row r="111" ht="15.75" customHeight="1">
      <c r="A111" s="97">
        <v>35.0</v>
      </c>
      <c r="B111" s="356">
        <v>243.0</v>
      </c>
      <c r="C111" s="77" t="s">
        <v>811</v>
      </c>
      <c r="D111" s="386">
        <v>31.220165252685547</v>
      </c>
    </row>
    <row r="112" ht="15.75" customHeight="1">
      <c r="A112" s="97">
        <v>58.0</v>
      </c>
      <c r="B112" s="356">
        <v>347.0</v>
      </c>
      <c r="C112" s="77" t="s">
        <v>816</v>
      </c>
      <c r="D112" s="386">
        <v>31.223880767822266</v>
      </c>
    </row>
    <row r="113" ht="15.75" customHeight="1">
      <c r="A113" s="97">
        <v>4.0</v>
      </c>
      <c r="B113" s="388" t="s">
        <v>310</v>
      </c>
      <c r="C113" s="77" t="s">
        <v>794</v>
      </c>
      <c r="D113" s="386">
        <v>31.278865814208984</v>
      </c>
    </row>
    <row r="114" ht="15.75" customHeight="1">
      <c r="A114" s="97">
        <v>40.0</v>
      </c>
      <c r="B114" s="356" t="s">
        <v>318</v>
      </c>
      <c r="C114" s="77" t="s">
        <v>799</v>
      </c>
      <c r="D114" s="386">
        <v>31.298410415649414</v>
      </c>
    </row>
    <row r="115" ht="15.75" customHeight="1">
      <c r="A115" s="97">
        <v>46.0</v>
      </c>
      <c r="B115" s="356">
        <v>327.0</v>
      </c>
      <c r="C115" s="77" t="s">
        <v>802</v>
      </c>
      <c r="D115" s="386">
        <v>31.338123321533203</v>
      </c>
    </row>
    <row r="116" ht="15.75" customHeight="1">
      <c r="A116" s="97">
        <v>10.0</v>
      </c>
      <c r="B116" s="356">
        <v>270.0</v>
      </c>
      <c r="C116" s="77" t="s">
        <v>819</v>
      </c>
      <c r="D116" s="386">
        <v>31.365461349487305</v>
      </c>
    </row>
    <row r="117" ht="15.75" customHeight="1">
      <c r="A117" s="97">
        <v>13.0</v>
      </c>
      <c r="B117" s="356">
        <v>285.0</v>
      </c>
      <c r="C117" s="77" t="s">
        <v>638</v>
      </c>
      <c r="D117" s="386">
        <v>31.38530731201172</v>
      </c>
    </row>
    <row r="118" ht="15.75" customHeight="1">
      <c r="A118" s="97">
        <v>63.0</v>
      </c>
      <c r="B118" s="356">
        <v>391.0</v>
      </c>
      <c r="C118" s="77" t="s">
        <v>782</v>
      </c>
      <c r="D118" s="386">
        <v>31.566083908081055</v>
      </c>
    </row>
    <row r="119" ht="15.75" customHeight="1">
      <c r="A119" s="97">
        <v>81.0</v>
      </c>
      <c r="B119" s="356">
        <v>377.0</v>
      </c>
      <c r="C119" s="77" t="s">
        <v>809</v>
      </c>
      <c r="D119" s="386">
        <v>31.628328323364258</v>
      </c>
    </row>
    <row r="120" ht="15.75" customHeight="1">
      <c r="A120" s="97">
        <v>90.0</v>
      </c>
      <c r="B120" s="356">
        <v>201.0</v>
      </c>
      <c r="C120" s="77" t="s">
        <v>774</v>
      </c>
      <c r="D120" s="387">
        <v>31.635242462158203</v>
      </c>
      <c r="E120" s="97" t="s">
        <v>839</v>
      </c>
    </row>
    <row r="121" ht="15.75" customHeight="1">
      <c r="A121" s="97">
        <v>71.0</v>
      </c>
      <c r="B121" s="356">
        <v>272.0</v>
      </c>
      <c r="C121" s="77" t="s">
        <v>812</v>
      </c>
      <c r="D121" s="386">
        <v>31.867820739746094</v>
      </c>
    </row>
    <row r="122" ht="15.75" customHeight="1">
      <c r="A122" s="97">
        <v>93.0</v>
      </c>
      <c r="B122" s="356">
        <v>230.0</v>
      </c>
      <c r="C122" s="77" t="s">
        <v>813</v>
      </c>
      <c r="D122" s="387">
        <v>32.23253631591797</v>
      </c>
      <c r="E122" s="97" t="s">
        <v>839</v>
      </c>
    </row>
    <row r="123" ht="15.75" customHeight="1">
      <c r="A123" s="97">
        <v>73.0</v>
      </c>
      <c r="B123" s="356">
        <v>291.0</v>
      </c>
      <c r="C123" s="77" t="s">
        <v>648</v>
      </c>
      <c r="D123" s="386">
        <v>32.30253219604492</v>
      </c>
    </row>
    <row r="124" ht="15.75" customHeight="1">
      <c r="A124" s="97">
        <v>82.0</v>
      </c>
      <c r="B124" s="356">
        <v>365.0</v>
      </c>
      <c r="C124" s="77" t="s">
        <v>803</v>
      </c>
      <c r="D124" s="386">
        <v>32.432342529296875</v>
      </c>
    </row>
    <row r="125" ht="15.75" customHeight="1">
      <c r="A125" s="97">
        <v>23.0</v>
      </c>
      <c r="B125" s="356">
        <v>241.0</v>
      </c>
      <c r="C125" s="77" t="s">
        <v>828</v>
      </c>
      <c r="D125" s="386">
        <v>32.63120651245117</v>
      </c>
    </row>
    <row r="126" ht="15.75" customHeight="1">
      <c r="A126" s="97">
        <v>24.0</v>
      </c>
      <c r="B126" s="246">
        <v>376.0</v>
      </c>
      <c r="C126" s="77" t="s">
        <v>788</v>
      </c>
      <c r="D126" s="386">
        <v>32.889225006103516</v>
      </c>
    </row>
    <row r="127" ht="15.75" customHeight="1">
      <c r="A127" s="97">
        <v>12.0</v>
      </c>
      <c r="B127" s="246">
        <v>376.0</v>
      </c>
      <c r="C127" s="77" t="s">
        <v>810</v>
      </c>
      <c r="D127" s="386">
        <v>32.974998474121094</v>
      </c>
    </row>
    <row r="128" ht="15.75" customHeight="1">
      <c r="A128" s="97">
        <v>64.0</v>
      </c>
      <c r="B128" s="388" t="s">
        <v>113</v>
      </c>
      <c r="C128" s="77" t="s">
        <v>821</v>
      </c>
      <c r="D128" s="386">
        <v>32.978214263916016</v>
      </c>
    </row>
    <row r="129" ht="15.75" customHeight="1">
      <c r="A129" s="97">
        <v>70.0</v>
      </c>
      <c r="B129" s="356">
        <v>364.0</v>
      </c>
      <c r="C129" s="77" t="s">
        <v>835</v>
      </c>
      <c r="D129" s="386">
        <v>33.0811882019043</v>
      </c>
    </row>
    <row r="130" ht="15.75" customHeight="1">
      <c r="A130" s="97">
        <v>59.0</v>
      </c>
      <c r="B130" s="356">
        <v>264.0</v>
      </c>
      <c r="C130" s="77" t="s">
        <v>781</v>
      </c>
      <c r="D130" s="386">
        <v>33.41926193237305</v>
      </c>
    </row>
    <row r="131" ht="15.75" customHeight="1">
      <c r="A131" s="97">
        <v>22.0</v>
      </c>
      <c r="B131" s="356">
        <v>290.0</v>
      </c>
      <c r="C131" s="77" t="s">
        <v>805</v>
      </c>
      <c r="D131" s="386">
        <v>33.5211181640625</v>
      </c>
    </row>
    <row r="132" ht="15.75" customHeight="1">
      <c r="A132" s="97">
        <v>57.0</v>
      </c>
      <c r="B132" s="356">
        <v>295.0</v>
      </c>
      <c r="C132" s="77" t="s">
        <v>798</v>
      </c>
      <c r="D132" s="386">
        <v>33.632965087890625</v>
      </c>
    </row>
    <row r="133" ht="15.75" customHeight="1">
      <c r="A133" s="97">
        <v>7.0</v>
      </c>
      <c r="B133" s="356">
        <v>202.0</v>
      </c>
      <c r="C133" s="77" t="s">
        <v>773</v>
      </c>
      <c r="D133" s="386">
        <v>33.679622650146484</v>
      </c>
    </row>
    <row r="134" ht="15.75" customHeight="1">
      <c r="A134" s="97">
        <v>34.0</v>
      </c>
      <c r="B134" s="388" t="s">
        <v>399</v>
      </c>
      <c r="C134" s="77" t="s">
        <v>804</v>
      </c>
      <c r="D134" s="387">
        <v>35.65423583984375</v>
      </c>
      <c r="E134" s="97" t="s">
        <v>848</v>
      </c>
    </row>
    <row r="135" ht="15.75" customHeight="1">
      <c r="A135" s="97">
        <v>97.0</v>
      </c>
      <c r="B135" s="347" t="s">
        <v>676</v>
      </c>
      <c r="C135" s="77"/>
      <c r="D135" s="390">
        <v>36.06513214</v>
      </c>
    </row>
    <row r="136" ht="15.75" customHeight="1">
      <c r="A136" s="97">
        <v>98.0</v>
      </c>
      <c r="B136" s="348" t="s">
        <v>676</v>
      </c>
      <c r="C136" s="349"/>
      <c r="D136" s="391">
        <v>36.96596527</v>
      </c>
    </row>
    <row r="137" ht="15.75" customHeight="1">
      <c r="C137" s="86"/>
    </row>
    <row r="138" ht="15.75" customHeight="1">
      <c r="B138" s="97" t="s">
        <v>849</v>
      </c>
      <c r="D138" s="97" t="s">
        <v>850</v>
      </c>
    </row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3">
    <cfRule type="cellIs" dxfId="5" priority="1" operator="lessThan">
      <formula>1.75</formula>
    </cfRule>
  </conditionalFormatting>
  <conditionalFormatting sqref="D13">
    <cfRule type="cellIs" dxfId="5" priority="2" operator="lessThan">
      <formula>1.7</formula>
    </cfRule>
  </conditionalFormatting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2" max="2" width="11.78"/>
    <col customWidth="1" min="3" max="3" width="8.67"/>
    <col customWidth="1" min="4" max="4" width="27.44"/>
    <col customWidth="1" min="5" max="5" width="8.33"/>
  </cols>
  <sheetData>
    <row r="1">
      <c r="A1" s="392" t="s">
        <v>78</v>
      </c>
      <c r="B1" s="393" t="s">
        <v>859</v>
      </c>
      <c r="C1" s="392" t="s">
        <v>860</v>
      </c>
      <c r="D1" s="392" t="s">
        <v>861</v>
      </c>
      <c r="E1" s="394" t="s">
        <v>767</v>
      </c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6"/>
      <c r="U1" s="346"/>
      <c r="V1" s="346"/>
      <c r="W1" s="346"/>
      <c r="X1" s="346"/>
      <c r="Y1" s="346"/>
      <c r="Z1" s="346"/>
    </row>
    <row r="2">
      <c r="A2" s="395" t="s">
        <v>399</v>
      </c>
      <c r="B2" s="396" t="s">
        <v>862</v>
      </c>
      <c r="C2" s="396" t="s">
        <v>862</v>
      </c>
      <c r="D2" s="395" t="s">
        <v>863</v>
      </c>
      <c r="E2" s="397">
        <v>35.97367</v>
      </c>
    </row>
    <row r="3">
      <c r="A3" s="395" t="s">
        <v>322</v>
      </c>
      <c r="B3" s="398"/>
      <c r="C3" s="395" t="s">
        <v>864</v>
      </c>
      <c r="D3" s="395" t="s">
        <v>865</v>
      </c>
      <c r="E3" s="397">
        <v>35.70061</v>
      </c>
    </row>
    <row r="4">
      <c r="A4" s="156" t="s">
        <v>676</v>
      </c>
      <c r="B4" s="399"/>
      <c r="C4" s="399"/>
      <c r="D4" s="399"/>
      <c r="E4" s="397">
        <v>36.81636</v>
      </c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2021-07-06T15:49:57Z</dcterms:created>
  <dc:creator>Ryan Eckert</dc:creator>
</cp:coreProperties>
</file>