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msuherma_purdue_edu/Documents/0 Purdue/2-Journal-and-Conferences/2022_AEESP_wustl.edu/AEESP_code/"/>
    </mc:Choice>
  </mc:AlternateContent>
  <xr:revisionPtr revIDLastSave="370" documentId="8_{CB8328FC-238E-C644-A928-2BA292294492}" xr6:coauthVersionLast="47" xr6:coauthVersionMax="47" xr10:uidLastSave="{A40CCF3C-4FB3-4B40-BC74-69C1A2C03999}"/>
  <bookViews>
    <workbookView xWindow="-108" yWindow="-108" windowWidth="23256" windowHeight="12576" xr2:uid="{58EF2E1D-8A44-0D4C-B094-65F5574264B4}"/>
  </bookViews>
  <sheets>
    <sheet name="palm-o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60" i="1"/>
  <c r="E76" i="1"/>
  <c r="C80" i="1"/>
  <c r="E73" i="1" s="1"/>
  <c r="E75" i="1" l="1"/>
  <c r="E72" i="1"/>
  <c r="E79" i="1"/>
  <c r="E78" i="1"/>
  <c r="E74" i="1"/>
  <c r="E77" i="1"/>
  <c r="D64" i="1" l="1"/>
  <c r="D65" i="1"/>
  <c r="D63" i="1"/>
  <c r="C64" i="1"/>
  <c r="C65" i="1"/>
  <c r="C63" i="1"/>
  <c r="D59" i="1"/>
  <c r="C50" i="1"/>
  <c r="C52" i="1"/>
  <c r="C49" i="1"/>
  <c r="C43" i="1"/>
  <c r="D43" i="1" s="1"/>
  <c r="C44" i="1"/>
  <c r="D44" i="1" s="1"/>
  <c r="C45" i="1"/>
  <c r="D45" i="1" s="1"/>
  <c r="C46" i="1"/>
  <c r="D46" i="1" s="1"/>
  <c r="C42" i="1"/>
  <c r="D42" i="1" s="1"/>
  <c r="D34" i="1"/>
  <c r="D33" i="1"/>
  <c r="D58" i="1" l="1"/>
  <c r="D55" i="1"/>
  <c r="D56" i="1"/>
  <c r="D57" i="1"/>
</calcChain>
</file>

<file path=xl/sharedStrings.xml><?xml version="1.0" encoding="utf-8"?>
<sst xmlns="http://schemas.openxmlformats.org/spreadsheetml/2006/main" count="299" uniqueCount="154">
  <si>
    <t>kg</t>
  </si>
  <si>
    <t>corn grain</t>
  </si>
  <si>
    <t>freight train transportation</t>
  </si>
  <si>
    <t>ton*km</t>
  </si>
  <si>
    <t>diesel</t>
  </si>
  <si>
    <t>gasoline</t>
  </si>
  <si>
    <t>residual fuel oil</t>
  </si>
  <si>
    <t>electricity at grid</t>
  </si>
  <si>
    <t>kWhr</t>
  </si>
  <si>
    <t>natural gas extracted</t>
  </si>
  <si>
    <t>NG pipeline</t>
  </si>
  <si>
    <t>crude oil extracted</t>
  </si>
  <si>
    <t>crude oil transport</t>
  </si>
  <si>
    <t>CO2</t>
  </si>
  <si>
    <t>CH4</t>
  </si>
  <si>
    <t>N2O</t>
  </si>
  <si>
    <t>Nursery</t>
  </si>
  <si>
    <t>Allocation mass</t>
  </si>
  <si>
    <t>Output</t>
  </si>
  <si>
    <t>Amount</t>
  </si>
  <si>
    <t>unit</t>
  </si>
  <si>
    <t>allocation (mass)</t>
  </si>
  <si>
    <t>Biodiesel</t>
  </si>
  <si>
    <t>kg/ha plantation y-1</t>
  </si>
  <si>
    <t>Glycerine</t>
  </si>
  <si>
    <t>Refinery</t>
  </si>
  <si>
    <t>kg/ha plantation y^-1</t>
  </si>
  <si>
    <t>kg/ha plantation y^-2</t>
  </si>
  <si>
    <t>methanol</t>
  </si>
  <si>
    <t>steam</t>
  </si>
  <si>
    <t>CPO Mill</t>
  </si>
  <si>
    <t>Plantation</t>
  </si>
  <si>
    <t>potassium fertilizer</t>
  </si>
  <si>
    <t>phosphate fertilizer</t>
  </si>
  <si>
    <t>Nitrogen fertilizer</t>
  </si>
  <si>
    <t>Urea</t>
  </si>
  <si>
    <t>polyethylene</t>
  </si>
  <si>
    <t>tFFB (ton Fresh Fruit Bunches)</t>
  </si>
  <si>
    <t>ton</t>
  </si>
  <si>
    <t>tFFB</t>
  </si>
  <si>
    <t>Phosphate fertilizer</t>
  </si>
  <si>
    <t>Potassium fertilizer</t>
  </si>
  <si>
    <t>CONVERSION</t>
  </si>
  <si>
    <t>Diesel</t>
  </si>
  <si>
    <t>Transportation</t>
  </si>
  <si>
    <t>kg/tFFB</t>
  </si>
  <si>
    <t>t/h y^-1</t>
  </si>
  <si>
    <t>kg/kg</t>
  </si>
  <si>
    <t>kg/h y^-1</t>
  </si>
  <si>
    <t>for input purpose</t>
  </si>
  <si>
    <t>FFB</t>
  </si>
  <si>
    <t>CPO</t>
  </si>
  <si>
    <t>m^3/t FFB</t>
  </si>
  <si>
    <t>kg/t FFB</t>
  </si>
  <si>
    <t>m^3/t</t>
  </si>
  <si>
    <t>kg/t</t>
  </si>
  <si>
    <t>Output CPO Mill</t>
  </si>
  <si>
    <t>Fiber, Shells</t>
  </si>
  <si>
    <t>Kernels</t>
  </si>
  <si>
    <t>EFB</t>
  </si>
  <si>
    <t>Waste</t>
  </si>
  <si>
    <t>kg/ha plant y-1</t>
  </si>
  <si>
    <t>kg/ha plant y-2</t>
  </si>
  <si>
    <t>kg/ha plant y-3</t>
  </si>
  <si>
    <t>kg/ha plant y-4</t>
  </si>
  <si>
    <t>kg/ha plant y-5</t>
  </si>
  <si>
    <t>TOTAL</t>
  </si>
  <si>
    <t>Allocation (mass)</t>
  </si>
  <si>
    <t>input</t>
  </si>
  <si>
    <t>crude oil</t>
  </si>
  <si>
    <t>electricity</t>
  </si>
  <si>
    <t>products</t>
  </si>
  <si>
    <t>allocation coeff</t>
  </si>
  <si>
    <t>bitumen</t>
  </si>
  <si>
    <t>kerosene</t>
  </si>
  <si>
    <t>LPG</t>
  </si>
  <si>
    <t>pet coke</t>
  </si>
  <si>
    <t>residual oil</t>
  </si>
  <si>
    <t>refinery gas</t>
  </si>
  <si>
    <t>sum</t>
  </si>
  <si>
    <t>emission</t>
  </si>
  <si>
    <t>methane</t>
  </si>
  <si>
    <t>Crude oil refinery</t>
  </si>
  <si>
    <t>ALLOCATION</t>
  </si>
  <si>
    <t>electricity  [coal]</t>
  </si>
  <si>
    <t>electricity [ NG ]</t>
  </si>
  <si>
    <t>methanol prod</t>
  </si>
  <si>
    <t>Ignore biogenic</t>
  </si>
  <si>
    <t>Assumptions:</t>
  </si>
  <si>
    <t>no water usage calculation employed</t>
  </si>
  <si>
    <t>machinery of the productions are not quantified (Refinery, CPO Mill, Methanol Production etc.)</t>
  </si>
  <si>
    <t>coal mining</t>
  </si>
  <si>
    <t>crude oil [extracted]</t>
  </si>
  <si>
    <t>crude oil [transport]</t>
  </si>
  <si>
    <t xml:space="preserve"> CONVERSION</t>
  </si>
  <si>
    <t>kg/bushel</t>
  </si>
  <si>
    <t>spybean</t>
  </si>
  <si>
    <t>NG</t>
  </si>
  <si>
    <t>BTU/ft^3</t>
  </si>
  <si>
    <t>kg/m^3</t>
  </si>
  <si>
    <t>kJ/BTU</t>
  </si>
  <si>
    <t>MJ/kg</t>
  </si>
  <si>
    <t>emission factor -CO2</t>
  </si>
  <si>
    <t>coal</t>
  </si>
  <si>
    <t>emission factor -CH4</t>
  </si>
  <si>
    <t>emission factor -N2O</t>
  </si>
  <si>
    <t>EMISSION FACTOR</t>
  </si>
  <si>
    <t>NG extracted</t>
  </si>
  <si>
    <t>El. NG-based</t>
  </si>
  <si>
    <t>El. coal-based</t>
  </si>
  <si>
    <t>El. at grid</t>
  </si>
  <si>
    <t>Water</t>
  </si>
  <si>
    <t>Polyethylene</t>
  </si>
  <si>
    <t>Polyethylene incineration</t>
  </si>
  <si>
    <t>m3/ha y-1</t>
  </si>
  <si>
    <t>Biodiesel (Palm Oil)</t>
  </si>
  <si>
    <t xml:space="preserve">Input </t>
  </si>
  <si>
    <t>Unit</t>
  </si>
  <si>
    <t>Source</t>
  </si>
  <si>
    <t>Personal communication at IOPRI May 2015. Averages from Aek Pankur and Bukit Sentang plantations.(Egeskog &amp; Scheer, 2016)</t>
  </si>
  <si>
    <t>Personal communication at IOPRI 25-05-2015. Averages from Aek Pankur Bukit Sentang and Dalu Dalu plantations.(Egeskog &amp; Scheer, 2016, 2016)</t>
  </si>
  <si>
    <t>tkm/t FF</t>
  </si>
  <si>
    <t>Yield FFB</t>
  </si>
  <si>
    <t>t/ha y-1</t>
  </si>
  <si>
    <t>Personal communication at Kebun Sei-Aek Pankur plantation 25-05-2015. (Egeskog &amp; Scheer, 2016)</t>
  </si>
  <si>
    <t>Yield Plants</t>
  </si>
  <si>
    <t>plant/ha y-1</t>
  </si>
  <si>
    <t>CPO mill</t>
  </si>
  <si>
    <t>Input</t>
  </si>
  <si>
    <t>Capacity FFB</t>
  </si>
  <si>
    <t>t/h</t>
  </si>
  <si>
    <t>Personal communication at Pabrik Kelapa Sawit Adolina mill 25-05-2015. (Egeskog &amp; Scheer, 2016)</t>
  </si>
  <si>
    <t>Operation</t>
  </si>
  <si>
    <t>h/d</t>
  </si>
  <si>
    <t>m3/t FFB</t>
  </si>
  <si>
    <t>Fibres shells</t>
  </si>
  <si>
    <t>Carbon dioxide</t>
  </si>
  <si>
    <t>(Rashid et al., 2014)</t>
  </si>
  <si>
    <t>Carbon monoxide</t>
  </si>
  <si>
    <t>Oxygen</t>
  </si>
  <si>
    <t>Nitrogen oxides</t>
  </si>
  <si>
    <t>Sulphur dioxide</t>
  </si>
  <si>
    <t>POME treatment emission is negligible</t>
  </si>
  <si>
    <t>m3/ha plantation y-1</t>
  </si>
  <si>
    <t>Personal communication with Tjahjono Heriwan IOPRI May 2015. (Egeskog &amp; Scheer, 2016)</t>
  </si>
  <si>
    <t>Methanol</t>
  </si>
  <si>
    <t>Sodium methoxide</t>
  </si>
  <si>
    <t>Hydrochloric acid</t>
  </si>
  <si>
    <t>Sodium hydroxide</t>
  </si>
  <si>
    <t>Water deionized</t>
  </si>
  <si>
    <t>Steam</t>
  </si>
  <si>
    <t>Electricity</t>
  </si>
  <si>
    <t>kWh/ha plantation y-1</t>
  </si>
  <si>
    <t>tkm/ha plantation 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</si>
</sst>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3" borderId="0" xfId="0" applyFont="1" applyFill="1"/>
    <xf numFmtId="0" fontId="5" fillId="2" borderId="0" xfId="0" applyFont="1" applyFill="1"/>
    <xf numFmtId="9" fontId="5" fillId="0" borderId="0" xfId="0" applyNumberFormat="1" applyFont="1"/>
    <xf numFmtId="0" fontId="5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10" fontId="5" fillId="0" borderId="1" xfId="0" applyNumberFormat="1" applyFont="1" applyBorder="1"/>
    <xf numFmtId="9" fontId="5" fillId="0" borderId="1" xfId="0" applyNumberFormat="1" applyFont="1" applyBorder="1"/>
    <xf numFmtId="11" fontId="5" fillId="0" borderId="1" xfId="0" applyNumberFormat="1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34</xdr:row>
      <xdr:rowOff>0</xdr:rowOff>
    </xdr:from>
    <xdr:to>
      <xdr:col>19</xdr:col>
      <xdr:colOff>522119</xdr:colOff>
      <xdr:row>40</xdr:row>
      <xdr:rowOff>42993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B5F0CF2A-FB56-EA50-5CC1-692734970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1691" y="7694706"/>
          <a:ext cx="2212340" cy="2097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7F9C-10F4-524E-8377-5C0CECE3014B}">
  <dimension ref="A1:X95"/>
  <sheetViews>
    <sheetView tabSelected="1" topLeftCell="A16" zoomScale="136" workbookViewId="0">
      <selection activeCell="C26" sqref="C26:X28"/>
    </sheetView>
  </sheetViews>
  <sheetFormatPr defaultColWidth="11.19921875" defaultRowHeight="15.6" x14ac:dyDescent="0.3"/>
  <cols>
    <col min="1" max="1" width="18.796875" customWidth="1"/>
    <col min="8" max="8" width="6.796875" customWidth="1"/>
    <col min="9" max="9" width="7.296875" customWidth="1"/>
    <col min="10" max="10" width="5.69921875" customWidth="1"/>
    <col min="11" max="11" width="13.19921875" customWidth="1"/>
    <col min="12" max="12" width="10.69921875" customWidth="1"/>
    <col min="13" max="13" width="7.5" customWidth="1"/>
    <col min="14" max="14" width="11" customWidth="1"/>
    <col min="15" max="15" width="7.69921875" customWidth="1"/>
    <col min="16" max="16" width="5.69921875" customWidth="1"/>
    <col min="17" max="17" width="7.19921875" customWidth="1"/>
    <col min="18" max="18" width="7.296875" customWidth="1"/>
    <col min="19" max="19" width="7.69921875" customWidth="1"/>
    <col min="20" max="20" width="8" customWidth="1"/>
    <col min="21" max="21" width="6" customWidth="1"/>
    <col min="22" max="22" width="7.5" customWidth="1"/>
    <col min="23" max="23" width="5.5" customWidth="1"/>
    <col min="24" max="24" width="4.69921875" customWidth="1"/>
  </cols>
  <sheetData>
    <row r="1" spans="1:24" x14ac:dyDescent="0.3">
      <c r="A1" s="2"/>
      <c r="B1" s="2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</row>
    <row r="2" spans="1:24" s="19" customFormat="1" ht="53.4" x14ac:dyDescent="0.3">
      <c r="A2" s="18"/>
      <c r="B2" s="18"/>
      <c r="C2" s="18" t="s">
        <v>25</v>
      </c>
      <c r="D2" s="18" t="s">
        <v>30</v>
      </c>
      <c r="E2" s="18" t="s">
        <v>31</v>
      </c>
      <c r="F2" s="18" t="s">
        <v>16</v>
      </c>
      <c r="G2" s="2" t="s">
        <v>86</v>
      </c>
      <c r="H2" s="2" t="s">
        <v>34</v>
      </c>
      <c r="I2" s="2" t="s">
        <v>32</v>
      </c>
      <c r="J2" s="2" t="s">
        <v>29</v>
      </c>
      <c r="K2" s="2" t="s">
        <v>2</v>
      </c>
      <c r="L2" s="2" t="s">
        <v>4</v>
      </c>
      <c r="M2" s="2" t="s">
        <v>36</v>
      </c>
      <c r="N2" s="2" t="s">
        <v>6</v>
      </c>
      <c r="O2" s="2" t="s">
        <v>110</v>
      </c>
      <c r="P2" s="2" t="s">
        <v>109</v>
      </c>
      <c r="Q2" s="2" t="s">
        <v>108</v>
      </c>
      <c r="R2" s="2" t="s">
        <v>107</v>
      </c>
      <c r="S2" s="2" t="s">
        <v>10</v>
      </c>
      <c r="T2" s="2" t="s">
        <v>91</v>
      </c>
      <c r="U2" s="2" t="s">
        <v>11</v>
      </c>
      <c r="V2" s="2" t="s">
        <v>12</v>
      </c>
      <c r="W2" s="2" t="s">
        <v>33</v>
      </c>
      <c r="X2" s="2" t="s">
        <v>35</v>
      </c>
    </row>
    <row r="3" spans="1:24" x14ac:dyDescent="0.3">
      <c r="A3" s="4" t="s">
        <v>115</v>
      </c>
      <c r="B3" s="4" t="s">
        <v>26</v>
      </c>
      <c r="C3" s="3">
        <v>6435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3">
      <c r="A4" s="4" t="s">
        <v>24</v>
      </c>
      <c r="B4" s="4" t="s">
        <v>27</v>
      </c>
      <c r="C4" s="3">
        <v>650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x14ac:dyDescent="0.3">
      <c r="A5" s="3" t="s">
        <v>50</v>
      </c>
      <c r="B5" s="3" t="s">
        <v>0</v>
      </c>
      <c r="C5" s="3">
        <v>0</v>
      </c>
      <c r="D5" s="3">
        <v>-30000</v>
      </c>
      <c r="E5" s="3">
        <v>0</v>
      </c>
      <c r="F5" s="3">
        <v>26000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3">
      <c r="A6" s="3" t="s">
        <v>51</v>
      </c>
      <c r="B6" s="3" t="s">
        <v>0</v>
      </c>
      <c r="C6" s="3">
        <v>-6500</v>
      </c>
      <c r="D6" s="3">
        <v>6500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1360</v>
      </c>
      <c r="M6" s="3">
        <v>-2733.9487179487178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3">
      <c r="A7" s="4" t="s">
        <v>28</v>
      </c>
      <c r="B7" s="4" t="s">
        <v>0</v>
      </c>
      <c r="C7" s="3">
        <v>-2210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3840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3">
      <c r="A8" s="4" t="s">
        <v>34</v>
      </c>
      <c r="B8" s="4" t="s">
        <v>0</v>
      </c>
      <c r="C8" s="3">
        <v>0</v>
      </c>
      <c r="D8" s="3">
        <v>0</v>
      </c>
      <c r="E8" s="3">
        <v>0</v>
      </c>
      <c r="F8" s="3">
        <v>-3141.5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-4.9882000000000003E-2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3">
      <c r="A9" s="4" t="s">
        <v>32</v>
      </c>
      <c r="B9" s="4" t="s">
        <v>0</v>
      </c>
      <c r="C9" s="3">
        <v>0</v>
      </c>
      <c r="D9" s="3">
        <v>0</v>
      </c>
      <c r="E9" s="3">
        <v>0</v>
      </c>
      <c r="F9" s="3">
        <v>-3891.5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-15.479775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">
      <c r="A10" s="4" t="s">
        <v>29</v>
      </c>
      <c r="B10" s="4" t="s">
        <v>0</v>
      </c>
      <c r="C10" s="3">
        <v>-6500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</v>
      </c>
      <c r="K10" s="3">
        <v>0</v>
      </c>
      <c r="L10" s="3">
        <v>-7.3857749999999998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3">
      <c r="A11" s="4" t="s">
        <v>2</v>
      </c>
      <c r="B11" s="4" t="s">
        <v>3</v>
      </c>
      <c r="C11" s="3">
        <v>-520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4.9000000000000002E-2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3">
      <c r="A12" s="4" t="s">
        <v>4</v>
      </c>
      <c r="B12" s="4" t="s">
        <v>0</v>
      </c>
      <c r="C12" s="3">
        <v>0</v>
      </c>
      <c r="D12" s="3">
        <v>0</v>
      </c>
      <c r="E12" s="3">
        <v>-0.32</v>
      </c>
      <c r="F12" s="3">
        <v>-89.23</v>
      </c>
      <c r="G12" s="3">
        <v>0</v>
      </c>
      <c r="H12" s="3">
        <v>0</v>
      </c>
      <c r="I12" s="3">
        <v>0</v>
      </c>
      <c r="J12" s="3">
        <v>0</v>
      </c>
      <c r="K12" s="3">
        <v>-1.0699999999999999E-2</v>
      </c>
      <c r="L12" s="3">
        <v>0</v>
      </c>
      <c r="M12" s="3">
        <v>-150.89976689976689</v>
      </c>
      <c r="N12" s="3">
        <v>0</v>
      </c>
      <c r="O12" s="3">
        <v>0</v>
      </c>
      <c r="P12" s="3">
        <v>0</v>
      </c>
      <c r="Q12" s="3">
        <v>0</v>
      </c>
      <c r="R12" s="3">
        <v>-7.9869999999999993E-3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3">
      <c r="A13" s="4" t="s">
        <v>36</v>
      </c>
      <c r="B13" s="4" t="s">
        <v>0</v>
      </c>
      <c r="C13" s="3">
        <v>0</v>
      </c>
      <c r="D13" s="3">
        <v>0</v>
      </c>
      <c r="E13" s="3">
        <v>0</v>
      </c>
      <c r="F13" s="3">
        <v>-2951.5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-0.42000000000000004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24" x14ac:dyDescent="0.3">
      <c r="A14" s="4" t="s">
        <v>6</v>
      </c>
      <c r="B14" s="4" t="s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4.9000000000000002E-2</v>
      </c>
      <c r="O14" s="3">
        <v>0</v>
      </c>
      <c r="P14" s="3">
        <v>0</v>
      </c>
      <c r="Q14" s="3">
        <v>0</v>
      </c>
      <c r="R14" s="3">
        <v>0</v>
      </c>
      <c r="S14" s="3">
        <v>-0.63</v>
      </c>
      <c r="T14" s="3">
        <v>0</v>
      </c>
      <c r="U14" s="3">
        <v>1</v>
      </c>
      <c r="V14" s="3">
        <v>0</v>
      </c>
      <c r="W14" s="3">
        <v>0</v>
      </c>
      <c r="X14" s="3">
        <v>0</v>
      </c>
    </row>
    <row r="15" spans="1:24" x14ac:dyDescent="0.3">
      <c r="A15" s="4" t="s">
        <v>7</v>
      </c>
      <c r="B15" s="4" t="s">
        <v>8</v>
      </c>
      <c r="C15" s="3">
        <v>260</v>
      </c>
      <c r="D15" s="3">
        <v>0</v>
      </c>
      <c r="E15" s="3">
        <v>-8</v>
      </c>
      <c r="F15" s="3">
        <v>0</v>
      </c>
      <c r="G15" s="3">
        <v>-0.25</v>
      </c>
      <c r="H15" s="3">
        <v>-0.33</v>
      </c>
      <c r="I15" s="3">
        <v>-0.05</v>
      </c>
      <c r="J15" s="3">
        <v>0</v>
      </c>
      <c r="K15" s="3">
        <v>0</v>
      </c>
      <c r="L15" s="3">
        <v>-60.704999999999998</v>
      </c>
      <c r="M15" s="3">
        <v>-3410.1258741258739</v>
      </c>
      <c r="N15" s="3">
        <v>-7.0070000000000002E-3</v>
      </c>
      <c r="O15" s="3">
        <v>1</v>
      </c>
      <c r="P15" s="3">
        <v>0</v>
      </c>
      <c r="Q15" s="3">
        <v>-0.03</v>
      </c>
      <c r="R15" s="3">
        <v>0</v>
      </c>
      <c r="S15" s="3">
        <v>0</v>
      </c>
      <c r="T15" s="3">
        <v>-0.04</v>
      </c>
      <c r="U15" s="3">
        <v>0</v>
      </c>
      <c r="V15" s="3">
        <v>0</v>
      </c>
      <c r="W15" s="3">
        <v>50</v>
      </c>
      <c r="X15" s="3">
        <v>-5.0000000000000001E-4</v>
      </c>
    </row>
    <row r="16" spans="1:24" x14ac:dyDescent="0.3">
      <c r="A16" s="4" t="s">
        <v>84</v>
      </c>
      <c r="B16" s="4" t="s">
        <v>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-0.63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49.234545454545454</v>
      </c>
      <c r="W16" s="3">
        <v>-51.224000000000004</v>
      </c>
      <c r="X16" s="3">
        <v>0</v>
      </c>
    </row>
    <row r="17" spans="1:24" x14ac:dyDescent="0.3">
      <c r="A17" s="4" t="s">
        <v>85</v>
      </c>
      <c r="B17" s="4" t="s">
        <v>8</v>
      </c>
      <c r="C17" s="3">
        <v>0</v>
      </c>
      <c r="D17" s="3">
        <v>0</v>
      </c>
      <c r="E17" s="3">
        <v>0</v>
      </c>
      <c r="F17" s="3">
        <v>0</v>
      </c>
      <c r="G17" s="3">
        <v>-1.5E-3</v>
      </c>
      <c r="H17" s="3">
        <v>-2E-3</v>
      </c>
      <c r="I17" s="3">
        <v>0</v>
      </c>
      <c r="J17" s="3">
        <v>-2.2499999999999999E-2</v>
      </c>
      <c r="K17" s="3">
        <v>0</v>
      </c>
      <c r="L17" s="3">
        <v>0</v>
      </c>
      <c r="M17" s="3">
        <v>0</v>
      </c>
      <c r="N17" s="3">
        <v>0</v>
      </c>
      <c r="O17" s="3">
        <v>-0.42</v>
      </c>
      <c r="P17" s="3">
        <v>0</v>
      </c>
      <c r="Q17" s="3">
        <v>1</v>
      </c>
      <c r="R17" s="3">
        <v>0</v>
      </c>
      <c r="S17" s="3">
        <v>0</v>
      </c>
      <c r="T17" s="3">
        <v>0</v>
      </c>
      <c r="U17" s="3">
        <v>-0.44</v>
      </c>
      <c r="V17" s="3">
        <v>0</v>
      </c>
      <c r="W17" s="3">
        <v>0</v>
      </c>
      <c r="X17" s="3">
        <v>0</v>
      </c>
    </row>
    <row r="18" spans="1:24" x14ac:dyDescent="0.3">
      <c r="A18" s="4" t="s">
        <v>9</v>
      </c>
      <c r="B18" s="4" t="s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-273.39487179487179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-6.6000000000000003E-2</v>
      </c>
      <c r="V18" s="3">
        <v>0</v>
      </c>
      <c r="W18" s="3">
        <v>0</v>
      </c>
      <c r="X18" s="3">
        <v>0</v>
      </c>
    </row>
    <row r="19" spans="1:24" x14ac:dyDescent="0.3">
      <c r="A19" s="4" t="s">
        <v>10</v>
      </c>
      <c r="B19" s="4" t="s">
        <v>3</v>
      </c>
      <c r="C19" s="3">
        <v>0</v>
      </c>
      <c r="D19" s="3">
        <v>0</v>
      </c>
      <c r="E19" s="3">
        <v>2.17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-1.9496200000000001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3">
      <c r="A20" s="4" t="s">
        <v>91</v>
      </c>
      <c r="B20" s="4" t="s">
        <v>0</v>
      </c>
      <c r="C20" s="3">
        <v>0</v>
      </c>
      <c r="D20" s="3">
        <v>0</v>
      </c>
      <c r="E20" s="3">
        <v>-1.3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3">
      <c r="A21" s="4" t="s">
        <v>92</v>
      </c>
      <c r="B21" s="4" t="s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-11.788400000000001</v>
      </c>
      <c r="M21" s="3">
        <v>0</v>
      </c>
      <c r="N21" s="3">
        <v>-4.9882000000000003E-2</v>
      </c>
      <c r="O21" s="3">
        <v>0</v>
      </c>
      <c r="P21" s="3">
        <v>-0.95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3">
      <c r="A22" s="4" t="s">
        <v>93</v>
      </c>
      <c r="B22" s="4" t="s">
        <v>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-20.403000000000002</v>
      </c>
      <c r="M22" s="3">
        <v>0</v>
      </c>
      <c r="N22" s="3">
        <v>-7.0070000000000002E-3</v>
      </c>
      <c r="O22" s="3">
        <v>0</v>
      </c>
      <c r="P22" s="3">
        <v>-5.0000000000000001E-4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</row>
    <row r="23" spans="1:24" x14ac:dyDescent="0.3">
      <c r="A23" s="4" t="s">
        <v>33</v>
      </c>
      <c r="B23" s="4" t="s">
        <v>0</v>
      </c>
      <c r="C23" s="3">
        <v>0</v>
      </c>
      <c r="D23" s="3">
        <v>0</v>
      </c>
      <c r="E23" s="3">
        <v>0</v>
      </c>
      <c r="F23" s="3">
        <v>-3141.5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-0.54408000000000001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x14ac:dyDescent="0.3">
      <c r="A24" s="4" t="s">
        <v>35</v>
      </c>
      <c r="B24" s="4" t="s">
        <v>26</v>
      </c>
      <c r="C24" s="3">
        <v>0</v>
      </c>
      <c r="D24" s="3">
        <v>0</v>
      </c>
      <c r="E24" s="3">
        <v>-1.6819999999999999</v>
      </c>
      <c r="F24" s="3">
        <v>-833.9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</row>
    <row r="26" spans="1:24" x14ac:dyDescent="0.3">
      <c r="A26" s="1" t="s">
        <v>13</v>
      </c>
      <c r="B26" s="1" t="s">
        <v>0</v>
      </c>
      <c r="C26">
        <v>2670.38</v>
      </c>
      <c r="D26">
        <v>748</v>
      </c>
      <c r="E26">
        <v>0.44</v>
      </c>
      <c r="F26">
        <v>1580.4749999999999</v>
      </c>
      <c r="G26">
        <v>2.13</v>
      </c>
      <c r="H26">
        <v>1.1499999999999999</v>
      </c>
      <c r="I26">
        <v>0.02</v>
      </c>
      <c r="J26">
        <v>3.5000000000000001E-3</v>
      </c>
      <c r="K26">
        <v>3.4132999999999997E-2</v>
      </c>
      <c r="L26">
        <v>75.393586499999998</v>
      </c>
      <c r="M26" s="3">
        <v>187.55692307692306</v>
      </c>
      <c r="N26">
        <v>4.8999999999999998E-3</v>
      </c>
      <c r="O26">
        <v>2.5000000000000001E-3</v>
      </c>
      <c r="P26" s="3">
        <v>0</v>
      </c>
      <c r="Q26" s="3">
        <v>1.34E-2</v>
      </c>
      <c r="R26">
        <v>4.9000000000000007E-3</v>
      </c>
      <c r="S26">
        <v>7.1400000000000004E-8</v>
      </c>
      <c r="T26">
        <v>0</v>
      </c>
      <c r="U26">
        <v>1.012</v>
      </c>
      <c r="V26">
        <v>4.2099999999999999E-2</v>
      </c>
      <c r="W26">
        <v>6.7320000000000199E-2</v>
      </c>
      <c r="X26">
        <v>0.2</v>
      </c>
    </row>
    <row r="27" spans="1:24" x14ac:dyDescent="0.3">
      <c r="A27" s="1" t="s">
        <v>14</v>
      </c>
      <c r="B27" s="1" t="s">
        <v>0</v>
      </c>
      <c r="C27">
        <v>429.66</v>
      </c>
      <c r="D27">
        <v>4890</v>
      </c>
      <c r="E27">
        <v>3.8400000000000005E-5</v>
      </c>
      <c r="F27">
        <v>69.87</v>
      </c>
      <c r="G27">
        <v>1.1199999999999999E-5</v>
      </c>
      <c r="H27">
        <v>0</v>
      </c>
      <c r="I27">
        <v>0.10050000000000001</v>
      </c>
      <c r="J27">
        <v>0.21</v>
      </c>
      <c r="K27">
        <v>4.8149999999999996E-6</v>
      </c>
      <c r="L27" s="20">
        <v>1.065473925E-2</v>
      </c>
      <c r="M27" s="20">
        <v>1.6368604195804194E-2</v>
      </c>
      <c r="N27" s="20">
        <v>1.81E-6</v>
      </c>
      <c r="O27">
        <v>1E-3</v>
      </c>
      <c r="P27" s="3">
        <v>3.8E-3</v>
      </c>
      <c r="Q27" s="3">
        <v>0.02</v>
      </c>
      <c r="R27">
        <v>1.8130000000000003E-6</v>
      </c>
      <c r="S27">
        <v>7.1400000000000004E-8</v>
      </c>
      <c r="T27">
        <v>0</v>
      </c>
      <c r="U27">
        <v>1.1439999999999999E-4</v>
      </c>
      <c r="V27">
        <v>0.03</v>
      </c>
      <c r="W27">
        <v>5.8752000000000179E-6</v>
      </c>
      <c r="X27">
        <v>0.115</v>
      </c>
    </row>
    <row r="28" spans="1:24" x14ac:dyDescent="0.3">
      <c r="A28" s="1" t="s">
        <v>15</v>
      </c>
      <c r="B28" s="1" t="s">
        <v>0</v>
      </c>
      <c r="C28">
        <v>22.5</v>
      </c>
      <c r="D28">
        <v>0</v>
      </c>
      <c r="E28">
        <v>8.0000000000000007E-7</v>
      </c>
      <c r="F28">
        <v>633</v>
      </c>
      <c r="G28">
        <v>0</v>
      </c>
      <c r="H28">
        <v>0</v>
      </c>
      <c r="I28">
        <v>4.5500000000000001E-5</v>
      </c>
      <c r="J28">
        <v>0</v>
      </c>
      <c r="K28">
        <v>8.5600000000000004E-7</v>
      </c>
      <c r="L28">
        <v>1.8353145000000002E-3</v>
      </c>
      <c r="M28" s="20">
        <v>3.410125874125874E-4</v>
      </c>
      <c r="N28">
        <v>0</v>
      </c>
      <c r="O28">
        <v>0.14499999999999999</v>
      </c>
      <c r="P28" s="3">
        <v>0</v>
      </c>
      <c r="Q28" s="3">
        <v>8.4999999999999995E-4</v>
      </c>
      <c r="R28">
        <v>0</v>
      </c>
      <c r="S28">
        <v>7.1400000000000004E-8</v>
      </c>
      <c r="T28">
        <v>0</v>
      </c>
      <c r="U28">
        <v>1.7600000000000001E-5</v>
      </c>
      <c r="V28">
        <v>0</v>
      </c>
      <c r="W28">
        <v>1.2240000000000038E-7</v>
      </c>
      <c r="X28">
        <v>2.9999999999999997E-4</v>
      </c>
    </row>
    <row r="29" spans="1:24" x14ac:dyDescent="0.3">
      <c r="A29" s="1" t="s">
        <v>87</v>
      </c>
    </row>
    <row r="31" spans="1:24" x14ac:dyDescent="0.3">
      <c r="A31" s="4" t="s">
        <v>17</v>
      </c>
      <c r="B31" s="3"/>
      <c r="C31" s="3"/>
      <c r="D31" s="3"/>
      <c r="E31" s="3"/>
      <c r="F31" s="3"/>
      <c r="G31" s="3"/>
      <c r="H31" s="3"/>
      <c r="I31" s="3" t="s">
        <v>88</v>
      </c>
      <c r="J31" s="3"/>
      <c r="K31" s="3"/>
      <c r="L31" s="3"/>
      <c r="M31" s="3"/>
      <c r="N31" s="3"/>
      <c r="O31" s="3"/>
    </row>
    <row r="32" spans="1:24" x14ac:dyDescent="0.3">
      <c r="A32" s="4" t="s">
        <v>18</v>
      </c>
      <c r="B32" s="3" t="s">
        <v>19</v>
      </c>
      <c r="C32" s="3" t="s">
        <v>20</v>
      </c>
      <c r="D32" s="3" t="s">
        <v>21</v>
      </c>
      <c r="E32" s="3"/>
      <c r="F32" s="3"/>
      <c r="G32" s="3"/>
      <c r="H32" s="3"/>
      <c r="I32" s="3" t="s">
        <v>89</v>
      </c>
      <c r="J32" s="3"/>
      <c r="K32" s="3"/>
      <c r="L32" s="3"/>
      <c r="M32" s="3"/>
      <c r="N32" s="3"/>
      <c r="O32" s="3"/>
    </row>
    <row r="33" spans="1:15" x14ac:dyDescent="0.3">
      <c r="A33" s="4" t="s">
        <v>22</v>
      </c>
      <c r="B33" s="3">
        <v>6435</v>
      </c>
      <c r="C33" s="3" t="s">
        <v>23</v>
      </c>
      <c r="D33" s="3">
        <f>B33/(B33+B34)</f>
        <v>0.90825688073394495</v>
      </c>
      <c r="E33" s="3"/>
      <c r="F33" s="3"/>
      <c r="G33" s="3"/>
      <c r="H33" s="3"/>
      <c r="I33" s="3" t="s">
        <v>90</v>
      </c>
      <c r="J33" s="3"/>
      <c r="K33" s="3"/>
      <c r="L33" s="3"/>
      <c r="M33" s="3"/>
      <c r="N33" s="3"/>
      <c r="O33" s="3"/>
    </row>
    <row r="34" spans="1:15" ht="16.2" thickBot="1" x14ac:dyDescent="0.35">
      <c r="A34" s="4" t="s">
        <v>24</v>
      </c>
      <c r="B34" s="3">
        <v>650</v>
      </c>
      <c r="C34" s="3"/>
      <c r="D34" s="3">
        <f>B34/(B33+B34)</f>
        <v>9.1743119266055051E-2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6.2" thickBo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27" t="s">
        <v>16</v>
      </c>
      <c r="L35" s="28"/>
      <c r="M35" s="28"/>
      <c r="N35" s="29"/>
      <c r="O35" s="3"/>
    </row>
    <row r="36" spans="1:15" ht="22.05" customHeight="1" thickBot="1" x14ac:dyDescent="0.35">
      <c r="A36" s="4" t="s">
        <v>37</v>
      </c>
      <c r="B36" s="3" t="s">
        <v>0</v>
      </c>
      <c r="C36" s="3" t="s">
        <v>38</v>
      </c>
      <c r="D36" s="3" t="s">
        <v>39</v>
      </c>
      <c r="E36" s="3"/>
      <c r="F36" s="3"/>
      <c r="G36" s="3"/>
      <c r="H36" s="3"/>
      <c r="I36" s="3"/>
      <c r="J36" s="3"/>
      <c r="K36" s="21" t="s">
        <v>116</v>
      </c>
      <c r="L36" s="22" t="s">
        <v>19</v>
      </c>
      <c r="M36" s="22" t="s">
        <v>117</v>
      </c>
      <c r="N36" s="22" t="s">
        <v>118</v>
      </c>
      <c r="O36" s="3"/>
    </row>
    <row r="37" spans="1:15" ht="16.95" customHeight="1" thickBot="1" x14ac:dyDescent="0.35">
      <c r="A37" s="4" t="s">
        <v>31</v>
      </c>
      <c r="B37" s="3">
        <f>C37*1000</f>
        <v>26000</v>
      </c>
      <c r="C37" s="3">
        <v>26</v>
      </c>
      <c r="D37" s="3">
        <v>1</v>
      </c>
      <c r="E37" s="3" t="s">
        <v>46</v>
      </c>
      <c r="F37" s="3"/>
      <c r="G37" s="3"/>
      <c r="H37" s="3"/>
      <c r="I37" s="3"/>
      <c r="J37" s="3"/>
      <c r="K37" s="5" t="s">
        <v>111</v>
      </c>
      <c r="L37" s="6">
        <v>1367</v>
      </c>
      <c r="M37" s="24" t="s">
        <v>114</v>
      </c>
      <c r="N37" s="24" t="s">
        <v>119</v>
      </c>
      <c r="O37" s="3"/>
    </row>
    <row r="38" spans="1:15" ht="31.8" thickBot="1" x14ac:dyDescent="0.35">
      <c r="A38" s="4" t="s">
        <v>30</v>
      </c>
      <c r="B38" s="3"/>
      <c r="C38" s="3">
        <v>30</v>
      </c>
      <c r="D38" s="3">
        <v>1</v>
      </c>
      <c r="E38" s="3"/>
      <c r="F38" s="3"/>
      <c r="G38" s="3"/>
      <c r="H38" s="3"/>
      <c r="I38" s="3"/>
      <c r="J38" s="3"/>
      <c r="K38" s="5" t="s">
        <v>34</v>
      </c>
      <c r="L38" s="6">
        <v>3141.5</v>
      </c>
      <c r="M38" s="25"/>
      <c r="N38" s="25"/>
      <c r="O38" s="3"/>
    </row>
    <row r="39" spans="1:15" ht="31.8" thickBo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5" t="s">
        <v>40</v>
      </c>
      <c r="L39" s="6">
        <v>3141.5</v>
      </c>
      <c r="M39" s="25"/>
      <c r="N39" s="25"/>
      <c r="O39" s="3"/>
    </row>
    <row r="40" spans="1:15" ht="31.8" thickBot="1" x14ac:dyDescent="0.35">
      <c r="A40" s="7" t="s">
        <v>42</v>
      </c>
      <c r="B40" s="3"/>
      <c r="C40" s="3"/>
      <c r="D40" s="3"/>
      <c r="E40" s="3"/>
      <c r="F40" s="3"/>
      <c r="G40" s="3"/>
      <c r="H40" s="3"/>
      <c r="I40" s="3"/>
      <c r="J40" s="3"/>
      <c r="K40" s="5" t="s">
        <v>41</v>
      </c>
      <c r="L40" s="6">
        <v>3891.5</v>
      </c>
      <c r="M40" s="25"/>
      <c r="N40" s="25"/>
      <c r="O40" s="3"/>
    </row>
    <row r="41" spans="1:15" ht="16.2" thickBot="1" x14ac:dyDescent="0.35">
      <c r="A41" s="8" t="s">
        <v>31</v>
      </c>
      <c r="B41" s="3" t="s">
        <v>45</v>
      </c>
      <c r="C41" s="3" t="s">
        <v>48</v>
      </c>
      <c r="D41" s="3" t="s">
        <v>49</v>
      </c>
      <c r="E41" s="3"/>
      <c r="F41" s="3"/>
      <c r="G41" s="3"/>
      <c r="H41" s="3"/>
      <c r="I41" s="3"/>
      <c r="J41" s="3"/>
      <c r="K41" s="5" t="s">
        <v>35</v>
      </c>
      <c r="L41" s="6">
        <v>833.9</v>
      </c>
      <c r="M41" s="25"/>
      <c r="N41" s="25"/>
      <c r="O41" s="3"/>
    </row>
    <row r="42" spans="1:15" ht="16.2" thickBot="1" x14ac:dyDescent="0.35">
      <c r="A42" s="3" t="s">
        <v>34</v>
      </c>
      <c r="B42" s="3">
        <v>5.55</v>
      </c>
      <c r="C42" s="3">
        <f>B42*$C$37</f>
        <v>144.29999999999998</v>
      </c>
      <c r="D42" s="3">
        <f>-1*C42</f>
        <v>-144.29999999999998</v>
      </c>
      <c r="E42" s="3"/>
      <c r="F42" s="3"/>
      <c r="G42" s="3"/>
      <c r="H42" s="3"/>
      <c r="I42" s="3"/>
      <c r="J42" s="3"/>
      <c r="K42" s="5" t="s">
        <v>43</v>
      </c>
      <c r="L42" s="6">
        <v>89.23</v>
      </c>
      <c r="M42" s="25"/>
      <c r="N42" s="25"/>
      <c r="O42" s="3"/>
    </row>
    <row r="43" spans="1:15" ht="16.2" thickBot="1" x14ac:dyDescent="0.35">
      <c r="A43" s="3" t="s">
        <v>40</v>
      </c>
      <c r="B43" s="3">
        <v>3.75</v>
      </c>
      <c r="C43" s="3">
        <f t="shared" ref="C43:C46" si="0">B43*$C$37</f>
        <v>97.5</v>
      </c>
      <c r="D43" s="3">
        <f t="shared" ref="D43:D46" si="1">-1*C43</f>
        <v>-97.5</v>
      </c>
      <c r="E43" s="3"/>
      <c r="F43" s="3"/>
      <c r="G43" s="3"/>
      <c r="H43" s="3"/>
      <c r="I43" s="3"/>
      <c r="J43" s="3"/>
      <c r="K43" s="5" t="s">
        <v>112</v>
      </c>
      <c r="L43" s="6">
        <v>2951.5</v>
      </c>
      <c r="M43" s="25"/>
      <c r="N43" s="25"/>
      <c r="O43" s="3"/>
    </row>
    <row r="44" spans="1:15" ht="31.8" thickBot="1" x14ac:dyDescent="0.35">
      <c r="A44" s="3" t="s">
        <v>41</v>
      </c>
      <c r="B44" s="3">
        <v>7.33</v>
      </c>
      <c r="C44" s="3">
        <f t="shared" si="0"/>
        <v>190.58</v>
      </c>
      <c r="D44" s="3">
        <f t="shared" si="1"/>
        <v>-190.58</v>
      </c>
      <c r="E44" s="3"/>
      <c r="F44" s="3"/>
      <c r="G44" s="3"/>
      <c r="H44" s="3"/>
      <c r="I44" s="3"/>
      <c r="J44" s="3"/>
      <c r="K44" s="5" t="s">
        <v>113</v>
      </c>
      <c r="L44" s="6">
        <v>2951.5</v>
      </c>
      <c r="M44" s="26"/>
      <c r="N44" s="26"/>
      <c r="O44" s="3"/>
    </row>
    <row r="45" spans="1:15" ht="16.2" thickBot="1" x14ac:dyDescent="0.35">
      <c r="A45" s="3" t="s">
        <v>43</v>
      </c>
      <c r="B45" s="3">
        <v>6.59</v>
      </c>
      <c r="C45" s="3">
        <f t="shared" si="0"/>
        <v>171.34</v>
      </c>
      <c r="D45" s="3">
        <f t="shared" si="1"/>
        <v>-171.34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6.2" thickBot="1" x14ac:dyDescent="0.35">
      <c r="A46" s="3" t="s">
        <v>44</v>
      </c>
      <c r="B46" s="3">
        <v>233.64</v>
      </c>
      <c r="C46" s="3">
        <f t="shared" si="0"/>
        <v>6074.6399999999994</v>
      </c>
      <c r="D46" s="3">
        <f t="shared" si="1"/>
        <v>-6074.6399999999994</v>
      </c>
      <c r="E46" s="3"/>
      <c r="F46" s="3"/>
      <c r="G46" s="3"/>
      <c r="H46" s="3"/>
      <c r="I46" s="3"/>
      <c r="J46" s="3"/>
      <c r="K46" s="27" t="s">
        <v>31</v>
      </c>
      <c r="L46" s="28"/>
      <c r="M46" s="28"/>
      <c r="N46" s="29"/>
      <c r="O46" s="3"/>
    </row>
    <row r="47" spans="1:15" ht="16.2" thickBo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21" t="s">
        <v>116</v>
      </c>
      <c r="L47" s="22" t="s">
        <v>19</v>
      </c>
      <c r="M47" s="22" t="s">
        <v>117</v>
      </c>
      <c r="N47" s="22" t="s">
        <v>118</v>
      </c>
      <c r="O47" s="3"/>
    </row>
    <row r="48" spans="1:15" ht="85.05" customHeight="1" thickBot="1" x14ac:dyDescent="0.35">
      <c r="A48" s="8" t="s">
        <v>30</v>
      </c>
      <c r="B48" s="3" t="s">
        <v>52</v>
      </c>
      <c r="C48" s="3" t="s">
        <v>54</v>
      </c>
      <c r="D48" s="3"/>
      <c r="E48" s="3"/>
      <c r="F48" s="3"/>
      <c r="G48" s="3"/>
      <c r="H48" s="3"/>
      <c r="I48" s="3"/>
      <c r="J48" s="3"/>
      <c r="K48" s="5" t="s">
        <v>34</v>
      </c>
      <c r="L48" s="6">
        <v>5.55</v>
      </c>
      <c r="M48" s="24" t="s">
        <v>53</v>
      </c>
      <c r="N48" s="24" t="s">
        <v>120</v>
      </c>
      <c r="O48" s="3"/>
    </row>
    <row r="49" spans="1:15" ht="31.8" thickBot="1" x14ac:dyDescent="0.35">
      <c r="A49" s="3" t="s">
        <v>13</v>
      </c>
      <c r="B49" s="3">
        <v>30.8</v>
      </c>
      <c r="C49" s="3">
        <f>B49*$C$38</f>
        <v>924</v>
      </c>
      <c r="D49" s="3"/>
      <c r="E49" s="3"/>
      <c r="F49" s="3"/>
      <c r="G49" s="3"/>
      <c r="H49" s="3"/>
      <c r="I49" s="3"/>
      <c r="J49" s="3"/>
      <c r="K49" s="5" t="s">
        <v>40</v>
      </c>
      <c r="L49" s="6">
        <v>3.75</v>
      </c>
      <c r="M49" s="25"/>
      <c r="N49" s="25"/>
      <c r="O49" s="3"/>
    </row>
    <row r="50" spans="1:15" ht="31.8" thickBot="1" x14ac:dyDescent="0.35">
      <c r="A50" s="3" t="s">
        <v>14</v>
      </c>
      <c r="B50" s="3">
        <v>0.437</v>
      </c>
      <c r="C50" s="3">
        <f>B50*$C$38</f>
        <v>13.11</v>
      </c>
      <c r="D50" s="3"/>
      <c r="E50" s="3"/>
      <c r="F50" s="3"/>
      <c r="G50" s="3"/>
      <c r="H50" s="3"/>
      <c r="I50" s="3"/>
      <c r="J50" s="3"/>
      <c r="K50" s="5" t="s">
        <v>41</v>
      </c>
      <c r="L50" s="6">
        <v>7.33</v>
      </c>
      <c r="M50" s="25"/>
      <c r="N50" s="25"/>
      <c r="O50" s="3"/>
    </row>
    <row r="51" spans="1:15" ht="16.2" thickBot="1" x14ac:dyDescent="0.35">
      <c r="A51" s="3"/>
      <c r="B51" s="3" t="s">
        <v>53</v>
      </c>
      <c r="C51" s="3" t="s">
        <v>55</v>
      </c>
      <c r="D51" s="3"/>
      <c r="E51" s="3"/>
      <c r="F51" s="3"/>
      <c r="G51" s="3"/>
      <c r="H51" s="3"/>
      <c r="I51" s="3"/>
      <c r="J51" s="3"/>
      <c r="K51" s="5" t="s">
        <v>43</v>
      </c>
      <c r="L51" s="6">
        <v>6.59</v>
      </c>
      <c r="M51" s="26"/>
      <c r="N51" s="25"/>
      <c r="O51" s="3"/>
    </row>
    <row r="52" spans="1:15" ht="31.8" thickBot="1" x14ac:dyDescent="0.35">
      <c r="A52" s="3" t="s">
        <v>15</v>
      </c>
      <c r="B52" s="3">
        <v>1.448E-2</v>
      </c>
      <c r="C52" s="3">
        <f>B52*$C$38</f>
        <v>0.43440000000000001</v>
      </c>
      <c r="D52" s="3"/>
      <c r="E52" s="3"/>
      <c r="F52" s="3"/>
      <c r="G52" s="3"/>
      <c r="H52" s="3"/>
      <c r="I52" s="3"/>
      <c r="J52" s="3"/>
      <c r="K52" s="5" t="s">
        <v>44</v>
      </c>
      <c r="L52" s="6">
        <v>233.64</v>
      </c>
      <c r="M52" s="6" t="s">
        <v>121</v>
      </c>
      <c r="N52" s="26"/>
      <c r="O52" s="3"/>
    </row>
    <row r="53" spans="1:15" ht="16.2" thickBo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21" t="s">
        <v>18</v>
      </c>
      <c r="L53" s="22" t="s">
        <v>19</v>
      </c>
      <c r="M53" s="22" t="s">
        <v>117</v>
      </c>
      <c r="N53" s="22" t="s">
        <v>118</v>
      </c>
      <c r="O53" s="3"/>
    </row>
    <row r="54" spans="1:15" ht="108" customHeight="1" x14ac:dyDescent="0.3">
      <c r="A54" s="3" t="s">
        <v>56</v>
      </c>
      <c r="B54" s="3" t="s">
        <v>19</v>
      </c>
      <c r="C54" s="3" t="s">
        <v>20</v>
      </c>
      <c r="D54" s="3" t="s">
        <v>67</v>
      </c>
      <c r="E54" s="3"/>
      <c r="F54" s="3"/>
      <c r="G54" s="3"/>
      <c r="H54" s="3"/>
      <c r="I54" s="3"/>
      <c r="J54" s="3"/>
      <c r="K54" s="24" t="s">
        <v>122</v>
      </c>
      <c r="L54" s="24">
        <v>26</v>
      </c>
      <c r="M54" s="24" t="s">
        <v>123</v>
      </c>
      <c r="N54" s="24" t="s">
        <v>124</v>
      </c>
      <c r="O54" s="3"/>
    </row>
    <row r="55" spans="1:15" ht="16.2" thickBot="1" x14ac:dyDescent="0.35">
      <c r="A55" s="3" t="s">
        <v>51</v>
      </c>
      <c r="B55" s="3">
        <v>6500</v>
      </c>
      <c r="C55" s="3" t="s">
        <v>61</v>
      </c>
      <c r="D55" s="3">
        <f>B55/$B$60</f>
        <v>0.25</v>
      </c>
      <c r="E55" s="3"/>
      <c r="F55" s="3"/>
      <c r="G55" s="3"/>
      <c r="H55" s="3"/>
      <c r="I55" s="3"/>
      <c r="J55" s="3"/>
      <c r="K55" s="26"/>
      <c r="L55" s="26"/>
      <c r="M55" s="26"/>
      <c r="N55" s="25"/>
      <c r="O55" s="3"/>
    </row>
    <row r="56" spans="1:15" ht="31.8" thickBot="1" x14ac:dyDescent="0.35">
      <c r="A56" s="3" t="s">
        <v>57</v>
      </c>
      <c r="B56" s="3">
        <v>5330</v>
      </c>
      <c r="C56" s="3" t="s">
        <v>62</v>
      </c>
      <c r="D56" s="3">
        <f t="shared" ref="D56:D59" si="2">B56/$B$60</f>
        <v>0.20499999999999999</v>
      </c>
      <c r="E56" s="3"/>
      <c r="F56" s="3"/>
      <c r="G56" s="3"/>
      <c r="H56" s="3"/>
      <c r="I56" s="3"/>
      <c r="J56" s="3"/>
      <c r="K56" s="5" t="s">
        <v>125</v>
      </c>
      <c r="L56" s="6">
        <v>147</v>
      </c>
      <c r="M56" s="6" t="s">
        <v>126</v>
      </c>
      <c r="N56" s="26"/>
      <c r="O56" s="3"/>
    </row>
    <row r="57" spans="1:15" ht="16.2" thickBot="1" x14ac:dyDescent="0.35">
      <c r="A57" s="3" t="s">
        <v>58</v>
      </c>
      <c r="B57" s="3">
        <v>1430</v>
      </c>
      <c r="C57" s="3" t="s">
        <v>63</v>
      </c>
      <c r="D57" s="3">
        <f t="shared" si="2"/>
        <v>5.5E-2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6.2" thickBot="1" x14ac:dyDescent="0.35">
      <c r="A58" s="3" t="s">
        <v>59</v>
      </c>
      <c r="B58" s="3">
        <v>5460</v>
      </c>
      <c r="C58" s="3" t="s">
        <v>64</v>
      </c>
      <c r="D58" s="3">
        <f t="shared" si="2"/>
        <v>0.21</v>
      </c>
      <c r="E58" s="3"/>
      <c r="F58" s="3"/>
      <c r="G58" s="3"/>
      <c r="H58" s="3"/>
      <c r="I58" s="3"/>
      <c r="J58" s="3"/>
      <c r="K58" s="27" t="s">
        <v>127</v>
      </c>
      <c r="L58" s="28"/>
      <c r="M58" s="28"/>
      <c r="N58" s="29"/>
      <c r="O58" s="3"/>
    </row>
    <row r="59" spans="1:15" ht="16.2" thickBot="1" x14ac:dyDescent="0.35">
      <c r="A59" s="3" t="s">
        <v>60</v>
      </c>
      <c r="B59" s="3">
        <v>7280</v>
      </c>
      <c r="C59" s="3" t="s">
        <v>65</v>
      </c>
      <c r="D59" s="3">
        <f t="shared" si="2"/>
        <v>0.28000000000000003</v>
      </c>
      <c r="E59" s="3"/>
      <c r="F59" s="3"/>
      <c r="G59" s="3"/>
      <c r="H59" s="3"/>
      <c r="I59" s="3"/>
      <c r="J59" s="3"/>
      <c r="K59" s="21" t="s">
        <v>128</v>
      </c>
      <c r="L59" s="22" t="s">
        <v>19</v>
      </c>
      <c r="M59" s="22" t="s">
        <v>117</v>
      </c>
      <c r="N59" s="22" t="s">
        <v>118</v>
      </c>
      <c r="O59" s="3"/>
    </row>
    <row r="60" spans="1:15" ht="106.05" customHeight="1" thickBot="1" x14ac:dyDescent="0.35">
      <c r="A60" s="3" t="s">
        <v>66</v>
      </c>
      <c r="B60" s="3">
        <f>SUM(B55:B59)</f>
        <v>26000</v>
      </c>
      <c r="C60" s="3"/>
      <c r="D60" s="3"/>
      <c r="E60" s="3"/>
      <c r="F60" s="3"/>
      <c r="G60" s="3"/>
      <c r="H60" s="3"/>
      <c r="I60" s="3"/>
      <c r="J60" s="3"/>
      <c r="K60" s="5" t="s">
        <v>129</v>
      </c>
      <c r="L60" s="6">
        <v>30</v>
      </c>
      <c r="M60" s="6" t="s">
        <v>130</v>
      </c>
      <c r="N60" s="24" t="s">
        <v>131</v>
      </c>
      <c r="O60" s="3"/>
    </row>
    <row r="61" spans="1:15" ht="16.2" thickBot="1" x14ac:dyDescent="0.35">
      <c r="A61" s="3"/>
      <c r="B61" s="3"/>
      <c r="C61" s="9">
        <v>0.25</v>
      </c>
      <c r="D61" s="9">
        <v>0.75</v>
      </c>
      <c r="E61" s="3"/>
      <c r="F61" s="3"/>
      <c r="G61" s="3"/>
      <c r="H61" s="3"/>
      <c r="I61" s="3"/>
      <c r="J61" s="3"/>
      <c r="K61" s="5" t="s">
        <v>132</v>
      </c>
      <c r="L61" s="6">
        <v>24</v>
      </c>
      <c r="M61" s="6" t="s">
        <v>133</v>
      </c>
      <c r="N61" s="25"/>
      <c r="O61" s="3"/>
    </row>
    <row r="62" spans="1:15" ht="16.2" thickBot="1" x14ac:dyDescent="0.35">
      <c r="A62" s="4" t="s">
        <v>13</v>
      </c>
      <c r="B62" s="3" t="s">
        <v>0</v>
      </c>
      <c r="C62" s="3" t="s">
        <v>31</v>
      </c>
      <c r="D62" s="3" t="s">
        <v>16</v>
      </c>
      <c r="E62" s="3"/>
      <c r="F62" s="3"/>
      <c r="G62" s="3"/>
      <c r="H62" s="3"/>
      <c r="I62" s="3"/>
      <c r="J62" s="3"/>
      <c r="K62" s="5" t="s">
        <v>111</v>
      </c>
      <c r="L62" s="6">
        <v>16</v>
      </c>
      <c r="M62" s="24" t="s">
        <v>134</v>
      </c>
      <c r="N62" s="25"/>
      <c r="O62" s="3"/>
    </row>
    <row r="63" spans="1:15" ht="16.2" thickBot="1" x14ac:dyDescent="0.35">
      <c r="A63" s="4" t="s">
        <v>14</v>
      </c>
      <c r="B63" s="4">
        <v>2107.3000000000002</v>
      </c>
      <c r="C63" s="3">
        <f>B63*0.25</f>
        <v>526.82500000000005</v>
      </c>
      <c r="D63" s="3">
        <f>B63*0.75</f>
        <v>1580.4750000000001</v>
      </c>
      <c r="E63" s="3"/>
      <c r="F63" s="3"/>
      <c r="G63" s="3"/>
      <c r="H63" s="3"/>
      <c r="I63" s="3"/>
      <c r="J63" s="3"/>
      <c r="K63" s="5" t="s">
        <v>135</v>
      </c>
      <c r="L63" s="6">
        <v>205</v>
      </c>
      <c r="M63" s="25"/>
      <c r="N63" s="26"/>
      <c r="O63" s="3"/>
    </row>
    <row r="64" spans="1:15" ht="31.8" thickBot="1" x14ac:dyDescent="0.35">
      <c r="A64" s="4" t="s">
        <v>15</v>
      </c>
      <c r="B64" s="4">
        <v>93.16</v>
      </c>
      <c r="C64" s="3">
        <f t="shared" ref="C64:C65" si="3">B64*0.25</f>
        <v>23.29</v>
      </c>
      <c r="D64" s="3">
        <f t="shared" ref="D64:D65" si="4">B64*0.75</f>
        <v>69.87</v>
      </c>
      <c r="E64" s="3"/>
      <c r="F64" s="3"/>
      <c r="G64" s="3"/>
      <c r="H64" s="3"/>
      <c r="I64" s="3"/>
      <c r="J64" s="3"/>
      <c r="K64" s="5" t="s">
        <v>136</v>
      </c>
      <c r="L64" s="6">
        <v>30.8</v>
      </c>
      <c r="M64" s="25"/>
      <c r="N64" s="24" t="s">
        <v>137</v>
      </c>
      <c r="O64" s="3"/>
    </row>
    <row r="65" spans="1:15" ht="31.8" thickBot="1" x14ac:dyDescent="0.35">
      <c r="A65" s="3"/>
      <c r="B65" s="4">
        <v>844</v>
      </c>
      <c r="C65" s="3">
        <f t="shared" si="3"/>
        <v>211</v>
      </c>
      <c r="D65" s="3">
        <f t="shared" si="4"/>
        <v>633</v>
      </c>
      <c r="E65" s="3"/>
      <c r="F65" s="3"/>
      <c r="G65" s="3"/>
      <c r="H65" s="3"/>
      <c r="I65" s="3"/>
      <c r="J65" s="3"/>
      <c r="K65" s="5" t="s">
        <v>138</v>
      </c>
      <c r="L65" s="6">
        <v>0.42699999999999999</v>
      </c>
      <c r="M65" s="26"/>
      <c r="N65" s="25"/>
      <c r="O65" s="3"/>
    </row>
    <row r="66" spans="1:15" ht="16.2" thickBot="1" x14ac:dyDescent="0.35">
      <c r="A66" s="4" t="s">
        <v>83</v>
      </c>
      <c r="B66" s="3"/>
      <c r="C66" s="3"/>
      <c r="D66" s="3"/>
      <c r="E66" s="3"/>
      <c r="F66" s="3"/>
      <c r="G66" s="3" t="s">
        <v>94</v>
      </c>
      <c r="H66" s="3"/>
      <c r="I66" s="3"/>
      <c r="J66" s="3"/>
      <c r="K66" s="5" t="s">
        <v>139</v>
      </c>
      <c r="L66" s="6">
        <v>167</v>
      </c>
      <c r="M66" s="24" t="s">
        <v>53</v>
      </c>
      <c r="N66" s="25"/>
      <c r="O66" s="3"/>
    </row>
    <row r="67" spans="1:15" ht="31.8" thickBot="1" x14ac:dyDescent="0.35">
      <c r="A67" s="10" t="s">
        <v>82</v>
      </c>
      <c r="B67" s="10"/>
      <c r="C67" s="10"/>
      <c r="D67" s="10"/>
      <c r="E67" s="10"/>
      <c r="F67" s="3"/>
      <c r="G67" s="11"/>
      <c r="H67" s="12"/>
      <c r="I67" s="12"/>
      <c r="J67" s="3"/>
      <c r="K67" s="5" t="s">
        <v>140</v>
      </c>
      <c r="L67" s="6">
        <v>8.3000000000000004E-2</v>
      </c>
      <c r="M67" s="26"/>
      <c r="N67" s="25"/>
      <c r="O67" s="3"/>
    </row>
    <row r="68" spans="1:15" ht="31.8" thickBot="1" x14ac:dyDescent="0.35">
      <c r="A68" s="10" t="s">
        <v>68</v>
      </c>
      <c r="B68" s="10"/>
      <c r="C68" s="10"/>
      <c r="D68" s="10"/>
      <c r="E68" s="10"/>
      <c r="F68" s="3"/>
      <c r="G68" s="13" t="s">
        <v>1</v>
      </c>
      <c r="H68" s="14">
        <v>25.4</v>
      </c>
      <c r="I68" s="14" t="s">
        <v>95</v>
      </c>
      <c r="J68" s="3"/>
      <c r="K68" s="5" t="s">
        <v>141</v>
      </c>
      <c r="L68" s="6">
        <v>1.448E-2</v>
      </c>
      <c r="M68" s="6" t="s">
        <v>53</v>
      </c>
      <c r="N68" s="26"/>
      <c r="O68" s="3"/>
    </row>
    <row r="69" spans="1:15" ht="16.2" thickBot="1" x14ac:dyDescent="0.35">
      <c r="A69" s="10"/>
      <c r="B69" s="10" t="s">
        <v>69</v>
      </c>
      <c r="C69" s="10">
        <v>1.018</v>
      </c>
      <c r="D69" s="10" t="s">
        <v>0</v>
      </c>
      <c r="E69" s="10"/>
      <c r="F69" s="3"/>
      <c r="G69" s="13" t="s">
        <v>96</v>
      </c>
      <c r="H69" s="14">
        <v>27.2</v>
      </c>
      <c r="I69" s="14" t="s">
        <v>95</v>
      </c>
      <c r="J69" s="3"/>
      <c r="K69" s="21" t="s">
        <v>18</v>
      </c>
      <c r="L69" s="22" t="s">
        <v>19</v>
      </c>
      <c r="M69" s="22" t="s">
        <v>117</v>
      </c>
      <c r="N69" s="22" t="s">
        <v>118</v>
      </c>
      <c r="O69" s="3"/>
    </row>
    <row r="70" spans="1:15" ht="88.05" customHeight="1" thickBot="1" x14ac:dyDescent="0.35">
      <c r="A70" s="10"/>
      <c r="B70" s="10" t="s">
        <v>70</v>
      </c>
      <c r="C70" s="10">
        <v>0.14299999999999999</v>
      </c>
      <c r="D70" s="10" t="s">
        <v>8</v>
      </c>
      <c r="E70" s="10"/>
      <c r="F70" s="3"/>
      <c r="G70" s="13" t="s">
        <v>97</v>
      </c>
      <c r="H70" s="14">
        <v>912.58</v>
      </c>
      <c r="I70" s="14" t="s">
        <v>98</v>
      </c>
      <c r="J70" s="3"/>
      <c r="K70" s="5" t="s">
        <v>51</v>
      </c>
      <c r="L70" s="6">
        <v>6500</v>
      </c>
      <c r="M70" s="24" t="s">
        <v>23</v>
      </c>
      <c r="N70" s="24" t="s">
        <v>131</v>
      </c>
      <c r="O70" s="3"/>
    </row>
    <row r="71" spans="1:15" ht="16.2" thickBot="1" x14ac:dyDescent="0.35">
      <c r="A71" s="10" t="s">
        <v>71</v>
      </c>
      <c r="B71" s="10"/>
      <c r="C71" s="10"/>
      <c r="D71" s="10"/>
      <c r="E71" s="10" t="s">
        <v>72</v>
      </c>
      <c r="F71" s="3"/>
      <c r="G71" s="13"/>
      <c r="H71" s="14">
        <v>0.68</v>
      </c>
      <c r="I71" s="14" t="s">
        <v>99</v>
      </c>
      <c r="J71" s="3"/>
      <c r="K71" s="5" t="s">
        <v>135</v>
      </c>
      <c r="L71" s="6">
        <v>5330</v>
      </c>
      <c r="M71" s="25"/>
      <c r="N71" s="25"/>
      <c r="O71" s="3"/>
    </row>
    <row r="72" spans="1:15" ht="16.2" thickBot="1" x14ac:dyDescent="0.35">
      <c r="A72" s="10"/>
      <c r="B72" s="10" t="s">
        <v>73</v>
      </c>
      <c r="C72" s="10">
        <v>3.6999999999999998E-2</v>
      </c>
      <c r="D72" s="10" t="s">
        <v>0</v>
      </c>
      <c r="E72" s="15">
        <f>C72/$C$80</f>
        <v>3.6999999999999998E-2</v>
      </c>
      <c r="F72" s="3"/>
      <c r="G72" s="13"/>
      <c r="H72" s="14">
        <v>1.0549999999999999</v>
      </c>
      <c r="I72" s="14" t="s">
        <v>100</v>
      </c>
      <c r="J72" s="3"/>
      <c r="K72" s="5" t="s">
        <v>58</v>
      </c>
      <c r="L72" s="6">
        <v>1430</v>
      </c>
      <c r="M72" s="25"/>
      <c r="N72" s="25"/>
      <c r="O72" s="3"/>
    </row>
    <row r="73" spans="1:15" ht="16.2" thickBot="1" x14ac:dyDescent="0.35">
      <c r="A73" s="10"/>
      <c r="B73" s="10" t="s">
        <v>4</v>
      </c>
      <c r="C73" s="10">
        <v>0.22</v>
      </c>
      <c r="D73" s="10" t="s">
        <v>0</v>
      </c>
      <c r="E73" s="15">
        <f t="shared" ref="E73:E79" si="5">C73/$C$80</f>
        <v>0.22</v>
      </c>
      <c r="F73" s="3"/>
      <c r="G73" s="13"/>
      <c r="H73" s="14">
        <v>50</v>
      </c>
      <c r="I73" s="14" t="s">
        <v>101</v>
      </c>
      <c r="J73" s="3"/>
      <c r="K73" s="5" t="s">
        <v>59</v>
      </c>
      <c r="L73" s="6">
        <v>5460</v>
      </c>
      <c r="M73" s="25"/>
      <c r="N73" s="25"/>
      <c r="O73" s="3"/>
    </row>
    <row r="74" spans="1:15" ht="16.2" thickBot="1" x14ac:dyDescent="0.35">
      <c r="A74" s="10"/>
      <c r="B74" s="10" t="s">
        <v>5</v>
      </c>
      <c r="C74" s="10">
        <v>0.42</v>
      </c>
      <c r="D74" s="10" t="s">
        <v>0</v>
      </c>
      <c r="E74" s="15">
        <f t="shared" si="5"/>
        <v>0.42</v>
      </c>
      <c r="F74" s="3"/>
      <c r="G74" s="3"/>
      <c r="H74" s="3"/>
      <c r="I74" s="3"/>
      <c r="J74" s="3"/>
      <c r="K74" s="5" t="s">
        <v>60</v>
      </c>
      <c r="L74" s="6">
        <v>7280</v>
      </c>
      <c r="M74" s="26"/>
      <c r="N74" s="26"/>
      <c r="O74" s="3"/>
    </row>
    <row r="75" spans="1:15" x14ac:dyDescent="0.3">
      <c r="A75" s="10"/>
      <c r="B75" s="10" t="s">
        <v>74</v>
      </c>
      <c r="C75" s="10">
        <v>9.0999999999999998E-2</v>
      </c>
      <c r="D75" s="10" t="s">
        <v>0</v>
      </c>
      <c r="E75" s="15">
        <f t="shared" si="5"/>
        <v>9.0999999999999998E-2</v>
      </c>
      <c r="F75" s="3"/>
      <c r="G75" s="10"/>
      <c r="H75" s="16"/>
      <c r="I75" s="10"/>
      <c r="J75" s="3"/>
      <c r="K75" s="3"/>
      <c r="L75" s="3"/>
      <c r="M75" s="3"/>
      <c r="N75" s="3"/>
      <c r="O75" s="3"/>
    </row>
    <row r="76" spans="1:15" x14ac:dyDescent="0.3">
      <c r="A76" s="10"/>
      <c r="B76" s="10" t="s">
        <v>75</v>
      </c>
      <c r="C76" s="10">
        <v>2.6599999999999999E-2</v>
      </c>
      <c r="D76" s="10" t="s">
        <v>0</v>
      </c>
      <c r="E76" s="15">
        <f t="shared" si="5"/>
        <v>2.6599999999999999E-2</v>
      </c>
      <c r="F76" s="3"/>
      <c r="G76" s="10"/>
      <c r="H76" s="10"/>
      <c r="I76" s="10"/>
      <c r="J76" s="3"/>
      <c r="K76" s="23" t="s">
        <v>142</v>
      </c>
      <c r="L76" s="3"/>
      <c r="M76" s="3"/>
      <c r="N76" s="3"/>
      <c r="O76" s="3"/>
    </row>
    <row r="77" spans="1:15" ht="16.2" thickBot="1" x14ac:dyDescent="0.35">
      <c r="A77" s="10"/>
      <c r="B77" s="10" t="s">
        <v>76</v>
      </c>
      <c r="C77" s="10">
        <v>0.1113</v>
      </c>
      <c r="D77" s="10" t="s">
        <v>0</v>
      </c>
      <c r="E77" s="15">
        <f t="shared" si="5"/>
        <v>0.1113</v>
      </c>
      <c r="F77" s="3"/>
      <c r="G77" s="10"/>
      <c r="H77" s="10"/>
      <c r="I77" s="10"/>
      <c r="J77" s="3"/>
      <c r="K77" s="3"/>
      <c r="L77" s="3"/>
      <c r="M77" s="3"/>
      <c r="N77" s="3"/>
      <c r="O77" s="3"/>
    </row>
    <row r="78" spans="1:15" ht="16.2" thickBot="1" x14ac:dyDescent="0.35">
      <c r="A78" s="10"/>
      <c r="B78" s="10" t="s">
        <v>77</v>
      </c>
      <c r="C78" s="10">
        <v>4.9000000000000002E-2</v>
      </c>
      <c r="D78" s="10" t="s">
        <v>0</v>
      </c>
      <c r="E78" s="15">
        <f t="shared" si="5"/>
        <v>4.9000000000000002E-2</v>
      </c>
      <c r="F78" s="3"/>
      <c r="G78" s="10" t="s">
        <v>106</v>
      </c>
      <c r="H78" s="10"/>
      <c r="I78" s="10"/>
      <c r="J78" s="3"/>
      <c r="K78" s="27" t="s">
        <v>25</v>
      </c>
      <c r="L78" s="28"/>
      <c r="M78" s="28"/>
      <c r="N78" s="29"/>
      <c r="O78" s="3"/>
    </row>
    <row r="79" spans="1:15" ht="16.2" thickBot="1" x14ac:dyDescent="0.35">
      <c r="A79" s="10"/>
      <c r="B79" s="10" t="s">
        <v>78</v>
      </c>
      <c r="C79" s="10">
        <v>4.5100000000000001E-2</v>
      </c>
      <c r="D79" s="10" t="s">
        <v>0</v>
      </c>
      <c r="E79" s="15">
        <f t="shared" si="5"/>
        <v>4.5100000000000001E-2</v>
      </c>
      <c r="F79" s="3"/>
      <c r="G79" s="10" t="s">
        <v>102</v>
      </c>
      <c r="H79" s="10"/>
      <c r="I79" s="10"/>
      <c r="J79" s="3"/>
      <c r="K79" s="21" t="s">
        <v>128</v>
      </c>
      <c r="L79" s="22" t="s">
        <v>19</v>
      </c>
      <c r="M79" s="22" t="s">
        <v>117</v>
      </c>
      <c r="N79" s="22" t="s">
        <v>118</v>
      </c>
      <c r="O79" s="3"/>
    </row>
    <row r="80" spans="1:15" ht="16.2" thickBot="1" x14ac:dyDescent="0.35">
      <c r="A80" s="10" t="s">
        <v>79</v>
      </c>
      <c r="B80" s="10"/>
      <c r="C80" s="10">
        <f>SUM(C72:C79)</f>
        <v>1</v>
      </c>
      <c r="D80" s="10" t="s">
        <v>0</v>
      </c>
      <c r="E80" s="10"/>
      <c r="F80" s="3"/>
      <c r="G80" s="10" t="s">
        <v>6</v>
      </c>
      <c r="H80" s="10">
        <v>3.13</v>
      </c>
      <c r="I80" s="10" t="s">
        <v>47</v>
      </c>
      <c r="J80" s="3"/>
      <c r="K80" s="5" t="s">
        <v>111</v>
      </c>
      <c r="L80" s="6">
        <v>1365</v>
      </c>
      <c r="M80" s="24" t="s">
        <v>143</v>
      </c>
      <c r="N80" s="24" t="s">
        <v>144</v>
      </c>
      <c r="O80" s="3"/>
    </row>
    <row r="81" spans="1:15" ht="16.2" thickBot="1" x14ac:dyDescent="0.35">
      <c r="A81" s="10" t="s">
        <v>80</v>
      </c>
      <c r="B81" s="10"/>
      <c r="C81" s="10"/>
      <c r="D81" s="10"/>
      <c r="E81" s="10"/>
      <c r="F81" s="3"/>
      <c r="G81" s="10" t="s">
        <v>5</v>
      </c>
      <c r="H81" s="10">
        <v>3.07</v>
      </c>
      <c r="I81" s="10" t="s">
        <v>47</v>
      </c>
      <c r="J81" s="3"/>
      <c r="K81" s="5" t="s">
        <v>145</v>
      </c>
      <c r="L81" s="6">
        <v>2210</v>
      </c>
      <c r="M81" s="25"/>
      <c r="N81" s="25"/>
      <c r="O81" s="3"/>
    </row>
    <row r="82" spans="1:15" ht="31.8" thickBot="1" x14ac:dyDescent="0.35">
      <c r="A82" s="10"/>
      <c r="B82" s="10" t="s">
        <v>13</v>
      </c>
      <c r="C82" s="10">
        <v>0.1</v>
      </c>
      <c r="D82" s="10"/>
      <c r="E82" s="10"/>
      <c r="F82" s="3"/>
      <c r="G82" s="10" t="s">
        <v>4</v>
      </c>
      <c r="H82" s="10">
        <v>3.19</v>
      </c>
      <c r="I82" s="10" t="s">
        <v>47</v>
      </c>
      <c r="J82" s="3"/>
      <c r="K82" s="5" t="s">
        <v>146</v>
      </c>
      <c r="L82" s="6">
        <v>175.5</v>
      </c>
      <c r="M82" s="25"/>
      <c r="N82" s="25"/>
      <c r="O82" s="3"/>
    </row>
    <row r="83" spans="1:15" ht="31.8" thickBot="1" x14ac:dyDescent="0.35">
      <c r="A83" s="10"/>
      <c r="B83" s="10" t="s">
        <v>81</v>
      </c>
      <c r="C83" s="17">
        <v>3.6999999999999998E-5</v>
      </c>
      <c r="D83" s="10"/>
      <c r="E83" s="10"/>
      <c r="F83" s="3"/>
      <c r="G83" s="10" t="s">
        <v>103</v>
      </c>
      <c r="H83" s="10">
        <v>2.2999999999999998</v>
      </c>
      <c r="I83" s="10" t="s">
        <v>47</v>
      </c>
      <c r="J83" s="3"/>
      <c r="K83" s="5" t="s">
        <v>147</v>
      </c>
      <c r="L83" s="6">
        <v>13</v>
      </c>
      <c r="M83" s="25"/>
      <c r="N83" s="25"/>
      <c r="O83" s="3"/>
    </row>
    <row r="84" spans="1:15" ht="31.8" thickBot="1" x14ac:dyDescent="0.35">
      <c r="A84" s="3"/>
      <c r="B84" s="3"/>
      <c r="C84" s="3"/>
      <c r="D84" s="3"/>
      <c r="E84" s="3"/>
      <c r="F84" s="3"/>
      <c r="G84" s="10" t="s">
        <v>104</v>
      </c>
      <c r="H84" s="10"/>
      <c r="I84" s="10"/>
      <c r="J84" s="3"/>
      <c r="K84" s="5" t="s">
        <v>148</v>
      </c>
      <c r="L84" s="6">
        <v>16.899999999999999</v>
      </c>
      <c r="M84" s="25"/>
      <c r="N84" s="25"/>
      <c r="O84" s="3"/>
    </row>
    <row r="85" spans="1:15" ht="31.8" thickBot="1" x14ac:dyDescent="0.35">
      <c r="A85" s="3"/>
      <c r="B85" s="3"/>
      <c r="C85" s="3"/>
      <c r="D85" s="3"/>
      <c r="E85" s="3"/>
      <c r="F85" s="3"/>
      <c r="G85" s="10" t="s">
        <v>97</v>
      </c>
      <c r="H85" s="10">
        <v>2.4000000000000001E-4</v>
      </c>
      <c r="I85" s="10" t="s">
        <v>47</v>
      </c>
      <c r="J85" s="3"/>
      <c r="K85" s="5" t="s">
        <v>149</v>
      </c>
      <c r="L85" s="6">
        <v>1950</v>
      </c>
      <c r="M85" s="25"/>
      <c r="N85" s="25"/>
      <c r="O85" s="3"/>
    </row>
    <row r="86" spans="1:15" ht="16.2" thickBot="1" x14ac:dyDescent="0.35">
      <c r="A86" s="3"/>
      <c r="B86" s="3"/>
      <c r="C86" s="3"/>
      <c r="D86" s="3"/>
      <c r="E86" s="3"/>
      <c r="F86" s="3"/>
      <c r="G86" s="10" t="s">
        <v>6</v>
      </c>
      <c r="H86" s="10">
        <v>3.1E-4</v>
      </c>
      <c r="I86" s="10" t="s">
        <v>47</v>
      </c>
      <c r="J86" s="3"/>
      <c r="K86" s="5" t="s">
        <v>150</v>
      </c>
      <c r="L86" s="6">
        <v>6500</v>
      </c>
      <c r="M86" s="26"/>
      <c r="N86" s="25"/>
      <c r="O86" s="3"/>
    </row>
    <row r="87" spans="1:15" ht="63" thickBot="1" x14ac:dyDescent="0.35">
      <c r="A87" s="3"/>
      <c r="B87" s="3"/>
      <c r="C87" s="3"/>
      <c r="D87" s="3"/>
      <c r="E87" s="3"/>
      <c r="F87" s="3"/>
      <c r="G87" s="10" t="s">
        <v>5</v>
      </c>
      <c r="H87" s="10">
        <v>4.6000000000000001E-4</v>
      </c>
      <c r="I87" s="10" t="s">
        <v>47</v>
      </c>
      <c r="J87" s="3"/>
      <c r="K87" s="5" t="s">
        <v>151</v>
      </c>
      <c r="L87" s="6">
        <v>260</v>
      </c>
      <c r="M87" s="6" t="s">
        <v>152</v>
      </c>
      <c r="N87" s="25"/>
      <c r="O87" s="3"/>
    </row>
    <row r="88" spans="1:15" ht="47.4" thickBot="1" x14ac:dyDescent="0.35">
      <c r="A88" s="3"/>
      <c r="B88" s="3"/>
      <c r="C88" s="3"/>
      <c r="D88" s="3"/>
      <c r="E88" s="3"/>
      <c r="F88" s="3"/>
      <c r="G88" s="10" t="s">
        <v>4</v>
      </c>
      <c r="H88" s="10">
        <v>4.4999999999999999E-4</v>
      </c>
      <c r="I88" s="10" t="s">
        <v>47</v>
      </c>
      <c r="J88" s="3"/>
      <c r="K88" s="5" t="s">
        <v>44</v>
      </c>
      <c r="L88" s="6">
        <v>520</v>
      </c>
      <c r="M88" s="6" t="s">
        <v>153</v>
      </c>
      <c r="N88" s="26"/>
      <c r="O88" s="3"/>
    </row>
    <row r="89" spans="1:15" ht="16.2" thickBot="1" x14ac:dyDescent="0.35">
      <c r="A89" s="3"/>
      <c r="B89" s="3"/>
      <c r="C89" s="3"/>
      <c r="D89" s="3"/>
      <c r="E89" s="3"/>
      <c r="F89" s="3"/>
      <c r="G89" s="10" t="s">
        <v>103</v>
      </c>
      <c r="H89" s="10">
        <v>2.5999999999999998E-4</v>
      </c>
      <c r="I89" s="10" t="s">
        <v>47</v>
      </c>
      <c r="J89" s="3"/>
      <c r="K89" s="21" t="s">
        <v>18</v>
      </c>
      <c r="L89" s="22" t="s">
        <v>19</v>
      </c>
      <c r="M89" s="22" t="s">
        <v>117</v>
      </c>
      <c r="N89" s="22" t="s">
        <v>118</v>
      </c>
      <c r="O89" s="3"/>
    </row>
    <row r="90" spans="1:15" ht="114" customHeight="1" thickBot="1" x14ac:dyDescent="0.35">
      <c r="A90" s="3"/>
      <c r="B90" s="3"/>
      <c r="C90" s="3"/>
      <c r="D90" s="3"/>
      <c r="E90" s="3"/>
      <c r="F90" s="3"/>
      <c r="G90" s="10" t="s">
        <v>105</v>
      </c>
      <c r="H90" s="10"/>
      <c r="I90" s="10"/>
      <c r="J90" s="3"/>
      <c r="K90" s="5" t="s">
        <v>22</v>
      </c>
      <c r="L90" s="6">
        <v>6435</v>
      </c>
      <c r="M90" s="6" t="s">
        <v>23</v>
      </c>
      <c r="N90" s="30" t="s">
        <v>144</v>
      </c>
      <c r="O90" s="3"/>
    </row>
    <row r="91" spans="1:15" ht="47.4" thickBot="1" x14ac:dyDescent="0.35">
      <c r="A91" s="3"/>
      <c r="B91" s="3"/>
      <c r="C91" s="3"/>
      <c r="D91" s="3"/>
      <c r="E91" s="3"/>
      <c r="F91" s="3"/>
      <c r="G91" s="10" t="s">
        <v>97</v>
      </c>
      <c r="H91" s="10">
        <v>5.0000000000000004E-6</v>
      </c>
      <c r="I91" s="10" t="s">
        <v>47</v>
      </c>
      <c r="J91" s="3"/>
      <c r="K91" s="5" t="s">
        <v>24</v>
      </c>
      <c r="L91" s="6">
        <v>650</v>
      </c>
      <c r="M91" s="6" t="s">
        <v>23</v>
      </c>
      <c r="N91" s="31"/>
      <c r="O91" s="3"/>
    </row>
    <row r="92" spans="1:15" x14ac:dyDescent="0.3">
      <c r="A92" s="3"/>
      <c r="B92" s="3"/>
      <c r="C92" s="3"/>
      <c r="D92" s="3"/>
      <c r="E92" s="3"/>
      <c r="F92" s="3"/>
      <c r="G92" s="10" t="s">
        <v>6</v>
      </c>
      <c r="H92" s="10">
        <v>9.0000000000000006E-5</v>
      </c>
      <c r="I92" s="10" t="s">
        <v>47</v>
      </c>
      <c r="J92" s="3"/>
      <c r="K92" s="3"/>
      <c r="L92" s="3"/>
      <c r="M92" s="3"/>
      <c r="N92" s="3"/>
      <c r="O92" s="3"/>
    </row>
    <row r="93" spans="1:15" x14ac:dyDescent="0.3">
      <c r="A93" s="3"/>
      <c r="B93" s="3"/>
      <c r="C93" s="3"/>
      <c r="D93" s="3"/>
      <c r="E93" s="3"/>
      <c r="F93" s="3"/>
      <c r="G93" s="10" t="s">
        <v>5</v>
      </c>
      <c r="H93" s="10">
        <v>8.0000000000000007E-5</v>
      </c>
      <c r="I93" s="10" t="s">
        <v>47</v>
      </c>
      <c r="J93" s="3"/>
      <c r="K93" s="3"/>
      <c r="L93" s="3"/>
      <c r="M93" s="3"/>
      <c r="N93" s="3"/>
      <c r="O93" s="3"/>
    </row>
    <row r="94" spans="1:15" x14ac:dyDescent="0.3">
      <c r="A94" s="3"/>
      <c r="B94" s="3"/>
      <c r="C94" s="3"/>
      <c r="D94" s="3"/>
      <c r="E94" s="3"/>
      <c r="F94" s="3"/>
      <c r="G94" s="10" t="s">
        <v>4</v>
      </c>
      <c r="H94" s="10">
        <v>8.0000000000000007E-5</v>
      </c>
      <c r="I94" s="10" t="s">
        <v>47</v>
      </c>
      <c r="J94" s="3"/>
      <c r="K94" s="3"/>
      <c r="L94" s="3"/>
      <c r="M94" s="3"/>
      <c r="N94" s="3"/>
      <c r="O94" s="3"/>
    </row>
    <row r="95" spans="1:15" x14ac:dyDescent="0.3">
      <c r="A95" s="3"/>
      <c r="B95" s="3"/>
      <c r="C95" s="3"/>
      <c r="D95" s="3"/>
      <c r="E95" s="3"/>
      <c r="F95" s="3"/>
      <c r="G95" s="10" t="s">
        <v>103</v>
      </c>
      <c r="H95" s="10">
        <v>4.0000000000000003E-5</v>
      </c>
      <c r="I95" s="10" t="s">
        <v>47</v>
      </c>
      <c r="J95" s="3"/>
      <c r="K95" s="3"/>
      <c r="L95" s="3"/>
      <c r="M95" s="3"/>
      <c r="N95" s="3"/>
      <c r="O95" s="3"/>
    </row>
  </sheetData>
  <mergeCells count="21">
    <mergeCell ref="M37:M44"/>
    <mergeCell ref="N37:N44"/>
    <mergeCell ref="K35:N35"/>
    <mergeCell ref="K46:N46"/>
    <mergeCell ref="M48:M51"/>
    <mergeCell ref="N48:N52"/>
    <mergeCell ref="N90:N91"/>
    <mergeCell ref="K54:K55"/>
    <mergeCell ref="L54:L55"/>
    <mergeCell ref="M54:M55"/>
    <mergeCell ref="N54:N56"/>
    <mergeCell ref="K58:N58"/>
    <mergeCell ref="N60:N63"/>
    <mergeCell ref="M62:M65"/>
    <mergeCell ref="N64:N68"/>
    <mergeCell ref="M66:M67"/>
    <mergeCell ref="M70:M74"/>
    <mergeCell ref="N70:N74"/>
    <mergeCell ref="K78:N78"/>
    <mergeCell ref="M80:M86"/>
    <mergeCell ref="N80:N8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palm-oil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Mukhamad Suhermanto</cp:lastModifiedBy>
  <dcterms:created xsi:type="dcterms:W3CDTF">2022-06-16T02:07:48Z</dcterms:created>
  <dcterms:modified xsi:type="dcterms:W3CDTF">2022-06-19T17:04:01Z</dcterms:modified>
</cp:coreProperties>
</file>