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wgp060\schuster$\Reisebackup\SPP 2171\"/>
    </mc:Choice>
  </mc:AlternateContent>
  <bookViews>
    <workbookView xWindow="0" yWindow="0" windowWidth="15330" windowHeight="7590" activeTab="1"/>
  </bookViews>
  <sheets>
    <sheet name="sorted by number" sheetId="1" r:id="rId1"/>
    <sheet name="sorted by mar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2" l="1"/>
  <c r="J86" i="2"/>
  <c r="I86" i="2"/>
  <c r="H8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5" i="2"/>
  <c r="K24" i="2"/>
  <c r="K23" i="2"/>
  <c r="K22" i="2"/>
  <c r="K21" i="2"/>
  <c r="K20" i="2"/>
  <c r="K19" i="2"/>
  <c r="K18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5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4" i="2"/>
  <c r="I23" i="2"/>
  <c r="I22" i="2"/>
  <c r="I21" i="2"/>
  <c r="I20" i="2"/>
  <c r="I19" i="2"/>
  <c r="I18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N6" i="2"/>
  <c r="H6" i="2"/>
  <c r="N42" i="2"/>
  <c r="N20" i="2"/>
  <c r="H20" i="2"/>
  <c r="N64" i="2"/>
  <c r="N14" i="2"/>
  <c r="H14" i="2"/>
  <c r="N45" i="2"/>
  <c r="N44" i="2"/>
  <c r="N9" i="2"/>
  <c r="H9" i="2"/>
  <c r="N8" i="2"/>
  <c r="H8" i="2"/>
  <c r="N21" i="2"/>
  <c r="N46" i="2"/>
  <c r="N40" i="2"/>
  <c r="N39" i="2"/>
  <c r="N5" i="2"/>
  <c r="H5" i="2"/>
  <c r="N4" i="2"/>
  <c r="H4" i="2"/>
  <c r="N19" i="2"/>
  <c r="H19" i="2"/>
  <c r="N69" i="2"/>
  <c r="N72" i="2"/>
  <c r="N76" i="2"/>
  <c r="N18" i="2"/>
  <c r="H18" i="2"/>
  <c r="N17" i="2"/>
  <c r="N16" i="2"/>
  <c r="H16" i="2"/>
  <c r="N62" i="2"/>
  <c r="N13" i="2"/>
  <c r="H13" i="2"/>
  <c r="N68" i="2"/>
  <c r="N67" i="2"/>
  <c r="N41" i="2"/>
  <c r="N74" i="2"/>
  <c r="N3" i="2"/>
  <c r="H3" i="2"/>
  <c r="N2" i="2"/>
  <c r="H2" i="2"/>
  <c r="N83" i="2"/>
  <c r="N73" i="2"/>
  <c r="N75" i="2"/>
  <c r="N61" i="2"/>
  <c r="N80" i="2"/>
  <c r="N12" i="2"/>
  <c r="H12" i="2"/>
  <c r="N81" i="2"/>
  <c r="N11" i="2"/>
  <c r="H11" i="2"/>
  <c r="N34" i="2"/>
  <c r="N60" i="2"/>
  <c r="N15" i="2"/>
  <c r="H15" i="2"/>
  <c r="N33" i="2"/>
  <c r="N82" i="2"/>
  <c r="N32" i="2"/>
  <c r="N22" i="2"/>
  <c r="N66" i="2"/>
  <c r="N65" i="2"/>
  <c r="N38" i="2"/>
  <c r="N37" i="2"/>
  <c r="N36" i="2"/>
  <c r="N71" i="2"/>
  <c r="N70" i="2"/>
  <c r="N63" i="2"/>
  <c r="N59" i="2"/>
  <c r="N58" i="2"/>
  <c r="N24" i="2"/>
  <c r="N23" i="2"/>
  <c r="N79" i="2"/>
  <c r="N78" i="2"/>
  <c r="N77" i="2"/>
  <c r="N7" i="2"/>
  <c r="H7" i="2"/>
  <c r="N57" i="2"/>
  <c r="N56" i="2"/>
  <c r="N31" i="2"/>
  <c r="N30" i="2"/>
  <c r="N55" i="2"/>
  <c r="N54" i="2"/>
  <c r="N53" i="2"/>
  <c r="N52" i="2"/>
  <c r="N10" i="2"/>
  <c r="H10" i="2"/>
  <c r="N29" i="2"/>
  <c r="N43" i="2"/>
  <c r="N85" i="2"/>
  <c r="N84" i="2"/>
  <c r="N28" i="2"/>
  <c r="N51" i="2"/>
  <c r="N27" i="2"/>
  <c r="N26" i="2"/>
  <c r="N25" i="2"/>
  <c r="N50" i="2"/>
  <c r="N49" i="2"/>
  <c r="N48" i="2"/>
  <c r="N47" i="2"/>
  <c r="N35" i="2"/>
  <c r="K85" i="1"/>
  <c r="H85" i="1"/>
  <c r="K84" i="1"/>
  <c r="H84" i="1"/>
  <c r="K83" i="1"/>
  <c r="H83" i="1"/>
  <c r="K82" i="1"/>
  <c r="H82" i="1"/>
  <c r="K81" i="1"/>
  <c r="H81" i="1"/>
  <c r="K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K8" i="1"/>
  <c r="K7" i="1"/>
  <c r="H7" i="1"/>
  <c r="K6" i="1"/>
  <c r="H6" i="1"/>
  <c r="K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<sst xmlns="http://schemas.openxmlformats.org/spreadsheetml/2006/main" count="1239" uniqueCount="302">
  <si>
    <t xml:space="preserve">Nr. </t>
  </si>
  <si>
    <t>Applicant</t>
  </si>
  <si>
    <t>Institution</t>
  </si>
  <si>
    <t>GZ</t>
  </si>
  <si>
    <t>Short title</t>
  </si>
  <si>
    <t>Funds app</t>
  </si>
  <si>
    <t>Funds rec</t>
  </si>
  <si>
    <t>W1</t>
  </si>
  <si>
    <t>W2</t>
  </si>
  <si>
    <t>W1+W2</t>
  </si>
  <si>
    <t>Rapporteur 1</t>
  </si>
  <si>
    <t>Rapporteur 2</t>
  </si>
  <si>
    <t>CoI</t>
  </si>
  <si>
    <t>Sebastian Aland</t>
  </si>
  <si>
    <t>m</t>
  </si>
  <si>
    <t>HTW Dresden</t>
  </si>
  <si>
    <t>AL 1705/5-1</t>
  </si>
  <si>
    <t>Efficient simulations of flexible substrates</t>
  </si>
  <si>
    <t>Sussman</t>
  </si>
  <si>
    <t>Otto</t>
  </si>
  <si>
    <t>Sergiy Antonyuk</t>
  </si>
  <si>
    <t>TU Kaiserslautern</t>
  </si>
  <si>
    <t>AN 782/14-1</t>
  </si>
  <si>
    <t xml:space="preserve">Droplets on Sonically </t>
  </si>
  <si>
    <t>Kondic</t>
  </si>
  <si>
    <t>Graham</t>
  </si>
  <si>
    <t>Hans Hasse</t>
  </si>
  <si>
    <t>HA 1993/19-1</t>
  </si>
  <si>
    <t>Switched Surfaces</t>
  </si>
  <si>
    <t>"</t>
  </si>
  <si>
    <t>Kai Langenbach</t>
  </si>
  <si>
    <t>LA 3865/2-1</t>
  </si>
  <si>
    <t xml:space="preserve"> </t>
  </si>
  <si>
    <t>Ralf Müller</t>
  </si>
  <si>
    <t>MU 1370/19-1</t>
  </si>
  <si>
    <t>Günter Auernhammer</t>
  </si>
  <si>
    <t>IPF Dresden</t>
  </si>
  <si>
    <t>AU 321/10-1</t>
  </si>
  <si>
    <t xml:space="preserve"> co-nonsolvency effects</t>
  </si>
  <si>
    <t xml:space="preserve">Neto </t>
  </si>
  <si>
    <t>Craig</t>
  </si>
  <si>
    <t>Andreas Fery</t>
  </si>
  <si>
    <t>FE 600/32-1</t>
  </si>
  <si>
    <t>Petra Uhlmann</t>
  </si>
  <si>
    <t>f</t>
  </si>
  <si>
    <t>UH 121/3-1</t>
  </si>
  <si>
    <t>Ellen Backus</t>
  </si>
  <si>
    <t>MPI Mainz -&gt;  Uni Wien</t>
  </si>
  <si>
    <t>BA 5008/5-1</t>
  </si>
  <si>
    <t xml:space="preserve"> molecular scale of switchable wetting</t>
  </si>
  <si>
    <t>Neto</t>
  </si>
  <si>
    <t>Benetti</t>
  </si>
  <si>
    <t>Markus Biesalski</t>
  </si>
  <si>
    <t>TU Darmstadt</t>
  </si>
  <si>
    <t>BI 738/9-1</t>
  </si>
  <si>
    <t>wetting, swelling, and capillary-driven fluid transport in paper</t>
  </si>
  <si>
    <t>Garoff</t>
  </si>
  <si>
    <t>Rodica Borcia*</t>
  </si>
  <si>
    <t>BTU Cottbus</t>
  </si>
  <si>
    <t>BO 3120/9-1</t>
  </si>
  <si>
    <t>Switchable drops on laser-structured substrates</t>
  </si>
  <si>
    <t>Olga Varlamova*</t>
  </si>
  <si>
    <t>VA 1159/3-1</t>
  </si>
  <si>
    <t>Martin Brinkmann</t>
  </si>
  <si>
    <t>Uni Saarland</t>
  </si>
  <si>
    <t>BR 3749/3-1</t>
  </si>
  <si>
    <t>Wetting of elastic surface topographies</t>
  </si>
  <si>
    <t>Kantorovich</t>
  </si>
  <si>
    <t>Björn Braunschweig</t>
  </si>
  <si>
    <t>Uni Münster</t>
  </si>
  <si>
    <t>BR 4760/5-1</t>
  </si>
  <si>
    <t>Organic Thin Films with Photo-Switches</t>
  </si>
  <si>
    <t>Hans-Jürgen Butt</t>
  </si>
  <si>
    <t>MPI PP Mainz</t>
  </si>
  <si>
    <t>BU 1556/36-1</t>
  </si>
  <si>
    <t xml:space="preserve"> contact angles of adaptive surfaces</t>
  </si>
  <si>
    <t>Brunet</t>
  </si>
  <si>
    <t>Claus Burkhardt</t>
  </si>
  <si>
    <t>Uni Tübingen</t>
  </si>
  <si>
    <t>BU 2711/2-1</t>
  </si>
  <si>
    <t>microbubble dynamics at flexible fibril networks</t>
  </si>
  <si>
    <t>Klapp</t>
  </si>
  <si>
    <t>Wilfried Konrad</t>
  </si>
  <si>
    <t>KO 2881/3-1</t>
  </si>
  <si>
    <t>Christoph Neinhuis</t>
  </si>
  <si>
    <t>TU Dresden</t>
  </si>
  <si>
    <t>NE 681/15-1</t>
  </si>
  <si>
    <t>Anita Roth-Nebelsick</t>
  </si>
  <si>
    <t>Museum, Stuttgart</t>
  </si>
  <si>
    <t>RO 3250/24-1</t>
  </si>
  <si>
    <t>Jiaxi Cui</t>
  </si>
  <si>
    <t>INM Saarbrücken</t>
  </si>
  <si>
    <t>CU 346/7-1</t>
  </si>
  <si>
    <t>Sessile droplets on switchable lubricant infused surfaces</t>
  </si>
  <si>
    <t>Edgar Dörsam</t>
  </si>
  <si>
    <t>DO 1140/4-1</t>
  </si>
  <si>
    <t>dewetting and fluid-splitting  / elastic surfaces</t>
  </si>
  <si>
    <t>Alexey Eremin</t>
  </si>
  <si>
    <t>Uni Magdeburg</t>
  </si>
  <si>
    <t>ER 467/13-1</t>
  </si>
  <si>
    <t xml:space="preserve"> freely suspended smectic films</t>
  </si>
  <si>
    <t>Ralf Stannarius</t>
  </si>
  <si>
    <t>STA 425/45-1</t>
  </si>
  <si>
    <t>1 Stelle aufgeteilt</t>
  </si>
  <si>
    <t>Tatjana Gambaryan-Roisman</t>
  </si>
  <si>
    <t>GA 736/12-1</t>
  </si>
  <si>
    <t xml:space="preserve">Modelling of spreading, imbibition and evaporation of liquids </t>
  </si>
  <si>
    <t>Stanislav Gorb</t>
  </si>
  <si>
    <t>Uni Kiel</t>
  </si>
  <si>
    <t>GO 995/40-1</t>
  </si>
  <si>
    <t xml:space="preserve">aligned cellulose fibers as adaptive substrates </t>
  </si>
  <si>
    <t>Oliver Lieleg</t>
  </si>
  <si>
    <t>TU München</t>
  </si>
  <si>
    <t>LI 1902/11-1</t>
  </si>
  <si>
    <t>Cordt Zollfrank</t>
  </si>
  <si>
    <t>ZO 113/28-1</t>
  </si>
  <si>
    <t>Evgeny Gurevich</t>
  </si>
  <si>
    <t>Uni Bochum</t>
  </si>
  <si>
    <t>GU 1075/18-1</t>
  </si>
  <si>
    <t xml:space="preserve"> switch by magnetically-actuated filaments</t>
  </si>
  <si>
    <t>Jeanette Hussong</t>
  </si>
  <si>
    <t>HU 2264/7-1</t>
  </si>
  <si>
    <t>Svetlana Gurevich</t>
  </si>
  <si>
    <t>GU 1455/3-1</t>
  </si>
  <si>
    <t>Liquids on switchable pre-structured substrates - from microscopic to mesoscopic models</t>
  </si>
  <si>
    <t>Andreas Heuer</t>
  </si>
  <si>
    <t>HE 2570/7-1</t>
  </si>
  <si>
    <t>Rainer Haag</t>
  </si>
  <si>
    <t>FU Berlin</t>
  </si>
  <si>
    <t>HA 2549/23-1</t>
  </si>
  <si>
    <t>Switchable Surface Coatings</t>
  </si>
  <si>
    <t>HA 2549/24-1</t>
  </si>
  <si>
    <t>flexible and tuneable two-dimensional material interfaces</t>
  </si>
  <si>
    <t>Vivek Pachauri</t>
  </si>
  <si>
    <t>RWTH Aachen</t>
  </si>
  <si>
    <t>PA 3092/2-1</t>
  </si>
  <si>
    <t>Steffen Hardt</t>
  </si>
  <si>
    <t>HA 2696/46-1</t>
  </si>
  <si>
    <t xml:space="preserve"> wetting on liquid-infused surfaces</t>
  </si>
  <si>
    <t>Arnold Reusken</t>
  </si>
  <si>
    <t>RE 1461/10-1</t>
  </si>
  <si>
    <t>Jens Harting</t>
  </si>
  <si>
    <t>HZ Erlangen</t>
  </si>
  <si>
    <t>HA 4382/11-1</t>
  </si>
  <si>
    <t xml:space="preserve">Colloidal assembly </t>
  </si>
  <si>
    <t>Martin Hager</t>
  </si>
  <si>
    <t>Uni Jena</t>
  </si>
  <si>
    <t>HA 6306/9-1</t>
  </si>
  <si>
    <t xml:space="preserve">Dynamic covalent polymers as switchable substrates </t>
  </si>
  <si>
    <t>Jürgen Popp</t>
  </si>
  <si>
    <t>IPHT Jena</t>
  </si>
  <si>
    <t>PO 563/43-1</t>
  </si>
  <si>
    <t>Kirsten Harth*</t>
  </si>
  <si>
    <t>HA 8467/2-1</t>
  </si>
  <si>
    <t>Drop Impact on Soft (Adaptive) Substrates</t>
  </si>
  <si>
    <t>Dorothea Helmer</t>
  </si>
  <si>
    <t>Uni Freiburg</t>
  </si>
  <si>
    <t>HE 8451/1-1</t>
  </si>
  <si>
    <t xml:space="preserve"> droplet shape and  contact line movement on  spiropyran surfaces</t>
  </si>
  <si>
    <t>Michael Hirtz</t>
  </si>
  <si>
    <t>KIT</t>
  </si>
  <si>
    <t>HI 1724/4-1</t>
  </si>
  <si>
    <t>Highly localized preparation, tuning, and characterization of liquid-infused surfaces</t>
  </si>
  <si>
    <t>Christian Holm</t>
  </si>
  <si>
    <t>Uni Stuttgart</t>
  </si>
  <si>
    <t>HO 1108/29-1</t>
  </si>
  <si>
    <t>Flexible Charged Substrates</t>
  </si>
  <si>
    <t>Patrick Huber</t>
  </si>
  <si>
    <t>TU Hamburg-Harburg</t>
  </si>
  <si>
    <t>HU 850/12-1</t>
  </si>
  <si>
    <t>Dynamic Electrowetting at Nanoporous Surfaces</t>
  </si>
  <si>
    <t>Leonid Ionov</t>
  </si>
  <si>
    <t>Uni Bayreuth</t>
  </si>
  <si>
    <t>IO 68/15-1</t>
  </si>
  <si>
    <t>Reconfigurable surfaces with switchable and adaptive wettability based on shape-changing polymers</t>
  </si>
  <si>
    <t>Rainer Jordan</t>
  </si>
  <si>
    <t>JO 287/13-1</t>
  </si>
  <si>
    <t>Dynamic Wetting on Flexible, Adaptive and Switchable Polymer Carpets</t>
  </si>
  <si>
    <t>Stefan Karpitschka</t>
  </si>
  <si>
    <t>MPI DS Göttingen</t>
  </si>
  <si>
    <t>KA 4747/2-1</t>
  </si>
  <si>
    <t>Dynamics of Liquid-Liquid-Elastic Three Phase Lines</t>
  </si>
  <si>
    <t>Regine von Klitzing</t>
  </si>
  <si>
    <t>KL 1165/29-1</t>
  </si>
  <si>
    <t>Relation between swelling ability / swelling kinetics and dynamic wetting of adaptive polyelectrolyte surfaces</t>
  </si>
  <si>
    <t>Florian Kummer</t>
  </si>
  <si>
    <t>KU 2719/5-1</t>
  </si>
  <si>
    <t>Highly accurate numerical simulation of wetting, dewetting and fluid-splitting phenomena between elastic surfaces</t>
  </si>
  <si>
    <t>Pavel Levkin</t>
  </si>
  <si>
    <t>LE 2936/11-1</t>
  </si>
  <si>
    <t>Study of dynamic wetting on switchable surfaces at the micro and macroscale</t>
  </si>
  <si>
    <t>Gregory Lecrivain</t>
  </si>
  <si>
    <t>HZ Dresden</t>
  </si>
  <si>
    <t>LE 3303/4-1</t>
  </si>
  <si>
    <t>Direct numerical simulation of droplet impacts with an elastic fluidic interface</t>
  </si>
  <si>
    <t>Pierre Lorenz</t>
  </si>
  <si>
    <t>IOM Leipzig</t>
  </si>
  <si>
    <t>LO 1986/5-1</t>
  </si>
  <si>
    <t>Anisotropic surface tension for adaptive self-folding processes</t>
  </si>
  <si>
    <t>Stefan Metzger</t>
  </si>
  <si>
    <t>Uni Erlangen</t>
  </si>
  <si>
    <t>ME 5355/1-1</t>
  </si>
  <si>
    <t>Switchable substrates: From micro to macro models</t>
  </si>
  <si>
    <t>Gareth Monkmann</t>
  </si>
  <si>
    <t>OTH Regensburg</t>
  </si>
  <si>
    <t>MO 2196/6-1</t>
  </si>
  <si>
    <t>Theoretical and experimental evaluation of magentostiction and electrostiction through controllable solid-liquid interfaces.</t>
  </si>
  <si>
    <t>Marcus Müller</t>
  </si>
  <si>
    <t>Uni Göttingen</t>
  </si>
  <si>
    <t>MU 1674/17-1</t>
  </si>
  <si>
    <t>Wetting of bio-inspired, stimulus-responsive polymer surfaces by lipid vesicles</t>
  </si>
  <si>
    <t>Motomu Tanaka</t>
  </si>
  <si>
    <t>Uni Heidelberg</t>
  </si>
  <si>
    <t>TA 259/14-1</t>
  </si>
  <si>
    <t>Frank Müller</t>
  </si>
  <si>
    <t>MU 1803/21-1</t>
  </si>
  <si>
    <t>Dynamic wetting of laser-induced periodic surface structures</t>
  </si>
  <si>
    <t>Prapanch Nair*</t>
  </si>
  <si>
    <t>NA 1436/3-1</t>
  </si>
  <si>
    <t>Optimization of micropillar carpets for reversible wetting using  meshless simulations</t>
  </si>
  <si>
    <t>Egbert Oesterschulze</t>
  </si>
  <si>
    <t>OE 220/21-1</t>
  </si>
  <si>
    <t>Dynamics of the coupled interaction of the three-phase contact line with electrokinetic and electrochemical processes on switchable surfaces</t>
  </si>
  <si>
    <t>Clarissa Schönecker</t>
  </si>
  <si>
    <t>SCHO 1782/1-1</t>
  </si>
  <si>
    <t>Martin Oettel</t>
  </si>
  <si>
    <t>OE 285/6-1</t>
  </si>
  <si>
    <t>Dynamic wetting phenomena in lattice models for nematic fluids/liquid crystals near switchable substrate potentials</t>
  </si>
  <si>
    <t>Dirk Peschka*</t>
  </si>
  <si>
    <t>WIAS Berlin</t>
  </si>
  <si>
    <t>PE 1782/2-1</t>
  </si>
  <si>
    <t>Mathematical modeling and simulation of  substrate-flow interaction using generalized gradient flows</t>
  </si>
  <si>
    <t>Thomas Pfohl</t>
  </si>
  <si>
    <t>PF 375/6-1</t>
  </si>
  <si>
    <t>Adaptive Droplets Transport Through Coupled Flow Paths</t>
  </si>
  <si>
    <t>Ullrich Steiner</t>
  </si>
  <si>
    <t>Uni Fribourg</t>
  </si>
  <si>
    <t>SNF</t>
  </si>
  <si>
    <t>Bart Jan Ravoo</t>
  </si>
  <si>
    <t>RA 1732/13-1</t>
  </si>
  <si>
    <t>Dynamic wetting of self-assembled monolayers and polymer brushes functionalized with photoresponsive arylazopyrazoles</t>
  </si>
  <si>
    <t>Stefan Reinicke</t>
  </si>
  <si>
    <t>FH IAP Potsdam</t>
  </si>
  <si>
    <t>RE 3228/4-1</t>
  </si>
  <si>
    <t>Photoswitchable surface topographies based on responsive hydrogels with embossed surface nanostructure</t>
  </si>
  <si>
    <t>Hans Riegler</t>
  </si>
  <si>
    <t>MPI KG Potsdam</t>
  </si>
  <si>
    <t>RI 529/18-1</t>
  </si>
  <si>
    <t>Wetting kinetic of Stimuli-Responsive Polymer Carpets</t>
  </si>
  <si>
    <t>Jürgen Rühe</t>
  </si>
  <si>
    <t>RU 489/37-1</t>
  </si>
  <si>
    <t>Dynamic behavior of water droplets on flexible, adaptive and switchable surfaces generated using surface attached polymer networks and brushes</t>
  </si>
  <si>
    <t>Svetlana Santer</t>
  </si>
  <si>
    <t>Uni Potsdam</t>
  </si>
  <si>
    <t>SA 1657/16-1</t>
  </si>
  <si>
    <t>AzoDune: Light switchable dynamic wetting on azobenzene containing structured polymer surfaces</t>
  </si>
  <si>
    <t>Friederike Schmid</t>
  </si>
  <si>
    <t>Uni Mainz</t>
  </si>
  <si>
    <t>SCHM 985/22-1</t>
  </si>
  <si>
    <t>Dynamic wetting phenomena and contact angle hysteresis of drops on polymer brushes and gels</t>
  </si>
  <si>
    <t>Doris Vollmer</t>
  </si>
  <si>
    <t>VO 639/16-1</t>
  </si>
  <si>
    <t>Ralf Seemann</t>
  </si>
  <si>
    <t>SE 1118/9-1</t>
  </si>
  <si>
    <t>Dynamic wetting and dewetting of viscous liquid droplets/films on viscoelastic substrates</t>
  </si>
  <si>
    <t>Klapp, Kondic</t>
  </si>
  <si>
    <t>Barbara Wagner</t>
  </si>
  <si>
    <t>TU Berlin</t>
  </si>
  <si>
    <t>WA 1653/6-1</t>
  </si>
  <si>
    <t>Michael Selzer</t>
  </si>
  <si>
    <t>SE 2824/2-1</t>
  </si>
  <si>
    <t>Understandig the wetting behavior of shape memory polymers: Insights from phase-field simulations</t>
  </si>
  <si>
    <t>Marcello Sega</t>
  </si>
  <si>
    <t>SE 3019/1-1</t>
  </si>
  <si>
    <t>Intrinsic analysis of dynamic wetting on soft surfaces</t>
  </si>
  <si>
    <t>Jacobus Snoeijer</t>
  </si>
  <si>
    <t>Uni Twente</t>
  </si>
  <si>
    <t>SN 145/1-1</t>
  </si>
  <si>
    <t>Ensembles of sitting and sliding drops on elastic media - experiment, simulation and theory</t>
  </si>
  <si>
    <t>Kondic, Brunet</t>
  </si>
  <si>
    <t>Uwe Thiele</t>
  </si>
  <si>
    <t>TH 781/12-1</t>
  </si>
  <si>
    <t>Thomas Speck</t>
  </si>
  <si>
    <t>SP 1382/7-1</t>
  </si>
  <si>
    <t>Wetting of switchable solid substrates: A molecular dynamics study</t>
  </si>
  <si>
    <t>Peter Virnau</t>
  </si>
  <si>
    <t>VI 237/7-1</t>
  </si>
  <si>
    <t>Holger Stark</t>
  </si>
  <si>
    <t>STA 352/12-1</t>
  </si>
  <si>
    <t>Control of Dynamic Wetting on Photo-Switchable Substrates</t>
  </si>
  <si>
    <t>Alla Synytska</t>
  </si>
  <si>
    <t>SY 125/9-1</t>
  </si>
  <si>
    <t>Dynamics of Wetting on Switchable and Adaptive Surfaces Based on Freely-Rotating Janus Particles</t>
  </si>
  <si>
    <t>TH 781/13-1</t>
  </si>
  <si>
    <t>Mesoscopic gradient dynamics models for the (de)wetting dynamics on adaptive substrates</t>
  </si>
  <si>
    <t>Axel Voigt</t>
  </si>
  <si>
    <t>VO 899/25-1</t>
  </si>
  <si>
    <t>A general phase-field framework for (de)wetting</t>
  </si>
  <si>
    <t>Z</t>
  </si>
  <si>
    <t>TH 781/11-1</t>
  </si>
  <si>
    <t>Coordination Funds</t>
  </si>
  <si>
    <t>Rapporteur3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</si>
</sst>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0" fontId="1" fillId="0" borderId="1" xfId="0" applyFont="1" applyBorder="1"/>
    <xf numFmtId="0" fontId="0" fillId="3" borderId="1" xfId="0" applyFill="1" applyBorder="1"/>
    <xf numFmtId="3" fontId="0" fillId="3" borderId="1" xfId="0" applyNumberFormat="1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164" fontId="0" fillId="0" borderId="1" xfId="0" applyNumberFormat="1" applyBorder="1"/>
    <xf numFmtId="0" fontId="0" fillId="0" borderId="1" xfId="0" applyFill="1" applyBorder="1"/>
    <xf numFmtId="0" fontId="0" fillId="3" borderId="1" xfId="0" applyFill="1" applyBorder="1" applyAlignment="1">
      <alignment wrapText="1"/>
    </xf>
    <xf numFmtId="164" fontId="0" fillId="4" borderId="1" xfId="0" applyNumberFormat="1" applyFill="1" applyBorder="1"/>
    <xf numFmtId="0" fontId="0" fillId="3" borderId="1" xfId="0" applyFill="1" applyBorder="1" applyAlignment="1">
      <alignment horizontal="right"/>
    </xf>
    <xf numFmtId="164" fontId="1" fillId="3" borderId="1" xfId="0" applyNumberFormat="1" applyFont="1" applyFill="1" applyBorder="1"/>
    <xf numFmtId="0" fontId="0" fillId="5" borderId="1" xfId="0" applyFill="1" applyBorder="1"/>
    <xf numFmtId="3" fontId="0" fillId="0" borderId="0" xfId="0" applyNumberFormat="1"/>
    <xf numFmtId="0" fontId="1" fillId="0" borderId="2" xfId="0" applyFont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sqref="A1:O85"/>
    </sheetView>
  </sheetViews>
  <sheetFormatPr baseColWidth="10" defaultRowHeight="15" x14ac:dyDescent="0.25"/>
  <cols>
    <col min="1" max="1" width="4.42578125" customWidth="1"/>
    <col min="2" max="2" width="15.5703125" customWidth="1"/>
    <col min="3" max="3" width="2.5703125" customWidth="1"/>
    <col min="4" max="4" width="14.7109375" customWidth="1"/>
    <col min="5" max="5" width="13.140625" customWidth="1"/>
    <col min="6" max="6" width="23.42578125" customWidth="1"/>
    <col min="9" max="9" width="6.85546875" customWidth="1"/>
    <col min="10" max="10" width="7.140625" customWidth="1"/>
    <col min="11" max="11" width="8.42578125" customWidth="1"/>
  </cols>
  <sheetData>
    <row r="1" spans="1:15" x14ac:dyDescent="0.25"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301</v>
      </c>
      <c r="O1" t="s">
        <v>12</v>
      </c>
    </row>
    <row r="2" spans="1:15" x14ac:dyDescent="0.25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181850</v>
      </c>
      <c r="H2" s="2">
        <f>149200+9000+2000</f>
        <v>160200</v>
      </c>
      <c r="I2" s="3">
        <v>4</v>
      </c>
      <c r="J2" s="3">
        <v>3</v>
      </c>
      <c r="K2" s="4">
        <f>I2+J2</f>
        <v>7</v>
      </c>
      <c r="L2" s="1" t="s">
        <v>18</v>
      </c>
      <c r="M2" s="1" t="s">
        <v>19</v>
      </c>
      <c r="N2" s="1"/>
      <c r="O2" s="5"/>
    </row>
    <row r="3" spans="1:15" x14ac:dyDescent="0.25">
      <c r="A3" s="6">
        <v>2</v>
      </c>
      <c r="B3" s="6" t="s">
        <v>20</v>
      </c>
      <c r="C3" s="6" t="s">
        <v>14</v>
      </c>
      <c r="D3" s="6" t="s">
        <v>21</v>
      </c>
      <c r="E3" s="6" t="s">
        <v>22</v>
      </c>
      <c r="F3" s="6" t="s">
        <v>23</v>
      </c>
      <c r="G3" s="7">
        <v>107600</v>
      </c>
      <c r="H3" s="7">
        <f>198900*0.5+3000</f>
        <v>102450</v>
      </c>
      <c r="I3" s="8">
        <v>3</v>
      </c>
      <c r="J3" s="8">
        <v>3</v>
      </c>
      <c r="K3" s="4">
        <f t="shared" ref="K3:K66" si="0">I3+J3</f>
        <v>6</v>
      </c>
      <c r="L3" s="6" t="s">
        <v>24</v>
      </c>
      <c r="M3" s="6" t="s">
        <v>25</v>
      </c>
      <c r="N3" s="6"/>
      <c r="O3" s="9"/>
    </row>
    <row r="4" spans="1:15" x14ac:dyDescent="0.25">
      <c r="A4" s="6">
        <v>2</v>
      </c>
      <c r="B4" s="6" t="s">
        <v>26</v>
      </c>
      <c r="C4" s="6" t="s">
        <v>14</v>
      </c>
      <c r="D4" s="6" t="s">
        <v>21</v>
      </c>
      <c r="E4" s="6" t="s">
        <v>27</v>
      </c>
      <c r="F4" s="6" t="s">
        <v>28</v>
      </c>
      <c r="G4" s="7">
        <v>53550</v>
      </c>
      <c r="H4" s="7">
        <f>198900*0.5+2500</f>
        <v>101950</v>
      </c>
      <c r="I4" s="8">
        <v>3</v>
      </c>
      <c r="J4" s="8">
        <v>3</v>
      </c>
      <c r="K4" s="4">
        <f t="shared" si="0"/>
        <v>6</v>
      </c>
      <c r="L4" s="6" t="s">
        <v>29</v>
      </c>
      <c r="M4" s="6" t="s">
        <v>29</v>
      </c>
      <c r="N4" s="6"/>
      <c r="O4" s="9"/>
    </row>
    <row r="5" spans="1:15" x14ac:dyDescent="0.25">
      <c r="A5" s="6">
        <v>2</v>
      </c>
      <c r="B5" s="6" t="s">
        <v>30</v>
      </c>
      <c r="C5" s="6" t="s">
        <v>14</v>
      </c>
      <c r="D5" s="6" t="s">
        <v>21</v>
      </c>
      <c r="E5" s="6" t="s">
        <v>31</v>
      </c>
      <c r="F5" s="6" t="s">
        <v>32</v>
      </c>
      <c r="G5" s="7">
        <v>53550</v>
      </c>
      <c r="H5" s="7"/>
      <c r="I5" s="8">
        <v>3</v>
      </c>
      <c r="J5" s="8">
        <v>3</v>
      </c>
      <c r="K5" s="4">
        <f t="shared" si="0"/>
        <v>6</v>
      </c>
      <c r="L5" s="6" t="s">
        <v>29</v>
      </c>
      <c r="M5" s="6" t="s">
        <v>29</v>
      </c>
      <c r="N5" s="6"/>
      <c r="O5" s="9"/>
    </row>
    <row r="6" spans="1:15" x14ac:dyDescent="0.25">
      <c r="A6" s="6">
        <v>2</v>
      </c>
      <c r="B6" s="6" t="s">
        <v>33</v>
      </c>
      <c r="C6" s="6" t="s">
        <v>14</v>
      </c>
      <c r="D6" s="6" t="s">
        <v>21</v>
      </c>
      <c r="E6" s="6" t="s">
        <v>34</v>
      </c>
      <c r="F6" s="6" t="s">
        <v>32</v>
      </c>
      <c r="G6" s="7">
        <v>214600</v>
      </c>
      <c r="H6" s="7">
        <f>198900+5500</f>
        <v>204400</v>
      </c>
      <c r="I6" s="8">
        <v>3</v>
      </c>
      <c r="J6" s="8">
        <v>3</v>
      </c>
      <c r="K6" s="4">
        <f t="shared" si="0"/>
        <v>6</v>
      </c>
      <c r="L6" s="6" t="s">
        <v>29</v>
      </c>
      <c r="M6" s="6" t="s">
        <v>29</v>
      </c>
      <c r="N6" s="6"/>
      <c r="O6" s="9"/>
    </row>
    <row r="7" spans="1:15" x14ac:dyDescent="0.25">
      <c r="A7" s="1">
        <v>3</v>
      </c>
      <c r="B7" s="1" t="s">
        <v>35</v>
      </c>
      <c r="C7" s="1" t="s">
        <v>14</v>
      </c>
      <c r="D7" s="1" t="s">
        <v>36</v>
      </c>
      <c r="E7" s="1" t="s">
        <v>37</v>
      </c>
      <c r="F7" s="1" t="s">
        <v>38</v>
      </c>
      <c r="G7" s="2">
        <v>172934</v>
      </c>
      <c r="H7" s="2">
        <f>149200+11000+16000</f>
        <v>176200</v>
      </c>
      <c r="I7" s="10">
        <v>3</v>
      </c>
      <c r="J7" s="10">
        <v>4</v>
      </c>
      <c r="K7" s="4">
        <f t="shared" si="0"/>
        <v>7</v>
      </c>
      <c r="L7" s="1" t="s">
        <v>39</v>
      </c>
      <c r="M7" s="1" t="s">
        <v>40</v>
      </c>
      <c r="N7" s="1"/>
      <c r="O7" s="5"/>
    </row>
    <row r="8" spans="1:15" x14ac:dyDescent="0.25">
      <c r="A8" s="1">
        <v>3</v>
      </c>
      <c r="B8" s="1" t="s">
        <v>41</v>
      </c>
      <c r="C8" s="1" t="s">
        <v>14</v>
      </c>
      <c r="D8" s="1" t="s">
        <v>36</v>
      </c>
      <c r="E8" s="1" t="s">
        <v>42</v>
      </c>
      <c r="F8" s="1"/>
      <c r="G8" s="2">
        <v>18000</v>
      </c>
      <c r="H8" s="2">
        <v>18000</v>
      </c>
      <c r="I8" s="10">
        <v>3</v>
      </c>
      <c r="J8" s="10">
        <v>4</v>
      </c>
      <c r="K8" s="4">
        <f t="shared" si="0"/>
        <v>7</v>
      </c>
      <c r="L8" s="1" t="s">
        <v>29</v>
      </c>
      <c r="M8" s="1" t="s">
        <v>29</v>
      </c>
      <c r="N8" s="1"/>
      <c r="O8" s="5"/>
    </row>
    <row r="9" spans="1:15" x14ac:dyDescent="0.25">
      <c r="A9" s="1">
        <v>3</v>
      </c>
      <c r="B9" s="11" t="s">
        <v>43</v>
      </c>
      <c r="C9" s="11" t="s">
        <v>44</v>
      </c>
      <c r="D9" s="1" t="s">
        <v>36</v>
      </c>
      <c r="E9" s="1" t="s">
        <v>45</v>
      </c>
      <c r="F9" s="1"/>
      <c r="G9" s="2">
        <v>55000</v>
      </c>
      <c r="H9" s="2">
        <v>7500</v>
      </c>
      <c r="I9" s="10">
        <v>3</v>
      </c>
      <c r="J9" s="10">
        <v>4</v>
      </c>
      <c r="K9" s="4">
        <f t="shared" si="0"/>
        <v>7</v>
      </c>
      <c r="L9" s="1" t="s">
        <v>29</v>
      </c>
      <c r="M9" s="1" t="s">
        <v>29</v>
      </c>
      <c r="N9" s="1"/>
      <c r="O9" s="5"/>
    </row>
    <row r="10" spans="1:15" x14ac:dyDescent="0.25">
      <c r="A10" s="6">
        <v>4</v>
      </c>
      <c r="B10" s="11" t="s">
        <v>46</v>
      </c>
      <c r="C10" s="11" t="s">
        <v>44</v>
      </c>
      <c r="D10" s="6" t="s">
        <v>47</v>
      </c>
      <c r="E10" s="6" t="s">
        <v>48</v>
      </c>
      <c r="F10" s="6" t="s">
        <v>49</v>
      </c>
      <c r="G10" s="7">
        <v>211990</v>
      </c>
      <c r="H10" s="7">
        <f>149200+11000+30000</f>
        <v>190200</v>
      </c>
      <c r="I10" s="8">
        <v>3</v>
      </c>
      <c r="J10" s="8">
        <v>3</v>
      </c>
      <c r="K10" s="4">
        <f t="shared" si="0"/>
        <v>6</v>
      </c>
      <c r="L10" s="6" t="s">
        <v>50</v>
      </c>
      <c r="M10" s="6" t="s">
        <v>51</v>
      </c>
      <c r="N10" s="6"/>
      <c r="O10" s="9"/>
    </row>
    <row r="11" spans="1:15" x14ac:dyDescent="0.25">
      <c r="A11" s="1">
        <v>5</v>
      </c>
      <c r="B11" s="11" t="s">
        <v>52</v>
      </c>
      <c r="C11" s="11" t="s">
        <v>14</v>
      </c>
      <c r="D11" s="1" t="s">
        <v>53</v>
      </c>
      <c r="E11" s="1" t="s">
        <v>54</v>
      </c>
      <c r="F11" s="1" t="s">
        <v>55</v>
      </c>
      <c r="G11" s="2">
        <v>225090</v>
      </c>
      <c r="H11" s="2">
        <f>149200+11000+30000+21400</f>
        <v>211600</v>
      </c>
      <c r="I11" s="10">
        <v>3</v>
      </c>
      <c r="J11" s="10">
        <v>4</v>
      </c>
      <c r="K11" s="4">
        <f t="shared" si="0"/>
        <v>7</v>
      </c>
      <c r="L11" s="1" t="s">
        <v>24</v>
      </c>
      <c r="M11" s="1" t="s">
        <v>56</v>
      </c>
      <c r="N11" s="1"/>
      <c r="O11" s="5"/>
    </row>
    <row r="12" spans="1:15" x14ac:dyDescent="0.25">
      <c r="A12" s="6">
        <v>6</v>
      </c>
      <c r="B12" s="11" t="s">
        <v>57</v>
      </c>
      <c r="C12" s="11" t="s">
        <v>44</v>
      </c>
      <c r="D12" s="6" t="s">
        <v>58</v>
      </c>
      <c r="E12" s="6" t="s">
        <v>59</v>
      </c>
      <c r="F12" s="6" t="s">
        <v>60</v>
      </c>
      <c r="G12" s="7">
        <v>219000</v>
      </c>
      <c r="H12" s="7">
        <f>216000+9000</f>
        <v>225000</v>
      </c>
      <c r="I12" s="8">
        <v>2</v>
      </c>
      <c r="J12" s="8">
        <v>1</v>
      </c>
      <c r="K12" s="4">
        <f t="shared" si="0"/>
        <v>3</v>
      </c>
      <c r="L12" s="6" t="s">
        <v>56</v>
      </c>
      <c r="M12" s="6" t="s">
        <v>19</v>
      </c>
      <c r="N12" s="6"/>
      <c r="O12" s="9"/>
    </row>
    <row r="13" spans="1:15" x14ac:dyDescent="0.25">
      <c r="A13" s="6">
        <v>6</v>
      </c>
      <c r="B13" s="11" t="s">
        <v>61</v>
      </c>
      <c r="C13" s="11" t="s">
        <v>44</v>
      </c>
      <c r="D13" s="6" t="s">
        <v>58</v>
      </c>
      <c r="E13" s="6" t="s">
        <v>62</v>
      </c>
      <c r="F13" s="6" t="s">
        <v>32</v>
      </c>
      <c r="G13" s="7">
        <v>260400</v>
      </c>
      <c r="H13" s="7">
        <f>216000+11000+21000</f>
        <v>248000</v>
      </c>
      <c r="I13" s="8">
        <v>2</v>
      </c>
      <c r="J13" s="8">
        <v>1</v>
      </c>
      <c r="K13" s="4">
        <f t="shared" si="0"/>
        <v>3</v>
      </c>
      <c r="L13" s="6" t="s">
        <v>29</v>
      </c>
      <c r="M13" s="6" t="s">
        <v>29</v>
      </c>
      <c r="N13" s="6"/>
      <c r="O13" s="9"/>
    </row>
    <row r="14" spans="1:15" x14ac:dyDescent="0.25">
      <c r="A14" s="1">
        <v>7</v>
      </c>
      <c r="B14" s="1" t="s">
        <v>63</v>
      </c>
      <c r="C14" s="1" t="s">
        <v>14</v>
      </c>
      <c r="D14" s="1" t="s">
        <v>64</v>
      </c>
      <c r="E14" s="1" t="s">
        <v>65</v>
      </c>
      <c r="F14" s="1" t="s">
        <v>66</v>
      </c>
      <c r="G14" s="2">
        <v>158350</v>
      </c>
      <c r="H14" s="2">
        <f>149200+13000</f>
        <v>162200</v>
      </c>
      <c r="I14" s="3">
        <v>3.5</v>
      </c>
      <c r="J14" s="3">
        <v>3</v>
      </c>
      <c r="K14" s="4">
        <f t="shared" si="0"/>
        <v>6.5</v>
      </c>
      <c r="L14" s="1" t="s">
        <v>67</v>
      </c>
      <c r="M14" s="1" t="s">
        <v>18</v>
      </c>
      <c r="N14" s="1"/>
      <c r="O14" s="5" t="s">
        <v>24</v>
      </c>
    </row>
    <row r="15" spans="1:15" x14ac:dyDescent="0.25">
      <c r="A15" s="6">
        <v>8</v>
      </c>
      <c r="B15" s="6" t="s">
        <v>68</v>
      </c>
      <c r="C15" s="6" t="s">
        <v>14</v>
      </c>
      <c r="D15" s="6" t="s">
        <v>69</v>
      </c>
      <c r="E15" s="6" t="s">
        <v>70</v>
      </c>
      <c r="F15" s="6" t="s">
        <v>71</v>
      </c>
      <c r="G15" s="7">
        <v>173685</v>
      </c>
      <c r="H15" s="7">
        <f>149200+8000+20000</f>
        <v>177200</v>
      </c>
      <c r="I15" s="8">
        <v>3</v>
      </c>
      <c r="J15" s="8">
        <v>4</v>
      </c>
      <c r="K15" s="4">
        <f t="shared" si="0"/>
        <v>7</v>
      </c>
      <c r="L15" s="6" t="s">
        <v>40</v>
      </c>
      <c r="M15" s="6" t="s">
        <v>67</v>
      </c>
      <c r="N15" s="6"/>
      <c r="O15" s="9"/>
    </row>
    <row r="16" spans="1:15" x14ac:dyDescent="0.25">
      <c r="A16" s="1">
        <v>9</v>
      </c>
      <c r="B16" s="1" t="s">
        <v>72</v>
      </c>
      <c r="C16" s="1" t="s">
        <v>14</v>
      </c>
      <c r="D16" s="1" t="s">
        <v>73</v>
      </c>
      <c r="E16" s="1" t="s">
        <v>74</v>
      </c>
      <c r="F16" s="1" t="s">
        <v>75</v>
      </c>
      <c r="G16" s="2">
        <v>192270</v>
      </c>
      <c r="H16" s="2">
        <f>149200+9000+27000</f>
        <v>185200</v>
      </c>
      <c r="I16" s="10">
        <v>5</v>
      </c>
      <c r="J16" s="10">
        <v>4</v>
      </c>
      <c r="K16" s="4">
        <f t="shared" si="0"/>
        <v>9</v>
      </c>
      <c r="L16" s="11" t="s">
        <v>76</v>
      </c>
      <c r="M16" s="11" t="s">
        <v>51</v>
      </c>
      <c r="N16" s="11"/>
      <c r="O16" s="5" t="s">
        <v>56</v>
      </c>
    </row>
    <row r="17" spans="1:15" x14ac:dyDescent="0.25">
      <c r="A17" s="6">
        <v>10</v>
      </c>
      <c r="B17" s="6" t="s">
        <v>77</v>
      </c>
      <c r="C17" s="6" t="s">
        <v>14</v>
      </c>
      <c r="D17" s="6" t="s">
        <v>78</v>
      </c>
      <c r="E17" s="6" t="s">
        <v>79</v>
      </c>
      <c r="F17" s="6" t="s">
        <v>80</v>
      </c>
      <c r="G17" s="7">
        <v>97716</v>
      </c>
      <c r="H17" s="7">
        <f>149200+4500+9000</f>
        <v>162700</v>
      </c>
      <c r="I17" s="8">
        <v>3</v>
      </c>
      <c r="J17" s="8">
        <v>3</v>
      </c>
      <c r="K17" s="4">
        <f t="shared" si="0"/>
        <v>6</v>
      </c>
      <c r="L17" s="6" t="s">
        <v>50</v>
      </c>
      <c r="M17" s="6" t="s">
        <v>81</v>
      </c>
      <c r="N17" s="6"/>
      <c r="O17" s="9"/>
    </row>
    <row r="18" spans="1:15" x14ac:dyDescent="0.25">
      <c r="A18" s="6">
        <v>10</v>
      </c>
      <c r="B18" s="6" t="s">
        <v>82</v>
      </c>
      <c r="C18" s="6" t="s">
        <v>14</v>
      </c>
      <c r="D18" s="6" t="s">
        <v>78</v>
      </c>
      <c r="E18" s="6" t="s">
        <v>83</v>
      </c>
      <c r="F18" s="6" t="s">
        <v>32</v>
      </c>
      <c r="G18" s="7">
        <v>13120</v>
      </c>
      <c r="H18" s="7">
        <f>7720</f>
        <v>7720</v>
      </c>
      <c r="I18" s="8">
        <v>3</v>
      </c>
      <c r="J18" s="8">
        <v>3</v>
      </c>
      <c r="K18" s="4">
        <f t="shared" si="0"/>
        <v>6</v>
      </c>
      <c r="L18" s="6" t="s">
        <v>29</v>
      </c>
      <c r="M18" s="6" t="s">
        <v>29</v>
      </c>
      <c r="N18" s="6"/>
      <c r="O18" s="9"/>
    </row>
    <row r="19" spans="1:15" x14ac:dyDescent="0.25">
      <c r="A19" s="6">
        <v>10</v>
      </c>
      <c r="B19" s="6" t="s">
        <v>84</v>
      </c>
      <c r="C19" s="6" t="s">
        <v>14</v>
      </c>
      <c r="D19" s="6" t="s">
        <v>85</v>
      </c>
      <c r="E19" s="6" t="s">
        <v>86</v>
      </c>
      <c r="F19" s="6" t="s">
        <v>32</v>
      </c>
      <c r="G19" s="7">
        <v>172650</v>
      </c>
      <c r="H19" s="7">
        <f>149200+7720</f>
        <v>156920</v>
      </c>
      <c r="I19" s="8">
        <v>3</v>
      </c>
      <c r="J19" s="8">
        <v>3</v>
      </c>
      <c r="K19" s="4">
        <f t="shared" si="0"/>
        <v>6</v>
      </c>
      <c r="L19" s="6" t="s">
        <v>29</v>
      </c>
      <c r="M19" s="6" t="s">
        <v>29</v>
      </c>
      <c r="N19" s="6"/>
      <c r="O19" s="9"/>
    </row>
    <row r="20" spans="1:15" ht="30" x14ac:dyDescent="0.25">
      <c r="A20" s="6">
        <v>10</v>
      </c>
      <c r="B20" s="6" t="s">
        <v>87</v>
      </c>
      <c r="C20" s="6" t="s">
        <v>44</v>
      </c>
      <c r="D20" s="12" t="s">
        <v>88</v>
      </c>
      <c r="E20" s="6" t="s">
        <v>89</v>
      </c>
      <c r="F20" s="6" t="s">
        <v>32</v>
      </c>
      <c r="G20" s="7">
        <v>95832</v>
      </c>
      <c r="H20" s="7">
        <f>4500+5300</f>
        <v>9800</v>
      </c>
      <c r="I20" s="8">
        <v>3</v>
      </c>
      <c r="J20" s="8">
        <v>3</v>
      </c>
      <c r="K20" s="4">
        <f t="shared" si="0"/>
        <v>6</v>
      </c>
      <c r="L20" s="6" t="s">
        <v>29</v>
      </c>
      <c r="M20" s="6" t="s">
        <v>29</v>
      </c>
      <c r="N20" s="6"/>
      <c r="O20" s="9"/>
    </row>
    <row r="21" spans="1:15" x14ac:dyDescent="0.25">
      <c r="A21" s="1">
        <v>11</v>
      </c>
      <c r="B21" s="11" t="s">
        <v>90</v>
      </c>
      <c r="C21" s="11" t="s">
        <v>14</v>
      </c>
      <c r="D21" s="1" t="s">
        <v>91</v>
      </c>
      <c r="E21" s="1" t="s">
        <v>92</v>
      </c>
      <c r="F21" s="1" t="s">
        <v>93</v>
      </c>
      <c r="G21" s="2">
        <v>159300</v>
      </c>
      <c r="H21" s="2">
        <f>132600+25000</f>
        <v>157600</v>
      </c>
      <c r="I21" s="10">
        <v>3</v>
      </c>
      <c r="J21" s="10">
        <v>4</v>
      </c>
      <c r="K21" s="4">
        <f t="shared" si="0"/>
        <v>7</v>
      </c>
      <c r="L21" s="11" t="s">
        <v>51</v>
      </c>
      <c r="M21" s="11" t="s">
        <v>25</v>
      </c>
      <c r="N21" s="11" t="s">
        <v>50</v>
      </c>
      <c r="O21" s="5"/>
    </row>
    <row r="22" spans="1:15" x14ac:dyDescent="0.25">
      <c r="A22" s="6">
        <v>12</v>
      </c>
      <c r="B22" s="6" t="s">
        <v>94</v>
      </c>
      <c r="C22" s="6" t="s">
        <v>14</v>
      </c>
      <c r="D22" s="6" t="s">
        <v>53</v>
      </c>
      <c r="E22" s="6" t="s">
        <v>95</v>
      </c>
      <c r="F22" s="6" t="s">
        <v>96</v>
      </c>
      <c r="G22" s="7">
        <v>230280</v>
      </c>
      <c r="H22" s="7">
        <f>198900+18000+9000</f>
        <v>225900</v>
      </c>
      <c r="I22" s="8">
        <v>3</v>
      </c>
      <c r="J22" s="8">
        <v>4</v>
      </c>
      <c r="K22" s="4">
        <f t="shared" si="0"/>
        <v>7</v>
      </c>
      <c r="L22" s="6" t="s">
        <v>25</v>
      </c>
      <c r="M22" s="6" t="s">
        <v>56</v>
      </c>
      <c r="N22" s="6"/>
      <c r="O22" s="9"/>
    </row>
    <row r="23" spans="1:15" x14ac:dyDescent="0.25">
      <c r="A23" s="1">
        <v>13</v>
      </c>
      <c r="B23" s="11" t="s">
        <v>97</v>
      </c>
      <c r="C23" s="11" t="s">
        <v>14</v>
      </c>
      <c r="D23" s="1" t="s">
        <v>98</v>
      </c>
      <c r="E23" s="1" t="s">
        <v>99</v>
      </c>
      <c r="F23" s="1" t="s">
        <v>100</v>
      </c>
      <c r="G23" s="2">
        <v>115454</v>
      </c>
      <c r="H23" s="2">
        <f>149200+11000+30000+13230</f>
        <v>203430</v>
      </c>
      <c r="I23" s="10">
        <v>3</v>
      </c>
      <c r="J23" s="10">
        <v>3</v>
      </c>
      <c r="K23" s="4">
        <f t="shared" si="0"/>
        <v>6</v>
      </c>
      <c r="L23" s="1" t="s">
        <v>76</v>
      </c>
      <c r="M23" s="1" t="s">
        <v>24</v>
      </c>
      <c r="N23" s="1"/>
      <c r="O23" s="5" t="s">
        <v>81</v>
      </c>
    </row>
    <row r="24" spans="1:15" x14ac:dyDescent="0.25">
      <c r="A24" s="1">
        <v>13</v>
      </c>
      <c r="B24" s="11" t="s">
        <v>101</v>
      </c>
      <c r="C24" s="11" t="s">
        <v>14</v>
      </c>
      <c r="D24" s="1" t="s">
        <v>98</v>
      </c>
      <c r="E24" s="1" t="s">
        <v>102</v>
      </c>
      <c r="F24" s="1" t="s">
        <v>103</v>
      </c>
      <c r="G24" s="2">
        <v>103325</v>
      </c>
      <c r="H24" s="2"/>
      <c r="I24" s="3">
        <v>3</v>
      </c>
      <c r="J24" s="3">
        <v>3</v>
      </c>
      <c r="K24" s="4">
        <f t="shared" si="0"/>
        <v>6</v>
      </c>
      <c r="L24" s="1" t="s">
        <v>29</v>
      </c>
      <c r="M24" s="1" t="s">
        <v>29</v>
      </c>
      <c r="N24" s="1"/>
      <c r="O24" s="5"/>
    </row>
    <row r="25" spans="1:15" x14ac:dyDescent="0.25">
      <c r="A25" s="6">
        <v>14</v>
      </c>
      <c r="B25" s="6" t="s">
        <v>104</v>
      </c>
      <c r="C25" s="6" t="s">
        <v>44</v>
      </c>
      <c r="D25" s="6" t="s">
        <v>53</v>
      </c>
      <c r="E25" s="6" t="s">
        <v>105</v>
      </c>
      <c r="F25" s="6" t="s">
        <v>106</v>
      </c>
      <c r="G25" s="7">
        <v>256348</v>
      </c>
      <c r="H25" s="7">
        <f>198900+10500</f>
        <v>209400</v>
      </c>
      <c r="I25" s="8">
        <v>4</v>
      </c>
      <c r="J25" s="8">
        <v>5</v>
      </c>
      <c r="K25" s="4">
        <f t="shared" si="0"/>
        <v>9</v>
      </c>
      <c r="L25" s="6" t="s">
        <v>81</v>
      </c>
      <c r="M25" s="6" t="s">
        <v>19</v>
      </c>
      <c r="N25" s="6"/>
      <c r="O25" s="9"/>
    </row>
    <row r="26" spans="1:15" x14ac:dyDescent="0.25">
      <c r="A26" s="1">
        <v>15</v>
      </c>
      <c r="B26" s="1" t="s">
        <v>107</v>
      </c>
      <c r="C26" s="1" t="s">
        <v>14</v>
      </c>
      <c r="D26" s="1" t="s">
        <v>108</v>
      </c>
      <c r="E26" s="1" t="s">
        <v>109</v>
      </c>
      <c r="F26" s="1" t="s">
        <v>110</v>
      </c>
      <c r="G26" s="2">
        <v>202950</v>
      </c>
      <c r="H26" s="2">
        <f>149200+30000+11000</f>
        <v>190200</v>
      </c>
      <c r="I26" s="10">
        <v>2</v>
      </c>
      <c r="J26" s="10">
        <v>2</v>
      </c>
      <c r="K26" s="4">
        <f t="shared" si="0"/>
        <v>4</v>
      </c>
      <c r="L26" s="1" t="s">
        <v>56</v>
      </c>
      <c r="M26" s="1" t="s">
        <v>50</v>
      </c>
      <c r="N26" s="1"/>
      <c r="O26" s="5"/>
    </row>
    <row r="27" spans="1:15" x14ac:dyDescent="0.25">
      <c r="A27" s="1">
        <v>15</v>
      </c>
      <c r="B27" s="1" t="s">
        <v>111</v>
      </c>
      <c r="C27" s="1" t="s">
        <v>14</v>
      </c>
      <c r="D27" s="1" t="s">
        <v>112</v>
      </c>
      <c r="E27" s="1" t="s">
        <v>113</v>
      </c>
      <c r="F27" s="1" t="s">
        <v>32</v>
      </c>
      <c r="G27" s="2">
        <v>204750</v>
      </c>
      <c r="H27" s="2">
        <f>149200+30000+11000</f>
        <v>190200</v>
      </c>
      <c r="I27" s="10">
        <v>2</v>
      </c>
      <c r="J27" s="10">
        <v>2</v>
      </c>
      <c r="K27" s="4">
        <f t="shared" si="0"/>
        <v>4</v>
      </c>
      <c r="L27" s="1" t="s">
        <v>29</v>
      </c>
      <c r="M27" s="1" t="s">
        <v>29</v>
      </c>
      <c r="N27" s="1"/>
      <c r="O27" s="5"/>
    </row>
    <row r="28" spans="1:15" x14ac:dyDescent="0.25">
      <c r="A28" s="1">
        <v>15</v>
      </c>
      <c r="B28" s="1" t="s">
        <v>114</v>
      </c>
      <c r="C28" s="1" t="s">
        <v>14</v>
      </c>
      <c r="D28" s="1" t="s">
        <v>112</v>
      </c>
      <c r="E28" s="1" t="s">
        <v>115</v>
      </c>
      <c r="F28" s="1" t="s">
        <v>32</v>
      </c>
      <c r="G28" s="2">
        <v>210750</v>
      </c>
      <c r="H28" s="2">
        <f>149200+30000+11000</f>
        <v>190200</v>
      </c>
      <c r="I28" s="10">
        <v>2</v>
      </c>
      <c r="J28" s="10">
        <v>2</v>
      </c>
      <c r="K28" s="4">
        <f t="shared" si="0"/>
        <v>4</v>
      </c>
      <c r="L28" s="1" t="s">
        <v>29</v>
      </c>
      <c r="M28" s="1" t="s">
        <v>29</v>
      </c>
      <c r="N28" s="1"/>
      <c r="O28" s="5"/>
    </row>
    <row r="29" spans="1:15" x14ac:dyDescent="0.25">
      <c r="A29" s="6">
        <v>16</v>
      </c>
      <c r="B29" s="6" t="s">
        <v>116</v>
      </c>
      <c r="C29" s="6" t="s">
        <v>14</v>
      </c>
      <c r="D29" s="6" t="s">
        <v>117</v>
      </c>
      <c r="E29" s="6" t="s">
        <v>118</v>
      </c>
      <c r="F29" s="6" t="s">
        <v>119</v>
      </c>
      <c r="G29" s="7">
        <v>157850</v>
      </c>
      <c r="H29" s="7">
        <f>149200+12750</f>
        <v>161950</v>
      </c>
      <c r="I29" s="13">
        <v>4.5</v>
      </c>
      <c r="J29" s="13">
        <v>3</v>
      </c>
      <c r="K29" s="4">
        <f t="shared" si="0"/>
        <v>7.5</v>
      </c>
      <c r="L29" s="6" t="s">
        <v>56</v>
      </c>
      <c r="M29" s="6" t="s">
        <v>67</v>
      </c>
      <c r="N29" s="6"/>
      <c r="O29" s="9"/>
    </row>
    <row r="30" spans="1:15" x14ac:dyDescent="0.25">
      <c r="A30" s="6">
        <v>16</v>
      </c>
      <c r="B30" s="6" t="s">
        <v>120</v>
      </c>
      <c r="C30" s="6" t="s">
        <v>44</v>
      </c>
      <c r="D30" s="6" t="s">
        <v>117</v>
      </c>
      <c r="E30" s="6" t="s">
        <v>121</v>
      </c>
      <c r="F30" s="6" t="s">
        <v>32</v>
      </c>
      <c r="G30" s="7">
        <v>158050</v>
      </c>
      <c r="H30" s="7">
        <f>149200+12950</f>
        <v>162150</v>
      </c>
      <c r="I30" s="13">
        <v>4.5</v>
      </c>
      <c r="J30" s="13">
        <v>3</v>
      </c>
      <c r="K30" s="4">
        <f t="shared" si="0"/>
        <v>7.5</v>
      </c>
      <c r="L30" s="6" t="s">
        <v>29</v>
      </c>
      <c r="M30" s="6" t="s">
        <v>29</v>
      </c>
      <c r="N30" s="6"/>
      <c r="O30" s="9"/>
    </row>
    <row r="31" spans="1:15" x14ac:dyDescent="0.25">
      <c r="A31" s="1">
        <v>17</v>
      </c>
      <c r="B31" s="11" t="s">
        <v>122</v>
      </c>
      <c r="C31" s="11" t="s">
        <v>44</v>
      </c>
      <c r="D31" s="1" t="s">
        <v>69</v>
      </c>
      <c r="E31" s="1" t="s">
        <v>123</v>
      </c>
      <c r="F31" s="1" t="s">
        <v>124</v>
      </c>
      <c r="G31" s="2">
        <v>158725</v>
      </c>
      <c r="H31" s="2">
        <f>149200+10000</f>
        <v>159200</v>
      </c>
      <c r="I31" s="3">
        <v>3</v>
      </c>
      <c r="J31" s="3">
        <v>3</v>
      </c>
      <c r="K31" s="4">
        <f t="shared" si="0"/>
        <v>6</v>
      </c>
      <c r="L31" s="1" t="s">
        <v>67</v>
      </c>
      <c r="M31" s="1" t="s">
        <v>25</v>
      </c>
      <c r="N31" s="1"/>
      <c r="O31" s="5"/>
    </row>
    <row r="32" spans="1:15" x14ac:dyDescent="0.25">
      <c r="A32" s="1">
        <v>17</v>
      </c>
      <c r="B32" s="11" t="s">
        <v>125</v>
      </c>
      <c r="C32" s="11" t="s">
        <v>14</v>
      </c>
      <c r="D32" s="1" t="s">
        <v>69</v>
      </c>
      <c r="E32" s="1" t="s">
        <v>126</v>
      </c>
      <c r="F32" s="1" t="s">
        <v>32</v>
      </c>
      <c r="G32" s="2">
        <v>158725</v>
      </c>
      <c r="H32" s="2">
        <f>149200+10000</f>
        <v>159200</v>
      </c>
      <c r="I32" s="3">
        <v>3</v>
      </c>
      <c r="J32" s="3">
        <v>3</v>
      </c>
      <c r="K32" s="4">
        <f t="shared" si="0"/>
        <v>6</v>
      </c>
      <c r="L32" s="1" t="s">
        <v>29</v>
      </c>
      <c r="M32" s="1" t="s">
        <v>29</v>
      </c>
      <c r="N32" s="1"/>
      <c r="O32" s="5"/>
    </row>
    <row r="33" spans="1:15" x14ac:dyDescent="0.25">
      <c r="A33" s="6">
        <v>18</v>
      </c>
      <c r="B33" s="6" t="s">
        <v>127</v>
      </c>
      <c r="C33" s="6" t="s">
        <v>14</v>
      </c>
      <c r="D33" s="6" t="s">
        <v>128</v>
      </c>
      <c r="E33" s="6" t="s">
        <v>129</v>
      </c>
      <c r="F33" s="6" t="s">
        <v>130</v>
      </c>
      <c r="G33" s="7">
        <v>189050</v>
      </c>
      <c r="H33" s="7">
        <f>149200+30000+8000</f>
        <v>187200</v>
      </c>
      <c r="I33" s="13">
        <v>4</v>
      </c>
      <c r="J33" s="13">
        <v>2</v>
      </c>
      <c r="K33" s="4">
        <f t="shared" si="0"/>
        <v>6</v>
      </c>
      <c r="L33" s="6" t="s">
        <v>51</v>
      </c>
      <c r="M33" s="6" t="s">
        <v>24</v>
      </c>
      <c r="N33" s="6"/>
      <c r="O33" s="9"/>
    </row>
    <row r="34" spans="1:15" x14ac:dyDescent="0.25">
      <c r="A34" s="1">
        <v>19</v>
      </c>
      <c r="B34" s="11" t="s">
        <v>127</v>
      </c>
      <c r="C34" s="11" t="s">
        <v>14</v>
      </c>
      <c r="D34" s="1" t="s">
        <v>128</v>
      </c>
      <c r="E34" s="1" t="s">
        <v>131</v>
      </c>
      <c r="F34" s="1" t="s">
        <v>132</v>
      </c>
      <c r="G34" s="2">
        <v>210100</v>
      </c>
      <c r="H34" s="2">
        <f>149200+30000+9000</f>
        <v>188200</v>
      </c>
      <c r="I34" s="13">
        <v>1</v>
      </c>
      <c r="J34" s="13">
        <v>4</v>
      </c>
      <c r="K34" s="4">
        <f t="shared" si="0"/>
        <v>5</v>
      </c>
      <c r="L34" s="11" t="s">
        <v>51</v>
      </c>
      <c r="M34" s="11" t="s">
        <v>25</v>
      </c>
      <c r="N34" s="11" t="s">
        <v>40</v>
      </c>
      <c r="O34" s="5"/>
    </row>
    <row r="35" spans="1:15" x14ac:dyDescent="0.25">
      <c r="A35" s="1">
        <v>19</v>
      </c>
      <c r="B35" s="11" t="s">
        <v>133</v>
      </c>
      <c r="C35" s="11" t="s">
        <v>14</v>
      </c>
      <c r="D35" s="1" t="s">
        <v>134</v>
      </c>
      <c r="E35" s="1" t="s">
        <v>135</v>
      </c>
      <c r="F35" s="1" t="s">
        <v>32</v>
      </c>
      <c r="G35" s="2">
        <v>272400</v>
      </c>
      <c r="H35" s="2">
        <f>198900+30000+10000</f>
        <v>238900</v>
      </c>
      <c r="I35" s="13">
        <v>1</v>
      </c>
      <c r="J35" s="13">
        <v>4</v>
      </c>
      <c r="K35" s="4">
        <f t="shared" si="0"/>
        <v>5</v>
      </c>
      <c r="L35" s="1" t="s">
        <v>29</v>
      </c>
      <c r="M35" s="1" t="s">
        <v>29</v>
      </c>
      <c r="N35" s="1"/>
      <c r="O35" s="5"/>
    </row>
    <row r="36" spans="1:15" x14ac:dyDescent="0.25">
      <c r="A36" s="6">
        <v>20</v>
      </c>
      <c r="B36" s="6" t="s">
        <v>136</v>
      </c>
      <c r="C36" s="6" t="s">
        <v>14</v>
      </c>
      <c r="D36" s="6" t="s">
        <v>53</v>
      </c>
      <c r="E36" s="6" t="s">
        <v>137</v>
      </c>
      <c r="F36" s="6" t="s">
        <v>138</v>
      </c>
      <c r="G36" s="7">
        <v>253520</v>
      </c>
      <c r="H36" s="7">
        <f>198900+20000+9000</f>
        <v>227900</v>
      </c>
      <c r="I36" s="3">
        <v>4</v>
      </c>
      <c r="J36" s="3">
        <v>3</v>
      </c>
      <c r="K36" s="4">
        <f t="shared" si="0"/>
        <v>7</v>
      </c>
      <c r="L36" s="6" t="s">
        <v>18</v>
      </c>
      <c r="M36" s="6" t="s">
        <v>19</v>
      </c>
      <c r="N36" s="6"/>
      <c r="O36" s="9"/>
    </row>
    <row r="37" spans="1:15" x14ac:dyDescent="0.25">
      <c r="A37" s="6">
        <v>20</v>
      </c>
      <c r="B37" s="6" t="s">
        <v>139</v>
      </c>
      <c r="C37" s="6" t="s">
        <v>14</v>
      </c>
      <c r="D37" s="6" t="s">
        <v>134</v>
      </c>
      <c r="E37" s="6" t="s">
        <v>140</v>
      </c>
      <c r="F37" s="6" t="s">
        <v>32</v>
      </c>
      <c r="G37" s="7">
        <v>162160</v>
      </c>
      <c r="H37" s="7">
        <f>149200+8600</f>
        <v>157800</v>
      </c>
      <c r="I37" s="3">
        <v>4</v>
      </c>
      <c r="J37" s="3">
        <v>3</v>
      </c>
      <c r="K37" s="4">
        <f t="shared" si="0"/>
        <v>7</v>
      </c>
      <c r="L37" s="6" t="s">
        <v>29</v>
      </c>
      <c r="M37" s="6" t="s">
        <v>29</v>
      </c>
      <c r="N37" s="6"/>
      <c r="O37" s="9"/>
    </row>
    <row r="38" spans="1:15" x14ac:dyDescent="0.25">
      <c r="A38" s="1">
        <v>21</v>
      </c>
      <c r="B38" s="11" t="s">
        <v>141</v>
      </c>
      <c r="C38" s="11" t="s">
        <v>14</v>
      </c>
      <c r="D38" s="1" t="s">
        <v>142</v>
      </c>
      <c r="E38" s="1" t="s">
        <v>143</v>
      </c>
      <c r="F38" s="1" t="s">
        <v>144</v>
      </c>
      <c r="G38" s="2">
        <v>183350</v>
      </c>
      <c r="H38" s="2">
        <f>149200+11000</f>
        <v>160200</v>
      </c>
      <c r="I38" s="3">
        <v>4</v>
      </c>
      <c r="J38" s="3">
        <v>3</v>
      </c>
      <c r="K38" s="4">
        <f t="shared" si="0"/>
        <v>7</v>
      </c>
      <c r="L38" s="1" t="s">
        <v>25</v>
      </c>
      <c r="M38" s="1" t="s">
        <v>81</v>
      </c>
      <c r="N38" s="1"/>
      <c r="O38" s="5"/>
    </row>
    <row r="39" spans="1:15" x14ac:dyDescent="0.25">
      <c r="A39" s="6">
        <v>22</v>
      </c>
      <c r="B39" s="6" t="s">
        <v>145</v>
      </c>
      <c r="C39" s="6" t="s">
        <v>14</v>
      </c>
      <c r="D39" s="6" t="s">
        <v>146</v>
      </c>
      <c r="E39" s="6" t="s">
        <v>147</v>
      </c>
      <c r="F39" s="6" t="s">
        <v>148</v>
      </c>
      <c r="G39" s="7">
        <v>132195</v>
      </c>
      <c r="H39" s="7">
        <f>216000*0.5+22000</f>
        <v>130000</v>
      </c>
      <c r="I39" s="13">
        <v>2</v>
      </c>
      <c r="J39" s="13">
        <v>3.5</v>
      </c>
      <c r="K39" s="4">
        <f t="shared" si="0"/>
        <v>5.5</v>
      </c>
      <c r="L39" s="6" t="s">
        <v>50</v>
      </c>
      <c r="M39" s="6" t="s">
        <v>67</v>
      </c>
      <c r="N39" s="6"/>
      <c r="O39" s="9"/>
    </row>
    <row r="40" spans="1:15" x14ac:dyDescent="0.25">
      <c r="A40" s="6">
        <v>22</v>
      </c>
      <c r="B40" s="6" t="s">
        <v>149</v>
      </c>
      <c r="C40" s="6" t="s">
        <v>14</v>
      </c>
      <c r="D40" s="6" t="s">
        <v>150</v>
      </c>
      <c r="E40" s="6" t="s">
        <v>151</v>
      </c>
      <c r="F40" s="6" t="s">
        <v>32</v>
      </c>
      <c r="G40" s="7">
        <v>131350</v>
      </c>
      <c r="H40" s="7">
        <f>216000*0.5+26000</f>
        <v>134000</v>
      </c>
      <c r="I40" s="13">
        <v>2</v>
      </c>
      <c r="J40" s="13">
        <v>3.5</v>
      </c>
      <c r="K40" s="4">
        <f t="shared" si="0"/>
        <v>5.5</v>
      </c>
      <c r="L40" s="6" t="s">
        <v>29</v>
      </c>
      <c r="M40" s="6" t="s">
        <v>29</v>
      </c>
      <c r="N40" s="6"/>
      <c r="O40" s="9"/>
    </row>
    <row r="41" spans="1:15" x14ac:dyDescent="0.25">
      <c r="A41" s="1">
        <v>23</v>
      </c>
      <c r="B41" s="11" t="s">
        <v>152</v>
      </c>
      <c r="C41" s="11" t="s">
        <v>44</v>
      </c>
      <c r="D41" s="1" t="s">
        <v>98</v>
      </c>
      <c r="E41" s="1" t="s">
        <v>153</v>
      </c>
      <c r="F41" s="1" t="s">
        <v>154</v>
      </c>
      <c r="G41" s="2">
        <v>375370</v>
      </c>
      <c r="H41" s="2">
        <f>216000+37000+11000+17465+64260</f>
        <v>345725</v>
      </c>
      <c r="I41" s="10">
        <v>4</v>
      </c>
      <c r="J41" s="10">
        <v>3.5</v>
      </c>
      <c r="K41" s="4">
        <f t="shared" si="0"/>
        <v>7.5</v>
      </c>
      <c r="L41" s="11" t="s">
        <v>81</v>
      </c>
      <c r="M41" s="11" t="s">
        <v>76</v>
      </c>
      <c r="N41" s="11"/>
      <c r="O41" s="5"/>
    </row>
    <row r="42" spans="1:15" x14ac:dyDescent="0.25">
      <c r="A42" s="6">
        <v>24</v>
      </c>
      <c r="B42" s="6" t="s">
        <v>155</v>
      </c>
      <c r="C42" s="6" t="s">
        <v>44</v>
      </c>
      <c r="D42" s="6" t="s">
        <v>156</v>
      </c>
      <c r="E42" s="6" t="s">
        <v>157</v>
      </c>
      <c r="F42" s="6" t="s">
        <v>158</v>
      </c>
      <c r="G42" s="7">
        <v>199812</v>
      </c>
      <c r="H42" s="7">
        <f>149200+29000+10000</f>
        <v>188200</v>
      </c>
      <c r="I42" s="8">
        <v>3</v>
      </c>
      <c r="J42" s="8">
        <v>4</v>
      </c>
      <c r="K42" s="4">
        <f t="shared" si="0"/>
        <v>7</v>
      </c>
      <c r="L42" s="6" t="s">
        <v>50</v>
      </c>
      <c r="M42" s="6" t="s">
        <v>81</v>
      </c>
      <c r="N42" s="6"/>
      <c r="O42" s="9"/>
    </row>
    <row r="43" spans="1:15" x14ac:dyDescent="0.25">
      <c r="A43" s="1">
        <v>25</v>
      </c>
      <c r="B43" s="11" t="s">
        <v>159</v>
      </c>
      <c r="C43" s="11" t="s">
        <v>14</v>
      </c>
      <c r="D43" s="1" t="s">
        <v>160</v>
      </c>
      <c r="E43" s="1" t="s">
        <v>161</v>
      </c>
      <c r="F43" s="1" t="s">
        <v>162</v>
      </c>
      <c r="G43" s="2">
        <v>183150</v>
      </c>
      <c r="H43" s="2">
        <f>149200+30000+7000</f>
        <v>186200</v>
      </c>
      <c r="I43" s="10">
        <v>1</v>
      </c>
      <c r="J43" s="10">
        <v>2</v>
      </c>
      <c r="K43" s="4">
        <f t="shared" si="0"/>
        <v>3</v>
      </c>
      <c r="L43" s="1" t="s">
        <v>40</v>
      </c>
      <c r="M43" s="11" t="s">
        <v>56</v>
      </c>
      <c r="N43" s="11"/>
      <c r="O43" s="5"/>
    </row>
    <row r="44" spans="1:15" x14ac:dyDescent="0.25">
      <c r="A44" s="6">
        <v>26</v>
      </c>
      <c r="B44" s="6" t="s">
        <v>163</v>
      </c>
      <c r="C44" s="6" t="s">
        <v>14</v>
      </c>
      <c r="D44" s="6" t="s">
        <v>164</v>
      </c>
      <c r="E44" s="6" t="s">
        <v>165</v>
      </c>
      <c r="F44" s="6" t="s">
        <v>166</v>
      </c>
      <c r="G44" s="7">
        <v>189750</v>
      </c>
      <c r="H44" s="7">
        <f>149200+11000</f>
        <v>160200</v>
      </c>
      <c r="I44" s="8">
        <v>3</v>
      </c>
      <c r="J44" s="8">
        <v>4</v>
      </c>
      <c r="K44" s="4">
        <f t="shared" si="0"/>
        <v>7</v>
      </c>
      <c r="L44" s="6" t="s">
        <v>24</v>
      </c>
      <c r="M44" s="6" t="s">
        <v>81</v>
      </c>
      <c r="N44" s="6"/>
      <c r="O44" s="9" t="s">
        <v>67</v>
      </c>
    </row>
    <row r="45" spans="1:15" x14ac:dyDescent="0.25">
      <c r="A45" s="1">
        <v>27</v>
      </c>
      <c r="B45" s="11" t="s">
        <v>167</v>
      </c>
      <c r="C45" s="11" t="s">
        <v>14</v>
      </c>
      <c r="D45" s="1" t="s">
        <v>168</v>
      </c>
      <c r="E45" s="1" t="s">
        <v>169</v>
      </c>
      <c r="F45" s="1" t="s">
        <v>170</v>
      </c>
      <c r="G45" s="2">
        <v>174210</v>
      </c>
      <c r="H45" s="2">
        <f>149200+19000+9740</f>
        <v>177940</v>
      </c>
      <c r="I45" s="3">
        <v>4</v>
      </c>
      <c r="J45" s="3">
        <v>4</v>
      </c>
      <c r="K45" s="4">
        <f t="shared" si="0"/>
        <v>8</v>
      </c>
      <c r="L45" s="1" t="s">
        <v>76</v>
      </c>
      <c r="M45" s="11" t="s">
        <v>25</v>
      </c>
      <c r="N45" s="11"/>
      <c r="O45" s="5"/>
    </row>
    <row r="46" spans="1:15" x14ac:dyDescent="0.25">
      <c r="A46" s="6">
        <v>28</v>
      </c>
      <c r="B46" s="6" t="s">
        <v>171</v>
      </c>
      <c r="C46" s="6" t="s">
        <v>14</v>
      </c>
      <c r="D46" s="6" t="s">
        <v>172</v>
      </c>
      <c r="E46" s="6" t="s">
        <v>173</v>
      </c>
      <c r="F46" s="6" t="s">
        <v>174</v>
      </c>
      <c r="G46" s="7">
        <v>223811</v>
      </c>
      <c r="H46" s="7">
        <f>149200+30000+10000+20061</f>
        <v>209261</v>
      </c>
      <c r="I46" s="8">
        <v>3</v>
      </c>
      <c r="J46" s="8">
        <v>3</v>
      </c>
      <c r="K46" s="4">
        <f t="shared" si="0"/>
        <v>6</v>
      </c>
      <c r="L46" s="6" t="s">
        <v>40</v>
      </c>
      <c r="M46" s="6" t="s">
        <v>51</v>
      </c>
      <c r="N46" s="6"/>
      <c r="O46" s="9"/>
    </row>
    <row r="47" spans="1:15" x14ac:dyDescent="0.25">
      <c r="A47" s="1">
        <v>29</v>
      </c>
      <c r="B47" s="11" t="s">
        <v>175</v>
      </c>
      <c r="C47" s="11" t="s">
        <v>14</v>
      </c>
      <c r="D47" s="1" t="s">
        <v>85</v>
      </c>
      <c r="E47" s="1" t="s">
        <v>176</v>
      </c>
      <c r="F47" s="1" t="s">
        <v>177</v>
      </c>
      <c r="G47" s="2">
        <v>209470</v>
      </c>
      <c r="H47" s="2">
        <f>149200+30000+11000</f>
        <v>190200</v>
      </c>
      <c r="I47" s="10">
        <v>3</v>
      </c>
      <c r="J47" s="10">
        <v>4</v>
      </c>
      <c r="K47" s="4">
        <f t="shared" si="0"/>
        <v>7</v>
      </c>
      <c r="L47" s="11" t="s">
        <v>76</v>
      </c>
      <c r="M47" s="11" t="s">
        <v>40</v>
      </c>
      <c r="N47" s="11"/>
      <c r="O47" s="5" t="s">
        <v>51</v>
      </c>
    </row>
    <row r="48" spans="1:15" x14ac:dyDescent="0.25">
      <c r="A48" s="6">
        <v>30</v>
      </c>
      <c r="B48" s="6" t="s">
        <v>178</v>
      </c>
      <c r="C48" s="6" t="s">
        <v>14</v>
      </c>
      <c r="D48" s="6" t="s">
        <v>179</v>
      </c>
      <c r="E48" s="6" t="s">
        <v>180</v>
      </c>
      <c r="F48" s="6" t="s">
        <v>181</v>
      </c>
      <c r="G48" s="7">
        <v>204050</v>
      </c>
      <c r="H48" s="7">
        <f>149200+15000+11000</f>
        <v>175200</v>
      </c>
      <c r="I48" s="8">
        <v>5</v>
      </c>
      <c r="J48" s="8">
        <v>4</v>
      </c>
      <c r="K48" s="4">
        <f t="shared" si="0"/>
        <v>9</v>
      </c>
      <c r="L48" s="11" t="s">
        <v>24</v>
      </c>
      <c r="M48" s="6" t="s">
        <v>76</v>
      </c>
      <c r="N48" s="6"/>
      <c r="O48" s="9"/>
    </row>
    <row r="49" spans="1:15" x14ac:dyDescent="0.25">
      <c r="A49" s="1">
        <v>31</v>
      </c>
      <c r="B49" s="11" t="s">
        <v>182</v>
      </c>
      <c r="C49" s="11" t="s">
        <v>44</v>
      </c>
      <c r="D49" s="1" t="s">
        <v>53</v>
      </c>
      <c r="E49" s="1" t="s">
        <v>183</v>
      </c>
      <c r="F49" s="1" t="s">
        <v>184</v>
      </c>
      <c r="G49" s="2">
        <v>204350</v>
      </c>
      <c r="H49" s="2">
        <f>149200+30000+11000</f>
        <v>190200</v>
      </c>
      <c r="I49" s="13">
        <v>3</v>
      </c>
      <c r="J49" s="13">
        <v>1</v>
      </c>
      <c r="K49" s="4">
        <f t="shared" si="0"/>
        <v>4</v>
      </c>
      <c r="L49" s="11" t="s">
        <v>50</v>
      </c>
      <c r="M49" s="1" t="s">
        <v>51</v>
      </c>
      <c r="N49" s="1" t="s">
        <v>56</v>
      </c>
      <c r="O49" s="5"/>
    </row>
    <row r="50" spans="1:15" x14ac:dyDescent="0.25">
      <c r="A50" s="6">
        <v>32</v>
      </c>
      <c r="B50" s="6" t="s">
        <v>185</v>
      </c>
      <c r="C50" s="6" t="s">
        <v>14</v>
      </c>
      <c r="D50" s="6" t="s">
        <v>53</v>
      </c>
      <c r="E50" s="6" t="s">
        <v>186</v>
      </c>
      <c r="F50" s="6" t="s">
        <v>187</v>
      </c>
      <c r="G50" s="7">
        <v>251670</v>
      </c>
      <c r="H50" s="7">
        <f>198900+9000</f>
        <v>207900</v>
      </c>
      <c r="I50" s="3">
        <v>5</v>
      </c>
      <c r="J50" s="3">
        <v>4</v>
      </c>
      <c r="K50" s="4">
        <f t="shared" si="0"/>
        <v>9</v>
      </c>
      <c r="L50" s="6" t="s">
        <v>25</v>
      </c>
      <c r="M50" s="6" t="s">
        <v>18</v>
      </c>
      <c r="N50" s="6"/>
      <c r="O50" s="9"/>
    </row>
    <row r="51" spans="1:15" x14ac:dyDescent="0.25">
      <c r="A51" s="1">
        <v>33</v>
      </c>
      <c r="B51" s="11" t="s">
        <v>188</v>
      </c>
      <c r="C51" s="11" t="s">
        <v>14</v>
      </c>
      <c r="D51" s="1" t="s">
        <v>160</v>
      </c>
      <c r="E51" s="1" t="s">
        <v>189</v>
      </c>
      <c r="F51" s="1" t="s">
        <v>190</v>
      </c>
      <c r="G51" s="2">
        <v>237310</v>
      </c>
      <c r="H51" s="2">
        <f>132600+12000+9000</f>
        <v>153600</v>
      </c>
      <c r="I51" s="10">
        <v>2</v>
      </c>
      <c r="J51" s="10">
        <v>2</v>
      </c>
      <c r="K51" s="4">
        <f t="shared" si="0"/>
        <v>4</v>
      </c>
      <c r="L51" s="11" t="s">
        <v>40</v>
      </c>
      <c r="M51" s="1" t="s">
        <v>50</v>
      </c>
      <c r="N51" s="1"/>
      <c r="O51" s="5"/>
    </row>
    <row r="52" spans="1:15" x14ac:dyDescent="0.25">
      <c r="A52" s="6">
        <v>34</v>
      </c>
      <c r="B52" s="6" t="s">
        <v>191</v>
      </c>
      <c r="C52" s="6" t="s">
        <v>14</v>
      </c>
      <c r="D52" s="6" t="s">
        <v>192</v>
      </c>
      <c r="E52" s="6" t="s">
        <v>193</v>
      </c>
      <c r="F52" s="16" t="s">
        <v>194</v>
      </c>
      <c r="G52" s="7">
        <v>158043</v>
      </c>
      <c r="H52" s="7">
        <f>149200+7000</f>
        <v>156200</v>
      </c>
      <c r="I52" s="3">
        <v>3</v>
      </c>
      <c r="J52" s="3">
        <v>3</v>
      </c>
      <c r="K52" s="4">
        <f t="shared" si="0"/>
        <v>6</v>
      </c>
      <c r="L52" s="6" t="s">
        <v>18</v>
      </c>
      <c r="M52" s="6" t="s">
        <v>81</v>
      </c>
      <c r="N52" s="6"/>
      <c r="O52" s="9"/>
    </row>
    <row r="53" spans="1:15" x14ac:dyDescent="0.25">
      <c r="A53" s="1">
        <v>35</v>
      </c>
      <c r="B53" s="11" t="s">
        <v>195</v>
      </c>
      <c r="C53" s="11" t="s">
        <v>14</v>
      </c>
      <c r="D53" s="1" t="s">
        <v>196</v>
      </c>
      <c r="E53" s="1" t="s">
        <v>197</v>
      </c>
      <c r="F53" s="11" t="s">
        <v>198</v>
      </c>
      <c r="G53" s="2">
        <v>349600</v>
      </c>
      <c r="H53" s="2">
        <f>149200+15000+11000</f>
        <v>175200</v>
      </c>
      <c r="I53" s="10">
        <v>3</v>
      </c>
      <c r="J53" s="10">
        <v>2</v>
      </c>
      <c r="K53" s="4">
        <f t="shared" si="0"/>
        <v>5</v>
      </c>
      <c r="L53" s="11" t="s">
        <v>56</v>
      </c>
      <c r="M53" s="1" t="s">
        <v>50</v>
      </c>
      <c r="N53" s="1"/>
      <c r="O53" s="5"/>
    </row>
    <row r="54" spans="1:15" x14ac:dyDescent="0.25">
      <c r="A54" s="6">
        <v>36</v>
      </c>
      <c r="B54" s="6" t="s">
        <v>199</v>
      </c>
      <c r="C54" s="6" t="s">
        <v>14</v>
      </c>
      <c r="D54" s="6" t="s">
        <v>200</v>
      </c>
      <c r="E54" s="6" t="s">
        <v>201</v>
      </c>
      <c r="F54" s="6" t="s">
        <v>202</v>
      </c>
      <c r="G54" s="7">
        <v>186969</v>
      </c>
      <c r="H54" s="7">
        <f>149200+11000</f>
        <v>160200</v>
      </c>
      <c r="I54" s="3">
        <v>2</v>
      </c>
      <c r="J54" s="3">
        <v>3</v>
      </c>
      <c r="K54" s="4">
        <f t="shared" si="0"/>
        <v>5</v>
      </c>
      <c r="L54" s="6" t="s">
        <v>19</v>
      </c>
      <c r="M54" s="6" t="s">
        <v>18</v>
      </c>
      <c r="N54" s="6"/>
      <c r="O54" s="9"/>
    </row>
    <row r="55" spans="1:15" x14ac:dyDescent="0.25">
      <c r="A55" s="1">
        <v>37</v>
      </c>
      <c r="B55" s="11" t="s">
        <v>203</v>
      </c>
      <c r="C55" s="11" t="s">
        <v>14</v>
      </c>
      <c r="D55" s="1" t="s">
        <v>204</v>
      </c>
      <c r="E55" s="1" t="s">
        <v>205</v>
      </c>
      <c r="F55" s="1" t="s">
        <v>206</v>
      </c>
      <c r="G55" s="2">
        <v>193317</v>
      </c>
      <c r="H55" s="2">
        <f>149200+9000+15000</f>
        <v>173200</v>
      </c>
      <c r="I55" s="10">
        <v>1</v>
      </c>
      <c r="J55" s="10">
        <v>2</v>
      </c>
      <c r="K55" s="4">
        <f t="shared" si="0"/>
        <v>3</v>
      </c>
      <c r="L55" s="11" t="s">
        <v>81</v>
      </c>
      <c r="M55" s="1" t="s">
        <v>24</v>
      </c>
      <c r="N55" s="1"/>
      <c r="O55" s="5"/>
    </row>
    <row r="56" spans="1:15" x14ac:dyDescent="0.25">
      <c r="A56" s="6">
        <v>38</v>
      </c>
      <c r="B56" s="6" t="s">
        <v>207</v>
      </c>
      <c r="C56" s="6" t="s">
        <v>14</v>
      </c>
      <c r="D56" s="6" t="s">
        <v>208</v>
      </c>
      <c r="E56" s="6" t="s">
        <v>209</v>
      </c>
      <c r="F56" s="6" t="s">
        <v>210</v>
      </c>
      <c r="G56" s="7">
        <v>163350</v>
      </c>
      <c r="H56" s="7">
        <f>149200+11000</f>
        <v>160200</v>
      </c>
      <c r="I56" s="8">
        <v>5</v>
      </c>
      <c r="J56" s="8">
        <v>5</v>
      </c>
      <c r="K56" s="4">
        <f t="shared" si="0"/>
        <v>10</v>
      </c>
      <c r="L56" s="6" t="s">
        <v>81</v>
      </c>
      <c r="M56" s="11" t="s">
        <v>56</v>
      </c>
      <c r="N56" s="11"/>
      <c r="O56" s="9"/>
    </row>
    <row r="57" spans="1:15" x14ac:dyDescent="0.25">
      <c r="A57" s="6">
        <v>38</v>
      </c>
      <c r="B57" s="6" t="s">
        <v>211</v>
      </c>
      <c r="C57" s="6" t="s">
        <v>14</v>
      </c>
      <c r="D57" s="6" t="s">
        <v>212</v>
      </c>
      <c r="E57" s="6" t="s">
        <v>213</v>
      </c>
      <c r="F57" s="6" t="s">
        <v>32</v>
      </c>
      <c r="G57" s="7">
        <v>218291</v>
      </c>
      <c r="H57" s="7">
        <f>145200+11000+30000</f>
        <v>186200</v>
      </c>
      <c r="I57" s="8">
        <v>5</v>
      </c>
      <c r="J57" s="8">
        <v>5</v>
      </c>
      <c r="K57" s="4">
        <f t="shared" si="0"/>
        <v>10</v>
      </c>
      <c r="L57" s="6" t="s">
        <v>29</v>
      </c>
      <c r="M57" s="6" t="s">
        <v>29</v>
      </c>
      <c r="N57" s="6"/>
      <c r="O57" s="9"/>
    </row>
    <row r="58" spans="1:15" x14ac:dyDescent="0.25">
      <c r="A58" s="1">
        <v>39</v>
      </c>
      <c r="B58" s="11" t="s">
        <v>214</v>
      </c>
      <c r="C58" s="11" t="s">
        <v>14</v>
      </c>
      <c r="D58" s="1" t="s">
        <v>146</v>
      </c>
      <c r="E58" s="1" t="s">
        <v>215</v>
      </c>
      <c r="F58" s="1" t="s">
        <v>216</v>
      </c>
      <c r="G58" s="2">
        <v>194550</v>
      </c>
      <c r="H58" s="2">
        <f>149200+30000+11000</f>
        <v>190200</v>
      </c>
      <c r="I58" s="10">
        <v>2</v>
      </c>
      <c r="J58" s="10">
        <v>3</v>
      </c>
      <c r="K58" s="4">
        <f t="shared" si="0"/>
        <v>5</v>
      </c>
      <c r="L58" s="1" t="s">
        <v>76</v>
      </c>
      <c r="M58" s="11" t="s">
        <v>40</v>
      </c>
      <c r="N58" s="11"/>
      <c r="O58" s="5"/>
    </row>
    <row r="59" spans="1:15" x14ac:dyDescent="0.25">
      <c r="A59" s="6">
        <v>40</v>
      </c>
      <c r="B59" s="6" t="s">
        <v>217</v>
      </c>
      <c r="C59" s="6" t="s">
        <v>14</v>
      </c>
      <c r="D59" s="6" t="s">
        <v>200</v>
      </c>
      <c r="E59" s="6" t="s">
        <v>218</v>
      </c>
      <c r="F59" s="6" t="s">
        <v>219</v>
      </c>
      <c r="G59" s="7">
        <v>303800</v>
      </c>
      <c r="H59" s="7">
        <f>216000+8800</f>
        <v>224800</v>
      </c>
      <c r="I59" s="13">
        <v>5</v>
      </c>
      <c r="J59" s="13">
        <v>2</v>
      </c>
      <c r="K59" s="4">
        <f t="shared" si="0"/>
        <v>7</v>
      </c>
      <c r="L59" s="6" t="s">
        <v>18</v>
      </c>
      <c r="M59" s="6" t="s">
        <v>25</v>
      </c>
      <c r="N59" s="6"/>
      <c r="O59" s="9"/>
    </row>
    <row r="60" spans="1:15" x14ac:dyDescent="0.25">
      <c r="A60" s="1">
        <v>41</v>
      </c>
      <c r="B60" s="11" t="s">
        <v>220</v>
      </c>
      <c r="C60" s="11" t="s">
        <v>14</v>
      </c>
      <c r="D60" s="1" t="s">
        <v>21</v>
      </c>
      <c r="E60" s="1" t="s">
        <v>221</v>
      </c>
      <c r="F60" s="1" t="s">
        <v>222</v>
      </c>
      <c r="G60" s="2">
        <v>204160</v>
      </c>
      <c r="H60" s="2">
        <f>149200+30000+11000</f>
        <v>190200</v>
      </c>
      <c r="I60" s="13">
        <v>2</v>
      </c>
      <c r="J60" s="13">
        <v>3.5</v>
      </c>
      <c r="K60" s="4">
        <f t="shared" si="0"/>
        <v>5.5</v>
      </c>
      <c r="L60" s="11" t="s">
        <v>56</v>
      </c>
      <c r="M60" s="11" t="s">
        <v>76</v>
      </c>
      <c r="N60" s="11"/>
      <c r="O60" s="5"/>
    </row>
    <row r="61" spans="1:15" x14ac:dyDescent="0.25">
      <c r="A61" s="1">
        <v>41</v>
      </c>
      <c r="B61" s="11" t="s">
        <v>223</v>
      </c>
      <c r="C61" s="11" t="s">
        <v>44</v>
      </c>
      <c r="D61" s="1" t="s">
        <v>21</v>
      </c>
      <c r="E61" s="1" t="s">
        <v>224</v>
      </c>
      <c r="F61" s="1" t="s">
        <v>32</v>
      </c>
      <c r="G61" s="2">
        <v>232750</v>
      </c>
      <c r="H61" s="2">
        <f>198900+7500+10000</f>
        <v>216400</v>
      </c>
      <c r="I61" s="13">
        <v>2</v>
      </c>
      <c r="J61" s="13">
        <v>3.5</v>
      </c>
      <c r="K61" s="4">
        <f t="shared" si="0"/>
        <v>5.5</v>
      </c>
      <c r="L61" s="1" t="s">
        <v>29</v>
      </c>
      <c r="M61" s="1" t="s">
        <v>29</v>
      </c>
      <c r="N61" s="1"/>
      <c r="O61" s="5"/>
    </row>
    <row r="62" spans="1:15" x14ac:dyDescent="0.25">
      <c r="A62" s="6">
        <v>42</v>
      </c>
      <c r="B62" s="6" t="s">
        <v>225</v>
      </c>
      <c r="C62" s="6" t="s">
        <v>14</v>
      </c>
      <c r="D62" s="6" t="s">
        <v>78</v>
      </c>
      <c r="E62" s="6" t="s">
        <v>226</v>
      </c>
      <c r="F62" s="6" t="s">
        <v>227</v>
      </c>
      <c r="G62" s="7">
        <v>151100</v>
      </c>
      <c r="H62" s="7">
        <f>149200+6000</f>
        <v>155200</v>
      </c>
      <c r="I62" s="8">
        <v>4.5</v>
      </c>
      <c r="J62" s="8">
        <v>4</v>
      </c>
      <c r="K62" s="4">
        <f t="shared" si="0"/>
        <v>8.5</v>
      </c>
      <c r="L62" s="6" t="s">
        <v>67</v>
      </c>
      <c r="M62" s="6" t="s">
        <v>24</v>
      </c>
      <c r="N62" s="6"/>
      <c r="O62" s="9"/>
    </row>
    <row r="63" spans="1:15" x14ac:dyDescent="0.25">
      <c r="A63" s="1">
        <v>43</v>
      </c>
      <c r="B63" s="11" t="s">
        <v>228</v>
      </c>
      <c r="C63" s="11" t="s">
        <v>14</v>
      </c>
      <c r="D63" s="1" t="s">
        <v>229</v>
      </c>
      <c r="E63" s="1" t="s">
        <v>230</v>
      </c>
      <c r="F63" s="1" t="s">
        <v>231</v>
      </c>
      <c r="G63" s="2">
        <v>214950</v>
      </c>
      <c r="H63" s="2">
        <f>216000+11000</f>
        <v>227000</v>
      </c>
      <c r="I63" s="3">
        <v>3</v>
      </c>
      <c r="J63" s="3">
        <v>3</v>
      </c>
      <c r="K63" s="4">
        <f t="shared" si="0"/>
        <v>6</v>
      </c>
      <c r="L63" s="1" t="s">
        <v>18</v>
      </c>
      <c r="M63" s="1" t="s">
        <v>19</v>
      </c>
      <c r="N63" s="1"/>
      <c r="O63" s="5" t="s">
        <v>81</v>
      </c>
    </row>
    <row r="64" spans="1:15" x14ac:dyDescent="0.25">
      <c r="A64" s="6">
        <v>44</v>
      </c>
      <c r="B64" s="6" t="s">
        <v>232</v>
      </c>
      <c r="C64" s="6" t="s">
        <v>14</v>
      </c>
      <c r="D64" s="6" t="s">
        <v>156</v>
      </c>
      <c r="E64" s="6" t="s">
        <v>233</v>
      </c>
      <c r="F64" s="6" t="s">
        <v>234</v>
      </c>
      <c r="G64" s="7">
        <v>215350</v>
      </c>
      <c r="H64" s="7">
        <f>149200+30000+14000</f>
        <v>193200</v>
      </c>
      <c r="I64" s="3">
        <v>4</v>
      </c>
      <c r="J64" s="3">
        <v>4</v>
      </c>
      <c r="K64" s="4">
        <f t="shared" si="0"/>
        <v>8</v>
      </c>
      <c r="L64" s="6" t="s">
        <v>76</v>
      </c>
      <c r="M64" s="6" t="s">
        <v>67</v>
      </c>
      <c r="N64" s="6"/>
      <c r="O64" s="9" t="s">
        <v>50</v>
      </c>
    </row>
    <row r="65" spans="1:15" x14ac:dyDescent="0.25">
      <c r="A65" s="6">
        <v>44</v>
      </c>
      <c r="B65" s="6" t="s">
        <v>235</v>
      </c>
      <c r="C65" s="6" t="s">
        <v>14</v>
      </c>
      <c r="D65" s="6" t="s">
        <v>236</v>
      </c>
      <c r="E65" s="6"/>
      <c r="F65" s="6" t="s">
        <v>32</v>
      </c>
      <c r="G65" s="14" t="s">
        <v>237</v>
      </c>
      <c r="H65" s="14" t="s">
        <v>237</v>
      </c>
      <c r="I65" s="3">
        <v>4</v>
      </c>
      <c r="J65" s="3">
        <v>4</v>
      </c>
      <c r="K65" s="4">
        <f t="shared" si="0"/>
        <v>8</v>
      </c>
      <c r="L65" s="6" t="s">
        <v>29</v>
      </c>
      <c r="M65" s="6" t="s">
        <v>29</v>
      </c>
      <c r="N65" s="6"/>
      <c r="O65" s="9"/>
    </row>
    <row r="66" spans="1:15" x14ac:dyDescent="0.25">
      <c r="A66" s="1">
        <v>45</v>
      </c>
      <c r="B66" s="11" t="s">
        <v>238</v>
      </c>
      <c r="C66" s="11" t="s">
        <v>14</v>
      </c>
      <c r="D66" s="1" t="s">
        <v>69</v>
      </c>
      <c r="E66" s="1" t="s">
        <v>239</v>
      </c>
      <c r="F66" s="1" t="s">
        <v>240</v>
      </c>
      <c r="G66" s="2">
        <v>183350</v>
      </c>
      <c r="H66" s="2">
        <f>149200+30000+8000</f>
        <v>187200</v>
      </c>
      <c r="I66" s="10">
        <v>4</v>
      </c>
      <c r="J66" s="10">
        <v>4</v>
      </c>
      <c r="K66" s="4">
        <f t="shared" si="0"/>
        <v>8</v>
      </c>
      <c r="L66" s="1" t="s">
        <v>51</v>
      </c>
      <c r="M66" s="11" t="s">
        <v>50</v>
      </c>
      <c r="N66" s="11"/>
      <c r="O66" s="5"/>
    </row>
    <row r="67" spans="1:15" x14ac:dyDescent="0.25">
      <c r="A67" s="6">
        <v>46</v>
      </c>
      <c r="B67" s="6" t="s">
        <v>241</v>
      </c>
      <c r="C67" s="6" t="s">
        <v>14</v>
      </c>
      <c r="D67" s="6" t="s">
        <v>242</v>
      </c>
      <c r="E67" s="6" t="s">
        <v>243</v>
      </c>
      <c r="F67" s="6" t="s">
        <v>244</v>
      </c>
      <c r="G67" s="7">
        <v>204700</v>
      </c>
      <c r="H67" s="7">
        <f>132600+30000+9000</f>
        <v>171600</v>
      </c>
      <c r="I67" s="8">
        <v>3</v>
      </c>
      <c r="J67" s="8">
        <v>2</v>
      </c>
      <c r="K67" s="4">
        <f t="shared" ref="K67:K85" si="1">I67+J67</f>
        <v>5</v>
      </c>
      <c r="L67" s="6" t="s">
        <v>50</v>
      </c>
      <c r="M67" s="6" t="s">
        <v>56</v>
      </c>
      <c r="N67" s="6"/>
      <c r="O67" s="9"/>
    </row>
    <row r="68" spans="1:15" x14ac:dyDescent="0.25">
      <c r="A68" s="1">
        <v>47</v>
      </c>
      <c r="B68" s="11" t="s">
        <v>245</v>
      </c>
      <c r="C68" s="11" t="s">
        <v>14</v>
      </c>
      <c r="D68" s="1" t="s">
        <v>246</v>
      </c>
      <c r="E68" s="1" t="s">
        <v>247</v>
      </c>
      <c r="F68" s="1" t="s">
        <v>248</v>
      </c>
      <c r="G68" s="2">
        <v>161850</v>
      </c>
      <c r="H68" s="2">
        <f>149200+0</f>
        <v>149200</v>
      </c>
      <c r="I68" s="13">
        <v>1</v>
      </c>
      <c r="J68" s="13">
        <v>4</v>
      </c>
      <c r="K68" s="4">
        <f t="shared" si="1"/>
        <v>5</v>
      </c>
      <c r="L68" s="11" t="s">
        <v>51</v>
      </c>
      <c r="M68" s="1" t="s">
        <v>40</v>
      </c>
      <c r="N68" s="1" t="s">
        <v>67</v>
      </c>
      <c r="O68" s="5"/>
    </row>
    <row r="69" spans="1:15" x14ac:dyDescent="0.25">
      <c r="A69" s="6">
        <v>48</v>
      </c>
      <c r="B69" s="6" t="s">
        <v>249</v>
      </c>
      <c r="C69" s="6" t="s">
        <v>14</v>
      </c>
      <c r="D69" s="6" t="s">
        <v>156</v>
      </c>
      <c r="E69" s="6" t="s">
        <v>250</v>
      </c>
      <c r="F69" s="6" t="s">
        <v>251</v>
      </c>
      <c r="G69" s="7">
        <v>325950</v>
      </c>
      <c r="H69" s="7">
        <f>216000+30000+11000</f>
        <v>257000</v>
      </c>
      <c r="I69" s="13">
        <v>3.5</v>
      </c>
      <c r="J69" s="13">
        <v>2</v>
      </c>
      <c r="K69" s="4">
        <f t="shared" si="1"/>
        <v>5.5</v>
      </c>
      <c r="L69" s="6" t="s">
        <v>56</v>
      </c>
      <c r="M69" s="6" t="s">
        <v>40</v>
      </c>
      <c r="N69" s="6"/>
      <c r="O69" s="9"/>
    </row>
    <row r="70" spans="1:15" x14ac:dyDescent="0.25">
      <c r="A70" s="1">
        <v>49</v>
      </c>
      <c r="B70" s="11" t="s">
        <v>252</v>
      </c>
      <c r="C70" s="11" t="s">
        <v>44</v>
      </c>
      <c r="D70" s="1" t="s">
        <v>253</v>
      </c>
      <c r="E70" s="1" t="s">
        <v>254</v>
      </c>
      <c r="F70" s="1" t="s">
        <v>255</v>
      </c>
      <c r="G70" s="2">
        <v>192950</v>
      </c>
      <c r="H70" s="2">
        <f>149200+11000+30000</f>
        <v>190200</v>
      </c>
      <c r="I70" s="10">
        <v>4</v>
      </c>
      <c r="J70" s="10">
        <v>4</v>
      </c>
      <c r="K70" s="4">
        <f t="shared" si="1"/>
        <v>8</v>
      </c>
      <c r="L70" s="1" t="s">
        <v>51</v>
      </c>
      <c r="M70" s="1" t="s">
        <v>76</v>
      </c>
      <c r="N70" s="1"/>
      <c r="O70" s="5"/>
    </row>
    <row r="71" spans="1:15" x14ac:dyDescent="0.25">
      <c r="A71" s="6">
        <v>50</v>
      </c>
      <c r="B71" s="6" t="s">
        <v>256</v>
      </c>
      <c r="C71" s="6" t="s">
        <v>44</v>
      </c>
      <c r="D71" s="6" t="s">
        <v>257</v>
      </c>
      <c r="E71" s="6" t="s">
        <v>258</v>
      </c>
      <c r="F71" s="6" t="s">
        <v>259</v>
      </c>
      <c r="G71" s="7">
        <v>178150</v>
      </c>
      <c r="H71" s="7">
        <f>149200+11000</f>
        <v>160200</v>
      </c>
      <c r="I71" s="8">
        <v>5</v>
      </c>
      <c r="J71" s="8">
        <v>5</v>
      </c>
      <c r="K71" s="4">
        <f t="shared" si="1"/>
        <v>10</v>
      </c>
      <c r="L71" s="6" t="s">
        <v>40</v>
      </c>
      <c r="M71" s="6" t="s">
        <v>67</v>
      </c>
      <c r="N71" s="6"/>
      <c r="O71" s="9" t="s">
        <v>50</v>
      </c>
    </row>
    <row r="72" spans="1:15" x14ac:dyDescent="0.25">
      <c r="A72" s="6">
        <v>50</v>
      </c>
      <c r="B72" s="6" t="s">
        <v>260</v>
      </c>
      <c r="C72" s="6" t="s">
        <v>44</v>
      </c>
      <c r="D72" s="6" t="s">
        <v>73</v>
      </c>
      <c r="E72" s="6" t="s">
        <v>261</v>
      </c>
      <c r="F72" s="6" t="s">
        <v>32</v>
      </c>
      <c r="G72" s="7">
        <v>189650</v>
      </c>
      <c r="H72" s="7">
        <f>149200+11000+15000</f>
        <v>175200</v>
      </c>
      <c r="I72" s="8">
        <v>5</v>
      </c>
      <c r="J72" s="8">
        <v>5</v>
      </c>
      <c r="K72" s="4">
        <f t="shared" si="1"/>
        <v>10</v>
      </c>
      <c r="L72" s="6" t="s">
        <v>29</v>
      </c>
      <c r="M72" s="6" t="s">
        <v>29</v>
      </c>
      <c r="N72" s="6"/>
      <c r="O72" s="9"/>
    </row>
    <row r="73" spans="1:15" x14ac:dyDescent="0.25">
      <c r="A73" s="1">
        <v>51</v>
      </c>
      <c r="B73" s="11" t="s">
        <v>262</v>
      </c>
      <c r="C73" s="11" t="s">
        <v>14</v>
      </c>
      <c r="D73" s="1" t="s">
        <v>64</v>
      </c>
      <c r="E73" s="1" t="s">
        <v>263</v>
      </c>
      <c r="F73" s="1" t="s">
        <v>264</v>
      </c>
      <c r="G73" s="2">
        <v>189800</v>
      </c>
      <c r="H73" s="2">
        <f>149200+11000+30000</f>
        <v>190200</v>
      </c>
      <c r="I73" s="3">
        <v>4</v>
      </c>
      <c r="J73" s="3">
        <v>3</v>
      </c>
      <c r="K73" s="4">
        <f t="shared" si="1"/>
        <v>7</v>
      </c>
      <c r="L73" s="11" t="s">
        <v>19</v>
      </c>
      <c r="M73" s="1" t="s">
        <v>76</v>
      </c>
      <c r="N73" s="1"/>
      <c r="O73" s="5" t="s">
        <v>265</v>
      </c>
    </row>
    <row r="74" spans="1:15" x14ac:dyDescent="0.25">
      <c r="A74" s="1">
        <v>51</v>
      </c>
      <c r="B74" s="11" t="s">
        <v>266</v>
      </c>
      <c r="C74" s="11" t="s">
        <v>44</v>
      </c>
      <c r="D74" s="1" t="s">
        <v>267</v>
      </c>
      <c r="E74" s="1" t="s">
        <v>268</v>
      </c>
      <c r="F74" s="1" t="s">
        <v>32</v>
      </c>
      <c r="G74" s="2">
        <v>163100</v>
      </c>
      <c r="H74" s="2">
        <f>149200+11000</f>
        <v>160200</v>
      </c>
      <c r="I74" s="3">
        <v>4</v>
      </c>
      <c r="J74" s="3">
        <v>3</v>
      </c>
      <c r="K74" s="4">
        <f t="shared" si="1"/>
        <v>7</v>
      </c>
      <c r="L74" s="1" t="s">
        <v>29</v>
      </c>
      <c r="M74" s="1" t="s">
        <v>29</v>
      </c>
      <c r="N74" s="1"/>
      <c r="O74" s="5" t="s">
        <v>29</v>
      </c>
    </row>
    <row r="75" spans="1:15" x14ac:dyDescent="0.25">
      <c r="A75" s="6">
        <v>52</v>
      </c>
      <c r="B75" s="6" t="s">
        <v>269</v>
      </c>
      <c r="C75" s="6" t="s">
        <v>14</v>
      </c>
      <c r="D75" s="6" t="s">
        <v>160</v>
      </c>
      <c r="E75" s="6" t="s">
        <v>270</v>
      </c>
      <c r="F75" s="6" t="s">
        <v>271</v>
      </c>
      <c r="G75" s="7">
        <v>172600</v>
      </c>
      <c r="H75" s="7">
        <f>149200+9950</f>
        <v>159150</v>
      </c>
      <c r="I75" s="13">
        <v>2</v>
      </c>
      <c r="J75" s="13">
        <v>4</v>
      </c>
      <c r="K75" s="4">
        <f t="shared" si="1"/>
        <v>6</v>
      </c>
      <c r="L75" s="6" t="s">
        <v>25</v>
      </c>
      <c r="M75" s="6" t="s">
        <v>24</v>
      </c>
      <c r="N75" s="6"/>
      <c r="O75" s="9"/>
    </row>
    <row r="76" spans="1:15" x14ac:dyDescent="0.25">
      <c r="A76" s="1">
        <v>53</v>
      </c>
      <c r="B76" s="11" t="s">
        <v>272</v>
      </c>
      <c r="C76" s="11" t="s">
        <v>14</v>
      </c>
      <c r="D76" s="1" t="s">
        <v>142</v>
      </c>
      <c r="E76" s="1" t="s">
        <v>273</v>
      </c>
      <c r="F76" s="1" t="s">
        <v>274</v>
      </c>
      <c r="G76" s="2">
        <v>169650</v>
      </c>
      <c r="H76" s="2">
        <f>149200+11000</f>
        <v>160200</v>
      </c>
      <c r="I76" s="10">
        <v>3.5</v>
      </c>
      <c r="J76" s="10">
        <v>4</v>
      </c>
      <c r="K76" s="4">
        <f t="shared" si="1"/>
        <v>7.5</v>
      </c>
      <c r="L76" s="1" t="s">
        <v>24</v>
      </c>
      <c r="M76" s="1" t="s">
        <v>19</v>
      </c>
      <c r="N76" s="1"/>
      <c r="O76" s="5" t="s">
        <v>67</v>
      </c>
    </row>
    <row r="77" spans="1:15" x14ac:dyDescent="0.25">
      <c r="A77" s="6">
        <v>54</v>
      </c>
      <c r="B77" s="6" t="s">
        <v>275</v>
      </c>
      <c r="C77" s="6" t="s">
        <v>14</v>
      </c>
      <c r="D77" s="6" t="s">
        <v>276</v>
      </c>
      <c r="E77" s="6" t="s">
        <v>277</v>
      </c>
      <c r="F77" s="6" t="s">
        <v>278</v>
      </c>
      <c r="G77" s="7">
        <v>199630</v>
      </c>
      <c r="H77" s="7">
        <f>144000+9500+8000</f>
        <v>161500</v>
      </c>
      <c r="I77" s="8">
        <v>4</v>
      </c>
      <c r="J77" s="8">
        <v>5</v>
      </c>
      <c r="K77" s="4">
        <f t="shared" si="1"/>
        <v>9</v>
      </c>
      <c r="L77" s="6" t="s">
        <v>25</v>
      </c>
      <c r="M77" s="6" t="s">
        <v>50</v>
      </c>
      <c r="N77" s="6"/>
      <c r="O77" s="9" t="s">
        <v>279</v>
      </c>
    </row>
    <row r="78" spans="1:15" x14ac:dyDescent="0.25">
      <c r="A78" s="6">
        <v>54</v>
      </c>
      <c r="B78" s="6" t="s">
        <v>280</v>
      </c>
      <c r="C78" s="6" t="s">
        <v>14</v>
      </c>
      <c r="D78" s="6" t="s">
        <v>69</v>
      </c>
      <c r="E78" s="6" t="s">
        <v>281</v>
      </c>
      <c r="F78" s="6"/>
      <c r="G78" s="7">
        <v>174338</v>
      </c>
      <c r="H78" s="7">
        <f>149200+14000</f>
        <v>163200</v>
      </c>
      <c r="I78" s="8">
        <v>4</v>
      </c>
      <c r="J78" s="8">
        <v>5</v>
      </c>
      <c r="K78" s="4">
        <f t="shared" si="1"/>
        <v>9</v>
      </c>
      <c r="L78" s="6" t="s">
        <v>29</v>
      </c>
      <c r="M78" s="6" t="s">
        <v>29</v>
      </c>
      <c r="N78" s="6"/>
      <c r="O78" s="9" t="s">
        <v>29</v>
      </c>
    </row>
    <row r="79" spans="1:15" x14ac:dyDescent="0.25">
      <c r="A79" s="1">
        <v>55</v>
      </c>
      <c r="B79" s="11" t="s">
        <v>282</v>
      </c>
      <c r="C79" s="11" t="s">
        <v>14</v>
      </c>
      <c r="D79" s="1" t="s">
        <v>257</v>
      </c>
      <c r="E79" s="1" t="s">
        <v>283</v>
      </c>
      <c r="F79" s="1" t="s">
        <v>284</v>
      </c>
      <c r="G79" s="2">
        <v>79975</v>
      </c>
      <c r="H79" s="2">
        <f>149200+5500</f>
        <v>154700</v>
      </c>
      <c r="I79" s="3">
        <v>3.5</v>
      </c>
      <c r="J79" s="3">
        <v>3</v>
      </c>
      <c r="K79" s="4">
        <f t="shared" si="1"/>
        <v>6.5</v>
      </c>
      <c r="L79" s="1" t="s">
        <v>67</v>
      </c>
      <c r="M79" s="1" t="s">
        <v>81</v>
      </c>
      <c r="N79" s="1"/>
      <c r="O79" s="5"/>
    </row>
    <row r="80" spans="1:15" x14ac:dyDescent="0.25">
      <c r="A80" s="1">
        <v>55</v>
      </c>
      <c r="B80" s="11" t="s">
        <v>285</v>
      </c>
      <c r="C80" s="11" t="s">
        <v>14</v>
      </c>
      <c r="D80" s="1" t="s">
        <v>257</v>
      </c>
      <c r="E80" s="1" t="s">
        <v>286</v>
      </c>
      <c r="F80" s="1" t="s">
        <v>32</v>
      </c>
      <c r="G80" s="2">
        <v>88175</v>
      </c>
      <c r="H80" s="2">
        <v>5500</v>
      </c>
      <c r="I80" s="3">
        <v>3.5</v>
      </c>
      <c r="J80" s="3">
        <v>3</v>
      </c>
      <c r="K80" s="4">
        <f t="shared" si="1"/>
        <v>6.5</v>
      </c>
      <c r="L80" s="1" t="s">
        <v>29</v>
      </c>
      <c r="M80" s="1" t="s">
        <v>29</v>
      </c>
      <c r="N80" s="1"/>
      <c r="O80" s="5"/>
    </row>
    <row r="81" spans="1:15" x14ac:dyDescent="0.25">
      <c r="A81" s="6">
        <v>56</v>
      </c>
      <c r="B81" s="6" t="s">
        <v>287</v>
      </c>
      <c r="C81" s="6" t="s">
        <v>14</v>
      </c>
      <c r="D81" s="6" t="s">
        <v>267</v>
      </c>
      <c r="E81" s="6" t="s">
        <v>288</v>
      </c>
      <c r="F81" s="6" t="s">
        <v>289</v>
      </c>
      <c r="G81" s="7">
        <v>161250</v>
      </c>
      <c r="H81" s="7">
        <f>149200+11000</f>
        <v>160200</v>
      </c>
      <c r="I81" s="8">
        <v>3.5</v>
      </c>
      <c r="J81" s="8">
        <v>4.5</v>
      </c>
      <c r="K81" s="4">
        <f t="shared" si="1"/>
        <v>8</v>
      </c>
      <c r="L81" s="6" t="s">
        <v>24</v>
      </c>
      <c r="M81" s="6" t="s">
        <v>67</v>
      </c>
      <c r="N81" s="6"/>
      <c r="O81" s="9" t="s">
        <v>81</v>
      </c>
    </row>
    <row r="82" spans="1:15" x14ac:dyDescent="0.25">
      <c r="A82" s="1">
        <v>57</v>
      </c>
      <c r="B82" s="11" t="s">
        <v>290</v>
      </c>
      <c r="C82" s="11" t="s">
        <v>44</v>
      </c>
      <c r="D82" s="1" t="s">
        <v>36</v>
      </c>
      <c r="E82" s="1" t="s">
        <v>291</v>
      </c>
      <c r="F82" s="1" t="s">
        <v>292</v>
      </c>
      <c r="G82" s="2">
        <v>203750</v>
      </c>
      <c r="H82" s="2">
        <f>149200+10000+30000</f>
        <v>189200</v>
      </c>
      <c r="I82" s="13">
        <v>4</v>
      </c>
      <c r="J82" s="13">
        <v>2</v>
      </c>
      <c r="K82" s="4">
        <f t="shared" si="1"/>
        <v>6</v>
      </c>
      <c r="L82" s="1" t="s">
        <v>40</v>
      </c>
      <c r="M82" s="1" t="s">
        <v>51</v>
      </c>
      <c r="N82" s="1" t="s">
        <v>76</v>
      </c>
      <c r="O82" s="5"/>
    </row>
    <row r="83" spans="1:15" x14ac:dyDescent="0.25">
      <c r="A83" s="6">
        <v>58</v>
      </c>
      <c r="B83" s="6" t="s">
        <v>280</v>
      </c>
      <c r="C83" s="6" t="s">
        <v>14</v>
      </c>
      <c r="D83" s="6" t="s">
        <v>69</v>
      </c>
      <c r="E83" s="6" t="s">
        <v>293</v>
      </c>
      <c r="F83" s="6" t="s">
        <v>294</v>
      </c>
      <c r="G83" s="7">
        <v>175838</v>
      </c>
      <c r="H83" s="7">
        <f>149200+11000</f>
        <v>160200</v>
      </c>
      <c r="I83" s="3">
        <v>4</v>
      </c>
      <c r="J83" s="3">
        <v>4</v>
      </c>
      <c r="K83" s="4">
        <f t="shared" si="1"/>
        <v>8</v>
      </c>
      <c r="L83" s="6" t="s">
        <v>67</v>
      </c>
      <c r="M83" s="6" t="s">
        <v>18</v>
      </c>
      <c r="N83" s="6"/>
      <c r="O83" s="15" t="s">
        <v>24</v>
      </c>
    </row>
    <row r="84" spans="1:15" x14ac:dyDescent="0.25">
      <c r="A84" s="1">
        <v>59</v>
      </c>
      <c r="B84" s="1" t="s">
        <v>295</v>
      </c>
      <c r="C84" s="1" t="s">
        <v>14</v>
      </c>
      <c r="D84" s="1" t="s">
        <v>85</v>
      </c>
      <c r="E84" s="1" t="s">
        <v>296</v>
      </c>
      <c r="F84" s="1" t="s">
        <v>297</v>
      </c>
      <c r="G84" s="2">
        <v>225150</v>
      </c>
      <c r="H84" s="2">
        <f>149200+11000</f>
        <v>160200</v>
      </c>
      <c r="I84" s="3">
        <v>3</v>
      </c>
      <c r="J84" s="3">
        <v>3.5</v>
      </c>
      <c r="K84" s="4">
        <f t="shared" si="1"/>
        <v>6.5</v>
      </c>
      <c r="L84" s="1" t="s">
        <v>19</v>
      </c>
      <c r="M84" s="1" t="s">
        <v>81</v>
      </c>
      <c r="N84" s="1"/>
      <c r="O84" s="5"/>
    </row>
    <row r="85" spans="1:15" x14ac:dyDescent="0.25">
      <c r="A85" s="6" t="s">
        <v>298</v>
      </c>
      <c r="B85" s="6" t="s">
        <v>280</v>
      </c>
      <c r="C85" s="6"/>
      <c r="D85" s="6"/>
      <c r="E85" s="6" t="s">
        <v>299</v>
      </c>
      <c r="F85" s="6" t="s">
        <v>300</v>
      </c>
      <c r="G85" s="7">
        <v>527038</v>
      </c>
      <c r="H85" s="7">
        <f>70000+5000+33404+40000+216000*0.5</f>
        <v>256404</v>
      </c>
      <c r="I85" s="8">
        <v>5</v>
      </c>
      <c r="J85" s="8">
        <v>5</v>
      </c>
      <c r="K85" s="4">
        <f t="shared" si="1"/>
        <v>10</v>
      </c>
      <c r="L85" s="6"/>
      <c r="M85" s="6"/>
      <c r="N85" s="6"/>
      <c r="O85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abSelected="1" workbookViewId="0">
      <selection activeCell="P86" sqref="P86"/>
    </sheetView>
  </sheetViews>
  <sheetFormatPr baseColWidth="10" defaultRowHeight="15" x14ac:dyDescent="0.25"/>
  <cols>
    <col min="1" max="1" width="5.42578125" customWidth="1"/>
    <col min="2" max="2" width="15.7109375" customWidth="1"/>
    <col min="3" max="3" width="4.85546875" customWidth="1"/>
    <col min="12" max="12" width="11.28515625" customWidth="1"/>
    <col min="13" max="13" width="10" customWidth="1"/>
  </cols>
  <sheetData>
    <row r="1" spans="1:35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301</v>
      </c>
      <c r="R1" t="s">
        <v>12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35" x14ac:dyDescent="0.25">
      <c r="A2" s="6">
        <v>38</v>
      </c>
      <c r="B2" s="6" t="s">
        <v>207</v>
      </c>
      <c r="C2" s="6" t="s">
        <v>14</v>
      </c>
      <c r="D2" s="6" t="s">
        <v>208</v>
      </c>
      <c r="E2" s="6" t="s">
        <v>209</v>
      </c>
      <c r="F2" s="6" t="s">
        <v>210</v>
      </c>
      <c r="G2" s="7">
        <v>163350</v>
      </c>
      <c r="H2" s="7">
        <f>149200+11000</f>
        <v>160200</v>
      </c>
      <c r="I2" s="7">
        <f>149200+11000</f>
        <v>160200</v>
      </c>
      <c r="J2" s="7">
        <f>149200+11000</f>
        <v>160200</v>
      </c>
      <c r="K2" s="7">
        <f>149200+11000</f>
        <v>160200</v>
      </c>
      <c r="L2" s="8">
        <v>5</v>
      </c>
      <c r="M2" s="8">
        <v>5</v>
      </c>
      <c r="N2" s="4">
        <f>L2+M2</f>
        <v>10</v>
      </c>
      <c r="O2" s="6" t="s">
        <v>81</v>
      </c>
      <c r="P2" s="11" t="s">
        <v>56</v>
      </c>
      <c r="Q2" s="11"/>
      <c r="R2" s="19"/>
      <c r="S2" s="21"/>
      <c r="T2" s="21"/>
      <c r="U2" s="21"/>
      <c r="V2" s="21"/>
      <c r="W2" s="21"/>
      <c r="X2" s="21"/>
      <c r="Y2" s="23"/>
      <c r="Z2" s="23"/>
      <c r="AA2" s="23"/>
      <c r="AB2" s="23"/>
      <c r="AC2" s="22"/>
      <c r="AD2" s="22"/>
      <c r="AE2" s="22"/>
      <c r="AF2" s="21"/>
      <c r="AG2" s="21"/>
      <c r="AH2" s="21"/>
      <c r="AI2" s="24"/>
    </row>
    <row r="3" spans="1:35" x14ac:dyDescent="0.25">
      <c r="A3" s="6">
        <v>38</v>
      </c>
      <c r="B3" s="6" t="s">
        <v>211</v>
      </c>
      <c r="C3" s="6" t="s">
        <v>14</v>
      </c>
      <c r="D3" s="6" t="s">
        <v>212</v>
      </c>
      <c r="E3" s="6" t="s">
        <v>213</v>
      </c>
      <c r="F3" s="6" t="s">
        <v>32</v>
      </c>
      <c r="G3" s="7">
        <v>218291</v>
      </c>
      <c r="H3" s="7">
        <f>145200+11000+30000</f>
        <v>186200</v>
      </c>
      <c r="I3" s="7">
        <f>145200+11000+30000</f>
        <v>186200</v>
      </c>
      <c r="J3" s="7">
        <f>145200+11000+30000</f>
        <v>186200</v>
      </c>
      <c r="K3" s="7">
        <f>145200+11000+30000</f>
        <v>186200</v>
      </c>
      <c r="L3" s="8">
        <v>5</v>
      </c>
      <c r="M3" s="8">
        <v>5</v>
      </c>
      <c r="N3" s="4">
        <f>L3+M3</f>
        <v>10</v>
      </c>
      <c r="O3" s="6" t="s">
        <v>29</v>
      </c>
      <c r="P3" s="6" t="s">
        <v>29</v>
      </c>
      <c r="Q3" s="6"/>
      <c r="R3" s="19"/>
      <c r="S3" s="21"/>
      <c r="T3" s="21"/>
      <c r="U3" s="21"/>
      <c r="V3" s="21"/>
      <c r="W3" s="21"/>
      <c r="X3" s="21"/>
      <c r="Y3" s="23"/>
      <c r="Z3" s="23"/>
      <c r="AA3" s="23"/>
      <c r="AB3" s="23"/>
      <c r="AC3" s="22"/>
      <c r="AD3" s="22"/>
      <c r="AE3" s="22"/>
      <c r="AF3" s="21"/>
      <c r="AG3" s="21"/>
      <c r="AH3" s="21"/>
      <c r="AI3" s="24"/>
    </row>
    <row r="4" spans="1:35" x14ac:dyDescent="0.25">
      <c r="A4" s="6">
        <v>50</v>
      </c>
      <c r="B4" s="6" t="s">
        <v>256</v>
      </c>
      <c r="C4" s="6" t="s">
        <v>44</v>
      </c>
      <c r="D4" s="6" t="s">
        <v>257</v>
      </c>
      <c r="E4" s="6" t="s">
        <v>258</v>
      </c>
      <c r="F4" s="6" t="s">
        <v>259</v>
      </c>
      <c r="G4" s="7">
        <v>178150</v>
      </c>
      <c r="H4" s="7">
        <f>149200+11000</f>
        <v>160200</v>
      </c>
      <c r="I4" s="7">
        <f>149200+11000</f>
        <v>160200</v>
      </c>
      <c r="J4" s="7">
        <f>149200+11000</f>
        <v>160200</v>
      </c>
      <c r="K4" s="7">
        <f>149200+11000</f>
        <v>160200</v>
      </c>
      <c r="L4" s="8">
        <v>5</v>
      </c>
      <c r="M4" s="8">
        <v>5</v>
      </c>
      <c r="N4" s="4">
        <f>L4+M4</f>
        <v>10</v>
      </c>
      <c r="O4" s="6" t="s">
        <v>40</v>
      </c>
      <c r="P4" s="6" t="s">
        <v>67</v>
      </c>
      <c r="Q4" s="6"/>
      <c r="R4" s="19" t="s">
        <v>50</v>
      </c>
      <c r="S4" s="21"/>
      <c r="T4" s="21"/>
      <c r="U4" s="21"/>
      <c r="V4" s="21"/>
      <c r="W4" s="21"/>
      <c r="X4" s="21"/>
      <c r="Y4" s="23"/>
      <c r="Z4" s="23"/>
      <c r="AA4" s="23"/>
      <c r="AB4" s="23"/>
      <c r="AC4" s="22"/>
      <c r="AD4" s="22"/>
      <c r="AE4" s="22"/>
      <c r="AF4" s="21"/>
      <c r="AG4" s="21"/>
      <c r="AH4" s="21"/>
      <c r="AI4" s="24"/>
    </row>
    <row r="5" spans="1:35" x14ac:dyDescent="0.25">
      <c r="A5" s="6">
        <v>50</v>
      </c>
      <c r="B5" s="6" t="s">
        <v>260</v>
      </c>
      <c r="C5" s="6" t="s">
        <v>44</v>
      </c>
      <c r="D5" s="6" t="s">
        <v>73</v>
      </c>
      <c r="E5" s="6" t="s">
        <v>261</v>
      </c>
      <c r="F5" s="6" t="s">
        <v>32</v>
      </c>
      <c r="G5" s="7">
        <v>189650</v>
      </c>
      <c r="H5" s="7">
        <f>149200+11000+15000</f>
        <v>175200</v>
      </c>
      <c r="I5" s="7">
        <f>149200+11000+15000</f>
        <v>175200</v>
      </c>
      <c r="J5" s="7">
        <f>149200+11000+15000</f>
        <v>175200</v>
      </c>
      <c r="K5" s="7">
        <f>149200+11000+15000</f>
        <v>175200</v>
      </c>
      <c r="L5" s="8">
        <v>5</v>
      </c>
      <c r="M5" s="8">
        <v>5</v>
      </c>
      <c r="N5" s="4">
        <f>L5+M5</f>
        <v>10</v>
      </c>
      <c r="O5" s="6" t="s">
        <v>29</v>
      </c>
      <c r="P5" s="6" t="s">
        <v>29</v>
      </c>
      <c r="Q5" s="6"/>
      <c r="R5" s="19"/>
      <c r="S5" s="21"/>
      <c r="T5" s="21"/>
      <c r="U5" s="21"/>
      <c r="V5" s="21"/>
      <c r="W5" s="21"/>
      <c r="X5" s="21"/>
      <c r="Y5" s="23"/>
      <c r="Z5" s="23"/>
      <c r="AA5" s="23"/>
      <c r="AB5" s="23"/>
      <c r="AC5" s="22"/>
      <c r="AD5" s="22"/>
      <c r="AE5" s="22"/>
      <c r="AF5" s="21"/>
      <c r="AG5" s="21"/>
      <c r="AH5" s="21"/>
      <c r="AI5" s="24"/>
    </row>
    <row r="6" spans="1:35" x14ac:dyDescent="0.25">
      <c r="A6" s="6" t="s">
        <v>298</v>
      </c>
      <c r="B6" s="6" t="s">
        <v>280</v>
      </c>
      <c r="C6" s="6"/>
      <c r="D6" s="6"/>
      <c r="E6" s="6" t="s">
        <v>299</v>
      </c>
      <c r="F6" s="6" t="s">
        <v>300</v>
      </c>
      <c r="G6" s="7">
        <v>527038</v>
      </c>
      <c r="H6" s="7">
        <f>70000+5000+33404+40000+216000*0.5</f>
        <v>256404</v>
      </c>
      <c r="I6" s="7">
        <f>70000+5000+33404+40000+216000*0.5</f>
        <v>256404</v>
      </c>
      <c r="J6" s="7">
        <f>70000+5000+33404+40000+216000*0.5</f>
        <v>256404</v>
      </c>
      <c r="K6" s="7">
        <f>70000+5000+33404+40000+216000*0.5</f>
        <v>256404</v>
      </c>
      <c r="L6" s="8">
        <v>5</v>
      </c>
      <c r="M6" s="8">
        <v>5</v>
      </c>
      <c r="N6" s="4">
        <f>L6+M6</f>
        <v>10</v>
      </c>
      <c r="O6" s="6"/>
      <c r="P6" s="6"/>
      <c r="Q6" s="6"/>
      <c r="R6" s="19"/>
      <c r="S6" s="21"/>
      <c r="T6" s="21"/>
      <c r="U6" s="21"/>
      <c r="V6" s="21"/>
      <c r="W6" s="21"/>
      <c r="X6" s="21"/>
      <c r="Y6" s="23"/>
      <c r="Z6" s="23"/>
      <c r="AA6" s="23"/>
      <c r="AB6" s="23"/>
      <c r="AC6" s="22"/>
      <c r="AD6" s="22"/>
      <c r="AE6" s="22"/>
      <c r="AF6" s="21"/>
      <c r="AG6" s="21"/>
      <c r="AH6" s="21"/>
      <c r="AI6" s="24"/>
    </row>
    <row r="7" spans="1:35" x14ac:dyDescent="0.25">
      <c r="A7" s="6">
        <v>14</v>
      </c>
      <c r="B7" s="6" t="s">
        <v>104</v>
      </c>
      <c r="C7" s="6" t="s">
        <v>44</v>
      </c>
      <c r="D7" s="6" t="s">
        <v>53</v>
      </c>
      <c r="E7" s="6" t="s">
        <v>105</v>
      </c>
      <c r="F7" s="6" t="s">
        <v>106</v>
      </c>
      <c r="G7" s="7">
        <v>256348</v>
      </c>
      <c r="H7" s="7">
        <f>198900+10500</f>
        <v>209400</v>
      </c>
      <c r="I7" s="7">
        <f>198900+10500</f>
        <v>209400</v>
      </c>
      <c r="J7" s="7">
        <f>198900+10500</f>
        <v>209400</v>
      </c>
      <c r="K7" s="7">
        <f>198900+10500</f>
        <v>209400</v>
      </c>
      <c r="L7" s="8">
        <v>4</v>
      </c>
      <c r="M7" s="8">
        <v>5</v>
      </c>
      <c r="N7" s="4">
        <f>L7+M7</f>
        <v>9</v>
      </c>
      <c r="O7" s="6" t="s">
        <v>81</v>
      </c>
      <c r="P7" s="6" t="s">
        <v>19</v>
      </c>
      <c r="Q7" s="6"/>
      <c r="R7" s="19"/>
      <c r="S7" s="21"/>
      <c r="T7" s="21"/>
      <c r="U7" s="21"/>
      <c r="V7" s="21"/>
      <c r="W7" s="21"/>
      <c r="X7" s="21"/>
      <c r="Y7" s="23"/>
      <c r="Z7" s="23"/>
      <c r="AA7" s="23"/>
      <c r="AB7" s="23"/>
      <c r="AC7" s="22"/>
      <c r="AD7" s="22"/>
      <c r="AE7" s="22"/>
      <c r="AF7" s="21"/>
      <c r="AG7" s="21"/>
      <c r="AH7" s="21"/>
      <c r="AI7" s="24"/>
    </row>
    <row r="8" spans="1:35" x14ac:dyDescent="0.25">
      <c r="A8" s="6">
        <v>54</v>
      </c>
      <c r="B8" s="6" t="s">
        <v>275</v>
      </c>
      <c r="C8" s="6" t="s">
        <v>14</v>
      </c>
      <c r="D8" s="6" t="s">
        <v>276</v>
      </c>
      <c r="E8" s="6" t="s">
        <v>277</v>
      </c>
      <c r="F8" s="6" t="s">
        <v>278</v>
      </c>
      <c r="G8" s="7">
        <v>199630</v>
      </c>
      <c r="H8" s="7">
        <f>144000+9500+8000</f>
        <v>161500</v>
      </c>
      <c r="I8" s="7">
        <f>144000+9500+8000</f>
        <v>161500</v>
      </c>
      <c r="J8" s="7">
        <f>144000+9500+8000</f>
        <v>161500</v>
      </c>
      <c r="K8" s="7">
        <f>144000+9500+8000</f>
        <v>161500</v>
      </c>
      <c r="L8" s="8">
        <v>4</v>
      </c>
      <c r="M8" s="8">
        <v>5</v>
      </c>
      <c r="N8" s="4">
        <f>L8+M8</f>
        <v>9</v>
      </c>
      <c r="O8" s="6" t="s">
        <v>25</v>
      </c>
      <c r="P8" s="6" t="s">
        <v>50</v>
      </c>
      <c r="Q8" s="6"/>
      <c r="R8" s="19" t="s">
        <v>279</v>
      </c>
      <c r="S8" s="21"/>
      <c r="T8" s="21"/>
      <c r="U8" s="21"/>
      <c r="V8" s="21"/>
      <c r="W8" s="21"/>
      <c r="X8" s="21"/>
      <c r="Y8" s="23"/>
      <c r="Z8" s="23"/>
      <c r="AA8" s="23"/>
      <c r="AB8" s="23"/>
      <c r="AC8" s="22"/>
      <c r="AD8" s="22"/>
      <c r="AE8" s="22"/>
      <c r="AF8" s="21"/>
      <c r="AG8" s="21"/>
      <c r="AH8" s="21"/>
      <c r="AI8" s="24"/>
    </row>
    <row r="9" spans="1:35" x14ac:dyDescent="0.25">
      <c r="A9" s="6">
        <v>54</v>
      </c>
      <c r="B9" s="6" t="s">
        <v>280</v>
      </c>
      <c r="C9" s="6" t="s">
        <v>14</v>
      </c>
      <c r="D9" s="6" t="s">
        <v>69</v>
      </c>
      <c r="E9" s="6" t="s">
        <v>281</v>
      </c>
      <c r="F9" s="6"/>
      <c r="G9" s="7">
        <v>174338</v>
      </c>
      <c r="H9" s="7">
        <f>149200+14000</f>
        <v>163200</v>
      </c>
      <c r="I9" s="7">
        <f>149200+14000</f>
        <v>163200</v>
      </c>
      <c r="J9" s="7">
        <f>149200+14000</f>
        <v>163200</v>
      </c>
      <c r="K9" s="7">
        <f>149200+14000</f>
        <v>163200</v>
      </c>
      <c r="L9" s="8">
        <v>4</v>
      </c>
      <c r="M9" s="8">
        <v>5</v>
      </c>
      <c r="N9" s="4">
        <f>L9+M9</f>
        <v>9</v>
      </c>
      <c r="O9" s="6" t="s">
        <v>29</v>
      </c>
      <c r="P9" s="6" t="s">
        <v>29</v>
      </c>
      <c r="Q9" s="6"/>
      <c r="R9" s="19" t="s">
        <v>29</v>
      </c>
      <c r="S9" s="21"/>
      <c r="T9" s="21"/>
      <c r="U9" s="21"/>
      <c r="V9" s="21"/>
      <c r="W9" s="21"/>
      <c r="X9" s="21"/>
      <c r="Y9" s="23"/>
      <c r="Z9" s="23"/>
      <c r="AA9" s="23"/>
      <c r="AB9" s="23"/>
      <c r="AC9" s="22"/>
      <c r="AD9" s="22"/>
      <c r="AE9" s="22"/>
      <c r="AF9" s="21"/>
      <c r="AG9" s="21"/>
      <c r="AH9" s="21"/>
      <c r="AI9" s="24"/>
    </row>
    <row r="10" spans="1:35" x14ac:dyDescent="0.25">
      <c r="A10" s="1">
        <v>9</v>
      </c>
      <c r="B10" s="1" t="s">
        <v>72</v>
      </c>
      <c r="C10" s="1" t="s">
        <v>14</v>
      </c>
      <c r="D10" s="1" t="s">
        <v>73</v>
      </c>
      <c r="E10" s="1" t="s">
        <v>74</v>
      </c>
      <c r="F10" s="1" t="s">
        <v>75</v>
      </c>
      <c r="G10" s="2">
        <v>192270</v>
      </c>
      <c r="H10" s="2">
        <f>149200+9000+27000</f>
        <v>185200</v>
      </c>
      <c r="I10" s="2">
        <f>149200+9000+27000</f>
        <v>185200</v>
      </c>
      <c r="J10" s="2">
        <f>149200+9000+27000</f>
        <v>185200</v>
      </c>
      <c r="K10" s="2">
        <f>149200+9000+27000</f>
        <v>185200</v>
      </c>
      <c r="L10" s="10">
        <v>5</v>
      </c>
      <c r="M10" s="10">
        <v>4</v>
      </c>
      <c r="N10" s="4">
        <f>L10+M10</f>
        <v>9</v>
      </c>
      <c r="O10" s="11" t="s">
        <v>76</v>
      </c>
      <c r="P10" s="11" t="s">
        <v>51</v>
      </c>
      <c r="Q10" s="11"/>
      <c r="R10" s="18" t="s">
        <v>56</v>
      </c>
      <c r="S10" s="21"/>
      <c r="T10" s="21"/>
      <c r="U10" s="21"/>
      <c r="V10" s="21"/>
      <c r="W10" s="21"/>
      <c r="X10" s="21"/>
      <c r="Y10" s="23"/>
      <c r="Z10" s="23"/>
      <c r="AA10" s="23"/>
      <c r="AB10" s="23"/>
      <c r="AC10" s="22"/>
      <c r="AD10" s="22"/>
      <c r="AE10" s="22"/>
      <c r="AF10" s="21"/>
      <c r="AG10" s="21"/>
      <c r="AH10" s="21"/>
      <c r="AI10" s="24"/>
    </row>
    <row r="11" spans="1:35" x14ac:dyDescent="0.25">
      <c r="A11" s="6">
        <v>30</v>
      </c>
      <c r="B11" s="6" t="s">
        <v>178</v>
      </c>
      <c r="C11" s="6" t="s">
        <v>14</v>
      </c>
      <c r="D11" s="6" t="s">
        <v>179</v>
      </c>
      <c r="E11" s="6" t="s">
        <v>180</v>
      </c>
      <c r="F11" s="6" t="s">
        <v>181</v>
      </c>
      <c r="G11" s="7">
        <v>204050</v>
      </c>
      <c r="H11" s="7">
        <f>149200+15000+11000</f>
        <v>175200</v>
      </c>
      <c r="I11" s="7">
        <f>149200+15000+11000</f>
        <v>175200</v>
      </c>
      <c r="J11" s="7">
        <f>149200+15000+11000</f>
        <v>175200</v>
      </c>
      <c r="K11" s="7">
        <f>149200+15000+11000</f>
        <v>175200</v>
      </c>
      <c r="L11" s="8">
        <v>5</v>
      </c>
      <c r="M11" s="8">
        <v>4</v>
      </c>
      <c r="N11" s="4">
        <f>L11+M11</f>
        <v>9</v>
      </c>
      <c r="O11" s="11" t="s">
        <v>24</v>
      </c>
      <c r="P11" s="6" t="s">
        <v>76</v>
      </c>
      <c r="Q11" s="6"/>
      <c r="R11" s="19"/>
      <c r="S11" s="21"/>
      <c r="T11" s="21"/>
      <c r="U11" s="21"/>
      <c r="V11" s="21"/>
      <c r="W11" s="21"/>
      <c r="X11" s="21"/>
      <c r="Y11" s="23"/>
      <c r="Z11" s="23"/>
      <c r="AA11" s="23"/>
      <c r="AB11" s="23"/>
      <c r="AC11" s="22"/>
      <c r="AD11" s="22"/>
      <c r="AE11" s="22"/>
      <c r="AF11" s="21"/>
      <c r="AG11" s="21"/>
      <c r="AH11" s="21"/>
      <c r="AI11" s="24"/>
    </row>
    <row r="12" spans="1:35" x14ac:dyDescent="0.25">
      <c r="A12" s="6">
        <v>32</v>
      </c>
      <c r="B12" s="6" t="s">
        <v>185</v>
      </c>
      <c r="C12" s="6" t="s">
        <v>14</v>
      </c>
      <c r="D12" s="6" t="s">
        <v>53</v>
      </c>
      <c r="E12" s="6" t="s">
        <v>186</v>
      </c>
      <c r="F12" s="6" t="s">
        <v>187</v>
      </c>
      <c r="G12" s="7">
        <v>251670</v>
      </c>
      <c r="H12" s="7">
        <f>198900+9000</f>
        <v>207900</v>
      </c>
      <c r="I12" s="7">
        <f>198900+9000</f>
        <v>207900</v>
      </c>
      <c r="J12" s="7">
        <f>198900+9000</f>
        <v>207900</v>
      </c>
      <c r="K12" s="7">
        <f>198900+9000</f>
        <v>207900</v>
      </c>
      <c r="L12" s="3">
        <v>5</v>
      </c>
      <c r="M12" s="3">
        <v>4</v>
      </c>
      <c r="N12" s="4">
        <f>L12+M12</f>
        <v>9</v>
      </c>
      <c r="O12" s="6" t="s">
        <v>25</v>
      </c>
      <c r="P12" s="6" t="s">
        <v>18</v>
      </c>
      <c r="Q12" s="6"/>
      <c r="R12" s="19"/>
      <c r="S12" s="21"/>
      <c r="T12" s="21"/>
      <c r="U12" s="21"/>
      <c r="V12" s="21"/>
      <c r="W12" s="21"/>
      <c r="X12" s="21"/>
      <c r="Y12" s="23"/>
      <c r="Z12" s="23"/>
      <c r="AA12" s="23"/>
      <c r="AB12" s="23"/>
      <c r="AC12" s="22"/>
      <c r="AD12" s="22"/>
      <c r="AE12" s="22"/>
      <c r="AF12" s="21"/>
      <c r="AG12" s="21"/>
      <c r="AH12" s="21"/>
      <c r="AI12" s="24"/>
    </row>
    <row r="13" spans="1:35" x14ac:dyDescent="0.25">
      <c r="A13" s="6">
        <v>42</v>
      </c>
      <c r="B13" s="6" t="s">
        <v>225</v>
      </c>
      <c r="C13" s="6" t="s">
        <v>14</v>
      </c>
      <c r="D13" s="6" t="s">
        <v>78</v>
      </c>
      <c r="E13" s="6" t="s">
        <v>226</v>
      </c>
      <c r="F13" s="6" t="s">
        <v>227</v>
      </c>
      <c r="G13" s="7">
        <v>151100</v>
      </c>
      <c r="H13" s="7">
        <f>149200+6000</f>
        <v>155200</v>
      </c>
      <c r="I13" s="7">
        <f>149200+6000</f>
        <v>155200</v>
      </c>
      <c r="J13" s="7">
        <f>149200+6000</f>
        <v>155200</v>
      </c>
      <c r="K13" s="7">
        <f>149200+6000</f>
        <v>155200</v>
      </c>
      <c r="L13" s="8">
        <v>4.5</v>
      </c>
      <c r="M13" s="8">
        <v>4</v>
      </c>
      <c r="N13" s="4">
        <f>L13+M13</f>
        <v>8.5</v>
      </c>
      <c r="O13" s="6" t="s">
        <v>67</v>
      </c>
      <c r="P13" s="6" t="s">
        <v>24</v>
      </c>
      <c r="Q13" s="6"/>
      <c r="R13" s="19"/>
      <c r="S13" s="21"/>
      <c r="T13" s="21"/>
      <c r="U13" s="21"/>
      <c r="V13" s="21"/>
      <c r="W13" s="21"/>
      <c r="X13" s="21"/>
      <c r="Y13" s="23"/>
      <c r="Z13" s="23"/>
      <c r="AA13" s="23"/>
      <c r="AB13" s="23"/>
      <c r="AC13" s="22"/>
      <c r="AD13" s="22"/>
      <c r="AE13" s="22"/>
      <c r="AF13" s="21"/>
      <c r="AG13" s="21"/>
      <c r="AH13" s="21"/>
      <c r="AI13" s="24"/>
    </row>
    <row r="14" spans="1:35" x14ac:dyDescent="0.25">
      <c r="A14" s="6">
        <v>56</v>
      </c>
      <c r="B14" s="6" t="s">
        <v>287</v>
      </c>
      <c r="C14" s="6" t="s">
        <v>14</v>
      </c>
      <c r="D14" s="6" t="s">
        <v>267</v>
      </c>
      <c r="E14" s="6" t="s">
        <v>288</v>
      </c>
      <c r="F14" s="6" t="s">
        <v>289</v>
      </c>
      <c r="G14" s="7">
        <v>161250</v>
      </c>
      <c r="H14" s="7">
        <f>149200+11000</f>
        <v>160200</v>
      </c>
      <c r="I14" s="7">
        <f>149200+11000</f>
        <v>160200</v>
      </c>
      <c r="J14" s="7">
        <f>149200+11000</f>
        <v>160200</v>
      </c>
      <c r="K14" s="7">
        <f>149200+11000</f>
        <v>160200</v>
      </c>
      <c r="L14" s="8">
        <v>3.5</v>
      </c>
      <c r="M14" s="8">
        <v>4.5</v>
      </c>
      <c r="N14" s="4">
        <f>L14+M14</f>
        <v>8</v>
      </c>
      <c r="O14" s="6" t="s">
        <v>24</v>
      </c>
      <c r="P14" s="6" t="s">
        <v>67</v>
      </c>
      <c r="Q14" s="6"/>
      <c r="R14" s="19" t="s">
        <v>81</v>
      </c>
      <c r="S14" s="21"/>
      <c r="T14" s="21"/>
      <c r="U14" s="21"/>
      <c r="V14" s="21"/>
      <c r="W14" s="21"/>
      <c r="X14" s="21"/>
      <c r="Y14" s="23"/>
      <c r="Z14" s="23"/>
      <c r="AA14" s="23"/>
      <c r="AB14" s="23"/>
      <c r="AC14" s="22"/>
      <c r="AD14" s="22"/>
      <c r="AE14" s="22"/>
      <c r="AF14" s="21"/>
      <c r="AG14" s="21"/>
      <c r="AH14" s="21"/>
      <c r="AI14" s="24"/>
    </row>
    <row r="15" spans="1:35" x14ac:dyDescent="0.25">
      <c r="A15" s="1">
        <v>27</v>
      </c>
      <c r="B15" s="11" t="s">
        <v>167</v>
      </c>
      <c r="C15" s="11" t="s">
        <v>14</v>
      </c>
      <c r="D15" s="1" t="s">
        <v>168</v>
      </c>
      <c r="E15" s="1" t="s">
        <v>169</v>
      </c>
      <c r="F15" s="1" t="s">
        <v>170</v>
      </c>
      <c r="G15" s="2">
        <v>174210</v>
      </c>
      <c r="H15" s="2">
        <f>149200+19000+9740</f>
        <v>177940</v>
      </c>
      <c r="I15" s="2">
        <f>149200+19000+9740</f>
        <v>177940</v>
      </c>
      <c r="J15" s="2">
        <f>149200+19000+9740</f>
        <v>177940</v>
      </c>
      <c r="K15" s="2">
        <f>149200+19000+9740</f>
        <v>177940</v>
      </c>
      <c r="L15" s="3">
        <v>4</v>
      </c>
      <c r="M15" s="3">
        <v>4</v>
      </c>
      <c r="N15" s="4">
        <f>L15+M15</f>
        <v>8</v>
      </c>
      <c r="O15" s="1" t="s">
        <v>76</v>
      </c>
      <c r="P15" s="11" t="s">
        <v>25</v>
      </c>
      <c r="Q15" s="11"/>
      <c r="R15" s="18"/>
      <c r="S15" s="21"/>
      <c r="T15" s="21"/>
      <c r="U15" s="21"/>
      <c r="V15" s="21"/>
      <c r="W15" s="21"/>
      <c r="X15" s="21"/>
      <c r="Y15" s="23"/>
      <c r="Z15" s="23"/>
      <c r="AA15" s="23"/>
      <c r="AB15" s="23"/>
      <c r="AC15" s="22"/>
      <c r="AD15" s="22"/>
      <c r="AE15" s="22"/>
      <c r="AF15" s="21"/>
      <c r="AG15" s="21"/>
      <c r="AH15" s="21"/>
      <c r="AI15" s="24"/>
    </row>
    <row r="16" spans="1:35" x14ac:dyDescent="0.25">
      <c r="A16" s="6">
        <v>44</v>
      </c>
      <c r="B16" s="6" t="s">
        <v>232</v>
      </c>
      <c r="C16" s="6" t="s">
        <v>14</v>
      </c>
      <c r="D16" s="6" t="s">
        <v>156</v>
      </c>
      <c r="E16" s="6" t="s">
        <v>233</v>
      </c>
      <c r="F16" s="6" t="s">
        <v>234</v>
      </c>
      <c r="G16" s="7">
        <v>215350</v>
      </c>
      <c r="H16" s="7">
        <f>149200+30000+14000</f>
        <v>193200</v>
      </c>
      <c r="I16" s="7">
        <f>149200+30000+14000</f>
        <v>193200</v>
      </c>
      <c r="J16" s="7">
        <f>149200+30000+14000</f>
        <v>193200</v>
      </c>
      <c r="K16" s="7">
        <f>149200+30000+14000</f>
        <v>193200</v>
      </c>
      <c r="L16" s="3">
        <v>4</v>
      </c>
      <c r="M16" s="3">
        <v>4</v>
      </c>
      <c r="N16" s="4">
        <f>L16+M16</f>
        <v>8</v>
      </c>
      <c r="O16" s="6" t="s">
        <v>76</v>
      </c>
      <c r="P16" s="6" t="s">
        <v>67</v>
      </c>
      <c r="Q16" s="6"/>
      <c r="R16" s="19" t="s">
        <v>50</v>
      </c>
      <c r="S16" s="21"/>
      <c r="T16" s="21"/>
      <c r="U16" s="21"/>
      <c r="V16" s="21"/>
      <c r="W16" s="21"/>
      <c r="X16" s="21"/>
      <c r="Y16" s="26"/>
      <c r="Z16" s="26"/>
      <c r="AA16" s="26"/>
      <c r="AB16" s="26"/>
      <c r="AC16" s="22"/>
      <c r="AD16" s="22"/>
      <c r="AE16" s="22"/>
      <c r="AF16" s="21"/>
      <c r="AG16" s="21"/>
      <c r="AH16" s="21"/>
      <c r="AI16" s="24"/>
    </row>
    <row r="17" spans="1:35" x14ac:dyDescent="0.25">
      <c r="A17" s="6">
        <v>44</v>
      </c>
      <c r="B17" s="6" t="s">
        <v>235</v>
      </c>
      <c r="C17" s="6" t="s">
        <v>14</v>
      </c>
      <c r="D17" s="6" t="s">
        <v>236</v>
      </c>
      <c r="E17" s="6"/>
      <c r="F17" s="6" t="s">
        <v>32</v>
      </c>
      <c r="G17" s="14" t="s">
        <v>237</v>
      </c>
      <c r="H17" s="14" t="s">
        <v>237</v>
      </c>
      <c r="I17" s="14" t="s">
        <v>237</v>
      </c>
      <c r="J17" s="14" t="s">
        <v>237</v>
      </c>
      <c r="K17" s="14" t="s">
        <v>237</v>
      </c>
      <c r="L17" s="3">
        <v>4</v>
      </c>
      <c r="M17" s="3">
        <v>4</v>
      </c>
      <c r="N17" s="4">
        <f>L17+M17</f>
        <v>8</v>
      </c>
      <c r="O17" s="6" t="s">
        <v>29</v>
      </c>
      <c r="P17" s="6" t="s">
        <v>29</v>
      </c>
      <c r="Q17" s="6"/>
      <c r="R17" s="19"/>
      <c r="S17" s="21"/>
      <c r="T17" s="21"/>
      <c r="U17" s="21"/>
      <c r="V17" s="21"/>
      <c r="W17" s="21"/>
      <c r="X17" s="21"/>
      <c r="Y17" s="23"/>
      <c r="Z17" s="23"/>
      <c r="AA17" s="23"/>
      <c r="AB17" s="23"/>
      <c r="AC17" s="22"/>
      <c r="AD17" s="22"/>
      <c r="AE17" s="22"/>
      <c r="AF17" s="21"/>
      <c r="AG17" s="21"/>
      <c r="AH17" s="21"/>
      <c r="AI17" s="24"/>
    </row>
    <row r="18" spans="1:35" x14ac:dyDescent="0.25">
      <c r="A18" s="1">
        <v>45</v>
      </c>
      <c r="B18" s="11" t="s">
        <v>238</v>
      </c>
      <c r="C18" s="11" t="s">
        <v>14</v>
      </c>
      <c r="D18" s="1" t="s">
        <v>69</v>
      </c>
      <c r="E18" s="1" t="s">
        <v>239</v>
      </c>
      <c r="F18" s="1" t="s">
        <v>240</v>
      </c>
      <c r="G18" s="2">
        <v>183350</v>
      </c>
      <c r="H18" s="2">
        <f>149200+30000+8000</f>
        <v>187200</v>
      </c>
      <c r="I18" s="2">
        <f>149200+30000+8000</f>
        <v>187200</v>
      </c>
      <c r="J18" s="2">
        <f>149200+30000+8000</f>
        <v>187200</v>
      </c>
      <c r="K18" s="2">
        <f>149200+30000+8000</f>
        <v>187200</v>
      </c>
      <c r="L18" s="10">
        <v>4</v>
      </c>
      <c r="M18" s="10">
        <v>4</v>
      </c>
      <c r="N18" s="4">
        <f>L18+M18</f>
        <v>8</v>
      </c>
      <c r="O18" s="1" t="s">
        <v>51</v>
      </c>
      <c r="P18" s="11" t="s">
        <v>50</v>
      </c>
      <c r="Q18" s="11"/>
      <c r="R18" s="18"/>
      <c r="S18" s="21"/>
      <c r="T18" s="21"/>
      <c r="U18" s="21"/>
      <c r="V18" s="21"/>
      <c r="W18" s="21"/>
      <c r="X18" s="21"/>
      <c r="Y18" s="23"/>
      <c r="Z18" s="23"/>
      <c r="AA18" s="23"/>
      <c r="AB18" s="23"/>
      <c r="AC18" s="22"/>
      <c r="AD18" s="22"/>
      <c r="AE18" s="22"/>
      <c r="AF18" s="21"/>
      <c r="AG18" s="21"/>
      <c r="AH18" s="21"/>
      <c r="AI18" s="24"/>
    </row>
    <row r="19" spans="1:35" x14ac:dyDescent="0.25">
      <c r="A19" s="1">
        <v>49</v>
      </c>
      <c r="B19" s="11" t="s">
        <v>252</v>
      </c>
      <c r="C19" s="11" t="s">
        <v>44</v>
      </c>
      <c r="D19" s="1" t="s">
        <v>253</v>
      </c>
      <c r="E19" s="1" t="s">
        <v>254</v>
      </c>
      <c r="F19" s="1" t="s">
        <v>255</v>
      </c>
      <c r="G19" s="2">
        <v>192950</v>
      </c>
      <c r="H19" s="2">
        <f>149200+11000+30000</f>
        <v>190200</v>
      </c>
      <c r="I19" s="2">
        <f>149200+11000+30000</f>
        <v>190200</v>
      </c>
      <c r="J19" s="2">
        <f>149200+11000+30000</f>
        <v>190200</v>
      </c>
      <c r="K19" s="2">
        <f>149200+11000+30000</f>
        <v>190200</v>
      </c>
      <c r="L19" s="10">
        <v>4</v>
      </c>
      <c r="M19" s="10">
        <v>4</v>
      </c>
      <c r="N19" s="4">
        <f>L19+M19</f>
        <v>8</v>
      </c>
      <c r="O19" s="1" t="s">
        <v>51</v>
      </c>
      <c r="P19" s="1" t="s">
        <v>76</v>
      </c>
      <c r="Q19" s="1"/>
      <c r="R19" s="18"/>
      <c r="S19" s="21"/>
      <c r="T19" s="21"/>
      <c r="U19" s="21"/>
      <c r="V19" s="21"/>
      <c r="W19" s="21"/>
      <c r="X19" s="21"/>
      <c r="Y19" s="23"/>
      <c r="Z19" s="23"/>
      <c r="AA19" s="23"/>
      <c r="AB19" s="23"/>
      <c r="AC19" s="22"/>
      <c r="AD19" s="22"/>
      <c r="AE19" s="22"/>
      <c r="AF19" s="21"/>
      <c r="AG19" s="21"/>
      <c r="AH19" s="21"/>
      <c r="AI19" s="27"/>
    </row>
    <row r="20" spans="1:35" x14ac:dyDescent="0.25">
      <c r="A20" s="6">
        <v>58</v>
      </c>
      <c r="B20" s="6" t="s">
        <v>280</v>
      </c>
      <c r="C20" s="6" t="s">
        <v>14</v>
      </c>
      <c r="D20" s="6" t="s">
        <v>69</v>
      </c>
      <c r="E20" s="6" t="s">
        <v>293</v>
      </c>
      <c r="F20" s="6" t="s">
        <v>294</v>
      </c>
      <c r="G20" s="7">
        <v>175838</v>
      </c>
      <c r="H20" s="7">
        <f>149200+11000</f>
        <v>160200</v>
      </c>
      <c r="I20" s="7">
        <f>149200+11000</f>
        <v>160200</v>
      </c>
      <c r="J20" s="7">
        <f>149200+11000</f>
        <v>160200</v>
      </c>
      <c r="K20" s="7">
        <f>149200+11000</f>
        <v>160200</v>
      </c>
      <c r="L20" s="3">
        <v>4</v>
      </c>
      <c r="M20" s="3">
        <v>4</v>
      </c>
      <c r="N20" s="4">
        <f>L20+M20</f>
        <v>8</v>
      </c>
      <c r="O20" s="6" t="s">
        <v>67</v>
      </c>
      <c r="P20" s="6" t="s">
        <v>18</v>
      </c>
      <c r="Q20" s="6"/>
      <c r="R20" s="20" t="s">
        <v>24</v>
      </c>
      <c r="S20" s="21"/>
      <c r="T20" s="21"/>
      <c r="U20" s="21"/>
      <c r="V20" s="21"/>
      <c r="W20" s="21"/>
      <c r="X20" s="21"/>
      <c r="Y20" s="23"/>
      <c r="Z20" s="23"/>
      <c r="AA20" s="23"/>
      <c r="AB20" s="23"/>
      <c r="AC20" s="22"/>
      <c r="AD20" s="22"/>
      <c r="AE20" s="22"/>
      <c r="AF20" s="21"/>
      <c r="AG20" s="21"/>
      <c r="AH20" s="21"/>
      <c r="AI20" s="24"/>
    </row>
    <row r="21" spans="1:35" x14ac:dyDescent="0.25">
      <c r="A21" s="1">
        <v>53</v>
      </c>
      <c r="B21" s="11" t="s">
        <v>272</v>
      </c>
      <c r="C21" s="11" t="s">
        <v>14</v>
      </c>
      <c r="D21" s="1" t="s">
        <v>142</v>
      </c>
      <c r="E21" s="1" t="s">
        <v>273</v>
      </c>
      <c r="F21" s="1" t="s">
        <v>274</v>
      </c>
      <c r="G21" s="2">
        <v>169650</v>
      </c>
      <c r="H21" s="2"/>
      <c r="I21" s="2">
        <f>149200+11000</f>
        <v>160200</v>
      </c>
      <c r="J21" s="2">
        <f>149200+11000</f>
        <v>160200</v>
      </c>
      <c r="K21" s="2">
        <f>149200+11000</f>
        <v>160200</v>
      </c>
      <c r="L21" s="10">
        <v>3.5</v>
      </c>
      <c r="M21" s="10">
        <v>4</v>
      </c>
      <c r="N21" s="4">
        <f>L21+M21</f>
        <v>7.5</v>
      </c>
      <c r="O21" s="1" t="s">
        <v>24</v>
      </c>
      <c r="P21" s="1" t="s">
        <v>19</v>
      </c>
      <c r="Q21" s="1"/>
      <c r="R21" s="18" t="s">
        <v>67</v>
      </c>
      <c r="S21" s="21"/>
      <c r="T21" s="21"/>
      <c r="U21" s="21"/>
      <c r="V21" s="21"/>
      <c r="W21" s="21"/>
      <c r="X21" s="21"/>
      <c r="Y21" s="23"/>
      <c r="Z21" s="23"/>
      <c r="AA21" s="23"/>
      <c r="AB21" s="23"/>
      <c r="AC21" s="22"/>
      <c r="AD21" s="22"/>
      <c r="AE21" s="22"/>
      <c r="AF21" s="21"/>
      <c r="AG21" s="21"/>
      <c r="AH21" s="21"/>
      <c r="AI21" s="24"/>
    </row>
    <row r="22" spans="1:35" x14ac:dyDescent="0.25">
      <c r="A22" s="1">
        <v>23</v>
      </c>
      <c r="B22" s="11" t="s">
        <v>152</v>
      </c>
      <c r="C22" s="11" t="s">
        <v>44</v>
      </c>
      <c r="D22" s="1" t="s">
        <v>98</v>
      </c>
      <c r="E22" s="1" t="s">
        <v>153</v>
      </c>
      <c r="F22" s="1" t="s">
        <v>154</v>
      </c>
      <c r="G22" s="2">
        <v>375370</v>
      </c>
      <c r="H22" s="2"/>
      <c r="I22" s="2">
        <f>216000+37000+11000+17465+64260</f>
        <v>345725</v>
      </c>
      <c r="J22" s="2">
        <f>216000+37000+11000+17465+64260</f>
        <v>345725</v>
      </c>
      <c r="K22" s="2">
        <f>216000+37000+11000+17465+64260</f>
        <v>345725</v>
      </c>
      <c r="L22" s="10">
        <v>4</v>
      </c>
      <c r="M22" s="10">
        <v>3.5</v>
      </c>
      <c r="N22" s="4">
        <f>L22+M22</f>
        <v>7.5</v>
      </c>
      <c r="O22" s="11" t="s">
        <v>81</v>
      </c>
      <c r="P22" s="11" t="s">
        <v>76</v>
      </c>
      <c r="Q22" s="11"/>
      <c r="R22" s="18"/>
      <c r="S22" s="21"/>
      <c r="T22" s="21"/>
      <c r="U22" s="21"/>
      <c r="V22" s="21"/>
      <c r="W22" s="21"/>
      <c r="X22" s="21"/>
      <c r="Y22" s="23"/>
      <c r="Z22" s="23"/>
      <c r="AA22" s="23"/>
      <c r="AB22" s="23"/>
      <c r="AC22" s="22"/>
      <c r="AD22" s="22"/>
      <c r="AE22" s="22"/>
      <c r="AF22" s="21"/>
      <c r="AG22" s="21"/>
      <c r="AH22" s="21"/>
      <c r="AI22" s="24"/>
    </row>
    <row r="23" spans="1:35" x14ac:dyDescent="0.25">
      <c r="A23" s="6">
        <v>16</v>
      </c>
      <c r="B23" s="6" t="s">
        <v>116</v>
      </c>
      <c r="C23" s="6" t="s">
        <v>14</v>
      </c>
      <c r="D23" s="6" t="s">
        <v>117</v>
      </c>
      <c r="E23" s="6" t="s">
        <v>118</v>
      </c>
      <c r="F23" s="6" t="s">
        <v>119</v>
      </c>
      <c r="G23" s="7">
        <v>157850</v>
      </c>
      <c r="H23" s="7"/>
      <c r="I23" s="7">
        <f>149200+12750</f>
        <v>161950</v>
      </c>
      <c r="J23" s="7">
        <f>149200+12750</f>
        <v>161950</v>
      </c>
      <c r="K23" s="7">
        <f>149200+12750</f>
        <v>161950</v>
      </c>
      <c r="L23" s="13">
        <v>4.5</v>
      </c>
      <c r="M23" s="13">
        <v>3</v>
      </c>
      <c r="N23" s="4">
        <f>L23+M23</f>
        <v>7.5</v>
      </c>
      <c r="O23" s="6" t="s">
        <v>56</v>
      </c>
      <c r="P23" s="6" t="s">
        <v>67</v>
      </c>
      <c r="Q23" s="6"/>
      <c r="R23" s="19"/>
      <c r="S23" s="21"/>
      <c r="T23" s="21"/>
      <c r="U23" s="21"/>
      <c r="V23" s="21"/>
      <c r="W23" s="21"/>
      <c r="X23" s="21"/>
      <c r="Y23" s="23"/>
      <c r="Z23" s="23"/>
      <c r="AA23" s="23"/>
      <c r="AB23" s="23"/>
      <c r="AC23" s="22"/>
      <c r="AD23" s="22"/>
      <c r="AE23" s="22"/>
      <c r="AF23" s="21"/>
      <c r="AG23" s="21"/>
      <c r="AH23" s="21"/>
      <c r="AI23" s="24"/>
    </row>
    <row r="24" spans="1:35" x14ac:dyDescent="0.25">
      <c r="A24" s="6">
        <v>16</v>
      </c>
      <c r="B24" s="6" t="s">
        <v>120</v>
      </c>
      <c r="C24" s="6" t="s">
        <v>44</v>
      </c>
      <c r="D24" s="6" t="s">
        <v>117</v>
      </c>
      <c r="E24" s="6" t="s">
        <v>121</v>
      </c>
      <c r="F24" s="6" t="s">
        <v>32</v>
      </c>
      <c r="G24" s="7">
        <v>158050</v>
      </c>
      <c r="H24" s="7"/>
      <c r="I24" s="7">
        <f>149200+12950</f>
        <v>162150</v>
      </c>
      <c r="J24" s="7">
        <f>149200+12950</f>
        <v>162150</v>
      </c>
      <c r="K24" s="7">
        <f>149200+12950</f>
        <v>162150</v>
      </c>
      <c r="L24" s="13">
        <v>4.5</v>
      </c>
      <c r="M24" s="13">
        <v>3</v>
      </c>
      <c r="N24" s="4">
        <f>L24+M24</f>
        <v>7.5</v>
      </c>
      <c r="O24" s="6" t="s">
        <v>29</v>
      </c>
      <c r="P24" s="6" t="s">
        <v>29</v>
      </c>
      <c r="Q24" s="6"/>
      <c r="R24" s="19"/>
      <c r="S24" s="21"/>
      <c r="T24" s="21"/>
      <c r="U24" s="21"/>
      <c r="V24" s="21"/>
      <c r="W24" s="21"/>
      <c r="X24" s="21"/>
      <c r="Y24" s="23"/>
      <c r="Z24" s="23"/>
      <c r="AA24" s="23"/>
      <c r="AB24" s="23"/>
      <c r="AC24" s="22"/>
      <c r="AD24" s="22"/>
      <c r="AE24" s="22"/>
      <c r="AF24" s="21"/>
      <c r="AG24" s="21"/>
      <c r="AH24" s="21"/>
      <c r="AI24" s="24"/>
    </row>
    <row r="25" spans="1:35" x14ac:dyDescent="0.25">
      <c r="A25" s="1">
        <v>3</v>
      </c>
      <c r="B25" s="1" t="s">
        <v>35</v>
      </c>
      <c r="C25" s="1" t="s">
        <v>14</v>
      </c>
      <c r="D25" s="1" t="s">
        <v>36</v>
      </c>
      <c r="E25" s="1" t="s">
        <v>37</v>
      </c>
      <c r="F25" s="1" t="s">
        <v>38</v>
      </c>
      <c r="G25" s="2">
        <v>172934</v>
      </c>
      <c r="H25" s="2"/>
      <c r="I25" s="2"/>
      <c r="J25" s="2">
        <f>149200+11000+16000</f>
        <v>176200</v>
      </c>
      <c r="K25" s="2">
        <f>149200+11000+16000</f>
        <v>176200</v>
      </c>
      <c r="L25" s="10">
        <v>3</v>
      </c>
      <c r="M25" s="10">
        <v>4</v>
      </c>
      <c r="N25" s="4">
        <f>L25+M25</f>
        <v>7</v>
      </c>
      <c r="O25" s="1" t="s">
        <v>39</v>
      </c>
      <c r="P25" s="1" t="s">
        <v>40</v>
      </c>
      <c r="Q25" s="1"/>
      <c r="R25" s="18"/>
      <c r="S25" s="21"/>
      <c r="T25" s="21"/>
      <c r="U25" s="21"/>
      <c r="V25" s="21"/>
      <c r="W25" s="21"/>
      <c r="X25" s="21"/>
      <c r="Y25" s="23"/>
      <c r="Z25" s="23"/>
      <c r="AA25" s="23"/>
      <c r="AB25" s="23"/>
      <c r="AC25" s="22"/>
      <c r="AD25" s="22"/>
      <c r="AE25" s="22"/>
      <c r="AF25" s="21"/>
      <c r="AG25" s="21"/>
      <c r="AH25" s="21"/>
      <c r="AI25" s="24"/>
    </row>
    <row r="26" spans="1:35" x14ac:dyDescent="0.25">
      <c r="A26" s="1">
        <v>3</v>
      </c>
      <c r="B26" s="1" t="s">
        <v>41</v>
      </c>
      <c r="C26" s="1" t="s">
        <v>14</v>
      </c>
      <c r="D26" s="1" t="s">
        <v>36</v>
      </c>
      <c r="E26" s="1" t="s">
        <v>42</v>
      </c>
      <c r="F26" s="1"/>
      <c r="G26" s="2">
        <v>18000</v>
      </c>
      <c r="H26" s="2"/>
      <c r="I26" s="2"/>
      <c r="J26" s="2">
        <v>18000</v>
      </c>
      <c r="K26" s="2">
        <v>18000</v>
      </c>
      <c r="L26" s="10">
        <v>3</v>
      </c>
      <c r="M26" s="10">
        <v>4</v>
      </c>
      <c r="N26" s="4">
        <f>L26+M26</f>
        <v>7</v>
      </c>
      <c r="O26" s="1" t="s">
        <v>29</v>
      </c>
      <c r="P26" s="1" t="s">
        <v>29</v>
      </c>
      <c r="Q26" s="1"/>
      <c r="R26" s="18"/>
      <c r="S26" s="21"/>
      <c r="T26" s="21"/>
      <c r="U26" s="21"/>
      <c r="V26" s="21"/>
      <c r="W26" s="21"/>
      <c r="X26" s="21"/>
      <c r="Y26" s="23"/>
      <c r="Z26" s="23"/>
      <c r="AA26" s="23"/>
      <c r="AB26" s="23"/>
      <c r="AC26" s="22"/>
      <c r="AD26" s="22"/>
      <c r="AE26" s="22"/>
      <c r="AF26" s="21"/>
      <c r="AG26" s="21"/>
      <c r="AH26" s="21"/>
      <c r="AI26" s="24"/>
    </row>
    <row r="27" spans="1:35" x14ac:dyDescent="0.25">
      <c r="A27" s="1">
        <v>3</v>
      </c>
      <c r="B27" s="11" t="s">
        <v>43</v>
      </c>
      <c r="C27" s="11" t="s">
        <v>44</v>
      </c>
      <c r="D27" s="1" t="s">
        <v>36</v>
      </c>
      <c r="E27" s="1" t="s">
        <v>45</v>
      </c>
      <c r="F27" s="1"/>
      <c r="G27" s="2">
        <v>55000</v>
      </c>
      <c r="H27" s="2"/>
      <c r="I27" s="2"/>
      <c r="J27" s="2">
        <v>7500</v>
      </c>
      <c r="K27" s="2">
        <v>7500</v>
      </c>
      <c r="L27" s="10">
        <v>3</v>
      </c>
      <c r="M27" s="10">
        <v>4</v>
      </c>
      <c r="N27" s="4">
        <f>L27+M27</f>
        <v>7</v>
      </c>
      <c r="O27" s="1" t="s">
        <v>29</v>
      </c>
      <c r="P27" s="1" t="s">
        <v>29</v>
      </c>
      <c r="Q27" s="1"/>
      <c r="R27" s="18"/>
      <c r="S27" s="21"/>
      <c r="T27" s="21"/>
      <c r="U27" s="21"/>
      <c r="V27" s="21"/>
      <c r="W27" s="21"/>
      <c r="X27" s="21"/>
      <c r="Y27" s="23"/>
      <c r="Z27" s="23"/>
      <c r="AA27" s="23"/>
      <c r="AB27" s="23"/>
      <c r="AC27" s="22"/>
      <c r="AD27" s="22"/>
      <c r="AE27" s="22"/>
      <c r="AF27" s="21"/>
      <c r="AG27" s="21"/>
      <c r="AH27" s="21"/>
      <c r="AI27" s="24"/>
    </row>
    <row r="28" spans="1:35" x14ac:dyDescent="0.25">
      <c r="A28" s="1">
        <v>5</v>
      </c>
      <c r="B28" s="11" t="s">
        <v>52</v>
      </c>
      <c r="C28" s="11" t="s">
        <v>14</v>
      </c>
      <c r="D28" s="1" t="s">
        <v>53</v>
      </c>
      <c r="E28" s="1" t="s">
        <v>54</v>
      </c>
      <c r="F28" s="1" t="s">
        <v>55</v>
      </c>
      <c r="G28" s="2">
        <v>225090</v>
      </c>
      <c r="H28" s="2"/>
      <c r="I28" s="2"/>
      <c r="J28" s="2">
        <f>149200+11000+30000+21400</f>
        <v>211600</v>
      </c>
      <c r="K28" s="2">
        <f>149200+11000+30000+21400</f>
        <v>211600</v>
      </c>
      <c r="L28" s="10">
        <v>3</v>
      </c>
      <c r="M28" s="10">
        <v>4</v>
      </c>
      <c r="N28" s="4">
        <f>L28+M28</f>
        <v>7</v>
      </c>
      <c r="O28" s="1" t="s">
        <v>24</v>
      </c>
      <c r="P28" s="1" t="s">
        <v>56</v>
      </c>
      <c r="Q28" s="1"/>
      <c r="R28" s="18"/>
      <c r="S28" s="21"/>
      <c r="T28" s="21"/>
      <c r="U28" s="21"/>
      <c r="V28" s="21"/>
      <c r="W28" s="21"/>
      <c r="X28" s="21"/>
      <c r="Y28" s="23"/>
      <c r="Z28" s="23"/>
      <c r="AA28" s="23"/>
      <c r="AB28" s="23"/>
      <c r="AC28" s="22"/>
      <c r="AD28" s="22"/>
      <c r="AE28" s="22"/>
      <c r="AF28" s="21"/>
      <c r="AG28" s="21"/>
      <c r="AH28" s="21"/>
      <c r="AI28" s="24"/>
    </row>
    <row r="29" spans="1:35" x14ac:dyDescent="0.25">
      <c r="A29" s="6">
        <v>8</v>
      </c>
      <c r="B29" s="6" t="s">
        <v>68</v>
      </c>
      <c r="C29" s="6" t="s">
        <v>14</v>
      </c>
      <c r="D29" s="6" t="s">
        <v>69</v>
      </c>
      <c r="E29" s="6" t="s">
        <v>70</v>
      </c>
      <c r="F29" s="6" t="s">
        <v>71</v>
      </c>
      <c r="G29" s="7">
        <v>173685</v>
      </c>
      <c r="H29" s="7"/>
      <c r="I29" s="7"/>
      <c r="J29" s="7">
        <f>149200+8000+20000</f>
        <v>177200</v>
      </c>
      <c r="K29" s="7">
        <f>149200+8000+20000</f>
        <v>177200</v>
      </c>
      <c r="L29" s="8">
        <v>3</v>
      </c>
      <c r="M29" s="8">
        <v>4</v>
      </c>
      <c r="N29" s="4">
        <f>L29+M29</f>
        <v>7</v>
      </c>
      <c r="O29" s="6" t="s">
        <v>40</v>
      </c>
      <c r="P29" s="6" t="s">
        <v>67</v>
      </c>
      <c r="Q29" s="6"/>
      <c r="R29" s="19"/>
      <c r="S29" s="21"/>
      <c r="T29" s="21"/>
      <c r="U29" s="21"/>
      <c r="V29" s="21"/>
      <c r="W29" s="21"/>
      <c r="X29" s="21"/>
      <c r="Y29" s="23"/>
      <c r="Z29" s="23"/>
      <c r="AA29" s="23"/>
      <c r="AB29" s="23"/>
      <c r="AC29" s="22"/>
      <c r="AD29" s="22"/>
      <c r="AE29" s="22"/>
      <c r="AF29" s="21"/>
      <c r="AG29" s="21"/>
      <c r="AH29" s="21"/>
      <c r="AI29" s="24"/>
    </row>
    <row r="30" spans="1:35" x14ac:dyDescent="0.25">
      <c r="A30" s="1">
        <v>11</v>
      </c>
      <c r="B30" s="11" t="s">
        <v>90</v>
      </c>
      <c r="C30" s="11" t="s">
        <v>14</v>
      </c>
      <c r="D30" s="1" t="s">
        <v>91</v>
      </c>
      <c r="E30" s="1" t="s">
        <v>92</v>
      </c>
      <c r="F30" s="1" t="s">
        <v>93</v>
      </c>
      <c r="G30" s="2">
        <v>159300</v>
      </c>
      <c r="H30" s="2"/>
      <c r="I30" s="2"/>
      <c r="J30" s="2">
        <f>132600+25000</f>
        <v>157600</v>
      </c>
      <c r="K30" s="2">
        <f>132600+25000</f>
        <v>157600</v>
      </c>
      <c r="L30" s="10">
        <v>3</v>
      </c>
      <c r="M30" s="10">
        <v>4</v>
      </c>
      <c r="N30" s="4">
        <f>L30+M30</f>
        <v>7</v>
      </c>
      <c r="O30" s="11" t="s">
        <v>51</v>
      </c>
      <c r="P30" s="11" t="s">
        <v>25</v>
      </c>
      <c r="Q30" s="11" t="s">
        <v>50</v>
      </c>
      <c r="R30" s="18"/>
      <c r="S30" s="21"/>
      <c r="T30" s="21"/>
      <c r="U30" s="21"/>
      <c r="V30" s="21"/>
      <c r="W30" s="21"/>
      <c r="X30" s="21"/>
      <c r="Y30" s="23"/>
      <c r="Z30" s="23"/>
      <c r="AA30" s="23"/>
      <c r="AB30" s="23"/>
      <c r="AC30" s="22"/>
      <c r="AD30" s="22"/>
      <c r="AE30" s="22"/>
      <c r="AF30" s="21"/>
      <c r="AG30" s="21"/>
      <c r="AH30" s="21"/>
      <c r="AI30" s="24"/>
    </row>
    <row r="31" spans="1:35" x14ac:dyDescent="0.25">
      <c r="A31" s="6">
        <v>12</v>
      </c>
      <c r="B31" s="6" t="s">
        <v>94</v>
      </c>
      <c r="C31" s="6" t="s">
        <v>14</v>
      </c>
      <c r="D31" s="6" t="s">
        <v>53</v>
      </c>
      <c r="E31" s="6" t="s">
        <v>95</v>
      </c>
      <c r="F31" s="6" t="s">
        <v>96</v>
      </c>
      <c r="G31" s="7">
        <v>230280</v>
      </c>
      <c r="H31" s="7"/>
      <c r="I31" s="7"/>
      <c r="J31" s="7">
        <f>198900+18000+9000</f>
        <v>225900</v>
      </c>
      <c r="K31" s="7">
        <f>198900+18000+9000</f>
        <v>225900</v>
      </c>
      <c r="L31" s="8">
        <v>3</v>
      </c>
      <c r="M31" s="8">
        <v>4</v>
      </c>
      <c r="N31" s="4">
        <f>L31+M31</f>
        <v>7</v>
      </c>
      <c r="O31" s="6" t="s">
        <v>25</v>
      </c>
      <c r="P31" s="6" t="s">
        <v>56</v>
      </c>
      <c r="Q31" s="6"/>
      <c r="R31" s="19"/>
      <c r="S31" s="21"/>
      <c r="T31" s="21"/>
      <c r="U31" s="21"/>
      <c r="V31" s="21"/>
      <c r="W31" s="21"/>
      <c r="X31" s="21"/>
      <c r="Y31" s="23"/>
      <c r="Z31" s="23"/>
      <c r="AA31" s="23"/>
      <c r="AB31" s="23"/>
      <c r="AC31" s="22"/>
      <c r="AD31" s="22"/>
      <c r="AE31" s="22"/>
      <c r="AF31" s="21"/>
      <c r="AG31" s="21"/>
      <c r="AH31" s="21"/>
      <c r="AI31" s="24"/>
    </row>
    <row r="32" spans="1:35" x14ac:dyDescent="0.25">
      <c r="A32" s="6">
        <v>24</v>
      </c>
      <c r="B32" s="6" t="s">
        <v>155</v>
      </c>
      <c r="C32" s="6" t="s">
        <v>44</v>
      </c>
      <c r="D32" s="6" t="s">
        <v>156</v>
      </c>
      <c r="E32" s="6" t="s">
        <v>157</v>
      </c>
      <c r="F32" s="6" t="s">
        <v>158</v>
      </c>
      <c r="G32" s="7">
        <v>199812</v>
      </c>
      <c r="H32" s="7"/>
      <c r="I32" s="7"/>
      <c r="J32" s="7">
        <f>149200+29000+10000</f>
        <v>188200</v>
      </c>
      <c r="K32" s="7">
        <f>149200+29000+10000</f>
        <v>188200</v>
      </c>
      <c r="L32" s="8">
        <v>3</v>
      </c>
      <c r="M32" s="8">
        <v>4</v>
      </c>
      <c r="N32" s="4">
        <f>L32+M32</f>
        <v>7</v>
      </c>
      <c r="O32" s="6" t="s">
        <v>50</v>
      </c>
      <c r="P32" s="6" t="s">
        <v>81</v>
      </c>
      <c r="Q32" s="6"/>
      <c r="R32" s="19"/>
      <c r="S32" s="21"/>
      <c r="T32" s="21"/>
      <c r="U32" s="21"/>
      <c r="V32" s="21"/>
      <c r="W32" s="21"/>
      <c r="X32" s="21"/>
      <c r="Y32" s="23"/>
      <c r="Z32" s="23"/>
      <c r="AA32" s="23"/>
      <c r="AB32" s="23"/>
      <c r="AC32" s="22"/>
      <c r="AD32" s="22"/>
      <c r="AE32" s="22"/>
      <c r="AF32" s="21"/>
      <c r="AG32" s="21"/>
      <c r="AH32" s="21"/>
      <c r="AI32" s="24"/>
    </row>
    <row r="33" spans="1:35" x14ac:dyDescent="0.25">
      <c r="A33" s="6">
        <v>26</v>
      </c>
      <c r="B33" s="6" t="s">
        <v>163</v>
      </c>
      <c r="C33" s="6" t="s">
        <v>14</v>
      </c>
      <c r="D33" s="6" t="s">
        <v>164</v>
      </c>
      <c r="E33" s="6" t="s">
        <v>165</v>
      </c>
      <c r="F33" s="6" t="s">
        <v>166</v>
      </c>
      <c r="G33" s="7">
        <v>189750</v>
      </c>
      <c r="H33" s="7"/>
      <c r="I33" s="7"/>
      <c r="J33" s="7">
        <f>149200+11000</f>
        <v>160200</v>
      </c>
      <c r="K33" s="7">
        <f>149200+11000</f>
        <v>160200</v>
      </c>
      <c r="L33" s="8">
        <v>3</v>
      </c>
      <c r="M33" s="8">
        <v>4</v>
      </c>
      <c r="N33" s="4">
        <f>L33+M33</f>
        <v>7</v>
      </c>
      <c r="O33" s="6" t="s">
        <v>24</v>
      </c>
      <c r="P33" s="6" t="s">
        <v>81</v>
      </c>
      <c r="Q33" s="6"/>
      <c r="R33" s="19" t="s">
        <v>67</v>
      </c>
      <c r="S33" s="21"/>
      <c r="T33" s="21"/>
      <c r="U33" s="21"/>
      <c r="V33" s="21"/>
      <c r="W33" s="21"/>
      <c r="X33" s="21"/>
      <c r="Y33" s="23"/>
      <c r="Z33" s="23"/>
      <c r="AA33" s="23"/>
      <c r="AB33" s="23"/>
      <c r="AC33" s="22"/>
      <c r="AD33" s="22"/>
      <c r="AE33" s="22"/>
      <c r="AF33" s="21"/>
      <c r="AG33" s="21"/>
      <c r="AH33" s="21"/>
      <c r="AI33" s="24"/>
    </row>
    <row r="34" spans="1:35" x14ac:dyDescent="0.25">
      <c r="A34" s="1">
        <v>29</v>
      </c>
      <c r="B34" s="11" t="s">
        <v>175</v>
      </c>
      <c r="C34" s="11" t="s">
        <v>14</v>
      </c>
      <c r="D34" s="1" t="s">
        <v>85</v>
      </c>
      <c r="E34" s="1" t="s">
        <v>176</v>
      </c>
      <c r="F34" s="1" t="s">
        <v>177</v>
      </c>
      <c r="G34" s="2">
        <v>209470</v>
      </c>
      <c r="H34" s="2"/>
      <c r="I34" s="2"/>
      <c r="J34" s="2">
        <f>149200+30000+11000</f>
        <v>190200</v>
      </c>
      <c r="K34" s="2">
        <f>149200+30000+11000</f>
        <v>190200</v>
      </c>
      <c r="L34" s="10">
        <v>3</v>
      </c>
      <c r="M34" s="10">
        <v>4</v>
      </c>
      <c r="N34" s="4">
        <f>L34+M34</f>
        <v>7</v>
      </c>
      <c r="O34" s="11" t="s">
        <v>76</v>
      </c>
      <c r="P34" s="11" t="s">
        <v>40</v>
      </c>
      <c r="Q34" s="11"/>
      <c r="R34" s="18" t="s">
        <v>51</v>
      </c>
      <c r="S34" s="21"/>
      <c r="T34" s="21"/>
      <c r="U34" s="21"/>
      <c r="V34" s="21"/>
      <c r="W34" s="21"/>
      <c r="X34" s="21"/>
      <c r="Y34" s="23"/>
      <c r="Z34" s="23"/>
      <c r="AA34" s="23"/>
      <c r="AB34" s="23"/>
      <c r="AC34" s="22"/>
      <c r="AD34" s="22"/>
      <c r="AE34" s="22"/>
      <c r="AF34" s="21"/>
      <c r="AG34" s="21"/>
      <c r="AH34" s="21"/>
      <c r="AI34" s="24"/>
    </row>
    <row r="35" spans="1:35" x14ac:dyDescent="0.25">
      <c r="A35" s="1">
        <v>1</v>
      </c>
      <c r="B35" s="1" t="s">
        <v>13</v>
      </c>
      <c r="C35" s="1" t="s">
        <v>14</v>
      </c>
      <c r="D35" s="1" t="s">
        <v>15</v>
      </c>
      <c r="E35" s="1" t="s">
        <v>16</v>
      </c>
      <c r="F35" s="1" t="s">
        <v>17</v>
      </c>
      <c r="G35" s="2">
        <v>181850</v>
      </c>
      <c r="H35" s="2"/>
      <c r="I35" s="2"/>
      <c r="J35" s="2">
        <f>149200+9000+2000</f>
        <v>160200</v>
      </c>
      <c r="K35" s="2">
        <f>149200+9000+2000</f>
        <v>160200</v>
      </c>
      <c r="L35" s="3">
        <v>4</v>
      </c>
      <c r="M35" s="3">
        <v>3</v>
      </c>
      <c r="N35" s="4">
        <f>L35+M35</f>
        <v>7</v>
      </c>
      <c r="O35" s="1" t="s">
        <v>18</v>
      </c>
      <c r="P35" s="1" t="s">
        <v>19</v>
      </c>
      <c r="Q35" s="1"/>
      <c r="R35" s="18"/>
      <c r="S35" s="21"/>
      <c r="T35" s="21"/>
      <c r="U35" s="21"/>
      <c r="V35" s="21"/>
      <c r="W35" s="21"/>
      <c r="X35" s="21"/>
      <c r="Y35" s="23"/>
      <c r="Z35" s="23"/>
      <c r="AA35" s="23"/>
      <c r="AB35" s="23"/>
      <c r="AC35" s="22"/>
      <c r="AD35" s="22"/>
      <c r="AE35" s="22"/>
      <c r="AF35" s="21"/>
      <c r="AG35" s="21"/>
      <c r="AH35" s="21"/>
      <c r="AI35" s="24"/>
    </row>
    <row r="36" spans="1:35" x14ac:dyDescent="0.25">
      <c r="A36" s="6">
        <v>20</v>
      </c>
      <c r="B36" s="6" t="s">
        <v>136</v>
      </c>
      <c r="C36" s="6" t="s">
        <v>14</v>
      </c>
      <c r="D36" s="6" t="s">
        <v>53</v>
      </c>
      <c r="E36" s="6" t="s">
        <v>137</v>
      </c>
      <c r="F36" s="6" t="s">
        <v>138</v>
      </c>
      <c r="G36" s="7">
        <v>253520</v>
      </c>
      <c r="H36" s="7"/>
      <c r="I36" s="7"/>
      <c r="J36" s="7">
        <f>198900+20000+9000</f>
        <v>227900</v>
      </c>
      <c r="K36" s="7">
        <f>198900+20000+9000</f>
        <v>227900</v>
      </c>
      <c r="L36" s="3">
        <v>4</v>
      </c>
      <c r="M36" s="3">
        <v>3</v>
      </c>
      <c r="N36" s="4">
        <f>L36+M36</f>
        <v>7</v>
      </c>
      <c r="O36" s="6" t="s">
        <v>18</v>
      </c>
      <c r="P36" s="6" t="s">
        <v>19</v>
      </c>
      <c r="Q36" s="6"/>
      <c r="R36" s="19"/>
      <c r="S36" s="21"/>
      <c r="T36" s="21"/>
      <c r="U36" s="21"/>
      <c r="V36" s="21"/>
      <c r="W36" s="21"/>
      <c r="X36" s="21"/>
      <c r="Y36" s="23"/>
      <c r="Z36" s="23"/>
      <c r="AA36" s="23"/>
      <c r="AB36" s="23"/>
      <c r="AC36" s="22"/>
      <c r="AD36" s="22"/>
      <c r="AE36" s="22"/>
      <c r="AF36" s="21"/>
      <c r="AG36" s="21"/>
      <c r="AH36" s="21"/>
      <c r="AI36" s="24"/>
    </row>
    <row r="37" spans="1:35" x14ac:dyDescent="0.25">
      <c r="A37" s="6">
        <v>20</v>
      </c>
      <c r="B37" s="6" t="s">
        <v>139</v>
      </c>
      <c r="C37" s="6" t="s">
        <v>14</v>
      </c>
      <c r="D37" s="6" t="s">
        <v>134</v>
      </c>
      <c r="E37" s="6" t="s">
        <v>140</v>
      </c>
      <c r="F37" s="6" t="s">
        <v>32</v>
      </c>
      <c r="G37" s="7">
        <v>162160</v>
      </c>
      <c r="H37" s="7"/>
      <c r="I37" s="7"/>
      <c r="J37" s="7">
        <f>149200+8600</f>
        <v>157800</v>
      </c>
      <c r="K37" s="7">
        <f>149200+8600</f>
        <v>157800</v>
      </c>
      <c r="L37" s="3">
        <v>4</v>
      </c>
      <c r="M37" s="3">
        <v>3</v>
      </c>
      <c r="N37" s="4">
        <f>L37+M37</f>
        <v>7</v>
      </c>
      <c r="O37" s="6" t="s">
        <v>29</v>
      </c>
      <c r="P37" s="6" t="s">
        <v>29</v>
      </c>
      <c r="Q37" s="6"/>
      <c r="R37" s="19"/>
      <c r="S37" s="21"/>
      <c r="T37" s="21"/>
      <c r="U37" s="21"/>
      <c r="V37" s="21"/>
      <c r="W37" s="21"/>
      <c r="X37" s="21"/>
      <c r="Y37" s="23"/>
      <c r="Z37" s="23"/>
      <c r="AA37" s="23"/>
      <c r="AB37" s="23"/>
      <c r="AC37" s="22"/>
      <c r="AD37" s="22"/>
      <c r="AE37" s="22"/>
      <c r="AF37" s="21"/>
      <c r="AG37" s="21"/>
      <c r="AH37" s="21"/>
      <c r="AI37" s="24"/>
    </row>
    <row r="38" spans="1:35" x14ac:dyDescent="0.25">
      <c r="A38" s="1">
        <v>21</v>
      </c>
      <c r="B38" s="11" t="s">
        <v>141</v>
      </c>
      <c r="C38" s="11" t="s">
        <v>14</v>
      </c>
      <c r="D38" s="1" t="s">
        <v>142</v>
      </c>
      <c r="E38" s="1" t="s">
        <v>143</v>
      </c>
      <c r="F38" s="1" t="s">
        <v>144</v>
      </c>
      <c r="G38" s="2">
        <v>183350</v>
      </c>
      <c r="H38" s="2"/>
      <c r="I38" s="2"/>
      <c r="J38" s="2">
        <f>149200+11000</f>
        <v>160200</v>
      </c>
      <c r="K38" s="2">
        <f>149200+11000</f>
        <v>160200</v>
      </c>
      <c r="L38" s="3">
        <v>4</v>
      </c>
      <c r="M38" s="3">
        <v>3</v>
      </c>
      <c r="N38" s="4">
        <f>L38+M38</f>
        <v>7</v>
      </c>
      <c r="O38" s="1" t="s">
        <v>25</v>
      </c>
      <c r="P38" s="1" t="s">
        <v>81</v>
      </c>
      <c r="Q38" s="1"/>
      <c r="R38" s="18"/>
      <c r="S38" s="21"/>
      <c r="T38" s="21"/>
      <c r="U38" s="21"/>
      <c r="V38" s="21"/>
      <c r="W38" s="21"/>
      <c r="X38" s="21"/>
      <c r="Y38" s="23"/>
      <c r="Z38" s="23"/>
      <c r="AA38" s="23"/>
      <c r="AB38" s="23"/>
      <c r="AC38" s="22"/>
      <c r="AD38" s="22"/>
      <c r="AE38" s="22"/>
      <c r="AF38" s="21"/>
      <c r="AG38" s="21"/>
      <c r="AH38" s="21"/>
      <c r="AI38" s="24"/>
    </row>
    <row r="39" spans="1:35" x14ac:dyDescent="0.25">
      <c r="A39" s="1">
        <v>51</v>
      </c>
      <c r="B39" s="11" t="s">
        <v>262</v>
      </c>
      <c r="C39" s="11" t="s">
        <v>14</v>
      </c>
      <c r="D39" s="1" t="s">
        <v>64</v>
      </c>
      <c r="E39" s="1" t="s">
        <v>263</v>
      </c>
      <c r="F39" s="1" t="s">
        <v>264</v>
      </c>
      <c r="G39" s="2">
        <v>189800</v>
      </c>
      <c r="H39" s="2"/>
      <c r="I39" s="2"/>
      <c r="J39" s="2">
        <f>149200+11000+30000</f>
        <v>190200</v>
      </c>
      <c r="K39" s="2">
        <f>149200+11000+30000</f>
        <v>190200</v>
      </c>
      <c r="L39" s="3">
        <v>4</v>
      </c>
      <c r="M39" s="3">
        <v>3</v>
      </c>
      <c r="N39" s="4">
        <f>L39+M39</f>
        <v>7</v>
      </c>
      <c r="O39" s="11" t="s">
        <v>19</v>
      </c>
      <c r="P39" s="1" t="s">
        <v>76</v>
      </c>
      <c r="Q39" s="1"/>
      <c r="R39" s="18" t="s">
        <v>265</v>
      </c>
      <c r="S39" s="21"/>
      <c r="T39" s="21"/>
      <c r="U39" s="21"/>
      <c r="V39" s="21"/>
      <c r="W39" s="21"/>
      <c r="X39" s="21"/>
      <c r="Y39" s="23"/>
      <c r="Z39" s="23"/>
      <c r="AA39" s="23"/>
      <c r="AB39" s="23"/>
      <c r="AC39" s="22"/>
      <c r="AD39" s="22"/>
      <c r="AE39" s="22"/>
      <c r="AF39" s="21"/>
      <c r="AG39" s="21"/>
      <c r="AH39" s="21"/>
      <c r="AI39" s="24"/>
    </row>
    <row r="40" spans="1:35" x14ac:dyDescent="0.25">
      <c r="A40" s="1">
        <v>51</v>
      </c>
      <c r="B40" s="11" t="s">
        <v>266</v>
      </c>
      <c r="C40" s="11" t="s">
        <v>44</v>
      </c>
      <c r="D40" s="1" t="s">
        <v>267</v>
      </c>
      <c r="E40" s="1" t="s">
        <v>268</v>
      </c>
      <c r="F40" s="1" t="s">
        <v>32</v>
      </c>
      <c r="G40" s="2">
        <v>163100</v>
      </c>
      <c r="H40" s="2"/>
      <c r="I40" s="2"/>
      <c r="J40" s="2">
        <f>149200+11000</f>
        <v>160200</v>
      </c>
      <c r="K40" s="2">
        <f>149200+11000</f>
        <v>160200</v>
      </c>
      <c r="L40" s="3">
        <v>4</v>
      </c>
      <c r="M40" s="3">
        <v>3</v>
      </c>
      <c r="N40" s="4">
        <f>L40+M40</f>
        <v>7</v>
      </c>
      <c r="O40" s="1" t="s">
        <v>29</v>
      </c>
      <c r="P40" s="1" t="s">
        <v>29</v>
      </c>
      <c r="Q40" s="1"/>
      <c r="R40" s="18" t="s">
        <v>29</v>
      </c>
      <c r="S40" s="21"/>
      <c r="T40" s="21"/>
      <c r="U40" s="21"/>
      <c r="V40" s="21"/>
      <c r="W40" s="21"/>
      <c r="X40" s="21"/>
      <c r="Y40" s="23"/>
      <c r="Z40" s="23"/>
      <c r="AA40" s="23"/>
      <c r="AB40" s="23"/>
      <c r="AC40" s="22"/>
      <c r="AD40" s="22"/>
      <c r="AE40" s="22"/>
      <c r="AF40" s="21"/>
      <c r="AG40" s="21"/>
      <c r="AH40" s="21"/>
      <c r="AI40" s="24"/>
    </row>
    <row r="41" spans="1:35" x14ac:dyDescent="0.25">
      <c r="A41" s="6">
        <v>40</v>
      </c>
      <c r="B41" s="6" t="s">
        <v>217</v>
      </c>
      <c r="C41" s="6" t="s">
        <v>14</v>
      </c>
      <c r="D41" s="6" t="s">
        <v>200</v>
      </c>
      <c r="E41" s="6" t="s">
        <v>218</v>
      </c>
      <c r="F41" s="6" t="s">
        <v>219</v>
      </c>
      <c r="G41" s="7">
        <v>303800</v>
      </c>
      <c r="H41" s="7"/>
      <c r="I41" s="7"/>
      <c r="J41" s="7">
        <f>216000+8800</f>
        <v>224800</v>
      </c>
      <c r="K41" s="7">
        <f>216000+8800</f>
        <v>224800</v>
      </c>
      <c r="L41" s="13">
        <v>5</v>
      </c>
      <c r="M41" s="13">
        <v>2</v>
      </c>
      <c r="N41" s="4">
        <f>L41+M41</f>
        <v>7</v>
      </c>
      <c r="O41" s="6" t="s">
        <v>18</v>
      </c>
      <c r="P41" s="6" t="s">
        <v>25</v>
      </c>
      <c r="Q41" s="6"/>
      <c r="R41" s="19"/>
      <c r="S41" s="21"/>
      <c r="T41" s="21"/>
      <c r="U41" s="21"/>
      <c r="V41" s="21"/>
      <c r="W41" s="21"/>
      <c r="X41" s="21"/>
      <c r="Y41" s="23"/>
      <c r="Z41" s="23"/>
      <c r="AA41" s="23"/>
      <c r="AB41" s="23"/>
      <c r="AC41" s="22"/>
      <c r="AD41" s="22"/>
      <c r="AE41" s="22"/>
      <c r="AF41" s="21"/>
      <c r="AG41" s="21"/>
      <c r="AH41" s="21"/>
      <c r="AI41" s="24"/>
    </row>
    <row r="42" spans="1:35" x14ac:dyDescent="0.25">
      <c r="A42" s="1">
        <v>59</v>
      </c>
      <c r="B42" s="1" t="s">
        <v>295</v>
      </c>
      <c r="C42" s="1" t="s">
        <v>14</v>
      </c>
      <c r="D42" s="1" t="s">
        <v>85</v>
      </c>
      <c r="E42" s="1" t="s">
        <v>296</v>
      </c>
      <c r="F42" s="1" t="s">
        <v>297</v>
      </c>
      <c r="G42" s="2">
        <v>225150</v>
      </c>
      <c r="H42" s="2"/>
      <c r="I42" s="2"/>
      <c r="J42" s="2"/>
      <c r="K42" s="2">
        <f>149200+11000</f>
        <v>160200</v>
      </c>
      <c r="L42" s="3">
        <v>3</v>
      </c>
      <c r="M42" s="3">
        <v>3.5</v>
      </c>
      <c r="N42" s="4">
        <f>L42+M42</f>
        <v>6.5</v>
      </c>
      <c r="O42" s="1" t="s">
        <v>19</v>
      </c>
      <c r="P42" s="1" t="s">
        <v>81</v>
      </c>
      <c r="Q42" s="1"/>
      <c r="R42" s="18"/>
      <c r="S42" s="21"/>
      <c r="T42" s="21"/>
      <c r="U42" s="21"/>
      <c r="V42" s="21"/>
      <c r="W42" s="21"/>
      <c r="X42" s="21"/>
      <c r="Y42" s="23"/>
      <c r="Z42" s="23"/>
      <c r="AA42" s="23"/>
      <c r="AB42" s="23"/>
      <c r="AC42" s="22"/>
      <c r="AD42" s="22"/>
      <c r="AE42" s="22"/>
      <c r="AF42" s="21"/>
      <c r="AG42" s="21"/>
      <c r="AH42" s="21"/>
      <c r="AI42" s="24"/>
    </row>
    <row r="43" spans="1:35" x14ac:dyDescent="0.25">
      <c r="A43" s="1">
        <v>7</v>
      </c>
      <c r="B43" s="1" t="s">
        <v>63</v>
      </c>
      <c r="C43" s="1" t="s">
        <v>14</v>
      </c>
      <c r="D43" s="1" t="s">
        <v>64</v>
      </c>
      <c r="E43" s="1" t="s">
        <v>65</v>
      </c>
      <c r="F43" s="1" t="s">
        <v>66</v>
      </c>
      <c r="G43" s="2">
        <v>158350</v>
      </c>
      <c r="H43" s="2"/>
      <c r="I43" s="2"/>
      <c r="J43" s="2"/>
      <c r="K43" s="2">
        <f>149200+13000</f>
        <v>162200</v>
      </c>
      <c r="L43" s="3">
        <v>3.5</v>
      </c>
      <c r="M43" s="3">
        <v>3</v>
      </c>
      <c r="N43" s="4">
        <f>L43+M43</f>
        <v>6.5</v>
      </c>
      <c r="O43" s="1" t="s">
        <v>67</v>
      </c>
      <c r="P43" s="1" t="s">
        <v>18</v>
      </c>
      <c r="Q43" s="1"/>
      <c r="R43" s="18" t="s">
        <v>24</v>
      </c>
      <c r="S43" s="21"/>
      <c r="T43" s="21"/>
      <c r="U43" s="21"/>
      <c r="V43" s="21"/>
      <c r="W43" s="21"/>
      <c r="X43" s="21"/>
      <c r="Y43" s="23"/>
      <c r="Z43" s="23"/>
      <c r="AA43" s="23"/>
      <c r="AB43" s="23"/>
      <c r="AC43" s="22"/>
      <c r="AD43" s="22"/>
      <c r="AE43" s="22"/>
      <c r="AF43" s="21"/>
      <c r="AG43" s="21"/>
      <c r="AH43" s="21"/>
      <c r="AI43" s="24"/>
    </row>
    <row r="44" spans="1:35" x14ac:dyDescent="0.25">
      <c r="A44" s="1">
        <v>55</v>
      </c>
      <c r="B44" s="11" t="s">
        <v>282</v>
      </c>
      <c r="C44" s="11" t="s">
        <v>14</v>
      </c>
      <c r="D44" s="1" t="s">
        <v>257</v>
      </c>
      <c r="E44" s="1" t="s">
        <v>283</v>
      </c>
      <c r="F44" s="1" t="s">
        <v>284</v>
      </c>
      <c r="G44" s="2">
        <v>79975</v>
      </c>
      <c r="H44" s="2"/>
      <c r="I44" s="2"/>
      <c r="J44" s="2"/>
      <c r="K44" s="2">
        <f>149200+5500</f>
        <v>154700</v>
      </c>
      <c r="L44" s="3">
        <v>3.5</v>
      </c>
      <c r="M44" s="3">
        <v>3</v>
      </c>
      <c r="N44" s="4">
        <f>L44+M44</f>
        <v>6.5</v>
      </c>
      <c r="O44" s="1" t="s">
        <v>67</v>
      </c>
      <c r="P44" s="1" t="s">
        <v>81</v>
      </c>
      <c r="Q44" s="1"/>
      <c r="R44" s="18"/>
      <c r="S44" s="21"/>
      <c r="T44" s="21"/>
      <c r="U44" s="21"/>
      <c r="V44" s="21"/>
      <c r="W44" s="21"/>
      <c r="X44" s="21"/>
      <c r="Y44" s="23"/>
      <c r="Z44" s="23"/>
      <c r="AA44" s="23"/>
      <c r="AB44" s="23"/>
      <c r="AC44" s="22"/>
      <c r="AD44" s="22"/>
      <c r="AE44" s="22"/>
      <c r="AF44" s="21"/>
      <c r="AG44" s="21"/>
      <c r="AH44" s="21"/>
      <c r="AI44" s="24"/>
    </row>
    <row r="45" spans="1:35" x14ac:dyDescent="0.25">
      <c r="A45" s="1">
        <v>55</v>
      </c>
      <c r="B45" s="11" t="s">
        <v>285</v>
      </c>
      <c r="C45" s="11" t="s">
        <v>14</v>
      </c>
      <c r="D45" s="1" t="s">
        <v>257</v>
      </c>
      <c r="E45" s="1" t="s">
        <v>286</v>
      </c>
      <c r="F45" s="1" t="s">
        <v>32</v>
      </c>
      <c r="G45" s="2">
        <v>88175</v>
      </c>
      <c r="H45" s="2"/>
      <c r="I45" s="2"/>
      <c r="J45" s="2"/>
      <c r="K45" s="2">
        <v>5500</v>
      </c>
      <c r="L45" s="3">
        <v>3.5</v>
      </c>
      <c r="M45" s="3">
        <v>3</v>
      </c>
      <c r="N45" s="4">
        <f>L45+M45</f>
        <v>6.5</v>
      </c>
      <c r="O45" s="1" t="s">
        <v>29</v>
      </c>
      <c r="P45" s="1" t="s">
        <v>29</v>
      </c>
      <c r="Q45" s="1"/>
      <c r="R45" s="18"/>
      <c r="S45" s="21"/>
      <c r="T45" s="21"/>
      <c r="U45" s="21"/>
      <c r="V45" s="21"/>
      <c r="W45" s="21"/>
      <c r="X45" s="21"/>
      <c r="Y45" s="23"/>
      <c r="Z45" s="23"/>
      <c r="AA45" s="23"/>
      <c r="AB45" s="23"/>
      <c r="AC45" s="22"/>
      <c r="AD45" s="22"/>
      <c r="AE45" s="22"/>
      <c r="AF45" s="21"/>
      <c r="AG45" s="21"/>
      <c r="AH45" s="21"/>
      <c r="AI45" s="24"/>
    </row>
    <row r="46" spans="1:35" x14ac:dyDescent="0.25">
      <c r="A46" s="6">
        <v>52</v>
      </c>
      <c r="B46" s="6" t="s">
        <v>269</v>
      </c>
      <c r="C46" s="6" t="s">
        <v>14</v>
      </c>
      <c r="D46" s="6" t="s">
        <v>160</v>
      </c>
      <c r="E46" s="6" t="s">
        <v>270</v>
      </c>
      <c r="F46" s="6" t="s">
        <v>271</v>
      </c>
      <c r="G46" s="7">
        <v>172600</v>
      </c>
      <c r="H46" s="7"/>
      <c r="I46" s="7"/>
      <c r="J46" s="7"/>
      <c r="K46" s="7"/>
      <c r="L46" s="13">
        <v>2</v>
      </c>
      <c r="M46" s="13">
        <v>4</v>
      </c>
      <c r="N46" s="4">
        <f>L46+M46</f>
        <v>6</v>
      </c>
      <c r="O46" s="6" t="s">
        <v>25</v>
      </c>
      <c r="P46" s="6" t="s">
        <v>24</v>
      </c>
      <c r="Q46" s="6"/>
      <c r="R46" s="19"/>
      <c r="S46" s="21"/>
      <c r="T46" s="21"/>
      <c r="U46" s="21"/>
      <c r="V46" s="21"/>
      <c r="W46" s="21"/>
      <c r="X46" s="21"/>
      <c r="Y46" s="23"/>
      <c r="Z46" s="23"/>
      <c r="AA46" s="23"/>
      <c r="AB46" s="23"/>
      <c r="AC46" s="22"/>
      <c r="AD46" s="22"/>
      <c r="AE46" s="22"/>
      <c r="AF46" s="21"/>
      <c r="AG46" s="21"/>
      <c r="AH46" s="21"/>
      <c r="AI46" s="24"/>
    </row>
    <row r="47" spans="1:35" x14ac:dyDescent="0.25">
      <c r="A47" s="6">
        <v>2</v>
      </c>
      <c r="B47" s="6" t="s">
        <v>20</v>
      </c>
      <c r="C47" s="6" t="s">
        <v>14</v>
      </c>
      <c r="D47" s="6" t="s">
        <v>21</v>
      </c>
      <c r="E47" s="6" t="s">
        <v>22</v>
      </c>
      <c r="F47" s="6" t="s">
        <v>23</v>
      </c>
      <c r="G47" s="7">
        <v>107600</v>
      </c>
      <c r="H47" s="7"/>
      <c r="I47" s="7"/>
      <c r="J47" s="7"/>
      <c r="K47" s="7"/>
      <c r="L47" s="8">
        <v>3</v>
      </c>
      <c r="M47" s="8">
        <v>3</v>
      </c>
      <c r="N47" s="4">
        <f>L47+M47</f>
        <v>6</v>
      </c>
      <c r="O47" s="6" t="s">
        <v>24</v>
      </c>
      <c r="P47" s="6" t="s">
        <v>25</v>
      </c>
      <c r="Q47" s="6"/>
      <c r="R47" s="19"/>
      <c r="S47" s="21"/>
      <c r="T47" s="21"/>
      <c r="U47" s="21"/>
      <c r="V47" s="21"/>
      <c r="W47" s="21"/>
      <c r="X47" s="21"/>
      <c r="Y47" s="23"/>
      <c r="Z47" s="23"/>
      <c r="AA47" s="23"/>
      <c r="AB47" s="23"/>
      <c r="AC47" s="22"/>
      <c r="AD47" s="22"/>
      <c r="AE47" s="22"/>
      <c r="AF47" s="21"/>
      <c r="AG47" s="21"/>
      <c r="AH47" s="21"/>
      <c r="AI47" s="24"/>
    </row>
    <row r="48" spans="1:35" x14ac:dyDescent="0.25">
      <c r="A48" s="6">
        <v>2</v>
      </c>
      <c r="B48" s="6" t="s">
        <v>26</v>
      </c>
      <c r="C48" s="6" t="s">
        <v>14</v>
      </c>
      <c r="D48" s="6" t="s">
        <v>21</v>
      </c>
      <c r="E48" s="6" t="s">
        <v>27</v>
      </c>
      <c r="F48" s="6" t="s">
        <v>28</v>
      </c>
      <c r="G48" s="7">
        <v>53550</v>
      </c>
      <c r="H48" s="7"/>
      <c r="I48" s="7"/>
      <c r="J48" s="7"/>
      <c r="K48" s="7"/>
      <c r="L48" s="8">
        <v>3</v>
      </c>
      <c r="M48" s="8">
        <v>3</v>
      </c>
      <c r="N48" s="4">
        <f>L48+M48</f>
        <v>6</v>
      </c>
      <c r="O48" s="6" t="s">
        <v>29</v>
      </c>
      <c r="P48" s="6" t="s">
        <v>29</v>
      </c>
      <c r="Q48" s="6"/>
      <c r="R48" s="19"/>
      <c r="S48" s="21"/>
      <c r="T48" s="21"/>
      <c r="U48" s="21"/>
      <c r="V48" s="21"/>
      <c r="W48" s="21"/>
      <c r="X48" s="21"/>
      <c r="Y48" s="23"/>
      <c r="Z48" s="23"/>
      <c r="AA48" s="23"/>
      <c r="AB48" s="23"/>
      <c r="AC48" s="22"/>
      <c r="AD48" s="22"/>
      <c r="AE48" s="22"/>
      <c r="AF48" s="21"/>
      <c r="AG48" s="21"/>
      <c r="AH48" s="21"/>
      <c r="AI48" s="24"/>
    </row>
    <row r="49" spans="1:37" x14ac:dyDescent="0.25">
      <c r="A49" s="6">
        <v>2</v>
      </c>
      <c r="B49" s="6" t="s">
        <v>30</v>
      </c>
      <c r="C49" s="6" t="s">
        <v>14</v>
      </c>
      <c r="D49" s="6" t="s">
        <v>21</v>
      </c>
      <c r="E49" s="6" t="s">
        <v>31</v>
      </c>
      <c r="F49" s="6" t="s">
        <v>32</v>
      </c>
      <c r="G49" s="7">
        <v>53550</v>
      </c>
      <c r="H49" s="7"/>
      <c r="I49" s="7"/>
      <c r="J49" s="7"/>
      <c r="K49" s="7"/>
      <c r="L49" s="8">
        <v>3</v>
      </c>
      <c r="M49" s="8">
        <v>3</v>
      </c>
      <c r="N49" s="4">
        <f>L49+M49</f>
        <v>6</v>
      </c>
      <c r="O49" s="6" t="s">
        <v>29</v>
      </c>
      <c r="P49" s="6" t="s">
        <v>29</v>
      </c>
      <c r="Q49" s="6"/>
      <c r="R49" s="19"/>
      <c r="S49" s="21"/>
      <c r="T49" s="21"/>
      <c r="U49" s="21"/>
      <c r="V49" s="21"/>
      <c r="W49" s="21"/>
      <c r="X49" s="21"/>
      <c r="Y49" s="23"/>
      <c r="Z49" s="23"/>
      <c r="AA49" s="23"/>
      <c r="AB49" s="23"/>
      <c r="AC49" s="22"/>
      <c r="AD49" s="22"/>
      <c r="AE49" s="22"/>
      <c r="AF49" s="21"/>
      <c r="AG49" s="21"/>
      <c r="AH49" s="21"/>
      <c r="AI49" s="24"/>
      <c r="AJ49" s="21"/>
      <c r="AK49" s="21"/>
    </row>
    <row r="50" spans="1:37" x14ac:dyDescent="0.25">
      <c r="A50" s="6">
        <v>2</v>
      </c>
      <c r="B50" s="6" t="s">
        <v>33</v>
      </c>
      <c r="C50" s="6" t="s">
        <v>14</v>
      </c>
      <c r="D50" s="6" t="s">
        <v>21</v>
      </c>
      <c r="E50" s="6" t="s">
        <v>34</v>
      </c>
      <c r="F50" s="6" t="s">
        <v>32</v>
      </c>
      <c r="G50" s="7">
        <v>214600</v>
      </c>
      <c r="H50" s="7"/>
      <c r="I50" s="7"/>
      <c r="J50" s="7"/>
      <c r="K50" s="7"/>
      <c r="L50" s="8">
        <v>3</v>
      </c>
      <c r="M50" s="8">
        <v>3</v>
      </c>
      <c r="N50" s="4">
        <f>L50+M50</f>
        <v>6</v>
      </c>
      <c r="O50" s="6" t="s">
        <v>29</v>
      </c>
      <c r="P50" s="6" t="s">
        <v>29</v>
      </c>
      <c r="Q50" s="6"/>
      <c r="R50" s="19"/>
      <c r="S50" s="21"/>
      <c r="T50" s="21"/>
      <c r="U50" s="21"/>
      <c r="V50" s="21"/>
      <c r="W50" s="21"/>
      <c r="X50" s="21"/>
      <c r="Y50" s="23"/>
      <c r="Z50" s="23"/>
      <c r="AA50" s="23"/>
      <c r="AB50" s="23"/>
      <c r="AC50" s="22"/>
      <c r="AD50" s="22"/>
      <c r="AE50" s="22"/>
      <c r="AF50" s="21"/>
      <c r="AG50" s="21"/>
      <c r="AH50" s="21"/>
      <c r="AI50" s="24"/>
      <c r="AJ50" s="21"/>
      <c r="AK50" s="21"/>
    </row>
    <row r="51" spans="1:37" x14ac:dyDescent="0.25">
      <c r="A51" s="6">
        <v>4</v>
      </c>
      <c r="B51" s="11" t="s">
        <v>46</v>
      </c>
      <c r="C51" s="11" t="s">
        <v>44</v>
      </c>
      <c r="D51" s="6" t="s">
        <v>47</v>
      </c>
      <c r="E51" s="6" t="s">
        <v>48</v>
      </c>
      <c r="F51" s="6" t="s">
        <v>49</v>
      </c>
      <c r="G51" s="7">
        <v>211990</v>
      </c>
      <c r="H51" s="7"/>
      <c r="I51" s="7"/>
      <c r="J51" s="7"/>
      <c r="K51" s="7"/>
      <c r="L51" s="8">
        <v>3</v>
      </c>
      <c r="M51" s="8">
        <v>3</v>
      </c>
      <c r="N51" s="4">
        <f>L51+M51</f>
        <v>6</v>
      </c>
      <c r="O51" s="6" t="s">
        <v>50</v>
      </c>
      <c r="P51" s="6" t="s">
        <v>51</v>
      </c>
      <c r="Q51" s="6"/>
      <c r="R51" s="19"/>
      <c r="S51" s="21"/>
      <c r="T51" s="21"/>
      <c r="U51" s="21"/>
      <c r="V51" s="21"/>
      <c r="W51" s="21"/>
      <c r="X51" s="21"/>
      <c r="Y51" s="23"/>
      <c r="Z51" s="23"/>
      <c r="AA51" s="23"/>
      <c r="AB51" s="23"/>
      <c r="AC51" s="22"/>
      <c r="AD51" s="22"/>
      <c r="AE51" s="22"/>
      <c r="AF51" s="21"/>
      <c r="AG51" s="21"/>
      <c r="AH51" s="21"/>
      <c r="AI51" s="24"/>
      <c r="AJ51" s="21"/>
      <c r="AK51" s="21"/>
    </row>
    <row r="52" spans="1:37" x14ac:dyDescent="0.25">
      <c r="A52" s="6">
        <v>10</v>
      </c>
      <c r="B52" s="6" t="s">
        <v>77</v>
      </c>
      <c r="C52" s="6" t="s">
        <v>14</v>
      </c>
      <c r="D52" s="6" t="s">
        <v>78</v>
      </c>
      <c r="E52" s="6" t="s">
        <v>79</v>
      </c>
      <c r="F52" s="6" t="s">
        <v>80</v>
      </c>
      <c r="G52" s="7">
        <v>97716</v>
      </c>
      <c r="H52" s="7"/>
      <c r="I52" s="7"/>
      <c r="J52" s="7"/>
      <c r="K52" s="7"/>
      <c r="L52" s="8">
        <v>3</v>
      </c>
      <c r="M52" s="8">
        <v>3</v>
      </c>
      <c r="N52" s="4">
        <f>L52+M52</f>
        <v>6</v>
      </c>
      <c r="O52" s="6" t="s">
        <v>50</v>
      </c>
      <c r="P52" s="6" t="s">
        <v>81</v>
      </c>
      <c r="Q52" s="6"/>
      <c r="R52" s="19"/>
      <c r="S52" s="21"/>
      <c r="T52" s="21"/>
      <c r="U52" s="21"/>
      <c r="V52" s="21"/>
      <c r="W52" s="21"/>
      <c r="X52" s="21"/>
      <c r="Y52" s="23"/>
      <c r="Z52" s="23"/>
      <c r="AA52" s="23"/>
      <c r="AB52" s="23"/>
      <c r="AC52" s="22"/>
      <c r="AD52" s="22"/>
      <c r="AE52" s="22"/>
      <c r="AF52" s="21"/>
      <c r="AG52" s="21"/>
      <c r="AH52" s="21"/>
      <c r="AI52" s="24"/>
      <c r="AJ52" s="21"/>
      <c r="AK52" s="21"/>
    </row>
    <row r="53" spans="1:37" x14ac:dyDescent="0.25">
      <c r="A53" s="6">
        <v>10</v>
      </c>
      <c r="B53" s="6" t="s">
        <v>82</v>
      </c>
      <c r="C53" s="6" t="s">
        <v>14</v>
      </c>
      <c r="D53" s="6" t="s">
        <v>78</v>
      </c>
      <c r="E53" s="6" t="s">
        <v>83</v>
      </c>
      <c r="F53" s="6" t="s">
        <v>32</v>
      </c>
      <c r="G53" s="7">
        <v>13120</v>
      </c>
      <c r="H53" s="7"/>
      <c r="I53" s="7"/>
      <c r="J53" s="7"/>
      <c r="K53" s="7"/>
      <c r="L53" s="8">
        <v>3</v>
      </c>
      <c r="M53" s="8">
        <v>3</v>
      </c>
      <c r="N53" s="4">
        <f>L53+M53</f>
        <v>6</v>
      </c>
      <c r="O53" s="6" t="s">
        <v>29</v>
      </c>
      <c r="P53" s="6" t="s">
        <v>29</v>
      </c>
      <c r="Q53" s="6"/>
      <c r="R53" s="19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2"/>
      <c r="AD53" s="22"/>
      <c r="AE53" s="22"/>
      <c r="AF53" s="21"/>
      <c r="AG53" s="21"/>
      <c r="AH53" s="21"/>
      <c r="AI53" s="24"/>
      <c r="AJ53" s="21"/>
      <c r="AK53" s="21"/>
    </row>
    <row r="54" spans="1:37" x14ac:dyDescent="0.25">
      <c r="A54" s="6">
        <v>10</v>
      </c>
      <c r="B54" s="6" t="s">
        <v>84</v>
      </c>
      <c r="C54" s="6" t="s">
        <v>14</v>
      </c>
      <c r="D54" s="6" t="s">
        <v>85</v>
      </c>
      <c r="E54" s="6" t="s">
        <v>86</v>
      </c>
      <c r="F54" s="6" t="s">
        <v>32</v>
      </c>
      <c r="G54" s="7">
        <v>172650</v>
      </c>
      <c r="H54" s="7"/>
      <c r="I54" s="7"/>
      <c r="J54" s="7"/>
      <c r="K54" s="7"/>
      <c r="L54" s="8">
        <v>3</v>
      </c>
      <c r="M54" s="8">
        <v>3</v>
      </c>
      <c r="N54" s="4">
        <f>L54+M54</f>
        <v>6</v>
      </c>
      <c r="O54" s="6" t="s">
        <v>29</v>
      </c>
      <c r="P54" s="6" t="s">
        <v>29</v>
      </c>
      <c r="Q54" s="6"/>
      <c r="R54" s="19"/>
      <c r="S54" s="21"/>
      <c r="T54" s="21"/>
      <c r="U54" s="21"/>
      <c r="V54" s="25"/>
      <c r="W54" s="21"/>
      <c r="X54" s="21"/>
      <c r="Y54" s="23"/>
      <c r="Z54" s="23"/>
      <c r="AA54" s="23"/>
      <c r="AB54" s="23"/>
      <c r="AC54" s="22"/>
      <c r="AD54" s="22"/>
      <c r="AE54" s="22"/>
      <c r="AF54" s="21"/>
      <c r="AG54" s="21"/>
      <c r="AH54" s="21"/>
      <c r="AI54" s="24"/>
      <c r="AJ54" s="21"/>
      <c r="AK54" s="21"/>
    </row>
    <row r="55" spans="1:37" ht="30" x14ac:dyDescent="0.25">
      <c r="A55" s="6">
        <v>10</v>
      </c>
      <c r="B55" s="6" t="s">
        <v>87</v>
      </c>
      <c r="C55" s="6" t="s">
        <v>44</v>
      </c>
      <c r="D55" s="12" t="s">
        <v>88</v>
      </c>
      <c r="E55" s="6" t="s">
        <v>89</v>
      </c>
      <c r="F55" s="6" t="s">
        <v>32</v>
      </c>
      <c r="G55" s="7">
        <v>95832</v>
      </c>
      <c r="H55" s="7"/>
      <c r="I55" s="7"/>
      <c r="J55" s="7"/>
      <c r="K55" s="7"/>
      <c r="L55" s="8">
        <v>3</v>
      </c>
      <c r="M55" s="8">
        <v>3</v>
      </c>
      <c r="N55" s="4">
        <f>L55+M55</f>
        <v>6</v>
      </c>
      <c r="O55" s="6" t="s">
        <v>29</v>
      </c>
      <c r="P55" s="6" t="s">
        <v>29</v>
      </c>
      <c r="Q55" s="6"/>
      <c r="R55" s="19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2"/>
      <c r="AD55" s="22"/>
      <c r="AE55" s="22"/>
      <c r="AF55" s="21"/>
      <c r="AG55" s="21"/>
      <c r="AH55" s="21"/>
      <c r="AI55" s="24"/>
      <c r="AJ55" s="21"/>
      <c r="AK55" s="21"/>
    </row>
    <row r="56" spans="1:37" x14ac:dyDescent="0.25">
      <c r="A56" s="1">
        <v>13</v>
      </c>
      <c r="B56" s="11" t="s">
        <v>97</v>
      </c>
      <c r="C56" s="11" t="s">
        <v>14</v>
      </c>
      <c r="D56" s="1" t="s">
        <v>98</v>
      </c>
      <c r="E56" s="1" t="s">
        <v>99</v>
      </c>
      <c r="F56" s="1" t="s">
        <v>100</v>
      </c>
      <c r="G56" s="2">
        <v>115454</v>
      </c>
      <c r="H56" s="2"/>
      <c r="I56" s="2"/>
      <c r="J56" s="2"/>
      <c r="K56" s="2"/>
      <c r="L56" s="10">
        <v>3</v>
      </c>
      <c r="M56" s="10">
        <v>3</v>
      </c>
      <c r="N56" s="4">
        <f>L56+M56</f>
        <v>6</v>
      </c>
      <c r="O56" s="1" t="s">
        <v>76</v>
      </c>
      <c r="P56" s="1" t="s">
        <v>24</v>
      </c>
      <c r="Q56" s="1"/>
      <c r="R56" s="18" t="s">
        <v>81</v>
      </c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2"/>
      <c r="AD56" s="22"/>
      <c r="AE56" s="22"/>
      <c r="AF56" s="21"/>
      <c r="AG56" s="21"/>
      <c r="AH56" s="21"/>
      <c r="AI56" s="24"/>
      <c r="AJ56" s="21"/>
      <c r="AK56" s="21"/>
    </row>
    <row r="57" spans="1:37" x14ac:dyDescent="0.25">
      <c r="A57" s="1">
        <v>13</v>
      </c>
      <c r="B57" s="11" t="s">
        <v>101</v>
      </c>
      <c r="C57" s="11" t="s">
        <v>14</v>
      </c>
      <c r="D57" s="1" t="s">
        <v>98</v>
      </c>
      <c r="E57" s="1" t="s">
        <v>102</v>
      </c>
      <c r="F57" s="1" t="s">
        <v>103</v>
      </c>
      <c r="G57" s="2">
        <v>103325</v>
      </c>
      <c r="H57" s="2"/>
      <c r="I57" s="2"/>
      <c r="J57" s="2"/>
      <c r="K57" s="2"/>
      <c r="L57" s="3">
        <v>3</v>
      </c>
      <c r="M57" s="3">
        <v>3</v>
      </c>
      <c r="N57" s="4">
        <f>L57+M57</f>
        <v>6</v>
      </c>
      <c r="O57" s="1" t="s">
        <v>29</v>
      </c>
      <c r="P57" s="1" t="s">
        <v>29</v>
      </c>
      <c r="Q57" s="1"/>
      <c r="R57" s="18"/>
      <c r="S57" s="21"/>
      <c r="T57" s="21"/>
      <c r="U57" s="21"/>
      <c r="V57" s="21"/>
      <c r="W57" s="21"/>
      <c r="X57" s="21"/>
      <c r="Y57" s="23"/>
      <c r="Z57" s="23"/>
      <c r="AA57" s="23"/>
      <c r="AB57" s="23"/>
      <c r="AC57" s="22"/>
      <c r="AD57" s="22"/>
      <c r="AE57" s="22"/>
      <c r="AF57" s="21"/>
      <c r="AG57" s="21"/>
      <c r="AH57" s="21"/>
      <c r="AI57" s="24"/>
      <c r="AJ57" s="21"/>
      <c r="AK57" s="21"/>
    </row>
    <row r="58" spans="1:37" x14ac:dyDescent="0.25">
      <c r="A58" s="1">
        <v>17</v>
      </c>
      <c r="B58" s="11" t="s">
        <v>122</v>
      </c>
      <c r="C58" s="11" t="s">
        <v>44</v>
      </c>
      <c r="D58" s="1" t="s">
        <v>69</v>
      </c>
      <c r="E58" s="1" t="s">
        <v>123</v>
      </c>
      <c r="F58" s="1" t="s">
        <v>124</v>
      </c>
      <c r="G58" s="2">
        <v>158725</v>
      </c>
      <c r="H58" s="2"/>
      <c r="I58" s="2"/>
      <c r="J58" s="2"/>
      <c r="K58" s="2"/>
      <c r="L58" s="3">
        <v>3</v>
      </c>
      <c r="M58" s="3">
        <v>3</v>
      </c>
      <c r="N58" s="4">
        <f>L58+M58</f>
        <v>6</v>
      </c>
      <c r="O58" s="1" t="s">
        <v>67</v>
      </c>
      <c r="P58" s="1" t="s">
        <v>25</v>
      </c>
      <c r="Q58" s="1"/>
      <c r="R58" s="18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2"/>
      <c r="AD58" s="22"/>
      <c r="AE58" s="22"/>
      <c r="AF58" s="21"/>
      <c r="AG58" s="21"/>
      <c r="AH58" s="21"/>
      <c r="AI58" s="24"/>
      <c r="AJ58" s="21"/>
      <c r="AK58" s="21"/>
    </row>
    <row r="59" spans="1:37" x14ac:dyDescent="0.25">
      <c r="A59" s="1">
        <v>17</v>
      </c>
      <c r="B59" s="11" t="s">
        <v>125</v>
      </c>
      <c r="C59" s="11" t="s">
        <v>14</v>
      </c>
      <c r="D59" s="1" t="s">
        <v>69</v>
      </c>
      <c r="E59" s="1" t="s">
        <v>126</v>
      </c>
      <c r="F59" s="1" t="s">
        <v>32</v>
      </c>
      <c r="G59" s="2">
        <v>158725</v>
      </c>
      <c r="H59" s="2"/>
      <c r="I59" s="2"/>
      <c r="J59" s="2"/>
      <c r="K59" s="2"/>
      <c r="L59" s="3">
        <v>3</v>
      </c>
      <c r="M59" s="3">
        <v>3</v>
      </c>
      <c r="N59" s="4">
        <f>L59+M59</f>
        <v>6</v>
      </c>
      <c r="O59" s="1" t="s">
        <v>29</v>
      </c>
      <c r="P59" s="1" t="s">
        <v>29</v>
      </c>
      <c r="Q59" s="1"/>
      <c r="R59" s="18"/>
      <c r="S59" s="21"/>
      <c r="T59" s="21"/>
      <c r="U59" s="21"/>
      <c r="V59" s="21"/>
      <c r="W59" s="21"/>
      <c r="X59" s="21"/>
      <c r="Y59" s="23"/>
      <c r="Z59" s="23"/>
      <c r="AA59" s="23"/>
      <c r="AB59" s="23"/>
      <c r="AC59" s="22"/>
      <c r="AD59" s="22"/>
      <c r="AE59" s="22"/>
      <c r="AF59" s="21"/>
      <c r="AG59" s="21"/>
      <c r="AH59" s="21"/>
      <c r="AI59" s="24"/>
      <c r="AJ59" s="21"/>
      <c r="AK59" s="21"/>
    </row>
    <row r="60" spans="1:37" x14ac:dyDescent="0.25">
      <c r="A60" s="6">
        <v>28</v>
      </c>
      <c r="B60" s="6" t="s">
        <v>171</v>
      </c>
      <c r="C60" s="6" t="s">
        <v>14</v>
      </c>
      <c r="D60" s="6" t="s">
        <v>172</v>
      </c>
      <c r="E60" s="6" t="s">
        <v>173</v>
      </c>
      <c r="F60" s="6" t="s">
        <v>174</v>
      </c>
      <c r="G60" s="7">
        <v>223811</v>
      </c>
      <c r="H60" s="7"/>
      <c r="I60" s="7"/>
      <c r="J60" s="7"/>
      <c r="K60" s="7"/>
      <c r="L60" s="8">
        <v>3</v>
      </c>
      <c r="M60" s="8">
        <v>3</v>
      </c>
      <c r="N60" s="4">
        <f>L60+M60</f>
        <v>6</v>
      </c>
      <c r="O60" s="6" t="s">
        <v>40</v>
      </c>
      <c r="P60" s="6" t="s">
        <v>51</v>
      </c>
      <c r="Q60" s="6"/>
      <c r="R60" s="19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2"/>
      <c r="AD60" s="22"/>
      <c r="AE60" s="22"/>
      <c r="AF60" s="21"/>
      <c r="AG60" s="21"/>
      <c r="AH60" s="21"/>
      <c r="AI60" s="24"/>
      <c r="AJ60" s="21"/>
      <c r="AK60" s="21"/>
    </row>
    <row r="61" spans="1:37" x14ac:dyDescent="0.25">
      <c r="A61" s="6">
        <v>34</v>
      </c>
      <c r="B61" s="6" t="s">
        <v>191</v>
      </c>
      <c r="C61" s="6" t="s">
        <v>14</v>
      </c>
      <c r="D61" s="6" t="s">
        <v>192</v>
      </c>
      <c r="E61" s="6" t="s">
        <v>193</v>
      </c>
      <c r="F61" s="16" t="s">
        <v>194</v>
      </c>
      <c r="G61" s="7">
        <v>158043</v>
      </c>
      <c r="H61" s="7"/>
      <c r="I61" s="7"/>
      <c r="J61" s="7"/>
      <c r="K61" s="7"/>
      <c r="L61" s="3">
        <v>3</v>
      </c>
      <c r="M61" s="3">
        <v>3</v>
      </c>
      <c r="N61" s="4">
        <f>L61+M61</f>
        <v>6</v>
      </c>
      <c r="O61" s="6" t="s">
        <v>18</v>
      </c>
      <c r="P61" s="6" t="s">
        <v>81</v>
      </c>
      <c r="Q61" s="6"/>
      <c r="R61" s="19"/>
      <c r="S61" s="21"/>
      <c r="T61" s="21"/>
      <c r="U61" s="21"/>
      <c r="V61" s="21"/>
      <c r="W61" s="21"/>
      <c r="X61" s="21"/>
      <c r="Y61" s="23"/>
      <c r="Z61" s="23"/>
      <c r="AA61" s="23"/>
      <c r="AB61" s="23"/>
      <c r="AC61" s="22"/>
      <c r="AD61" s="22"/>
      <c r="AE61" s="22"/>
      <c r="AF61" s="21"/>
      <c r="AG61" s="21"/>
      <c r="AH61" s="21"/>
      <c r="AI61" s="24"/>
      <c r="AJ61" s="21"/>
      <c r="AK61" s="21"/>
    </row>
    <row r="62" spans="1:37" x14ac:dyDescent="0.25">
      <c r="A62" s="1">
        <v>43</v>
      </c>
      <c r="B62" s="11" t="s">
        <v>228</v>
      </c>
      <c r="C62" s="11" t="s">
        <v>14</v>
      </c>
      <c r="D62" s="1" t="s">
        <v>229</v>
      </c>
      <c r="E62" s="1" t="s">
        <v>230</v>
      </c>
      <c r="F62" s="1" t="s">
        <v>231</v>
      </c>
      <c r="G62" s="2">
        <v>214950</v>
      </c>
      <c r="H62" s="2"/>
      <c r="I62" s="2"/>
      <c r="J62" s="2"/>
      <c r="K62" s="2"/>
      <c r="L62" s="3">
        <v>3</v>
      </c>
      <c r="M62" s="3">
        <v>3</v>
      </c>
      <c r="N62" s="4">
        <f>L62+M62</f>
        <v>6</v>
      </c>
      <c r="O62" s="1" t="s">
        <v>18</v>
      </c>
      <c r="P62" s="1" t="s">
        <v>19</v>
      </c>
      <c r="Q62" s="1"/>
      <c r="R62" s="18" t="s">
        <v>81</v>
      </c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2"/>
      <c r="AD62" s="22"/>
      <c r="AE62" s="22"/>
      <c r="AF62" s="21"/>
      <c r="AG62" s="21"/>
      <c r="AH62" s="21"/>
      <c r="AI62" s="24"/>
      <c r="AJ62" s="21"/>
      <c r="AK62" s="21"/>
    </row>
    <row r="63" spans="1:37" x14ac:dyDescent="0.25">
      <c r="A63" s="6">
        <v>18</v>
      </c>
      <c r="B63" s="6" t="s">
        <v>127</v>
      </c>
      <c r="C63" s="6" t="s">
        <v>14</v>
      </c>
      <c r="D63" s="6" t="s">
        <v>128</v>
      </c>
      <c r="E63" s="6" t="s">
        <v>129</v>
      </c>
      <c r="F63" s="6" t="s">
        <v>130</v>
      </c>
      <c r="G63" s="7">
        <v>189050</v>
      </c>
      <c r="H63" s="7"/>
      <c r="I63" s="7"/>
      <c r="J63" s="7"/>
      <c r="K63" s="7"/>
      <c r="L63" s="13">
        <v>4</v>
      </c>
      <c r="M63" s="13">
        <v>2</v>
      </c>
      <c r="N63" s="4">
        <f>L63+M63</f>
        <v>6</v>
      </c>
      <c r="O63" s="6" t="s">
        <v>51</v>
      </c>
      <c r="P63" s="6" t="s">
        <v>24</v>
      </c>
      <c r="Q63" s="6"/>
      <c r="R63" s="19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2"/>
      <c r="AD63" s="22"/>
      <c r="AE63" s="22"/>
      <c r="AF63" s="21"/>
      <c r="AG63" s="21"/>
      <c r="AH63" s="21"/>
      <c r="AI63" s="24"/>
      <c r="AJ63" s="21"/>
      <c r="AK63" s="21"/>
    </row>
    <row r="64" spans="1:37" x14ac:dyDescent="0.25">
      <c r="A64" s="1">
        <v>57</v>
      </c>
      <c r="B64" s="11" t="s">
        <v>290</v>
      </c>
      <c r="C64" s="11" t="s">
        <v>44</v>
      </c>
      <c r="D64" s="1" t="s">
        <v>36</v>
      </c>
      <c r="E64" s="1" t="s">
        <v>291</v>
      </c>
      <c r="F64" s="1" t="s">
        <v>292</v>
      </c>
      <c r="G64" s="2">
        <v>203750</v>
      </c>
      <c r="H64" s="2"/>
      <c r="I64" s="2"/>
      <c r="J64" s="2"/>
      <c r="K64" s="2"/>
      <c r="L64" s="13">
        <v>4</v>
      </c>
      <c r="M64" s="13">
        <v>2</v>
      </c>
      <c r="N64" s="4">
        <f>L64+M64</f>
        <v>6</v>
      </c>
      <c r="O64" s="1" t="s">
        <v>40</v>
      </c>
      <c r="P64" s="1" t="s">
        <v>51</v>
      </c>
      <c r="Q64" s="1" t="s">
        <v>76</v>
      </c>
      <c r="R64" s="18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2"/>
      <c r="AD64" s="22"/>
      <c r="AE64" s="22"/>
      <c r="AF64" s="21"/>
      <c r="AG64" s="21"/>
      <c r="AH64" s="21"/>
      <c r="AI64" s="24"/>
      <c r="AJ64" s="21"/>
      <c r="AK64" s="21"/>
    </row>
    <row r="65" spans="1:37" x14ac:dyDescent="0.25">
      <c r="A65" s="6">
        <v>22</v>
      </c>
      <c r="B65" s="6" t="s">
        <v>145</v>
      </c>
      <c r="C65" s="6" t="s">
        <v>14</v>
      </c>
      <c r="D65" s="6" t="s">
        <v>146</v>
      </c>
      <c r="E65" s="6" t="s">
        <v>147</v>
      </c>
      <c r="F65" s="6" t="s">
        <v>148</v>
      </c>
      <c r="G65" s="7">
        <v>132195</v>
      </c>
      <c r="H65" s="7"/>
      <c r="I65" s="7"/>
      <c r="J65" s="7"/>
      <c r="K65" s="7"/>
      <c r="L65" s="13">
        <v>2</v>
      </c>
      <c r="M65" s="13">
        <v>3.5</v>
      </c>
      <c r="N65" s="4">
        <f>L65+M65</f>
        <v>5.5</v>
      </c>
      <c r="O65" s="6" t="s">
        <v>50</v>
      </c>
      <c r="P65" s="6" t="s">
        <v>67</v>
      </c>
      <c r="Q65" s="6"/>
      <c r="R65" s="19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2"/>
      <c r="AD65" s="22"/>
      <c r="AE65" s="22"/>
      <c r="AF65" s="21"/>
      <c r="AG65" s="21"/>
      <c r="AH65" s="21"/>
      <c r="AI65" s="24"/>
      <c r="AJ65" s="21"/>
      <c r="AK65" s="21"/>
    </row>
    <row r="66" spans="1:37" x14ac:dyDescent="0.25">
      <c r="A66" s="6">
        <v>22</v>
      </c>
      <c r="B66" s="6" t="s">
        <v>149</v>
      </c>
      <c r="C66" s="6" t="s">
        <v>14</v>
      </c>
      <c r="D66" s="6" t="s">
        <v>150</v>
      </c>
      <c r="E66" s="6" t="s">
        <v>151</v>
      </c>
      <c r="F66" s="6" t="s">
        <v>32</v>
      </c>
      <c r="G66" s="7">
        <v>131350</v>
      </c>
      <c r="H66" s="7"/>
      <c r="I66" s="7"/>
      <c r="J66" s="7"/>
      <c r="K66" s="7"/>
      <c r="L66" s="13">
        <v>2</v>
      </c>
      <c r="M66" s="13">
        <v>3.5</v>
      </c>
      <c r="N66" s="4">
        <f>L66+M66</f>
        <v>5.5</v>
      </c>
      <c r="O66" s="6" t="s">
        <v>29</v>
      </c>
      <c r="P66" s="6" t="s">
        <v>29</v>
      </c>
      <c r="Q66" s="6"/>
      <c r="R66" s="19"/>
      <c r="S66" s="21"/>
      <c r="T66" s="21"/>
      <c r="U66" s="21"/>
      <c r="V66" s="21"/>
      <c r="W66" s="21"/>
      <c r="X66" s="21"/>
      <c r="Y66" s="23"/>
      <c r="Z66" s="23"/>
      <c r="AA66" s="23"/>
      <c r="AB66" s="23"/>
      <c r="AC66" s="22"/>
      <c r="AD66" s="22"/>
      <c r="AE66" s="22"/>
      <c r="AF66" s="21"/>
      <c r="AG66" s="21"/>
      <c r="AH66" s="21"/>
      <c r="AI66" s="24"/>
      <c r="AJ66" s="21"/>
      <c r="AK66" s="21"/>
    </row>
    <row r="67" spans="1:37" x14ac:dyDescent="0.25">
      <c r="A67" s="1">
        <v>41</v>
      </c>
      <c r="B67" s="11" t="s">
        <v>220</v>
      </c>
      <c r="C67" s="11" t="s">
        <v>14</v>
      </c>
      <c r="D67" s="1" t="s">
        <v>21</v>
      </c>
      <c r="E67" s="1" t="s">
        <v>221</v>
      </c>
      <c r="F67" s="1" t="s">
        <v>222</v>
      </c>
      <c r="G67" s="2">
        <v>204160</v>
      </c>
      <c r="H67" s="2"/>
      <c r="I67" s="2"/>
      <c r="J67" s="2"/>
      <c r="K67" s="2"/>
      <c r="L67" s="13">
        <v>2</v>
      </c>
      <c r="M67" s="13">
        <v>3.5</v>
      </c>
      <c r="N67" s="4">
        <f>L67+M67</f>
        <v>5.5</v>
      </c>
      <c r="O67" s="11" t="s">
        <v>56</v>
      </c>
      <c r="P67" s="11" t="s">
        <v>76</v>
      </c>
      <c r="Q67" s="11"/>
      <c r="R67" s="18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2"/>
      <c r="AD67" s="22"/>
      <c r="AE67" s="22"/>
      <c r="AF67" s="21"/>
      <c r="AG67" s="21"/>
      <c r="AH67" s="21"/>
      <c r="AI67" s="24"/>
      <c r="AJ67" s="21"/>
      <c r="AK67" s="21"/>
    </row>
    <row r="68" spans="1:37" x14ac:dyDescent="0.25">
      <c r="A68" s="1">
        <v>41</v>
      </c>
      <c r="B68" s="11" t="s">
        <v>223</v>
      </c>
      <c r="C68" s="11" t="s">
        <v>44</v>
      </c>
      <c r="D68" s="1" t="s">
        <v>21</v>
      </c>
      <c r="E68" s="1" t="s">
        <v>224</v>
      </c>
      <c r="F68" s="1" t="s">
        <v>32</v>
      </c>
      <c r="G68" s="2">
        <v>232750</v>
      </c>
      <c r="H68" s="2"/>
      <c r="I68" s="2"/>
      <c r="J68" s="2"/>
      <c r="K68" s="2"/>
      <c r="L68" s="13">
        <v>2</v>
      </c>
      <c r="M68" s="13">
        <v>3.5</v>
      </c>
      <c r="N68" s="4">
        <f>L68+M68</f>
        <v>5.5</v>
      </c>
      <c r="O68" s="1" t="s">
        <v>29</v>
      </c>
      <c r="P68" s="1" t="s">
        <v>29</v>
      </c>
      <c r="Q68" s="1"/>
      <c r="R68" s="18"/>
      <c r="S68" s="21"/>
      <c r="T68" s="21"/>
      <c r="U68" s="21"/>
      <c r="V68" s="21"/>
      <c r="W68" s="21"/>
      <c r="X68" s="21"/>
      <c r="Y68" s="23"/>
      <c r="Z68" s="23"/>
      <c r="AA68" s="23"/>
      <c r="AB68" s="23"/>
      <c r="AC68" s="22"/>
      <c r="AD68" s="22"/>
      <c r="AE68" s="22"/>
      <c r="AF68" s="21"/>
      <c r="AG68" s="21"/>
      <c r="AH68" s="21"/>
      <c r="AI68" s="24"/>
      <c r="AJ68" s="21"/>
      <c r="AK68" s="21"/>
    </row>
    <row r="69" spans="1:37" x14ac:dyDescent="0.25">
      <c r="A69" s="6">
        <v>48</v>
      </c>
      <c r="B69" s="6" t="s">
        <v>249</v>
      </c>
      <c r="C69" s="6" t="s">
        <v>14</v>
      </c>
      <c r="D69" s="6" t="s">
        <v>156</v>
      </c>
      <c r="E69" s="6" t="s">
        <v>250</v>
      </c>
      <c r="F69" s="6" t="s">
        <v>251</v>
      </c>
      <c r="G69" s="7">
        <v>325950</v>
      </c>
      <c r="H69" s="7"/>
      <c r="I69" s="7"/>
      <c r="J69" s="7"/>
      <c r="K69" s="7"/>
      <c r="L69" s="13">
        <v>3.5</v>
      </c>
      <c r="M69" s="13">
        <v>2</v>
      </c>
      <c r="N69" s="4">
        <f>L69+M69</f>
        <v>5.5</v>
      </c>
      <c r="O69" s="6" t="s">
        <v>56</v>
      </c>
      <c r="P69" s="6" t="s">
        <v>40</v>
      </c>
      <c r="Q69" s="6"/>
      <c r="R69" s="19"/>
      <c r="S69" s="21"/>
      <c r="T69" s="21"/>
      <c r="U69" s="21"/>
      <c r="V69" s="21"/>
      <c r="W69" s="21"/>
      <c r="X69" s="21"/>
      <c r="Y69" s="23"/>
      <c r="Z69" s="23"/>
      <c r="AA69" s="23"/>
      <c r="AB69" s="23"/>
      <c r="AC69" s="22"/>
      <c r="AD69" s="22"/>
      <c r="AE69" s="22"/>
      <c r="AF69" s="21"/>
      <c r="AG69" s="21"/>
      <c r="AH69" s="21"/>
      <c r="AI69" s="24"/>
      <c r="AJ69" s="21"/>
      <c r="AK69" s="21"/>
    </row>
    <row r="70" spans="1:37" x14ac:dyDescent="0.25">
      <c r="A70" s="1">
        <v>19</v>
      </c>
      <c r="B70" s="11" t="s">
        <v>127</v>
      </c>
      <c r="C70" s="11" t="s">
        <v>14</v>
      </c>
      <c r="D70" s="1" t="s">
        <v>128</v>
      </c>
      <c r="E70" s="1" t="s">
        <v>131</v>
      </c>
      <c r="F70" s="1" t="s">
        <v>132</v>
      </c>
      <c r="G70" s="2">
        <v>210100</v>
      </c>
      <c r="H70" s="2"/>
      <c r="I70" s="2"/>
      <c r="J70" s="2"/>
      <c r="K70" s="2"/>
      <c r="L70" s="13">
        <v>1</v>
      </c>
      <c r="M70" s="13">
        <v>4</v>
      </c>
      <c r="N70" s="4">
        <f>L70+M70</f>
        <v>5</v>
      </c>
      <c r="O70" s="11" t="s">
        <v>51</v>
      </c>
      <c r="P70" s="11" t="s">
        <v>25</v>
      </c>
      <c r="Q70" s="11" t="s">
        <v>40</v>
      </c>
      <c r="R70" s="18"/>
      <c r="S70" s="21"/>
      <c r="T70" s="21"/>
      <c r="U70" s="21"/>
      <c r="V70" s="21"/>
      <c r="W70" s="21"/>
      <c r="X70" s="21"/>
      <c r="Y70" s="23"/>
      <c r="Z70" s="23"/>
      <c r="AA70" s="23"/>
      <c r="AB70" s="23"/>
      <c r="AC70" s="22"/>
      <c r="AD70" s="22"/>
      <c r="AE70" s="22"/>
      <c r="AF70" s="21"/>
      <c r="AG70" s="21"/>
      <c r="AH70" s="21"/>
      <c r="AI70" s="24"/>
      <c r="AJ70" s="21"/>
      <c r="AK70" s="21"/>
    </row>
    <row r="71" spans="1:37" x14ac:dyDescent="0.25">
      <c r="A71" s="1">
        <v>19</v>
      </c>
      <c r="B71" s="11" t="s">
        <v>133</v>
      </c>
      <c r="C71" s="11" t="s">
        <v>14</v>
      </c>
      <c r="D71" s="1" t="s">
        <v>134</v>
      </c>
      <c r="E71" s="1" t="s">
        <v>135</v>
      </c>
      <c r="F71" s="1" t="s">
        <v>32</v>
      </c>
      <c r="G71" s="2">
        <v>272400</v>
      </c>
      <c r="H71" s="2"/>
      <c r="I71" s="2"/>
      <c r="J71" s="2"/>
      <c r="K71" s="2"/>
      <c r="L71" s="13">
        <v>1</v>
      </c>
      <c r="M71" s="13">
        <v>4</v>
      </c>
      <c r="N71" s="4">
        <f>L71+M71</f>
        <v>5</v>
      </c>
      <c r="O71" s="1" t="s">
        <v>29</v>
      </c>
      <c r="P71" s="1" t="s">
        <v>29</v>
      </c>
      <c r="Q71" s="1"/>
      <c r="R71" s="18"/>
      <c r="S71" s="21"/>
      <c r="T71" s="21"/>
      <c r="U71" s="21"/>
      <c r="V71" s="21"/>
      <c r="W71" s="21"/>
      <c r="X71" s="21"/>
      <c r="Y71" s="23"/>
      <c r="Z71" s="23"/>
      <c r="AA71" s="23"/>
      <c r="AB71" s="23"/>
      <c r="AC71" s="22"/>
      <c r="AD71" s="22"/>
      <c r="AE71" s="22"/>
      <c r="AF71" s="21"/>
      <c r="AG71" s="21"/>
      <c r="AH71" s="21"/>
      <c r="AI71" s="24"/>
      <c r="AJ71" s="21"/>
      <c r="AK71" s="21"/>
    </row>
    <row r="72" spans="1:37" x14ac:dyDescent="0.25">
      <c r="A72" s="1">
        <v>47</v>
      </c>
      <c r="B72" s="11" t="s">
        <v>245</v>
      </c>
      <c r="C72" s="11" t="s">
        <v>14</v>
      </c>
      <c r="D72" s="1" t="s">
        <v>246</v>
      </c>
      <c r="E72" s="1" t="s">
        <v>247</v>
      </c>
      <c r="F72" s="1" t="s">
        <v>248</v>
      </c>
      <c r="G72" s="2">
        <v>161850</v>
      </c>
      <c r="H72" s="2"/>
      <c r="I72" s="2"/>
      <c r="J72" s="2"/>
      <c r="K72" s="2"/>
      <c r="L72" s="13">
        <v>1</v>
      </c>
      <c r="M72" s="13">
        <v>4</v>
      </c>
      <c r="N72" s="4">
        <f>L72+M72</f>
        <v>5</v>
      </c>
      <c r="O72" s="11" t="s">
        <v>51</v>
      </c>
      <c r="P72" s="1" t="s">
        <v>40</v>
      </c>
      <c r="Q72" s="1" t="s">
        <v>67</v>
      </c>
      <c r="R72" s="18"/>
      <c r="S72" s="21"/>
      <c r="T72" s="21"/>
      <c r="U72" s="21"/>
      <c r="V72" s="21"/>
      <c r="W72" s="21"/>
      <c r="X72" s="21"/>
      <c r="Y72" s="23"/>
      <c r="Z72" s="23"/>
      <c r="AA72" s="23"/>
      <c r="AB72" s="23"/>
      <c r="AC72" s="22"/>
      <c r="AD72" s="22"/>
      <c r="AE72" s="22"/>
      <c r="AF72" s="21"/>
      <c r="AG72" s="21"/>
      <c r="AH72" s="21"/>
      <c r="AI72" s="24"/>
      <c r="AJ72" s="21"/>
      <c r="AK72" s="21"/>
    </row>
    <row r="73" spans="1:37" x14ac:dyDescent="0.25">
      <c r="A73" s="6">
        <v>36</v>
      </c>
      <c r="B73" s="6" t="s">
        <v>199</v>
      </c>
      <c r="C73" s="6" t="s">
        <v>14</v>
      </c>
      <c r="D73" s="6" t="s">
        <v>200</v>
      </c>
      <c r="E73" s="6" t="s">
        <v>201</v>
      </c>
      <c r="F73" s="6" t="s">
        <v>202</v>
      </c>
      <c r="G73" s="7">
        <v>186969</v>
      </c>
      <c r="H73" s="7"/>
      <c r="I73" s="7"/>
      <c r="J73" s="7"/>
      <c r="K73" s="7"/>
      <c r="L73" s="3">
        <v>2</v>
      </c>
      <c r="M73" s="3">
        <v>3</v>
      </c>
      <c r="N73" s="4">
        <f>L73+M73</f>
        <v>5</v>
      </c>
      <c r="O73" s="6" t="s">
        <v>19</v>
      </c>
      <c r="P73" s="6" t="s">
        <v>18</v>
      </c>
      <c r="Q73" s="6"/>
      <c r="R73" s="19"/>
      <c r="S73" s="21"/>
      <c r="T73" s="21"/>
      <c r="U73" s="21"/>
      <c r="V73" s="21"/>
      <c r="W73" s="21"/>
      <c r="X73" s="21"/>
      <c r="Y73" s="23"/>
      <c r="Z73" s="23"/>
      <c r="AA73" s="23"/>
      <c r="AB73" s="23"/>
      <c r="AC73" s="22"/>
      <c r="AD73" s="22"/>
      <c r="AE73" s="22"/>
      <c r="AF73" s="21"/>
      <c r="AG73" s="21"/>
      <c r="AH73" s="21"/>
      <c r="AI73" s="24"/>
      <c r="AJ73" s="21"/>
      <c r="AK73" s="21"/>
    </row>
    <row r="74" spans="1:37" x14ac:dyDescent="0.25">
      <c r="A74" s="1">
        <v>39</v>
      </c>
      <c r="B74" s="11" t="s">
        <v>214</v>
      </c>
      <c r="C74" s="11" t="s">
        <v>14</v>
      </c>
      <c r="D74" s="1" t="s">
        <v>146</v>
      </c>
      <c r="E74" s="1" t="s">
        <v>215</v>
      </c>
      <c r="F74" s="1" t="s">
        <v>216</v>
      </c>
      <c r="G74" s="2">
        <v>194550</v>
      </c>
      <c r="H74" s="2"/>
      <c r="I74" s="2"/>
      <c r="J74" s="2"/>
      <c r="K74" s="2"/>
      <c r="L74" s="10">
        <v>2</v>
      </c>
      <c r="M74" s="10">
        <v>3</v>
      </c>
      <c r="N74" s="4">
        <f>L74+M74</f>
        <v>5</v>
      </c>
      <c r="O74" s="1" t="s">
        <v>76</v>
      </c>
      <c r="P74" s="11" t="s">
        <v>40</v>
      </c>
      <c r="Q74" s="11"/>
      <c r="R74" s="18"/>
      <c r="S74" s="21"/>
      <c r="T74" s="21"/>
      <c r="U74" s="21"/>
      <c r="V74" s="21"/>
      <c r="W74" s="21"/>
      <c r="X74" s="21"/>
      <c r="Y74" s="23"/>
      <c r="Z74" s="23"/>
      <c r="AA74" s="23"/>
      <c r="AB74" s="23"/>
      <c r="AC74" s="22"/>
      <c r="AD74" s="22"/>
      <c r="AE74" s="22"/>
      <c r="AF74" s="21"/>
      <c r="AG74" s="21"/>
      <c r="AH74" s="21"/>
      <c r="AI74" s="24"/>
      <c r="AJ74" s="21"/>
      <c r="AK74" s="21"/>
    </row>
    <row r="75" spans="1:37" x14ac:dyDescent="0.25">
      <c r="A75" s="1">
        <v>35</v>
      </c>
      <c r="B75" s="11" t="s">
        <v>195</v>
      </c>
      <c r="C75" s="11" t="s">
        <v>14</v>
      </c>
      <c r="D75" s="1" t="s">
        <v>196</v>
      </c>
      <c r="E75" s="1" t="s">
        <v>197</v>
      </c>
      <c r="F75" s="11" t="s">
        <v>198</v>
      </c>
      <c r="G75" s="2">
        <v>349600</v>
      </c>
      <c r="H75" s="2"/>
      <c r="I75" s="2"/>
      <c r="J75" s="2"/>
      <c r="K75" s="2"/>
      <c r="L75" s="10">
        <v>3</v>
      </c>
      <c r="M75" s="10">
        <v>2</v>
      </c>
      <c r="N75" s="4">
        <f>L75+M75</f>
        <v>5</v>
      </c>
      <c r="O75" s="11" t="s">
        <v>56</v>
      </c>
      <c r="P75" s="1" t="s">
        <v>50</v>
      </c>
      <c r="Q75" s="1"/>
      <c r="R75" s="18"/>
      <c r="S75" s="21"/>
      <c r="T75" s="21"/>
      <c r="U75" s="21"/>
      <c r="V75" s="21"/>
      <c r="W75" s="21"/>
      <c r="X75" s="21"/>
      <c r="Y75" s="23"/>
      <c r="Z75" s="23"/>
      <c r="AA75" s="23"/>
      <c r="AB75" s="23"/>
      <c r="AC75" s="22"/>
      <c r="AD75" s="22"/>
      <c r="AE75" s="22"/>
      <c r="AF75" s="21"/>
      <c r="AG75" s="21"/>
      <c r="AH75" s="21"/>
      <c r="AI75" s="24"/>
      <c r="AJ75" s="21"/>
      <c r="AK75" s="21"/>
    </row>
    <row r="76" spans="1:37" x14ac:dyDescent="0.25">
      <c r="A76" s="6">
        <v>46</v>
      </c>
      <c r="B76" s="6" t="s">
        <v>241</v>
      </c>
      <c r="C76" s="6" t="s">
        <v>14</v>
      </c>
      <c r="D76" s="6" t="s">
        <v>242</v>
      </c>
      <c r="E76" s="6" t="s">
        <v>243</v>
      </c>
      <c r="F76" s="6" t="s">
        <v>244</v>
      </c>
      <c r="G76" s="7">
        <v>204700</v>
      </c>
      <c r="H76" s="7"/>
      <c r="I76" s="7"/>
      <c r="J76" s="7"/>
      <c r="K76" s="7"/>
      <c r="L76" s="8">
        <v>3</v>
      </c>
      <c r="M76" s="8">
        <v>2</v>
      </c>
      <c r="N76" s="4">
        <f>L76+M76</f>
        <v>5</v>
      </c>
      <c r="O76" s="6" t="s">
        <v>50</v>
      </c>
      <c r="P76" s="6" t="s">
        <v>56</v>
      </c>
      <c r="Q76" s="6"/>
      <c r="R76" s="19"/>
      <c r="S76" s="21"/>
      <c r="T76" s="21"/>
      <c r="U76" s="21"/>
      <c r="V76" s="21"/>
      <c r="W76" s="21"/>
      <c r="X76" s="21"/>
      <c r="Y76" s="23"/>
      <c r="Z76" s="23"/>
      <c r="AA76" s="23"/>
      <c r="AB76" s="23"/>
      <c r="AC76" s="22"/>
      <c r="AD76" s="22"/>
      <c r="AE76" s="22"/>
      <c r="AF76" s="21"/>
      <c r="AG76" s="21"/>
      <c r="AH76" s="21"/>
      <c r="AI76" s="24"/>
      <c r="AJ76" s="21"/>
      <c r="AK76" s="21"/>
    </row>
    <row r="77" spans="1:37" x14ac:dyDescent="0.25">
      <c r="A77" s="1">
        <v>15</v>
      </c>
      <c r="B77" s="1" t="s">
        <v>107</v>
      </c>
      <c r="C77" s="1" t="s">
        <v>14</v>
      </c>
      <c r="D77" s="1" t="s">
        <v>108</v>
      </c>
      <c r="E77" s="1" t="s">
        <v>109</v>
      </c>
      <c r="F77" s="1" t="s">
        <v>110</v>
      </c>
      <c r="G77" s="2">
        <v>202950</v>
      </c>
      <c r="H77" s="2"/>
      <c r="I77" s="2"/>
      <c r="J77" s="2"/>
      <c r="K77" s="2"/>
      <c r="L77" s="10">
        <v>2</v>
      </c>
      <c r="M77" s="10">
        <v>2</v>
      </c>
      <c r="N77" s="4">
        <f>L77+M77</f>
        <v>4</v>
      </c>
      <c r="O77" s="1" t="s">
        <v>56</v>
      </c>
      <c r="P77" s="1" t="s">
        <v>50</v>
      </c>
      <c r="Q77" s="1"/>
      <c r="R77" s="18"/>
      <c r="S77" s="21"/>
      <c r="T77" s="21"/>
      <c r="U77" s="21"/>
      <c r="V77" s="21"/>
      <c r="W77" s="21"/>
      <c r="X77" s="21"/>
      <c r="Y77" s="23"/>
      <c r="Z77" s="23"/>
      <c r="AA77" s="23"/>
      <c r="AB77" s="23"/>
      <c r="AC77" s="22"/>
      <c r="AD77" s="22"/>
      <c r="AE77" s="22"/>
      <c r="AF77" s="21"/>
      <c r="AG77" s="21"/>
      <c r="AH77" s="21"/>
      <c r="AI77" s="24"/>
      <c r="AJ77" s="21"/>
      <c r="AK77" s="21"/>
    </row>
    <row r="78" spans="1:37" x14ac:dyDescent="0.25">
      <c r="A78" s="1">
        <v>15</v>
      </c>
      <c r="B78" s="1" t="s">
        <v>111</v>
      </c>
      <c r="C78" s="1" t="s">
        <v>14</v>
      </c>
      <c r="D78" s="1" t="s">
        <v>112</v>
      </c>
      <c r="E78" s="1" t="s">
        <v>113</v>
      </c>
      <c r="F78" s="1" t="s">
        <v>32</v>
      </c>
      <c r="G78" s="2">
        <v>204750</v>
      </c>
      <c r="H78" s="2"/>
      <c r="I78" s="2"/>
      <c r="J78" s="2"/>
      <c r="K78" s="2"/>
      <c r="L78" s="10">
        <v>2</v>
      </c>
      <c r="M78" s="10">
        <v>2</v>
      </c>
      <c r="N78" s="4">
        <f>L78+M78</f>
        <v>4</v>
      </c>
      <c r="O78" s="1" t="s">
        <v>29</v>
      </c>
      <c r="P78" s="1" t="s">
        <v>29</v>
      </c>
      <c r="Q78" s="1"/>
      <c r="R78" s="18"/>
      <c r="S78" s="21"/>
      <c r="T78" s="21"/>
      <c r="U78" s="21"/>
      <c r="V78" s="21"/>
      <c r="W78" s="21"/>
      <c r="X78" s="21"/>
      <c r="Y78" s="23"/>
      <c r="Z78" s="23"/>
      <c r="AA78" s="23"/>
      <c r="AB78" s="23"/>
      <c r="AC78" s="22"/>
      <c r="AD78" s="22"/>
      <c r="AE78" s="22"/>
      <c r="AF78" s="21"/>
      <c r="AG78" s="21"/>
      <c r="AH78" s="21"/>
      <c r="AI78" s="24"/>
      <c r="AJ78" s="21"/>
      <c r="AK78" s="21"/>
    </row>
    <row r="79" spans="1:37" x14ac:dyDescent="0.25">
      <c r="A79" s="1">
        <v>15</v>
      </c>
      <c r="B79" s="1" t="s">
        <v>114</v>
      </c>
      <c r="C79" s="1" t="s">
        <v>14</v>
      </c>
      <c r="D79" s="1" t="s">
        <v>112</v>
      </c>
      <c r="E79" s="1" t="s">
        <v>115</v>
      </c>
      <c r="F79" s="1" t="s">
        <v>32</v>
      </c>
      <c r="G79" s="2">
        <v>210750</v>
      </c>
      <c r="H79" s="2"/>
      <c r="I79" s="2"/>
      <c r="J79" s="2"/>
      <c r="K79" s="2"/>
      <c r="L79" s="10">
        <v>2</v>
      </c>
      <c r="M79" s="10">
        <v>2</v>
      </c>
      <c r="N79" s="4">
        <f>L79+M79</f>
        <v>4</v>
      </c>
      <c r="O79" s="1" t="s">
        <v>29</v>
      </c>
      <c r="P79" s="1" t="s">
        <v>29</v>
      </c>
      <c r="Q79" s="1"/>
      <c r="R79" s="18"/>
      <c r="S79" s="21"/>
      <c r="T79" s="21"/>
      <c r="U79" s="21"/>
      <c r="V79" s="21"/>
      <c r="W79" s="21"/>
      <c r="X79" s="21"/>
      <c r="Y79" s="23"/>
      <c r="Z79" s="23"/>
      <c r="AA79" s="23"/>
      <c r="AB79" s="23"/>
      <c r="AC79" s="22"/>
      <c r="AD79" s="22"/>
      <c r="AE79" s="22"/>
      <c r="AF79" s="21"/>
      <c r="AG79" s="21"/>
      <c r="AH79" s="21"/>
      <c r="AI79" s="24"/>
      <c r="AJ79" s="21"/>
      <c r="AK79" s="21"/>
    </row>
    <row r="80" spans="1:37" x14ac:dyDescent="0.25">
      <c r="A80" s="1">
        <v>33</v>
      </c>
      <c r="B80" s="11" t="s">
        <v>188</v>
      </c>
      <c r="C80" s="11" t="s">
        <v>14</v>
      </c>
      <c r="D80" s="1" t="s">
        <v>160</v>
      </c>
      <c r="E80" s="1" t="s">
        <v>189</v>
      </c>
      <c r="F80" s="1" t="s">
        <v>190</v>
      </c>
      <c r="G80" s="2">
        <v>237310</v>
      </c>
      <c r="H80" s="2"/>
      <c r="I80" s="2"/>
      <c r="J80" s="2"/>
      <c r="K80" s="2"/>
      <c r="L80" s="10">
        <v>2</v>
      </c>
      <c r="M80" s="10">
        <v>2</v>
      </c>
      <c r="N80" s="4">
        <f>L80+M80</f>
        <v>4</v>
      </c>
      <c r="O80" s="11" t="s">
        <v>40</v>
      </c>
      <c r="P80" s="1" t="s">
        <v>50</v>
      </c>
      <c r="Q80" s="1"/>
      <c r="R80" s="18"/>
      <c r="S80" s="21"/>
      <c r="T80" s="21"/>
      <c r="U80" s="21"/>
      <c r="V80" s="21"/>
      <c r="W80" s="21"/>
      <c r="X80" s="21"/>
      <c r="Y80" s="23"/>
      <c r="Z80" s="23"/>
      <c r="AA80" s="23"/>
      <c r="AB80" s="23"/>
      <c r="AC80" s="22"/>
      <c r="AD80" s="22"/>
      <c r="AE80" s="22"/>
      <c r="AF80" s="21"/>
      <c r="AG80" s="21"/>
      <c r="AH80" s="21"/>
      <c r="AI80" s="24"/>
      <c r="AJ80" s="21"/>
      <c r="AK80" s="21"/>
    </row>
    <row r="81" spans="1:37" x14ac:dyDescent="0.25">
      <c r="A81" s="1">
        <v>31</v>
      </c>
      <c r="B81" s="11" t="s">
        <v>182</v>
      </c>
      <c r="C81" s="11" t="s">
        <v>44</v>
      </c>
      <c r="D81" s="1" t="s">
        <v>53</v>
      </c>
      <c r="E81" s="1" t="s">
        <v>183</v>
      </c>
      <c r="F81" s="1" t="s">
        <v>184</v>
      </c>
      <c r="G81" s="2">
        <v>204350</v>
      </c>
      <c r="H81" s="2"/>
      <c r="I81" s="2"/>
      <c r="J81" s="2"/>
      <c r="K81" s="2"/>
      <c r="L81" s="13">
        <v>3</v>
      </c>
      <c r="M81" s="13">
        <v>1</v>
      </c>
      <c r="N81" s="4">
        <f>L81+M81</f>
        <v>4</v>
      </c>
      <c r="O81" s="11" t="s">
        <v>50</v>
      </c>
      <c r="P81" s="1" t="s">
        <v>51</v>
      </c>
      <c r="Q81" s="1" t="s">
        <v>56</v>
      </c>
      <c r="R81" s="18"/>
      <c r="S81" s="21"/>
      <c r="T81" s="21"/>
      <c r="U81" s="21"/>
      <c r="V81" s="21"/>
      <c r="W81" s="21"/>
      <c r="X81" s="21"/>
      <c r="Y81" s="23"/>
      <c r="Z81" s="23"/>
      <c r="AA81" s="23"/>
      <c r="AB81" s="23"/>
      <c r="AC81" s="22"/>
      <c r="AD81" s="22"/>
      <c r="AE81" s="22"/>
      <c r="AF81" s="21"/>
      <c r="AG81" s="21"/>
      <c r="AH81" s="21"/>
      <c r="AI81" s="24"/>
      <c r="AJ81" s="21"/>
      <c r="AK81" s="21"/>
    </row>
    <row r="82" spans="1:37" x14ac:dyDescent="0.25">
      <c r="A82" s="1">
        <v>25</v>
      </c>
      <c r="B82" s="11" t="s">
        <v>159</v>
      </c>
      <c r="C82" s="11" t="s">
        <v>14</v>
      </c>
      <c r="D82" s="1" t="s">
        <v>160</v>
      </c>
      <c r="E82" s="1" t="s">
        <v>161</v>
      </c>
      <c r="F82" s="1" t="s">
        <v>162</v>
      </c>
      <c r="G82" s="2">
        <v>183150</v>
      </c>
      <c r="H82" s="2"/>
      <c r="I82" s="2"/>
      <c r="J82" s="2"/>
      <c r="K82" s="2"/>
      <c r="L82" s="10">
        <v>1</v>
      </c>
      <c r="M82" s="10">
        <v>2</v>
      </c>
      <c r="N82" s="4">
        <f>L82+M82</f>
        <v>3</v>
      </c>
      <c r="O82" s="1" t="s">
        <v>40</v>
      </c>
      <c r="P82" s="11" t="s">
        <v>56</v>
      </c>
      <c r="Q82" s="11"/>
      <c r="R82" s="18"/>
      <c r="S82" s="21"/>
      <c r="T82" s="21"/>
      <c r="U82" s="21"/>
      <c r="V82" s="21"/>
      <c r="W82" s="21"/>
      <c r="X82" s="21"/>
      <c r="Y82" s="23"/>
      <c r="Z82" s="23"/>
      <c r="AA82" s="23"/>
      <c r="AB82" s="23"/>
      <c r="AC82" s="22"/>
      <c r="AD82" s="22"/>
      <c r="AE82" s="22"/>
      <c r="AF82" s="21"/>
      <c r="AG82" s="21"/>
      <c r="AH82" s="21"/>
      <c r="AI82" s="24"/>
      <c r="AJ82" s="21"/>
      <c r="AK82" s="21"/>
    </row>
    <row r="83" spans="1:37" x14ac:dyDescent="0.25">
      <c r="A83" s="1">
        <v>37</v>
      </c>
      <c r="B83" s="11" t="s">
        <v>203</v>
      </c>
      <c r="C83" s="11" t="s">
        <v>14</v>
      </c>
      <c r="D83" s="1" t="s">
        <v>204</v>
      </c>
      <c r="E83" s="1" t="s">
        <v>205</v>
      </c>
      <c r="F83" s="1" t="s">
        <v>206</v>
      </c>
      <c r="G83" s="2">
        <v>193317</v>
      </c>
      <c r="H83" s="2"/>
      <c r="I83" s="2"/>
      <c r="J83" s="2"/>
      <c r="K83" s="2"/>
      <c r="L83" s="10">
        <v>1</v>
      </c>
      <c r="M83" s="10">
        <v>2</v>
      </c>
      <c r="N83" s="4">
        <f>L83+M83</f>
        <v>3</v>
      </c>
      <c r="O83" s="11" t="s">
        <v>81</v>
      </c>
      <c r="P83" s="1" t="s">
        <v>24</v>
      </c>
      <c r="Q83" s="1"/>
      <c r="R83" s="18"/>
      <c r="S83" s="21"/>
      <c r="T83" s="21"/>
      <c r="U83" s="21"/>
      <c r="V83" s="21"/>
      <c r="W83" s="21"/>
      <c r="X83" s="21"/>
      <c r="Y83" s="23"/>
      <c r="Z83" s="23"/>
      <c r="AA83" s="23"/>
      <c r="AB83" s="23"/>
      <c r="AC83" s="22"/>
      <c r="AD83" s="22"/>
      <c r="AE83" s="22"/>
      <c r="AF83" s="21"/>
      <c r="AG83" s="21"/>
      <c r="AH83" s="21"/>
      <c r="AI83" s="24"/>
      <c r="AJ83" s="21"/>
      <c r="AK83" s="21"/>
    </row>
    <row r="84" spans="1:37" x14ac:dyDescent="0.25">
      <c r="A84" s="6">
        <v>6</v>
      </c>
      <c r="B84" s="11" t="s">
        <v>57</v>
      </c>
      <c r="C84" s="11" t="s">
        <v>44</v>
      </c>
      <c r="D84" s="6" t="s">
        <v>58</v>
      </c>
      <c r="E84" s="6" t="s">
        <v>59</v>
      </c>
      <c r="F84" s="6" t="s">
        <v>60</v>
      </c>
      <c r="G84" s="7">
        <v>219000</v>
      </c>
      <c r="H84" s="7"/>
      <c r="I84" s="7"/>
      <c r="J84" s="7"/>
      <c r="K84" s="7"/>
      <c r="L84" s="8">
        <v>2</v>
      </c>
      <c r="M84" s="8">
        <v>1</v>
      </c>
      <c r="N84" s="4">
        <f>L84+M84</f>
        <v>3</v>
      </c>
      <c r="O84" s="6" t="s">
        <v>56</v>
      </c>
      <c r="P84" s="6" t="s">
        <v>19</v>
      </c>
      <c r="Q84" s="6"/>
      <c r="R84" s="19"/>
      <c r="S84" s="21"/>
      <c r="T84" s="21"/>
      <c r="U84" s="21"/>
      <c r="V84" s="21"/>
      <c r="W84" s="21"/>
      <c r="X84" s="21"/>
      <c r="Y84" s="23"/>
      <c r="Z84" s="23"/>
      <c r="AA84" s="23"/>
      <c r="AB84" s="23"/>
      <c r="AC84" s="22"/>
      <c r="AD84" s="22"/>
      <c r="AE84" s="22"/>
      <c r="AF84" s="21"/>
      <c r="AG84" s="21"/>
      <c r="AH84" s="21"/>
      <c r="AI84" s="24"/>
      <c r="AJ84" s="21"/>
      <c r="AK84" s="21"/>
    </row>
    <row r="85" spans="1:37" x14ac:dyDescent="0.25">
      <c r="A85" s="6">
        <v>6</v>
      </c>
      <c r="B85" s="11" t="s">
        <v>61</v>
      </c>
      <c r="C85" s="11" t="s">
        <v>44</v>
      </c>
      <c r="D85" s="6" t="s">
        <v>58</v>
      </c>
      <c r="E85" s="6" t="s">
        <v>62</v>
      </c>
      <c r="F85" s="6" t="s">
        <v>32</v>
      </c>
      <c r="G85" s="7">
        <v>260400</v>
      </c>
      <c r="H85" s="7"/>
      <c r="I85" s="7"/>
      <c r="J85" s="7"/>
      <c r="K85" s="7"/>
      <c r="L85" s="8">
        <v>2</v>
      </c>
      <c r="M85" s="8">
        <v>1</v>
      </c>
      <c r="N85" s="4">
        <f>L85+M85</f>
        <v>3</v>
      </c>
      <c r="O85" s="6" t="s">
        <v>29</v>
      </c>
      <c r="P85" s="6" t="s">
        <v>29</v>
      </c>
      <c r="Q85" s="6"/>
      <c r="R85" s="19"/>
      <c r="S85" s="21"/>
      <c r="T85" s="21"/>
      <c r="U85" s="21"/>
      <c r="V85" s="21"/>
      <c r="W85" s="21"/>
      <c r="X85" s="21"/>
      <c r="Y85" s="23"/>
      <c r="Z85" s="23"/>
      <c r="AA85" s="23"/>
      <c r="AB85" s="23"/>
      <c r="AC85" s="22"/>
      <c r="AD85" s="22"/>
      <c r="AE85" s="22"/>
      <c r="AF85" s="21"/>
      <c r="AG85" s="21"/>
      <c r="AH85" s="21"/>
      <c r="AI85" s="21"/>
      <c r="AJ85" s="21"/>
      <c r="AK85" s="21"/>
    </row>
    <row r="86" spans="1:37" x14ac:dyDescent="0.25">
      <c r="H86" s="17">
        <f>SUM(H2:H85)</f>
        <v>3264744</v>
      </c>
      <c r="I86" s="17">
        <f t="shared" ref="I86:K86" si="0">SUM(I2:I85)</f>
        <v>4094769</v>
      </c>
      <c r="J86" s="17">
        <f t="shared" si="0"/>
        <v>6888669</v>
      </c>
      <c r="K86" s="17">
        <f t="shared" si="0"/>
        <v>7371269</v>
      </c>
      <c r="L86" s="17"/>
      <c r="M86" s="17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</sheetData>
  <sortState ref="A1:R85">
    <sortCondition descending="1" ref="N1:N8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sorted by number</vt:lpstr>
      <vt:lpstr>sorted by marks</vt:lpstr>
    </vt:vector>
  </TitlesOfParts>
  <Company>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</dc:creator>
  <cp:lastModifiedBy>schuster</cp:lastModifiedBy>
  <dcterms:created xsi:type="dcterms:W3CDTF">2019-02-06T20:22:26Z</dcterms:created>
  <dcterms:modified xsi:type="dcterms:W3CDTF">2019-02-06T20:47:59Z</dcterms:modified>
</cp:coreProperties>
</file>