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sb_gbi\"/>
    </mc:Choice>
  </mc:AlternateContent>
  <xr:revisionPtr revIDLastSave="0" documentId="8_{0755B25E-C1FC-4523-94AD-DF60E2A04714}" xr6:coauthVersionLast="47" xr6:coauthVersionMax="47" xr10:uidLastSave="{00000000-0000-0000-0000-000000000000}"/>
  <bookViews>
    <workbookView xWindow="-108" yWindow="-108" windowWidth="23256" windowHeight="12456" xr2:uid="{90D27AAA-C75B-4672-92D9-37A52F75E2C9}"/>
  </bookViews>
  <sheets>
    <sheet name="Arkusz2" sheetId="2" r:id="rId1"/>
    <sheet name="glide path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2" l="1"/>
  <c r="N48" i="2"/>
  <c r="N37" i="2"/>
  <c r="M37" i="2"/>
  <c r="S48" i="2" l="1"/>
  <c r="S37" i="2"/>
  <c r="J48" i="2"/>
  <c r="L48" i="2" s="1"/>
  <c r="P48" i="2" s="1"/>
  <c r="J37" i="2"/>
  <c r="K37" i="2" s="1"/>
  <c r="L20" i="2"/>
  <c r="L21" i="2" s="1"/>
  <c r="L30" i="2"/>
  <c r="L31" i="2" s="1"/>
  <c r="M20" i="2"/>
  <c r="J30" i="2"/>
  <c r="K30" i="2"/>
  <c r="J20" i="2"/>
  <c r="K20" i="2"/>
  <c r="L19" i="2"/>
  <c r="J15" i="2"/>
  <c r="N15" i="2" s="1"/>
  <c r="J16" i="2"/>
  <c r="J17" i="2"/>
  <c r="J18" i="2"/>
  <c r="J19" i="2"/>
  <c r="K15" i="2"/>
  <c r="O15" i="2" s="1"/>
  <c r="Q15" i="2" s="1"/>
  <c r="K16" i="2"/>
  <c r="K17" i="2"/>
  <c r="K18" i="2"/>
  <c r="K19" i="2"/>
  <c r="L15" i="2"/>
  <c r="M15" i="2"/>
  <c r="L16" i="2"/>
  <c r="M16" i="2"/>
  <c r="L17" i="2"/>
  <c r="M17" i="2"/>
  <c r="L18" i="2"/>
  <c r="M18" i="2"/>
  <c r="M19" i="2"/>
  <c r="L25" i="2"/>
  <c r="L26" i="2"/>
  <c r="L27" i="2"/>
  <c r="L28" i="2"/>
  <c r="M25" i="2"/>
  <c r="M26" i="2"/>
  <c r="M27" i="2"/>
  <c r="M28" i="2"/>
  <c r="M29" i="2"/>
  <c r="L29" i="2"/>
  <c r="K26" i="2"/>
  <c r="K27" i="2"/>
  <c r="K28" i="2"/>
  <c r="K29" i="2"/>
  <c r="J26" i="2"/>
  <c r="J27" i="2"/>
  <c r="J28" i="2"/>
  <c r="J29" i="2"/>
  <c r="K25" i="2"/>
  <c r="O25" i="2" s="1"/>
  <c r="J25" i="2"/>
  <c r="N25" i="2" s="1"/>
  <c r="M5" i="2"/>
  <c r="M6" i="2" s="1"/>
  <c r="N5" i="2"/>
  <c r="N6" i="2" s="1"/>
  <c r="P4" i="2"/>
  <c r="O4" i="2"/>
  <c r="G4" i="2"/>
  <c r="F4" i="2"/>
  <c r="E5" i="2"/>
  <c r="E6" i="2" s="1"/>
  <c r="G6" i="2" s="1"/>
  <c r="D5" i="2"/>
  <c r="D6" i="2" s="1"/>
  <c r="F6" i="2" s="1"/>
  <c r="E49" i="2" l="1"/>
  <c r="K48" i="2"/>
  <c r="O48" i="2" s="1"/>
  <c r="L37" i="2"/>
  <c r="P37" i="2" s="1"/>
  <c r="O37" i="2"/>
  <c r="O26" i="2"/>
  <c r="O27" i="2" s="1"/>
  <c r="O28" i="2" s="1"/>
  <c r="O29" i="2" s="1"/>
  <c r="M30" i="2"/>
  <c r="M31" i="2" s="1"/>
  <c r="M32" i="2"/>
  <c r="M21" i="2"/>
  <c r="M22" i="2" s="1"/>
  <c r="L22" i="2" s="1"/>
  <c r="N26" i="2"/>
  <c r="N27" i="2" s="1"/>
  <c r="N28" i="2" s="1"/>
  <c r="N29" i="2" s="1"/>
  <c r="N30" i="2" s="1"/>
  <c r="Q25" i="2"/>
  <c r="N16" i="2"/>
  <c r="P16" i="2" s="1"/>
  <c r="P15" i="2"/>
  <c r="R15" i="2" s="1"/>
  <c r="P25" i="2"/>
  <c r="O16" i="2"/>
  <c r="Q16" i="2" s="1"/>
  <c r="O6" i="2"/>
  <c r="M7" i="2"/>
  <c r="M8" i="2" s="1"/>
  <c r="M9" i="2" s="1"/>
  <c r="O9" i="2" s="1"/>
  <c r="O5" i="2"/>
  <c r="P5" i="2"/>
  <c r="P6" i="2"/>
  <c r="N7" i="2"/>
  <c r="F5" i="2"/>
  <c r="G5" i="2"/>
  <c r="D7" i="2"/>
  <c r="F7" i="2" s="1"/>
  <c r="E7" i="2"/>
  <c r="G7" i="2" s="1"/>
  <c r="Q37" i="2" l="1"/>
  <c r="R37" i="2" s="1"/>
  <c r="D38" i="2"/>
  <c r="D49" i="2"/>
  <c r="J49" i="2" s="1"/>
  <c r="Q48" i="2"/>
  <c r="R48" i="2" s="1"/>
  <c r="O7" i="2"/>
  <c r="O8" i="2"/>
  <c r="E38" i="2"/>
  <c r="Q26" i="2"/>
  <c r="P26" i="2"/>
  <c r="P30" i="2"/>
  <c r="N31" i="2"/>
  <c r="P31" i="2" s="1"/>
  <c r="O30" i="2"/>
  <c r="N17" i="2"/>
  <c r="P17" i="2" s="1"/>
  <c r="P27" i="2"/>
  <c r="N8" i="2"/>
  <c r="P7" i="2"/>
  <c r="R16" i="2"/>
  <c r="O17" i="2"/>
  <c r="Q17" i="2" s="1"/>
  <c r="N18" i="2"/>
  <c r="E8" i="2"/>
  <c r="G8" i="2" s="1"/>
  <c r="D8" i="2"/>
  <c r="F8" i="2" s="1"/>
  <c r="J38" i="2" l="1"/>
  <c r="L38" i="2" s="1"/>
  <c r="K49" i="2"/>
  <c r="L49" i="2"/>
  <c r="R26" i="2"/>
  <c r="Q30" i="2"/>
  <c r="R30" i="2" s="1"/>
  <c r="O31" i="2"/>
  <c r="Q31" i="2" s="1"/>
  <c r="P18" i="2"/>
  <c r="N19" i="2"/>
  <c r="Q28" i="2"/>
  <c r="Q27" i="2"/>
  <c r="R27" i="2" s="1"/>
  <c r="P28" i="2"/>
  <c r="P8" i="2"/>
  <c r="N9" i="2"/>
  <c r="P9" i="2" s="1"/>
  <c r="R17" i="2"/>
  <c r="O18" i="2"/>
  <c r="E9" i="2"/>
  <c r="G9" i="2" s="1"/>
  <c r="D9" i="2"/>
  <c r="F9" i="2" s="1"/>
  <c r="N49" i="2" l="1"/>
  <c r="P49" i="2" s="1"/>
  <c r="E50" i="2" s="1"/>
  <c r="M49" i="2"/>
  <c r="S49" i="2" s="1"/>
  <c r="N38" i="2"/>
  <c r="P38" i="2" s="1"/>
  <c r="E39" i="2" s="1"/>
  <c r="K38" i="2"/>
  <c r="P19" i="2"/>
  <c r="N20" i="2"/>
  <c r="Q18" i="2"/>
  <c r="R18" i="2" s="1"/>
  <c r="O19" i="2"/>
  <c r="Q29" i="2"/>
  <c r="P29" i="2"/>
  <c r="R28" i="2"/>
  <c r="O49" i="2" l="1"/>
  <c r="M38" i="2"/>
  <c r="S38" i="2" s="1"/>
  <c r="Q19" i="2"/>
  <c r="O20" i="2"/>
  <c r="P20" i="2"/>
  <c r="N22" i="2"/>
  <c r="P22" i="2" s="1"/>
  <c r="R29" i="2"/>
  <c r="T29" i="2" s="1"/>
  <c r="D50" i="2" l="1"/>
  <c r="J50" i="2" s="1"/>
  <c r="K50" i="2" s="1"/>
  <c r="Q49" i="2"/>
  <c r="R49" i="2" s="1"/>
  <c r="O38" i="2"/>
  <c r="L50" i="2"/>
  <c r="Q20" i="2"/>
  <c r="R20" i="2" s="1"/>
  <c r="O22" i="2"/>
  <c r="Q22" i="2" s="1"/>
  <c r="R22" i="2" s="1"/>
  <c r="R31" i="2"/>
  <c r="R19" i="2"/>
  <c r="N50" i="2" l="1"/>
  <c r="P50" i="2" s="1"/>
  <c r="O50" i="2"/>
  <c r="D51" i="2" s="1"/>
  <c r="M50" i="2"/>
  <c r="S50" i="2" s="1"/>
  <c r="Q38" i="2"/>
  <c r="R38" i="2" s="1"/>
  <c r="D39" i="2"/>
  <c r="J39" i="2" s="1"/>
  <c r="P21" i="2"/>
  <c r="T19" i="2"/>
  <c r="Q21" i="2"/>
  <c r="R21" i="2" s="1"/>
  <c r="Q50" i="2" l="1"/>
  <c r="R50" i="2" s="1"/>
  <c r="E51" i="2"/>
  <c r="J51" i="2" s="1"/>
  <c r="L51" i="2" s="1"/>
  <c r="K39" i="2"/>
  <c r="L39" i="2"/>
  <c r="K51" i="2"/>
  <c r="O51" i="2" l="1"/>
  <c r="M51" i="2"/>
  <c r="N51" i="2"/>
  <c r="P51" i="2" s="1"/>
  <c r="E52" i="2" s="1"/>
  <c r="N39" i="2"/>
  <c r="P39" i="2" s="1"/>
  <c r="E40" i="2" s="1"/>
  <c r="M39" i="2"/>
  <c r="S39" i="2" s="1"/>
  <c r="D52" i="2"/>
  <c r="J52" i="2" l="1"/>
  <c r="K52" i="2" s="1"/>
  <c r="Q51" i="2"/>
  <c r="R51" i="2" s="1"/>
  <c r="S51" i="2"/>
  <c r="O39" i="2"/>
  <c r="M52" i="2" l="1"/>
  <c r="L52" i="2"/>
  <c r="Q39" i="2"/>
  <c r="R39" i="2" s="1"/>
  <c r="D40" i="2"/>
  <c r="J40" i="2" s="1"/>
  <c r="S52" i="2" l="1"/>
  <c r="N52" i="2"/>
  <c r="P52" i="2" s="1"/>
  <c r="E53" i="2" s="1"/>
  <c r="O52" i="2"/>
  <c r="K40" i="2"/>
  <c r="M40" i="2" s="1"/>
  <c r="L40" i="2"/>
  <c r="D53" i="2" l="1"/>
  <c r="J53" i="2" s="1"/>
  <c r="K53" i="2" s="1"/>
  <c r="Q52" i="2"/>
  <c r="R52" i="2" s="1"/>
  <c r="N40" i="2"/>
  <c r="P40" i="2" s="1"/>
  <c r="E41" i="2" s="1"/>
  <c r="S40" i="2"/>
  <c r="O40" i="2"/>
  <c r="M53" i="2" l="1"/>
  <c r="K55" i="2"/>
  <c r="J55" i="2"/>
  <c r="L53" i="2"/>
  <c r="Q40" i="2"/>
  <c r="R40" i="2" s="1"/>
  <c r="D41" i="2"/>
  <c r="J41" i="2" s="1"/>
  <c r="N53" i="2" l="1"/>
  <c r="P53" i="2" s="1"/>
  <c r="O53" i="2"/>
  <c r="L41" i="2"/>
  <c r="K41" i="2"/>
  <c r="S53" i="2" l="1"/>
  <c r="Q53" i="2"/>
  <c r="R53" i="2" s="1"/>
  <c r="N41" i="2"/>
  <c r="P41" i="2" s="1"/>
  <c r="E42" i="2" s="1"/>
  <c r="M41" i="2"/>
  <c r="S41" i="2" s="1"/>
  <c r="O41" i="2" l="1"/>
  <c r="Q41" i="2" l="1"/>
  <c r="R41" i="2" s="1"/>
  <c r="D42" i="2"/>
  <c r="J42" i="2" s="1"/>
  <c r="K44" i="2" l="1"/>
  <c r="J44" i="2"/>
  <c r="L42" i="2"/>
  <c r="K42" i="2"/>
  <c r="M42" i="2" s="1"/>
  <c r="N42" i="2" l="1"/>
  <c r="P42" i="2" s="1"/>
  <c r="O42" i="2"/>
  <c r="Q42" i="2" l="1"/>
  <c r="R42" i="2" s="1"/>
  <c r="S42" i="2"/>
</calcChain>
</file>

<file path=xl/sharedStrings.xml><?xml version="1.0" encoding="utf-8"?>
<sst xmlns="http://schemas.openxmlformats.org/spreadsheetml/2006/main" count="102" uniqueCount="32">
  <si>
    <t>Akcje</t>
  </si>
  <si>
    <t>Obligacje</t>
  </si>
  <si>
    <t>zmiany cen</t>
  </si>
  <si>
    <t>ceny</t>
  </si>
  <si>
    <t>ilość udzialów</t>
  </si>
  <si>
    <t>obligacje</t>
  </si>
  <si>
    <t>skumulowane zmiany cen</t>
  </si>
  <si>
    <t>Wpłaty</t>
  </si>
  <si>
    <t>Zakupione udziały akcje</t>
  </si>
  <si>
    <t>Zakupione udziały obligacje</t>
  </si>
  <si>
    <t>Wypłay</t>
  </si>
  <si>
    <t>Sprzedane akcje</t>
  </si>
  <si>
    <t>Sprzedane obligacje</t>
  </si>
  <si>
    <t>Cena otwarcia</t>
  </si>
  <si>
    <t>Cena zamknięcia</t>
  </si>
  <si>
    <t>Udział akcji</t>
  </si>
  <si>
    <t>Udział obligacji</t>
  </si>
  <si>
    <t>Wartośc akcji</t>
  </si>
  <si>
    <t>Wartość obligacji</t>
  </si>
  <si>
    <t>T</t>
  </si>
  <si>
    <t>Wartośc akcji na koniec okresu</t>
  </si>
  <si>
    <t>Wartość obligacji na koniec okresu</t>
  </si>
  <si>
    <t>maksymalna wypłata</t>
  </si>
  <si>
    <t>conservative</t>
  </si>
  <si>
    <t>aggresicve</t>
  </si>
  <si>
    <t>Docelowa wartość portflea</t>
  </si>
  <si>
    <t>Zmiana udziałów</t>
  </si>
  <si>
    <t>Wartość akcji</t>
  </si>
  <si>
    <t xml:space="preserve">Różnica wartości declowe akcji </t>
  </si>
  <si>
    <t>Różnica wartości declowe obligacji</t>
  </si>
  <si>
    <t>Wartość aktywów</t>
  </si>
  <si>
    <t>Wartość wypłat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</si>
</sst>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58B7-6452-43F1-BC68-609EA63B3AB1}">
  <dimension ref="A1:T69"/>
  <sheetViews>
    <sheetView tabSelected="1" topLeftCell="A35" workbookViewId="0">
      <selection activeCell="S42" sqref="S42"/>
    </sheetView>
  </sheetViews>
  <sheetFormatPr defaultRowHeight="14.4" x14ac:dyDescent="0.3"/>
  <cols>
    <col min="9" max="9" width="11.21875" bestFit="1" customWidth="1"/>
    <col min="10" max="10" width="9.109375" bestFit="1" customWidth="1"/>
    <col min="11" max="11" width="10" bestFit="1" customWidth="1"/>
    <col min="12" max="12" width="9.109375" bestFit="1" customWidth="1"/>
    <col min="13" max="13" width="9.44140625" bestFit="1" customWidth="1"/>
    <col min="14" max="14" width="9.5546875" bestFit="1" customWidth="1"/>
    <col min="16" max="16" width="9.88671875" bestFit="1" customWidth="1"/>
    <col min="19" max="19" width="9.109375" bestFit="1" customWidth="1"/>
  </cols>
  <sheetData>
    <row r="1" spans="1:18" x14ac:dyDescent="0.3">
      <c r="F1">
        <v>30</v>
      </c>
      <c r="G1">
        <v>50</v>
      </c>
      <c r="O1">
        <v>30</v>
      </c>
      <c r="P1">
        <v>50</v>
      </c>
    </row>
    <row r="2" spans="1:18" x14ac:dyDescent="0.3">
      <c r="B2" t="s">
        <v>2</v>
      </c>
      <c r="D2" t="s">
        <v>6</v>
      </c>
      <c r="F2" t="s">
        <v>3</v>
      </c>
      <c r="K2" t="s">
        <v>2</v>
      </c>
      <c r="M2" t="s">
        <v>6</v>
      </c>
      <c r="O2" t="s">
        <v>3</v>
      </c>
    </row>
    <row r="3" spans="1:18" x14ac:dyDescent="0.3">
      <c r="A3" t="s">
        <v>19</v>
      </c>
      <c r="B3" t="s">
        <v>0</v>
      </c>
      <c r="C3" t="s">
        <v>1</v>
      </c>
      <c r="D3" t="s">
        <v>0</v>
      </c>
      <c r="E3" t="s">
        <v>1</v>
      </c>
      <c r="F3" t="s">
        <v>0</v>
      </c>
      <c r="G3" t="s">
        <v>1</v>
      </c>
      <c r="J3" t="s">
        <v>19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</row>
    <row r="4" spans="1:18" x14ac:dyDescent="0.3">
      <c r="A4">
        <v>0</v>
      </c>
      <c r="B4">
        <v>0</v>
      </c>
      <c r="C4">
        <v>0</v>
      </c>
      <c r="D4">
        <v>1</v>
      </c>
      <c r="E4">
        <v>1</v>
      </c>
      <c r="F4">
        <f>D4*F1</f>
        <v>30</v>
      </c>
      <c r="G4">
        <f>E4*G1</f>
        <v>50</v>
      </c>
      <c r="J4">
        <v>0</v>
      </c>
      <c r="K4">
        <v>0</v>
      </c>
      <c r="L4">
        <v>0</v>
      </c>
      <c r="M4">
        <v>1</v>
      </c>
      <c r="N4">
        <v>1</v>
      </c>
      <c r="O4">
        <f>M4*O1</f>
        <v>30</v>
      </c>
      <c r="P4">
        <f>N4*P1</f>
        <v>50</v>
      </c>
    </row>
    <row r="5" spans="1:18" x14ac:dyDescent="0.3">
      <c r="A5">
        <v>1</v>
      </c>
      <c r="B5">
        <v>0.09</v>
      </c>
      <c r="C5">
        <v>0.03</v>
      </c>
      <c r="D5" s="3">
        <f>(1+B5)</f>
        <v>1.0900000000000001</v>
      </c>
      <c r="E5">
        <f>1+C5</f>
        <v>1.03</v>
      </c>
      <c r="F5">
        <f t="shared" ref="F5:G9" si="0">ROUND(F$1*D5,2)</f>
        <v>32.700000000000003</v>
      </c>
      <c r="G5" s="3">
        <f t="shared" si="0"/>
        <v>51.5</v>
      </c>
      <c r="J5">
        <v>1</v>
      </c>
      <c r="K5" s="4">
        <v>-0.06</v>
      </c>
      <c r="L5" s="4">
        <v>0.04</v>
      </c>
      <c r="M5" s="3">
        <f>(1+K5)</f>
        <v>0.94</v>
      </c>
      <c r="N5">
        <f>1+L5</f>
        <v>1.04</v>
      </c>
      <c r="O5">
        <f t="shared" ref="O5:P9" si="1">ROUND(O$1*M5,2)</f>
        <v>28.2</v>
      </c>
      <c r="P5" s="3">
        <f t="shared" si="1"/>
        <v>52</v>
      </c>
    </row>
    <row r="6" spans="1:18" x14ac:dyDescent="0.3">
      <c r="A6">
        <v>2</v>
      </c>
      <c r="B6">
        <v>-0.23</v>
      </c>
      <c r="C6">
        <v>0.09</v>
      </c>
      <c r="D6" s="3">
        <f>D5*(1+B6)</f>
        <v>0.83930000000000005</v>
      </c>
      <c r="E6" s="3">
        <f>(1+C6)*E5</f>
        <v>1.1227</v>
      </c>
      <c r="F6">
        <f t="shared" si="0"/>
        <v>25.18</v>
      </c>
      <c r="G6" s="3">
        <f t="shared" si="0"/>
        <v>56.14</v>
      </c>
      <c r="J6">
        <v>2</v>
      </c>
      <c r="K6" s="4">
        <v>-0.12</v>
      </c>
      <c r="L6" s="4">
        <v>-0.08</v>
      </c>
      <c r="M6" s="3">
        <f>M5*(1+K6)</f>
        <v>0.82719999999999994</v>
      </c>
      <c r="N6" s="3">
        <f>(1+L6)*N5</f>
        <v>0.95680000000000009</v>
      </c>
      <c r="O6">
        <f t="shared" si="1"/>
        <v>24.82</v>
      </c>
      <c r="P6" s="3">
        <f t="shared" si="1"/>
        <v>47.84</v>
      </c>
    </row>
    <row r="7" spans="1:18" x14ac:dyDescent="0.3">
      <c r="A7">
        <v>3</v>
      </c>
      <c r="B7">
        <v>-0.06</v>
      </c>
      <c r="C7">
        <v>0.01</v>
      </c>
      <c r="D7" s="3">
        <f>D6*(1+B7)</f>
        <v>0.78894200000000003</v>
      </c>
      <c r="E7" s="3">
        <f t="shared" ref="E7:E9" si="2">(1+C7)*E6</f>
        <v>1.1339270000000001</v>
      </c>
      <c r="F7">
        <f t="shared" si="0"/>
        <v>23.67</v>
      </c>
      <c r="G7" s="3">
        <f t="shared" si="0"/>
        <v>56.7</v>
      </c>
      <c r="J7">
        <v>3</v>
      </c>
      <c r="K7" s="4">
        <v>-0.03</v>
      </c>
      <c r="L7" s="4">
        <v>0.08</v>
      </c>
      <c r="M7" s="3">
        <f>M6*(1+K7)</f>
        <v>0.80238399999999988</v>
      </c>
      <c r="N7" s="3">
        <f t="shared" ref="N7:N9" si="3">(1+L7)*N6</f>
        <v>1.0333440000000003</v>
      </c>
      <c r="O7">
        <f t="shared" si="1"/>
        <v>24.07</v>
      </c>
      <c r="P7" s="3">
        <f t="shared" si="1"/>
        <v>51.67</v>
      </c>
    </row>
    <row r="8" spans="1:18" x14ac:dyDescent="0.3">
      <c r="A8">
        <v>4</v>
      </c>
      <c r="B8">
        <v>0.28999999999999998</v>
      </c>
      <c r="C8">
        <v>0.02</v>
      </c>
      <c r="D8" s="3">
        <f>D7*(1+B8)</f>
        <v>1.0177351800000001</v>
      </c>
      <c r="E8" s="3">
        <f t="shared" si="2"/>
        <v>1.1566055400000002</v>
      </c>
      <c r="F8">
        <f t="shared" si="0"/>
        <v>30.53</v>
      </c>
      <c r="G8" s="3">
        <f t="shared" si="0"/>
        <v>57.83</v>
      </c>
      <c r="J8">
        <v>4</v>
      </c>
      <c r="K8" s="4">
        <v>7.0000000000000007E-2</v>
      </c>
      <c r="L8" s="4">
        <v>0.05</v>
      </c>
      <c r="M8" s="3">
        <f>M7*(1+K8)</f>
        <v>0.85855087999999991</v>
      </c>
      <c r="N8" s="3">
        <f t="shared" si="3"/>
        <v>1.0850112000000003</v>
      </c>
      <c r="O8">
        <f t="shared" si="1"/>
        <v>25.76</v>
      </c>
      <c r="P8" s="3">
        <f t="shared" si="1"/>
        <v>54.25</v>
      </c>
    </row>
    <row r="9" spans="1:18" x14ac:dyDescent="0.3">
      <c r="A9">
        <v>5</v>
      </c>
      <c r="B9">
        <v>0.12</v>
      </c>
      <c r="C9">
        <v>0.03</v>
      </c>
      <c r="D9" s="3">
        <f>D8*(1+B9)</f>
        <v>1.1398634016000002</v>
      </c>
      <c r="E9" s="3">
        <f t="shared" si="2"/>
        <v>1.1913037062000003</v>
      </c>
      <c r="F9">
        <f t="shared" si="0"/>
        <v>34.200000000000003</v>
      </c>
      <c r="G9" s="3">
        <f t="shared" si="0"/>
        <v>59.57</v>
      </c>
      <c r="J9">
        <v>5</v>
      </c>
      <c r="K9" s="4">
        <v>0.22</v>
      </c>
      <c r="L9" s="4">
        <v>0.03</v>
      </c>
      <c r="M9" s="3">
        <f>M8*(1+K9)</f>
        <v>1.0474320735999998</v>
      </c>
      <c r="N9" s="3">
        <f t="shared" si="3"/>
        <v>1.1175615360000004</v>
      </c>
      <c r="O9">
        <f t="shared" si="1"/>
        <v>31.42</v>
      </c>
      <c r="P9" s="3">
        <f t="shared" si="1"/>
        <v>55.88</v>
      </c>
    </row>
    <row r="11" spans="1:18" x14ac:dyDescent="0.3">
      <c r="K11" s="4"/>
    </row>
    <row r="13" spans="1:18" x14ac:dyDescent="0.3">
      <c r="A13" t="s">
        <v>19</v>
      </c>
      <c r="B13" t="s">
        <v>13</v>
      </c>
      <c r="D13" t="s">
        <v>14</v>
      </c>
      <c r="F13" t="s">
        <v>15</v>
      </c>
      <c r="G13" t="s">
        <v>16</v>
      </c>
      <c r="H13" t="s">
        <v>7</v>
      </c>
      <c r="I13" t="s">
        <v>10</v>
      </c>
      <c r="J13" t="s">
        <v>8</v>
      </c>
      <c r="K13" t="s">
        <v>9</v>
      </c>
      <c r="L13" t="s">
        <v>11</v>
      </c>
      <c r="M13" t="s">
        <v>12</v>
      </c>
      <c r="N13" t="s">
        <v>4</v>
      </c>
    </row>
    <row r="14" spans="1:18" x14ac:dyDescent="0.3">
      <c r="B14" t="s">
        <v>0</v>
      </c>
      <c r="C14" t="s">
        <v>1</v>
      </c>
      <c r="N14" t="s">
        <v>0</v>
      </c>
      <c r="O14" t="s">
        <v>1</v>
      </c>
      <c r="P14" t="s">
        <v>20</v>
      </c>
      <c r="Q14" t="s">
        <v>21</v>
      </c>
    </row>
    <row r="15" spans="1:18" x14ac:dyDescent="0.3">
      <c r="A15">
        <v>1</v>
      </c>
      <c r="B15">
        <v>30</v>
      </c>
      <c r="C15">
        <v>50</v>
      </c>
      <c r="D15">
        <v>32.700000000000003</v>
      </c>
      <c r="E15" s="3">
        <v>51.5</v>
      </c>
      <c r="F15">
        <v>0.6</v>
      </c>
      <c r="G15" s="3">
        <v>0.4</v>
      </c>
      <c r="H15" s="3">
        <v>10000</v>
      </c>
      <c r="I15" s="3"/>
      <c r="J15" s="3">
        <f>INT(H15*F15/B15)</f>
        <v>200</v>
      </c>
      <c r="K15" s="3">
        <f>INT(H15*G15/C15)</f>
        <v>80</v>
      </c>
      <c r="L15">
        <f t="shared" ref="L15:L18" si="4">INT(I15*F15/D15)</f>
        <v>0</v>
      </c>
      <c r="M15">
        <f>INT(I15*G15/E15)</f>
        <v>0</v>
      </c>
      <c r="N15" s="3">
        <f>J15</f>
        <v>200</v>
      </c>
      <c r="O15" s="3">
        <f>K15</f>
        <v>80</v>
      </c>
      <c r="P15" s="3">
        <f>N15*D15</f>
        <v>6540.0000000000009</v>
      </c>
      <c r="Q15" s="3">
        <f t="shared" ref="Q15:Q18" si="5">O15*E15</f>
        <v>4120</v>
      </c>
      <c r="R15" s="3">
        <f t="shared" ref="R15:R22" si="6">ROUND(Q15+P15,2)</f>
        <v>10660</v>
      </c>
    </row>
    <row r="16" spans="1:18" x14ac:dyDescent="0.3">
      <c r="A16">
        <v>2</v>
      </c>
      <c r="B16">
        <v>32.700000000000003</v>
      </c>
      <c r="C16" s="3">
        <v>51.5</v>
      </c>
      <c r="D16">
        <v>25.18</v>
      </c>
      <c r="E16" s="3">
        <v>56.14</v>
      </c>
      <c r="F16">
        <v>0.6</v>
      </c>
      <c r="G16" s="3">
        <v>0.4</v>
      </c>
      <c r="H16" s="3">
        <v>1000</v>
      </c>
      <c r="I16" s="3"/>
      <c r="J16" s="3">
        <f t="shared" ref="J16:J19" si="7">INT(H16*F16/B16)</f>
        <v>18</v>
      </c>
      <c r="K16" s="3">
        <f t="shared" ref="K16:K19" si="8">INT(H16*G16/C16)</f>
        <v>7</v>
      </c>
      <c r="L16">
        <f t="shared" si="4"/>
        <v>0</v>
      </c>
      <c r="M16">
        <f t="shared" ref="M16:M18" si="9">INT(I16*G16/E16)</f>
        <v>0</v>
      </c>
      <c r="N16" s="3">
        <f>N15+J16</f>
        <v>218</v>
      </c>
      <c r="O16" s="3">
        <f>K16+O15</f>
        <v>87</v>
      </c>
      <c r="P16" s="3">
        <f>N16*D16</f>
        <v>5489.24</v>
      </c>
      <c r="Q16" s="3">
        <f t="shared" si="5"/>
        <v>4884.18</v>
      </c>
      <c r="R16" s="3">
        <f t="shared" si="6"/>
        <v>10373.42</v>
      </c>
    </row>
    <row r="17" spans="1:20" x14ac:dyDescent="0.3">
      <c r="A17">
        <v>3</v>
      </c>
      <c r="B17">
        <v>25.18</v>
      </c>
      <c r="C17" s="3">
        <v>56.14</v>
      </c>
      <c r="D17">
        <v>23.67</v>
      </c>
      <c r="E17" s="3">
        <v>56.7</v>
      </c>
      <c r="F17">
        <v>0.6</v>
      </c>
      <c r="G17" s="3">
        <v>0.4</v>
      </c>
      <c r="H17" s="3">
        <v>1000</v>
      </c>
      <c r="J17" s="3">
        <f t="shared" si="7"/>
        <v>23</v>
      </c>
      <c r="K17" s="3">
        <f t="shared" si="8"/>
        <v>7</v>
      </c>
      <c r="L17">
        <f t="shared" si="4"/>
        <v>0</v>
      </c>
      <c r="M17">
        <f t="shared" si="9"/>
        <v>0</v>
      </c>
      <c r="N17" s="3">
        <f>N16+J17</f>
        <v>241</v>
      </c>
      <c r="O17" s="3">
        <f>K17+O16</f>
        <v>94</v>
      </c>
      <c r="P17" s="3">
        <f t="shared" ref="P17:P18" si="10">N17*D17</f>
        <v>5704.47</v>
      </c>
      <c r="Q17" s="3">
        <f t="shared" si="5"/>
        <v>5329.8</v>
      </c>
      <c r="R17" s="3">
        <f t="shared" si="6"/>
        <v>11034.27</v>
      </c>
    </row>
    <row r="18" spans="1:20" x14ac:dyDescent="0.3">
      <c r="A18">
        <v>4</v>
      </c>
      <c r="B18">
        <v>23.67</v>
      </c>
      <c r="C18" s="3">
        <v>56.7</v>
      </c>
      <c r="D18">
        <v>30.53</v>
      </c>
      <c r="E18" s="3">
        <v>57.83</v>
      </c>
      <c r="F18">
        <v>0.6</v>
      </c>
      <c r="G18" s="3">
        <v>0.4</v>
      </c>
      <c r="H18" s="3">
        <v>1000</v>
      </c>
      <c r="J18" s="3">
        <f t="shared" si="7"/>
        <v>25</v>
      </c>
      <c r="K18" s="3">
        <f t="shared" si="8"/>
        <v>7</v>
      </c>
      <c r="L18">
        <f t="shared" si="4"/>
        <v>0</v>
      </c>
      <c r="M18">
        <f t="shared" si="9"/>
        <v>0</v>
      </c>
      <c r="N18" s="3">
        <f>N17+J18</f>
        <v>266</v>
      </c>
      <c r="O18" s="3">
        <f>K18+O17</f>
        <v>101</v>
      </c>
      <c r="P18" s="3">
        <f t="shared" si="10"/>
        <v>8120.9800000000005</v>
      </c>
      <c r="Q18" s="3">
        <f t="shared" si="5"/>
        <v>5840.83</v>
      </c>
      <c r="R18" s="3">
        <f t="shared" si="6"/>
        <v>13961.81</v>
      </c>
    </row>
    <row r="19" spans="1:20" x14ac:dyDescent="0.3">
      <c r="A19">
        <v>5</v>
      </c>
      <c r="B19">
        <v>30.53</v>
      </c>
      <c r="C19" s="3">
        <v>57.83</v>
      </c>
      <c r="D19">
        <v>34.200000000000003</v>
      </c>
      <c r="E19" s="3">
        <v>59.57</v>
      </c>
      <c r="F19">
        <v>0.6</v>
      </c>
      <c r="G19" s="3">
        <v>0.4</v>
      </c>
      <c r="H19" s="3">
        <v>1000</v>
      </c>
      <c r="I19" s="3"/>
      <c r="J19" s="3">
        <f t="shared" si="7"/>
        <v>19</v>
      </c>
      <c r="K19" s="3">
        <f t="shared" si="8"/>
        <v>6</v>
      </c>
      <c r="L19">
        <f>INT(I19*F19/D19)</f>
        <v>0</v>
      </c>
      <c r="M19">
        <f>INT(I19*G19/E19)</f>
        <v>0</v>
      </c>
      <c r="N19" s="3">
        <f>N18+J19-L19</f>
        <v>285</v>
      </c>
      <c r="O19" s="3">
        <f>K19+O18-M19</f>
        <v>107</v>
      </c>
      <c r="P19" s="3">
        <f>N19*D19</f>
        <v>9747</v>
      </c>
      <c r="Q19" s="3">
        <f>O19*E19</f>
        <v>6373.99</v>
      </c>
      <c r="R19" s="3">
        <f t="shared" si="6"/>
        <v>16120.99</v>
      </c>
      <c r="T19">
        <f>R19*0.8</f>
        <v>12896.792000000001</v>
      </c>
    </row>
    <row r="20" spans="1:20" x14ac:dyDescent="0.3">
      <c r="B20">
        <v>34.200000000000003</v>
      </c>
      <c r="C20" s="3">
        <v>59.57</v>
      </c>
      <c r="D20">
        <v>34.200000000000003</v>
      </c>
      <c r="E20" s="3">
        <v>59.57</v>
      </c>
      <c r="F20">
        <v>0.6</v>
      </c>
      <c r="G20" s="3">
        <v>0.4</v>
      </c>
      <c r="H20" s="3">
        <v>0</v>
      </c>
      <c r="I20" s="3"/>
      <c r="J20" s="3">
        <f t="shared" ref="J20" si="11">INT(H20*F20/B20)</f>
        <v>0</v>
      </c>
      <c r="K20" s="3">
        <f t="shared" ref="K20" si="12">INT(H20*G20/C20)</f>
        <v>0</v>
      </c>
      <c r="L20">
        <f>INT(I20*F20/D20)</f>
        <v>0</v>
      </c>
      <c r="M20">
        <f>INT(I20*G20/E20)</f>
        <v>0</v>
      </c>
      <c r="N20" s="3">
        <f>N19+J20-L20</f>
        <v>285</v>
      </c>
      <c r="O20" s="3">
        <f>K20+O19-M20</f>
        <v>107</v>
      </c>
      <c r="P20" s="3">
        <f>N20*D20</f>
        <v>9747</v>
      </c>
      <c r="Q20" s="3">
        <f>O20*E20</f>
        <v>6373.99</v>
      </c>
      <c r="R20" s="3">
        <f t="shared" si="6"/>
        <v>16120.99</v>
      </c>
    </row>
    <row r="21" spans="1:20" x14ac:dyDescent="0.3">
      <c r="B21" s="3"/>
      <c r="H21" t="s">
        <v>22</v>
      </c>
      <c r="I21" s="1">
        <v>1</v>
      </c>
      <c r="J21" s="3"/>
      <c r="L21">
        <f>D20*L20</f>
        <v>0</v>
      </c>
      <c r="M21">
        <f>E20*M20</f>
        <v>0</v>
      </c>
      <c r="P21" s="5">
        <f>P19/R19</f>
        <v>0.60461547336733046</v>
      </c>
      <c r="Q21" s="4">
        <f>Q19/R19</f>
        <v>0.3953845266326696</v>
      </c>
      <c r="R21" s="3">
        <f t="shared" si="6"/>
        <v>1</v>
      </c>
    </row>
    <row r="22" spans="1:20" x14ac:dyDescent="0.3">
      <c r="L22" s="4" t="e">
        <f>M22/I20</f>
        <v>#DIV/0!</v>
      </c>
      <c r="M22" s="3">
        <f>L21+M21</f>
        <v>0</v>
      </c>
      <c r="N22" s="3">
        <f>N20*0.8</f>
        <v>228</v>
      </c>
      <c r="O22">
        <f>INT(O20*0.8)</f>
        <v>85</v>
      </c>
      <c r="P22" s="3">
        <f>N22*D19</f>
        <v>7797.6</v>
      </c>
      <c r="Q22" s="3">
        <f>E20*O22</f>
        <v>5063.45</v>
      </c>
      <c r="R22" s="3">
        <f t="shared" si="6"/>
        <v>12861.05</v>
      </c>
    </row>
    <row r="23" spans="1:20" x14ac:dyDescent="0.3">
      <c r="A23" t="s">
        <v>19</v>
      </c>
      <c r="B23" t="s">
        <v>13</v>
      </c>
      <c r="D23" t="s">
        <v>14</v>
      </c>
      <c r="F23" t="s">
        <v>15</v>
      </c>
      <c r="G23" t="s">
        <v>16</v>
      </c>
      <c r="H23" t="s">
        <v>7</v>
      </c>
      <c r="I23" t="s">
        <v>10</v>
      </c>
      <c r="J23" t="s">
        <v>8</v>
      </c>
      <c r="K23" t="s">
        <v>9</v>
      </c>
      <c r="L23" t="s">
        <v>11</v>
      </c>
      <c r="M23" t="s">
        <v>12</v>
      </c>
      <c r="N23" t="s">
        <v>4</v>
      </c>
    </row>
    <row r="24" spans="1:20" x14ac:dyDescent="0.3">
      <c r="B24" t="s">
        <v>0</v>
      </c>
      <c r="C24" t="s">
        <v>1</v>
      </c>
      <c r="N24" t="s">
        <v>0</v>
      </c>
      <c r="O24" t="s">
        <v>1</v>
      </c>
      <c r="P24" t="s">
        <v>17</v>
      </c>
      <c r="Q24" t="s">
        <v>18</v>
      </c>
    </row>
    <row r="25" spans="1:20" x14ac:dyDescent="0.3">
      <c r="A25">
        <v>1</v>
      </c>
      <c r="B25">
        <v>30</v>
      </c>
      <c r="C25">
        <v>50</v>
      </c>
      <c r="D25">
        <v>28.2</v>
      </c>
      <c r="E25" s="3">
        <v>52</v>
      </c>
      <c r="F25">
        <v>0.6</v>
      </c>
      <c r="G25" s="3">
        <v>0.4</v>
      </c>
      <c r="H25" s="3">
        <v>10000</v>
      </c>
      <c r="I25" s="3"/>
      <c r="J25" s="3">
        <f>INT(H25*F25/B25)</f>
        <v>200</v>
      </c>
      <c r="K25" s="3">
        <f>INT(H25*G25/C25)</f>
        <v>80</v>
      </c>
      <c r="L25">
        <f t="shared" ref="L25:L28" si="13">INT(I25*F25/D25)</f>
        <v>0</v>
      </c>
      <c r="M25">
        <f t="shared" ref="M25:M28" si="14">INT(I25*G25/E25)</f>
        <v>0</v>
      </c>
      <c r="N25" s="3">
        <f>J25</f>
        <v>200</v>
      </c>
      <c r="O25" s="3">
        <f>K25</f>
        <v>80</v>
      </c>
      <c r="P25" s="3">
        <f>N25*D25</f>
        <v>5640</v>
      </c>
      <c r="Q25" s="3">
        <f>O25*E25</f>
        <v>4160</v>
      </c>
    </row>
    <row r="26" spans="1:20" x14ac:dyDescent="0.3">
      <c r="A26">
        <v>2</v>
      </c>
      <c r="B26">
        <v>28.2</v>
      </c>
      <c r="C26" s="3">
        <v>52</v>
      </c>
      <c r="D26">
        <v>24.82</v>
      </c>
      <c r="E26" s="3">
        <v>47.84</v>
      </c>
      <c r="F26">
        <v>0.6</v>
      </c>
      <c r="G26" s="3">
        <v>0.4</v>
      </c>
      <c r="H26" s="3">
        <v>1000</v>
      </c>
      <c r="J26" s="3">
        <f t="shared" ref="J26:J29" si="15">INT(H26*F26/B26)</f>
        <v>21</v>
      </c>
      <c r="K26" s="3">
        <f t="shared" ref="K26:K29" si="16">INT(H26*G26/C26)</f>
        <v>7</v>
      </c>
      <c r="L26">
        <f t="shared" si="13"/>
        <v>0</v>
      </c>
      <c r="M26">
        <f t="shared" si="14"/>
        <v>0</v>
      </c>
      <c r="N26" s="3">
        <f t="shared" ref="N26:N27" si="17">N25+J26-L26</f>
        <v>221</v>
      </c>
      <c r="O26" s="3">
        <f t="shared" ref="O26:O28" si="18">K26+O25-M26</f>
        <v>87</v>
      </c>
      <c r="P26" s="3">
        <f>N26*D26</f>
        <v>5485.22</v>
      </c>
      <c r="Q26" s="3">
        <f>O26*E26</f>
        <v>4162.08</v>
      </c>
      <c r="R26" s="3">
        <f t="shared" ref="R26:R31" si="19">ROUND(Q26+P26,2)</f>
        <v>9647.2999999999993</v>
      </c>
    </row>
    <row r="27" spans="1:20" x14ac:dyDescent="0.3">
      <c r="A27">
        <v>3</v>
      </c>
      <c r="B27">
        <v>24.82</v>
      </c>
      <c r="C27" s="3">
        <v>47.84</v>
      </c>
      <c r="D27">
        <v>24.07</v>
      </c>
      <c r="E27" s="3">
        <v>51.67</v>
      </c>
      <c r="F27">
        <v>0.6</v>
      </c>
      <c r="G27" s="3">
        <v>0.4</v>
      </c>
      <c r="H27" s="3">
        <v>1000</v>
      </c>
      <c r="J27" s="3">
        <f t="shared" si="15"/>
        <v>24</v>
      </c>
      <c r="K27" s="3">
        <f t="shared" si="16"/>
        <v>8</v>
      </c>
      <c r="L27">
        <f t="shared" si="13"/>
        <v>0</v>
      </c>
      <c r="M27">
        <f t="shared" si="14"/>
        <v>0</v>
      </c>
      <c r="N27" s="3">
        <f t="shared" si="17"/>
        <v>245</v>
      </c>
      <c r="O27" s="3">
        <f t="shared" si="18"/>
        <v>95</v>
      </c>
      <c r="P27" s="3">
        <f t="shared" ref="P27:P29" si="20">N27*D27</f>
        <v>5897.15</v>
      </c>
      <c r="Q27" s="3">
        <f t="shared" ref="Q27:Q29" si="21">O27*E27</f>
        <v>4908.6500000000005</v>
      </c>
      <c r="R27" s="3">
        <f t="shared" si="19"/>
        <v>10805.8</v>
      </c>
    </row>
    <row r="28" spans="1:20" x14ac:dyDescent="0.3">
      <c r="A28">
        <v>4</v>
      </c>
      <c r="B28">
        <v>24.07</v>
      </c>
      <c r="C28" s="3">
        <v>51.67</v>
      </c>
      <c r="D28">
        <v>25.76</v>
      </c>
      <c r="E28" s="3">
        <v>54.25</v>
      </c>
      <c r="F28">
        <v>0.6</v>
      </c>
      <c r="G28" s="3">
        <v>0.4</v>
      </c>
      <c r="H28" s="3">
        <v>1000</v>
      </c>
      <c r="J28" s="3">
        <f t="shared" si="15"/>
        <v>24</v>
      </c>
      <c r="K28" s="3">
        <f t="shared" si="16"/>
        <v>7</v>
      </c>
      <c r="L28">
        <f t="shared" si="13"/>
        <v>0</v>
      </c>
      <c r="M28">
        <f t="shared" si="14"/>
        <v>0</v>
      </c>
      <c r="N28" s="3">
        <f>N27+J28-L28</f>
        <v>269</v>
      </c>
      <c r="O28" s="3">
        <f t="shared" si="18"/>
        <v>102</v>
      </c>
      <c r="P28" s="3">
        <f t="shared" si="20"/>
        <v>6929.4400000000005</v>
      </c>
      <c r="Q28" s="3">
        <f t="shared" si="21"/>
        <v>5533.5</v>
      </c>
      <c r="R28" s="3">
        <f t="shared" si="19"/>
        <v>12462.94</v>
      </c>
    </row>
    <row r="29" spans="1:20" x14ac:dyDescent="0.3">
      <c r="A29">
        <v>5</v>
      </c>
      <c r="B29">
        <v>25.76</v>
      </c>
      <c r="C29" s="3">
        <v>54.25</v>
      </c>
      <c r="D29">
        <v>31.42</v>
      </c>
      <c r="E29">
        <v>55.88</v>
      </c>
      <c r="F29">
        <v>0.6</v>
      </c>
      <c r="G29" s="3">
        <v>0.4</v>
      </c>
      <c r="H29" s="3">
        <v>1000</v>
      </c>
      <c r="J29" s="3">
        <f t="shared" si="15"/>
        <v>23</v>
      </c>
      <c r="K29" s="3">
        <f t="shared" si="16"/>
        <v>7</v>
      </c>
      <c r="L29">
        <f>INT(I29*F29/D29)</f>
        <v>0</v>
      </c>
      <c r="M29">
        <f>INT(I29*G29/E29)</f>
        <v>0</v>
      </c>
      <c r="N29" s="3">
        <f>N28+J29-L29</f>
        <v>292</v>
      </c>
      <c r="O29" s="3">
        <f>K29+O28-M29</f>
        <v>109</v>
      </c>
      <c r="P29" s="3">
        <f t="shared" si="20"/>
        <v>9174.6400000000012</v>
      </c>
      <c r="Q29" s="3">
        <f t="shared" si="21"/>
        <v>6090.92</v>
      </c>
      <c r="R29" s="3">
        <f t="shared" si="19"/>
        <v>15265.56</v>
      </c>
      <c r="T29">
        <f>R29*0.8</f>
        <v>12212.448</v>
      </c>
    </row>
    <row r="30" spans="1:20" x14ac:dyDescent="0.3">
      <c r="B30">
        <v>25.76</v>
      </c>
      <c r="C30" s="3">
        <v>54.25</v>
      </c>
      <c r="D30">
        <v>31.42</v>
      </c>
      <c r="E30">
        <v>55.88</v>
      </c>
      <c r="F30">
        <v>0.6</v>
      </c>
      <c r="G30" s="3">
        <v>0.4</v>
      </c>
      <c r="H30" s="3">
        <v>0</v>
      </c>
      <c r="J30" s="3">
        <f t="shared" ref="J30" si="22">INT(H30*F30/B30)</f>
        <v>0</v>
      </c>
      <c r="K30" s="3">
        <f t="shared" ref="K30" si="23">INT(H30*G30/C30)</f>
        <v>0</v>
      </c>
      <c r="L30">
        <f>INT(I30*F30/D30)</f>
        <v>0</v>
      </c>
      <c r="M30">
        <f>INT(I30*G30/E30)</f>
        <v>0</v>
      </c>
      <c r="N30" s="3">
        <f>N29+J30-L30</f>
        <v>292</v>
      </c>
      <c r="O30" s="3">
        <f>K30+O29-M30</f>
        <v>109</v>
      </c>
      <c r="P30" s="3">
        <f t="shared" ref="P30" si="24">N30*D30</f>
        <v>9174.6400000000012</v>
      </c>
      <c r="Q30" s="3">
        <f t="shared" ref="Q30" si="25">O30*E30</f>
        <v>6090.92</v>
      </c>
      <c r="R30" s="3">
        <f t="shared" si="19"/>
        <v>15265.56</v>
      </c>
    </row>
    <row r="31" spans="1:20" x14ac:dyDescent="0.3">
      <c r="L31" s="3">
        <f>L30*D30</f>
        <v>0</v>
      </c>
      <c r="M31" s="3">
        <f>E30*M30</f>
        <v>0</v>
      </c>
      <c r="N31" s="3">
        <f>INT(N30*0.8)</f>
        <v>233</v>
      </c>
      <c r="O31" s="3">
        <f>INT(O30*0.8)</f>
        <v>87</v>
      </c>
      <c r="P31" s="4">
        <f>N31*D30</f>
        <v>7320.8600000000006</v>
      </c>
      <c r="Q31" s="2">
        <f>O31*E30</f>
        <v>4861.5600000000004</v>
      </c>
      <c r="R31" s="3">
        <f t="shared" si="19"/>
        <v>12182.42</v>
      </c>
    </row>
    <row r="32" spans="1:20" x14ac:dyDescent="0.3">
      <c r="M32" s="3">
        <f>L31+M31</f>
        <v>0</v>
      </c>
    </row>
    <row r="35" spans="1:19" ht="57.6" x14ac:dyDescent="0.3">
      <c r="A35" t="s">
        <v>19</v>
      </c>
      <c r="B35" t="s">
        <v>13</v>
      </c>
      <c r="D35" t="s">
        <v>27</v>
      </c>
      <c r="E35" t="s">
        <v>18</v>
      </c>
      <c r="F35" t="s">
        <v>15</v>
      </c>
      <c r="G35" t="s">
        <v>16</v>
      </c>
      <c r="H35" t="s">
        <v>7</v>
      </c>
      <c r="I35" t="s">
        <v>10</v>
      </c>
      <c r="J35" s="6" t="s">
        <v>25</v>
      </c>
      <c r="K35" s="6" t="s">
        <v>28</v>
      </c>
      <c r="L35" s="6" t="s">
        <v>29</v>
      </c>
      <c r="M35" s="6" t="s">
        <v>26</v>
      </c>
      <c r="N35" s="6" t="s">
        <v>26</v>
      </c>
      <c r="O35" s="6" t="s">
        <v>4</v>
      </c>
      <c r="Q35" s="6" t="s">
        <v>30</v>
      </c>
      <c r="S35" s="6" t="s">
        <v>31</v>
      </c>
    </row>
    <row r="36" spans="1:19" x14ac:dyDescent="0.3">
      <c r="B36" t="s">
        <v>0</v>
      </c>
      <c r="C36" t="s">
        <v>1</v>
      </c>
      <c r="O36" t="s">
        <v>0</v>
      </c>
      <c r="P36" t="s">
        <v>1</v>
      </c>
    </row>
    <row r="37" spans="1:19" x14ac:dyDescent="0.3">
      <c r="A37">
        <v>0</v>
      </c>
      <c r="B37">
        <v>30</v>
      </c>
      <c r="C37">
        <v>50</v>
      </c>
      <c r="D37" s="3">
        <v>0</v>
      </c>
      <c r="E37" s="3">
        <v>0</v>
      </c>
      <c r="F37">
        <v>0.6</v>
      </c>
      <c r="G37" s="3">
        <v>0.4</v>
      </c>
      <c r="H37" s="3">
        <v>10000</v>
      </c>
      <c r="I37" s="3">
        <v>0</v>
      </c>
      <c r="J37" s="3">
        <f>D37+E37+H37-I37</f>
        <v>10000</v>
      </c>
      <c r="K37">
        <f>J37*F37-D37</f>
        <v>6000</v>
      </c>
      <c r="L37">
        <f>J37*G37-E37</f>
        <v>4000</v>
      </c>
      <c r="M37" s="3">
        <f t="shared" ref="M37:M41" si="26">ROUNDDOWN(K37/B37,0)</f>
        <v>200</v>
      </c>
      <c r="N37" s="3">
        <f t="shared" ref="N37:N41" si="27">ROUNDDOWN(L37/C37,0)</f>
        <v>80</v>
      </c>
      <c r="O37" s="3">
        <f>M37</f>
        <v>200</v>
      </c>
      <c r="P37" s="3">
        <f>N37</f>
        <v>80</v>
      </c>
      <c r="Q37" s="3">
        <f>O37*B37+P37*C37</f>
        <v>10000</v>
      </c>
      <c r="R37" s="3">
        <f>Q37-J37</f>
        <v>0</v>
      </c>
      <c r="S37">
        <f>M37*B37+N37*C37</f>
        <v>10000</v>
      </c>
    </row>
    <row r="38" spans="1:19" x14ac:dyDescent="0.3">
      <c r="A38">
        <v>1</v>
      </c>
      <c r="B38">
        <v>32.700000000000003</v>
      </c>
      <c r="C38" s="3">
        <v>51.5</v>
      </c>
      <c r="D38">
        <f>O37*B38</f>
        <v>6540.0000000000009</v>
      </c>
      <c r="E38">
        <f>P37*C38</f>
        <v>4120</v>
      </c>
      <c r="F38">
        <v>0.6</v>
      </c>
      <c r="G38" s="3">
        <v>0.4</v>
      </c>
      <c r="H38" s="3">
        <v>0</v>
      </c>
      <c r="I38">
        <v>0</v>
      </c>
      <c r="J38" s="3">
        <f>D38+E38+H38-I38</f>
        <v>10660</v>
      </c>
      <c r="K38">
        <f>J38*F38-D38</f>
        <v>-144.00000000000091</v>
      </c>
      <c r="L38">
        <f>J38*G38-E38</f>
        <v>144</v>
      </c>
      <c r="M38" s="3">
        <f t="shared" si="26"/>
        <v>-4</v>
      </c>
      <c r="N38" s="3">
        <f t="shared" si="27"/>
        <v>2</v>
      </c>
      <c r="O38" s="3">
        <f>O37+M38</f>
        <v>196</v>
      </c>
      <c r="P38" s="3">
        <f>P37+N38</f>
        <v>82</v>
      </c>
      <c r="Q38" s="3">
        <f>O38*B38+P38*C38</f>
        <v>10632.2</v>
      </c>
      <c r="R38" s="3">
        <f>Q38-J38</f>
        <v>-27.799999999999272</v>
      </c>
      <c r="S38">
        <f t="shared" ref="S38:S42" si="28">M38*B38+N38*C38</f>
        <v>-27.800000000000011</v>
      </c>
    </row>
    <row r="39" spans="1:19" x14ac:dyDescent="0.3">
      <c r="A39">
        <v>2</v>
      </c>
      <c r="B39">
        <v>25.18</v>
      </c>
      <c r="C39" s="3">
        <v>56.14</v>
      </c>
      <c r="D39">
        <f t="shared" ref="D39:D42" si="29">O38*B39</f>
        <v>4935.28</v>
      </c>
      <c r="E39">
        <f t="shared" ref="E39:E42" si="30">P38*C39</f>
        <v>4603.4800000000005</v>
      </c>
      <c r="F39">
        <v>0.6</v>
      </c>
      <c r="G39" s="3">
        <v>0.4</v>
      </c>
      <c r="H39" s="3">
        <v>1000</v>
      </c>
      <c r="I39">
        <v>0</v>
      </c>
      <c r="J39" s="3">
        <f t="shared" ref="J39:J42" si="31">D39+E39+H39-I39</f>
        <v>10538.76</v>
      </c>
      <c r="K39">
        <f t="shared" ref="K39:K42" si="32">J39*F39-D39</f>
        <v>1387.9760000000006</v>
      </c>
      <c r="L39">
        <f t="shared" ref="L39:L42" si="33">J39*G39-E39</f>
        <v>-387.97600000000057</v>
      </c>
      <c r="M39" s="3">
        <f t="shared" si="26"/>
        <v>55</v>
      </c>
      <c r="N39" s="3">
        <f t="shared" si="27"/>
        <v>-6</v>
      </c>
      <c r="O39" s="3">
        <f t="shared" ref="O39:O42" si="34">O38+M39</f>
        <v>251</v>
      </c>
      <c r="P39" s="3">
        <f t="shared" ref="P39:P42" si="35">P38+N39</f>
        <v>76</v>
      </c>
      <c r="Q39" s="3">
        <f>O39*B39+P39*C39</f>
        <v>10586.82</v>
      </c>
      <c r="R39" s="3">
        <f>Q39-J39</f>
        <v>48.059999999999491</v>
      </c>
      <c r="S39">
        <f t="shared" si="28"/>
        <v>1048.06</v>
      </c>
    </row>
    <row r="40" spans="1:19" x14ac:dyDescent="0.3">
      <c r="A40">
        <v>3</v>
      </c>
      <c r="B40">
        <v>23.67</v>
      </c>
      <c r="C40" s="3">
        <v>56.7</v>
      </c>
      <c r="D40">
        <f t="shared" si="29"/>
        <v>5941.17</v>
      </c>
      <c r="E40">
        <f t="shared" si="30"/>
        <v>4309.2</v>
      </c>
      <c r="F40">
        <v>0.7</v>
      </c>
      <c r="G40" s="3">
        <v>0.3</v>
      </c>
      <c r="H40" s="3">
        <v>1000</v>
      </c>
      <c r="I40">
        <v>0</v>
      </c>
      <c r="J40" s="3">
        <f t="shared" si="31"/>
        <v>11250.369999999999</v>
      </c>
      <c r="K40">
        <f>J40*F40-D40</f>
        <v>1934.088999999999</v>
      </c>
      <c r="L40">
        <f t="shared" si="33"/>
        <v>-934.0890000000004</v>
      </c>
      <c r="M40" s="3">
        <f t="shared" si="26"/>
        <v>81</v>
      </c>
      <c r="N40" s="3">
        <f t="shared" si="27"/>
        <v>-16</v>
      </c>
      <c r="O40" s="3">
        <f t="shared" si="34"/>
        <v>332</v>
      </c>
      <c r="P40" s="3">
        <f t="shared" si="35"/>
        <v>60</v>
      </c>
      <c r="Q40" s="3">
        <f>O40*B40+P40*C40</f>
        <v>11260.44</v>
      </c>
      <c r="R40" s="3">
        <f>Q40-J40</f>
        <v>10.070000000001528</v>
      </c>
      <c r="S40">
        <f t="shared" si="28"/>
        <v>1010.0700000000002</v>
      </c>
    </row>
    <row r="41" spans="1:19" x14ac:dyDescent="0.3">
      <c r="A41">
        <v>4</v>
      </c>
      <c r="B41">
        <v>30.53</v>
      </c>
      <c r="C41" s="3">
        <v>57.83</v>
      </c>
      <c r="D41">
        <f t="shared" si="29"/>
        <v>10135.960000000001</v>
      </c>
      <c r="E41">
        <f t="shared" si="30"/>
        <v>3469.7999999999997</v>
      </c>
      <c r="F41">
        <v>0.6</v>
      </c>
      <c r="G41" s="3">
        <v>0.4</v>
      </c>
      <c r="H41" s="3">
        <v>1000</v>
      </c>
      <c r="I41">
        <v>0</v>
      </c>
      <c r="J41" s="3">
        <f t="shared" si="31"/>
        <v>14605.76</v>
      </c>
      <c r="K41">
        <f t="shared" si="32"/>
        <v>-1372.5040000000008</v>
      </c>
      <c r="L41">
        <f t="shared" si="33"/>
        <v>2372.5040000000004</v>
      </c>
      <c r="M41" s="3">
        <f t="shared" si="26"/>
        <v>-44</v>
      </c>
      <c r="N41" s="3">
        <f t="shared" si="27"/>
        <v>41</v>
      </c>
      <c r="O41" s="3">
        <f t="shared" si="34"/>
        <v>288</v>
      </c>
      <c r="P41" s="3">
        <f t="shared" si="35"/>
        <v>101</v>
      </c>
      <c r="Q41" s="3">
        <f>O41*B41+P41*C41</f>
        <v>14633.47</v>
      </c>
      <c r="R41" s="3">
        <f>Q41-J41</f>
        <v>27.709999999999127</v>
      </c>
      <c r="S41">
        <f t="shared" si="28"/>
        <v>1027.7099999999996</v>
      </c>
    </row>
    <row r="42" spans="1:19" x14ac:dyDescent="0.3">
      <c r="A42">
        <v>5</v>
      </c>
      <c r="B42">
        <v>34.200000000000003</v>
      </c>
      <c r="C42" s="3">
        <v>59.57</v>
      </c>
      <c r="D42">
        <f t="shared" si="29"/>
        <v>9849.6</v>
      </c>
      <c r="E42">
        <f t="shared" si="30"/>
        <v>6016.57</v>
      </c>
      <c r="F42">
        <v>0.6</v>
      </c>
      <c r="G42" s="3">
        <v>0.4</v>
      </c>
      <c r="H42" s="3">
        <v>0</v>
      </c>
      <c r="I42">
        <v>14000</v>
      </c>
      <c r="J42" s="3">
        <f t="shared" si="31"/>
        <v>1866.17</v>
      </c>
      <c r="K42">
        <f t="shared" si="32"/>
        <v>-8729.898000000001</v>
      </c>
      <c r="L42">
        <f t="shared" si="33"/>
        <v>-5270.1019999999999</v>
      </c>
      <c r="M42" s="3">
        <f>ROUNDDOWN(K42/B42,0)</f>
        <v>-255</v>
      </c>
      <c r="N42" s="3">
        <f>ROUNDDOWN(L42/C42,0)</f>
        <v>-88</v>
      </c>
      <c r="O42" s="3">
        <f t="shared" si="34"/>
        <v>33</v>
      </c>
      <c r="P42" s="3">
        <f t="shared" si="35"/>
        <v>13</v>
      </c>
      <c r="Q42" s="3">
        <f>O42*B42+P42*C42</f>
        <v>1903.0100000000002</v>
      </c>
      <c r="R42" s="3">
        <f>Q42-J42</f>
        <v>36.840000000000146</v>
      </c>
      <c r="S42">
        <f t="shared" si="28"/>
        <v>-13963.16</v>
      </c>
    </row>
    <row r="43" spans="1:19" x14ac:dyDescent="0.3">
      <c r="B43" s="3"/>
      <c r="F43" t="s">
        <v>22</v>
      </c>
      <c r="G43" s="1">
        <v>1</v>
      </c>
      <c r="K43" s="3"/>
      <c r="M43" s="3"/>
      <c r="N43" s="3"/>
      <c r="O43" s="3"/>
      <c r="P43" s="3"/>
    </row>
    <row r="44" spans="1:19" x14ac:dyDescent="0.3">
      <c r="J44" s="3">
        <f>J42*F42</f>
        <v>1119.702</v>
      </c>
      <c r="K44">
        <f>J42*G42</f>
        <v>746.46800000000007</v>
      </c>
      <c r="O44" s="3"/>
      <c r="Q44" s="3"/>
    </row>
    <row r="46" spans="1:19" ht="57.6" x14ac:dyDescent="0.3">
      <c r="A46" t="s">
        <v>19</v>
      </c>
      <c r="B46" t="s">
        <v>13</v>
      </c>
      <c r="D46" t="s">
        <v>27</v>
      </c>
      <c r="E46" t="s">
        <v>18</v>
      </c>
      <c r="F46" t="s">
        <v>15</v>
      </c>
      <c r="G46" t="s">
        <v>16</v>
      </c>
      <c r="H46" t="s">
        <v>7</v>
      </c>
      <c r="I46" t="s">
        <v>10</v>
      </c>
      <c r="J46" s="6" t="s">
        <v>25</v>
      </c>
      <c r="K46" s="6" t="s">
        <v>28</v>
      </c>
      <c r="L46" s="6" t="s">
        <v>29</v>
      </c>
      <c r="M46" s="6" t="s">
        <v>26</v>
      </c>
      <c r="N46" s="6" t="s">
        <v>26</v>
      </c>
      <c r="O46" s="6" t="s">
        <v>4</v>
      </c>
      <c r="Q46" s="6" t="s">
        <v>30</v>
      </c>
      <c r="S46" s="6" t="s">
        <v>31</v>
      </c>
    </row>
    <row r="47" spans="1:19" x14ac:dyDescent="0.3">
      <c r="B47" t="s">
        <v>0</v>
      </c>
      <c r="C47" t="s">
        <v>1</v>
      </c>
      <c r="O47" t="s">
        <v>0</v>
      </c>
      <c r="P47" t="s">
        <v>1</v>
      </c>
    </row>
    <row r="48" spans="1:19" x14ac:dyDescent="0.3">
      <c r="A48">
        <v>0</v>
      </c>
      <c r="B48">
        <v>30</v>
      </c>
      <c r="C48">
        <v>50</v>
      </c>
      <c r="D48" s="3">
        <v>0</v>
      </c>
      <c r="E48" s="3">
        <v>0</v>
      </c>
      <c r="F48">
        <v>0.6</v>
      </c>
      <c r="G48" s="3">
        <v>0.4</v>
      </c>
      <c r="H48" s="3">
        <v>10000</v>
      </c>
      <c r="I48" s="3">
        <v>0</v>
      </c>
      <c r="J48" s="3">
        <f>D48+E48+H48-I48</f>
        <v>10000</v>
      </c>
      <c r="K48">
        <f>J48*F48-D48</f>
        <v>6000</v>
      </c>
      <c r="L48">
        <f>J48*G48-E48</f>
        <v>4000</v>
      </c>
      <c r="M48" s="3">
        <f t="shared" ref="M48:M52" si="36">ROUNDDOWN(K48/B48,0)</f>
        <v>200</v>
      </c>
      <c r="N48" s="3">
        <f t="shared" ref="N48:N52" si="37">ROUNDDOWN(L48/C48,0)</f>
        <v>80</v>
      </c>
      <c r="O48" s="3">
        <f>M48</f>
        <v>200</v>
      </c>
      <c r="P48" s="3">
        <f>N48</f>
        <v>80</v>
      </c>
      <c r="Q48" s="3">
        <f>O48*B48+P48*C48</f>
        <v>10000</v>
      </c>
      <c r="R48" s="3">
        <f>Q48-J48</f>
        <v>0</v>
      </c>
      <c r="S48">
        <f>M48*B48+N48*C48</f>
        <v>10000</v>
      </c>
    </row>
    <row r="49" spans="1:19" x14ac:dyDescent="0.3">
      <c r="A49">
        <v>1</v>
      </c>
      <c r="B49">
        <v>28.2</v>
      </c>
      <c r="C49" s="3">
        <v>52</v>
      </c>
      <c r="D49">
        <f>O48*B49</f>
        <v>5640</v>
      </c>
      <c r="E49">
        <f>P48*C49</f>
        <v>4160</v>
      </c>
      <c r="F49">
        <v>0.6</v>
      </c>
      <c r="G49" s="3">
        <v>0.4</v>
      </c>
      <c r="H49" s="3">
        <v>0</v>
      </c>
      <c r="I49">
        <v>0</v>
      </c>
      <c r="J49" s="3">
        <f>D49+E49+H49-I49</f>
        <v>9800</v>
      </c>
      <c r="K49">
        <f>J49*F49-D49</f>
        <v>240</v>
      </c>
      <c r="L49">
        <f>J49*G49-E49</f>
        <v>-240</v>
      </c>
      <c r="M49" s="3">
        <f t="shared" si="36"/>
        <v>8</v>
      </c>
      <c r="N49" s="3">
        <f t="shared" si="37"/>
        <v>-4</v>
      </c>
      <c r="O49" s="3">
        <f>O48+M49</f>
        <v>208</v>
      </c>
      <c r="P49" s="3">
        <f>P48+N49</f>
        <v>76</v>
      </c>
      <c r="Q49" s="3">
        <f t="shared" ref="Q49:Q53" si="38">O49*B49+P49*C49</f>
        <v>9817.5999999999985</v>
      </c>
      <c r="R49" s="3">
        <f t="shared" ref="R49:R53" si="39">Q49-J49</f>
        <v>17.599999999998545</v>
      </c>
      <c r="S49">
        <f t="shared" ref="S49:S53" si="40">M49*B49+N49*C49</f>
        <v>17.599999999999994</v>
      </c>
    </row>
    <row r="50" spans="1:19" x14ac:dyDescent="0.3">
      <c r="A50">
        <v>2</v>
      </c>
      <c r="B50">
        <v>24.82</v>
      </c>
      <c r="C50" s="3">
        <v>47.84</v>
      </c>
      <c r="D50">
        <f t="shared" ref="D50:D53" si="41">O49*B50</f>
        <v>5162.5600000000004</v>
      </c>
      <c r="E50">
        <f t="shared" ref="E50:E53" si="42">P49*C50</f>
        <v>3635.84</v>
      </c>
      <c r="F50">
        <v>0.6</v>
      </c>
      <c r="G50" s="3">
        <v>0.4</v>
      </c>
      <c r="H50" s="3">
        <v>1000</v>
      </c>
      <c r="I50">
        <v>0</v>
      </c>
      <c r="J50" s="3">
        <f t="shared" ref="J50:J53" si="43">D50+E50+H50-I50</f>
        <v>9798.4000000000015</v>
      </c>
      <c r="K50">
        <f t="shared" ref="K50:K53" si="44">J50*F50-D50</f>
        <v>716.48000000000047</v>
      </c>
      <c r="L50">
        <f t="shared" ref="L50:L53" si="45">J50*G50-E50</f>
        <v>283.52000000000044</v>
      </c>
      <c r="M50" s="3">
        <f t="shared" si="36"/>
        <v>28</v>
      </c>
      <c r="N50" s="3">
        <f t="shared" si="37"/>
        <v>5</v>
      </c>
      <c r="O50" s="3">
        <f t="shared" ref="O50:O53" si="46">O49+M50</f>
        <v>236</v>
      </c>
      <c r="P50" s="3">
        <f t="shared" ref="P50:P53" si="47">P49+N50</f>
        <v>81</v>
      </c>
      <c r="Q50" s="3">
        <f t="shared" si="38"/>
        <v>9732.5600000000013</v>
      </c>
      <c r="R50" s="3">
        <f t="shared" si="39"/>
        <v>-65.840000000000146</v>
      </c>
      <c r="S50">
        <f t="shared" si="40"/>
        <v>934.16000000000008</v>
      </c>
    </row>
    <row r="51" spans="1:19" x14ac:dyDescent="0.3">
      <c r="A51">
        <v>3</v>
      </c>
      <c r="B51">
        <v>24.07</v>
      </c>
      <c r="C51" s="3">
        <v>51.67</v>
      </c>
      <c r="D51">
        <f t="shared" si="41"/>
        <v>5680.52</v>
      </c>
      <c r="E51">
        <f t="shared" si="42"/>
        <v>4185.2700000000004</v>
      </c>
      <c r="F51">
        <v>0.6</v>
      </c>
      <c r="G51" s="3">
        <v>0.4</v>
      </c>
      <c r="H51" s="3">
        <v>1000</v>
      </c>
      <c r="I51">
        <v>0</v>
      </c>
      <c r="J51" s="3">
        <f t="shared" si="43"/>
        <v>10865.79</v>
      </c>
      <c r="K51">
        <f t="shared" si="44"/>
        <v>838.95399999999972</v>
      </c>
      <c r="L51">
        <f t="shared" si="45"/>
        <v>161.04600000000028</v>
      </c>
      <c r="M51" s="3">
        <f t="shared" si="36"/>
        <v>34</v>
      </c>
      <c r="N51" s="3">
        <f t="shared" si="37"/>
        <v>3</v>
      </c>
      <c r="O51" s="3">
        <f t="shared" si="46"/>
        <v>270</v>
      </c>
      <c r="P51" s="3">
        <f t="shared" si="47"/>
        <v>84</v>
      </c>
      <c r="Q51" s="3">
        <f t="shared" si="38"/>
        <v>10839.18</v>
      </c>
      <c r="R51" s="3">
        <f t="shared" si="39"/>
        <v>-26.610000000000582</v>
      </c>
      <c r="S51">
        <f t="shared" si="40"/>
        <v>973.39</v>
      </c>
    </row>
    <row r="52" spans="1:19" x14ac:dyDescent="0.3">
      <c r="A52">
        <v>4</v>
      </c>
      <c r="B52">
        <v>25.76</v>
      </c>
      <c r="C52" s="3">
        <v>54.25</v>
      </c>
      <c r="D52">
        <f t="shared" si="41"/>
        <v>6955.2000000000007</v>
      </c>
      <c r="E52">
        <f t="shared" si="42"/>
        <v>4557</v>
      </c>
      <c r="F52">
        <v>0.6</v>
      </c>
      <c r="G52" s="3">
        <v>0.4</v>
      </c>
      <c r="H52" s="3">
        <v>1000</v>
      </c>
      <c r="I52">
        <v>0</v>
      </c>
      <c r="J52" s="3">
        <f t="shared" si="43"/>
        <v>12512.2</v>
      </c>
      <c r="K52">
        <f t="shared" si="44"/>
        <v>552.11999999999898</v>
      </c>
      <c r="L52">
        <f t="shared" si="45"/>
        <v>447.88000000000102</v>
      </c>
      <c r="M52" s="3">
        <f t="shared" si="36"/>
        <v>21</v>
      </c>
      <c r="N52" s="3">
        <f t="shared" si="37"/>
        <v>8</v>
      </c>
      <c r="O52" s="3">
        <f t="shared" si="46"/>
        <v>291</v>
      </c>
      <c r="P52" s="3">
        <f t="shared" si="47"/>
        <v>92</v>
      </c>
      <c r="Q52" s="3">
        <f t="shared" si="38"/>
        <v>12487.16</v>
      </c>
      <c r="R52" s="3">
        <f t="shared" si="39"/>
        <v>-25.040000000000873</v>
      </c>
      <c r="S52">
        <f t="shared" si="40"/>
        <v>974.96</v>
      </c>
    </row>
    <row r="53" spans="1:19" x14ac:dyDescent="0.3">
      <c r="A53">
        <v>5</v>
      </c>
      <c r="B53">
        <v>31.42</v>
      </c>
      <c r="C53" s="3">
        <v>55.88</v>
      </c>
      <c r="D53">
        <f t="shared" si="41"/>
        <v>9143.2200000000012</v>
      </c>
      <c r="E53">
        <f t="shared" si="42"/>
        <v>5140.96</v>
      </c>
      <c r="F53">
        <v>0.6</v>
      </c>
      <c r="G53" s="3">
        <v>0.4</v>
      </c>
      <c r="H53" s="3">
        <v>0</v>
      </c>
      <c r="I53">
        <v>14000</v>
      </c>
      <c r="J53" s="3">
        <f t="shared" si="43"/>
        <v>284.18000000000029</v>
      </c>
      <c r="K53">
        <f t="shared" si="44"/>
        <v>-8972.7120000000014</v>
      </c>
      <c r="L53">
        <f t="shared" si="45"/>
        <v>-5027.2879999999996</v>
      </c>
      <c r="M53" s="3">
        <f>ROUNDDOWN(K53/B53,0)</f>
        <v>-285</v>
      </c>
      <c r="N53" s="3">
        <f>ROUNDDOWN(L53/C53,0)</f>
        <v>-89</v>
      </c>
      <c r="O53" s="3">
        <f t="shared" si="46"/>
        <v>6</v>
      </c>
      <c r="P53" s="3">
        <f t="shared" si="47"/>
        <v>3</v>
      </c>
      <c r="Q53" s="3">
        <f t="shared" si="38"/>
        <v>356.16</v>
      </c>
      <c r="R53" s="3">
        <f t="shared" si="39"/>
        <v>71.979999999999734</v>
      </c>
      <c r="S53" s="3">
        <f t="shared" si="40"/>
        <v>-13928.02</v>
      </c>
    </row>
    <row r="54" spans="1:19" x14ac:dyDescent="0.3">
      <c r="B54" s="3"/>
      <c r="F54" t="s">
        <v>22</v>
      </c>
      <c r="G54" s="1">
        <v>1</v>
      </c>
      <c r="K54" s="3"/>
      <c r="M54" s="3"/>
      <c r="N54" s="3"/>
      <c r="O54" s="3"/>
      <c r="P54" s="3"/>
    </row>
    <row r="55" spans="1:19" x14ac:dyDescent="0.3">
      <c r="J55" s="3">
        <f>J53*F53</f>
        <v>170.50800000000018</v>
      </c>
      <c r="K55">
        <f>J53*G53</f>
        <v>113.67200000000012</v>
      </c>
    </row>
    <row r="57" spans="1:19" x14ac:dyDescent="0.3">
      <c r="N57" s="3"/>
      <c r="O57" s="3"/>
    </row>
    <row r="59" spans="1:19" x14ac:dyDescent="0.3">
      <c r="N59" s="3"/>
      <c r="O59" s="3"/>
    </row>
    <row r="63" spans="1:19" x14ac:dyDescent="0.3">
      <c r="M63" s="3"/>
    </row>
    <row r="67" spans="14:15" x14ac:dyDescent="0.3">
      <c r="N67" s="3"/>
      <c r="O67" s="3"/>
    </row>
    <row r="69" spans="14:15" x14ac:dyDescent="0.3">
      <c r="N69" s="3"/>
      <c r="O6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AD17-E895-4016-A701-76A664792864}">
  <dimension ref="F2:H19"/>
  <sheetViews>
    <sheetView workbookViewId="0">
      <selection activeCell="H19" sqref="F2:H19"/>
    </sheetView>
  </sheetViews>
  <sheetFormatPr defaultRowHeight="14.4" x14ac:dyDescent="0.3"/>
  <sheetData>
    <row r="2" spans="6:8" x14ac:dyDescent="0.3">
      <c r="G2" t="s">
        <v>5</v>
      </c>
    </row>
    <row r="3" spans="6:8" x14ac:dyDescent="0.3">
      <c r="G3" t="s">
        <v>23</v>
      </c>
      <c r="H3" t="s">
        <v>24</v>
      </c>
    </row>
    <row r="4" spans="6:8" x14ac:dyDescent="0.3">
      <c r="F4">
        <v>1</v>
      </c>
      <c r="G4">
        <v>100</v>
      </c>
      <c r="H4">
        <v>100</v>
      </c>
    </row>
    <row r="5" spans="6:8" x14ac:dyDescent="0.3">
      <c r="F5">
        <v>2</v>
      </c>
      <c r="G5">
        <v>100</v>
      </c>
      <c r="H5">
        <v>100</v>
      </c>
    </row>
    <row r="6" spans="6:8" x14ac:dyDescent="0.3">
      <c r="F6">
        <v>3</v>
      </c>
      <c r="G6">
        <v>100</v>
      </c>
      <c r="H6">
        <v>75</v>
      </c>
    </row>
    <row r="7" spans="6:8" x14ac:dyDescent="0.3">
      <c r="F7">
        <v>4</v>
      </c>
      <c r="G7">
        <v>100</v>
      </c>
      <c r="H7">
        <v>60</v>
      </c>
    </row>
    <row r="8" spans="6:8" x14ac:dyDescent="0.3">
      <c r="F8">
        <v>5</v>
      </c>
      <c r="G8">
        <v>100</v>
      </c>
      <c r="H8">
        <v>40</v>
      </c>
    </row>
    <row r="9" spans="6:8" x14ac:dyDescent="0.3">
      <c r="F9">
        <v>6</v>
      </c>
      <c r="G9">
        <v>60</v>
      </c>
      <c r="H9">
        <v>40</v>
      </c>
    </row>
    <row r="10" spans="6:8" x14ac:dyDescent="0.3">
      <c r="F10">
        <v>7</v>
      </c>
      <c r="G10">
        <v>60</v>
      </c>
      <c r="H10">
        <v>20</v>
      </c>
    </row>
    <row r="11" spans="6:8" x14ac:dyDescent="0.3">
      <c r="F11">
        <v>8</v>
      </c>
      <c r="G11">
        <v>50</v>
      </c>
      <c r="H11">
        <v>20</v>
      </c>
    </row>
    <row r="12" spans="6:8" x14ac:dyDescent="0.3">
      <c r="F12">
        <v>9</v>
      </c>
      <c r="G12">
        <v>40</v>
      </c>
      <c r="H12">
        <v>20</v>
      </c>
    </row>
    <row r="13" spans="6:8" x14ac:dyDescent="0.3">
      <c r="F13">
        <v>10</v>
      </c>
      <c r="G13">
        <v>40</v>
      </c>
      <c r="H13">
        <v>20</v>
      </c>
    </row>
    <row r="14" spans="6:8" x14ac:dyDescent="0.3">
      <c r="F14">
        <v>11</v>
      </c>
      <c r="G14">
        <v>30</v>
      </c>
      <c r="H14">
        <v>20</v>
      </c>
    </row>
    <row r="15" spans="6:8" x14ac:dyDescent="0.3">
      <c r="F15">
        <v>12</v>
      </c>
      <c r="G15">
        <v>30</v>
      </c>
      <c r="H15">
        <v>20</v>
      </c>
    </row>
    <row r="16" spans="6:8" x14ac:dyDescent="0.3">
      <c r="F16">
        <v>13</v>
      </c>
      <c r="G16">
        <v>30</v>
      </c>
      <c r="H16">
        <v>20</v>
      </c>
    </row>
    <row r="17" spans="6:8" x14ac:dyDescent="0.3">
      <c r="F17">
        <v>14</v>
      </c>
      <c r="G17">
        <v>30</v>
      </c>
      <c r="H17">
        <v>20</v>
      </c>
    </row>
    <row r="18" spans="6:8" x14ac:dyDescent="0.3">
      <c r="F18">
        <v>15</v>
      </c>
      <c r="G18">
        <v>30</v>
      </c>
      <c r="H18">
        <v>20</v>
      </c>
    </row>
    <row r="19" spans="6:8" x14ac:dyDescent="0.3">
      <c r="F19">
        <v>16</v>
      </c>
      <c r="G19">
        <v>20</v>
      </c>
      <c r="H19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glide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2023-04-15T10:50:21Z</dcterms:created>
  <dcterms:modified xsi:type="dcterms:W3CDTF">2023-05-10T21:11:42Z</dcterms:modified>
</cp:coreProperties>
</file>