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sz\programowanie\Optymalizacja portfela\julia_msp\"/>
    </mc:Choice>
  </mc:AlternateContent>
  <xr:revisionPtr revIDLastSave="0" documentId="13_ncr:9_{02B784AB-71A0-404B-9F25-1D48814DFBA4}" xr6:coauthVersionLast="47" xr6:coauthVersionMax="47" xr10:uidLastSave="{00000000-0000-0000-0000-000000000000}"/>
  <bookViews>
    <workbookView xWindow="-108" yWindow="-108" windowWidth="23256" windowHeight="12456" activeTab="1" xr2:uid="{E8CF1CA2-D953-46E5-99F4-DA96611E7E6D}"/>
  </bookViews>
  <sheets>
    <sheet name="goal_data" sheetId="1" r:id="rId1"/>
    <sheet name="util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J10" i="2"/>
  <c r="H10" i="2"/>
  <c r="K10" i="2"/>
  <c r="E10" i="2"/>
  <c r="B8" i="1"/>
  <c r="C8" i="1"/>
  <c r="D8" i="1"/>
  <c r="D12" i="1"/>
  <c r="C12" i="1"/>
  <c r="B11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9" i="1"/>
  <c r="C9" i="1"/>
  <c r="D9" i="1"/>
  <c r="B10" i="1"/>
  <c r="C10" i="1"/>
  <c r="D10" i="1"/>
  <c r="C11" i="1"/>
  <c r="D11" i="1"/>
  <c r="P8" i="2"/>
  <c r="O8" i="2"/>
  <c r="N8" i="2"/>
  <c r="B12" i="1" s="1"/>
  <c r="N12" i="2"/>
  <c r="C3" i="1" l="1"/>
  <c r="D3" i="1"/>
  <c r="C4" i="1"/>
  <c r="D4" i="1"/>
  <c r="C5" i="1"/>
  <c r="D5" i="1"/>
  <c r="C6" i="1"/>
  <c r="D6" i="1"/>
  <c r="C7" i="1"/>
  <c r="D7" i="1"/>
  <c r="D2" i="1"/>
  <c r="C2" i="1"/>
  <c r="B3" i="1"/>
  <c r="B4" i="1"/>
  <c r="B5" i="1"/>
  <c r="B6" i="1"/>
  <c r="B7" i="1"/>
  <c r="B2" i="1"/>
  <c r="H12" i="2"/>
  <c r="B12" i="2"/>
  <c r="D10" i="2" l="1"/>
  <c r="D11" i="2" s="1"/>
  <c r="C10" i="2"/>
  <c r="C11" i="2" s="1"/>
  <c r="B10" i="2"/>
  <c r="B11" i="2" s="1"/>
  <c r="E11" i="2"/>
  <c r="N10" i="2"/>
  <c r="F13" i="1" l="1"/>
  <c r="F14" i="1"/>
  <c r="F15" i="1"/>
  <c r="F16" i="1"/>
  <c r="F17" i="1"/>
  <c r="F18" i="1"/>
  <c r="F19" i="1"/>
  <c r="F20" i="1"/>
  <c r="F21" i="1"/>
  <c r="F9" i="1"/>
  <c r="F11" i="1"/>
  <c r="F10" i="1"/>
  <c r="F8" i="1"/>
  <c r="H16" i="1"/>
  <c r="H8" i="1"/>
  <c r="H13" i="1"/>
  <c r="H14" i="1"/>
  <c r="H18" i="1"/>
  <c r="H20" i="1"/>
  <c r="H9" i="1"/>
  <c r="H11" i="1"/>
  <c r="H15" i="1"/>
  <c r="H17" i="1"/>
  <c r="H19" i="1"/>
  <c r="H21" i="1"/>
  <c r="H10" i="1"/>
  <c r="G8" i="1"/>
  <c r="G11" i="1"/>
  <c r="G20" i="1"/>
  <c r="G14" i="1"/>
  <c r="G16" i="1"/>
  <c r="G18" i="1"/>
  <c r="G21" i="1"/>
  <c r="G10" i="1"/>
  <c r="G13" i="1"/>
  <c r="G15" i="1"/>
  <c r="G17" i="1"/>
  <c r="G19" i="1"/>
  <c r="G9" i="1"/>
  <c r="I18" i="1"/>
  <c r="I9" i="1"/>
  <c r="I19" i="1"/>
  <c r="I10" i="1"/>
  <c r="I13" i="1"/>
  <c r="I11" i="1"/>
  <c r="I14" i="1"/>
  <c r="I20" i="1"/>
  <c r="I16" i="1"/>
  <c r="I17" i="1"/>
  <c r="I15" i="1"/>
  <c r="I21" i="1"/>
  <c r="I8" i="1"/>
  <c r="I11" i="2"/>
  <c r="O10" i="2"/>
  <c r="O11" i="2" s="1"/>
  <c r="G12" i="1" s="1"/>
  <c r="J11" i="2"/>
  <c r="P10" i="2"/>
  <c r="P11" i="2" s="1"/>
  <c r="H12" i="1" s="1"/>
  <c r="K11" i="2"/>
  <c r="Q10" i="2"/>
  <c r="Q11" i="2" s="1"/>
  <c r="I12" i="1" s="1"/>
  <c r="N11" i="2"/>
  <c r="F12" i="1" s="1"/>
  <c r="F3" i="1"/>
  <c r="F2" i="1"/>
  <c r="F4" i="1"/>
  <c r="F5" i="1"/>
  <c r="F7" i="1"/>
  <c r="F6" i="1"/>
  <c r="E15" i="2"/>
  <c r="H11" i="2"/>
  <c r="K15" i="2"/>
  <c r="I7" i="1"/>
  <c r="I3" i="1"/>
  <c r="I4" i="1"/>
  <c r="I5" i="1"/>
  <c r="I2" i="1"/>
  <c r="I6" i="1"/>
  <c r="G7" i="1"/>
  <c r="G2" i="1"/>
  <c r="G3" i="1"/>
  <c r="G4" i="1"/>
  <c r="G5" i="1"/>
  <c r="G6" i="1"/>
  <c r="H4" i="1"/>
  <c r="H2" i="1"/>
  <c r="H5" i="1"/>
  <c r="H6" i="1"/>
  <c r="H7" i="1"/>
  <c r="H3" i="1"/>
  <c r="G26" i="1" l="1"/>
  <c r="G32" i="1"/>
  <c r="G38" i="1"/>
  <c r="G25" i="1"/>
  <c r="G31" i="1"/>
  <c r="G37" i="1"/>
  <c r="G40" i="1"/>
  <c r="G24" i="1"/>
  <c r="G30" i="1"/>
  <c r="G36" i="1"/>
  <c r="G23" i="1"/>
  <c r="G29" i="1"/>
  <c r="G35" i="1"/>
  <c r="G41" i="1"/>
  <c r="G22" i="1"/>
  <c r="G28" i="1"/>
  <c r="G34" i="1"/>
  <c r="G27" i="1"/>
  <c r="G33" i="1"/>
  <c r="G39" i="1"/>
  <c r="H27" i="1"/>
  <c r="H33" i="1"/>
  <c r="H39" i="1"/>
  <c r="H26" i="1"/>
  <c r="H32" i="1"/>
  <c r="H38" i="1"/>
  <c r="H22" i="1"/>
  <c r="H28" i="1"/>
  <c r="H34" i="1"/>
  <c r="H40" i="1"/>
  <c r="H25" i="1"/>
  <c r="H31" i="1"/>
  <c r="H37" i="1"/>
  <c r="H24" i="1"/>
  <c r="H30" i="1"/>
  <c r="H36" i="1"/>
  <c r="H23" i="1"/>
  <c r="H29" i="1"/>
  <c r="H35" i="1"/>
  <c r="H41" i="1"/>
  <c r="F24" i="1"/>
  <c r="F23" i="1"/>
  <c r="F26" i="1"/>
  <c r="F27" i="1"/>
  <c r="F28" i="1"/>
  <c r="F29" i="1"/>
  <c r="F31" i="1"/>
  <c r="F32" i="1"/>
  <c r="F35" i="1"/>
  <c r="F37" i="1"/>
  <c r="F22" i="1"/>
  <c r="F33" i="1"/>
  <c r="F39" i="1"/>
  <c r="F41" i="1"/>
  <c r="F25" i="1"/>
  <c r="F30" i="1"/>
  <c r="F34" i="1"/>
  <c r="F36" i="1"/>
  <c r="F38" i="1"/>
  <c r="F40" i="1"/>
  <c r="I24" i="1"/>
  <c r="I30" i="1"/>
  <c r="I36" i="1"/>
  <c r="I31" i="1"/>
  <c r="I37" i="1"/>
  <c r="I29" i="1"/>
  <c r="I35" i="1"/>
  <c r="I25" i="1"/>
  <c r="I26" i="1"/>
  <c r="I32" i="1"/>
  <c r="I38" i="1"/>
  <c r="I22" i="1"/>
  <c r="I34" i="1"/>
  <c r="I40" i="1"/>
  <c r="I41" i="1"/>
  <c r="I27" i="1"/>
  <c r="I33" i="1"/>
  <c r="I39" i="1"/>
  <c r="I28" i="1"/>
  <c r="I23" i="1"/>
  <c r="Q15" i="2"/>
  <c r="B17" i="2" s="1"/>
</calcChain>
</file>

<file path=xl/sharedStrings.xml><?xml version="1.0" encoding="utf-8"?>
<sst xmlns="http://schemas.openxmlformats.org/spreadsheetml/2006/main" count="53" uniqueCount="26">
  <si>
    <t>minimum_limit</t>
  </si>
  <si>
    <t>t</t>
  </si>
  <si>
    <t>acceptable_limit</t>
  </si>
  <si>
    <t>desired_limit</t>
  </si>
  <si>
    <t>minimum_utility</t>
  </si>
  <si>
    <t>acceptable_utility</t>
  </si>
  <si>
    <t>desired_utility</t>
  </si>
  <si>
    <t>inflows</t>
  </si>
  <si>
    <t>above_desired_utility</t>
  </si>
  <si>
    <t>goal1 multiperiod</t>
  </si>
  <si>
    <t xml:space="preserve">goal3 </t>
  </si>
  <si>
    <t>goal2 multiperiod</t>
  </si>
  <si>
    <t>acceptable</t>
  </si>
  <si>
    <t>desired</t>
  </si>
  <si>
    <t>wartość</t>
  </si>
  <si>
    <t>slope</t>
  </si>
  <si>
    <t>utlility</t>
  </si>
  <si>
    <t>minimal</t>
  </si>
  <si>
    <t>length</t>
  </si>
  <si>
    <t>above desired</t>
  </si>
  <si>
    <t>start</t>
  </si>
  <si>
    <t>end</t>
  </si>
  <si>
    <t xml:space="preserve">period utlility </t>
  </si>
  <si>
    <t>Max utility</t>
  </si>
  <si>
    <t>max utility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</si>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</sst>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8" formatCode="_-* #,##0.000_-;\-* #,##0.000_-;_-* &quot;-&quot;??_-;_-@_-"/>
    <numFmt numFmtId="169" formatCode="_-* #,##0.0000_-;\-* #,##0.0000_-;_-* &quot;-&quot;??_-;_-@_-"/>
    <numFmt numFmtId="171" formatCode="_-* #,##0.00\ _z_ł_-;\-* #,##0.00\ _z_ł_-;_-* &quot;-&quot;??\ _z_ł_-;_-@_-"/>
    <numFmt numFmtId="174" formatCode="_-* #,##0_-;\-* #,##0_-;_-* &quot;-&quot;??_-;_-@_-"/>
    <numFmt numFmtId="175" formatCode="_-* #,##0.0000\ _z_ł_-;\-* #,##0.0000\ _z_ł_-;_-* &quot;-&quot;????\ _z_ł_-;_-@_-"/>
  </numFmts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color rgb="FF000000"/>
      <name val="Consolas"/>
      <family val="3"/>
      <charset val="238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168" fontId="0" fillId="0" borderId="0" xfId="1" applyNumberFormat="1" applyFont="1"/>
    <xf numFmtId="169" fontId="0" fillId="0" borderId="0" xfId="1" applyNumberFormat="1" applyFont="1"/>
    <xf numFmtId="171" fontId="0" fillId="0" borderId="0" xfId="0" applyNumberFormat="1"/>
    <xf numFmtId="43" fontId="0" fillId="0" borderId="0" xfId="1" applyNumberFormat="1" applyFont="1"/>
    <xf numFmtId="174" fontId="0" fillId="0" borderId="0" xfId="1" applyNumberFormat="1" applyFont="1"/>
    <xf numFmtId="169" fontId="0" fillId="0" borderId="0" xfId="0" applyNumberFormat="1"/>
    <xf numFmtId="175" fontId="0" fillId="0" borderId="0" xfId="0" applyNumberFormat="1"/>
    <xf numFmtId="169" fontId="2" fillId="0" borderId="0" xfId="0" applyNumberFormat="1" applyFont="1" applyAlignment="1">
      <alignment vertic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0B56-DF8B-44CF-9758-6EDE70A13051}">
  <dimension ref="A1:I41"/>
  <sheetViews>
    <sheetView workbookViewId="0">
      <selection activeCell="E22" sqref="E22:E41"/>
    </sheetView>
  </sheetViews>
  <sheetFormatPr defaultRowHeight="14.4" x14ac:dyDescent="0.3"/>
  <cols>
    <col min="6" max="6" width="16.77734375" customWidth="1"/>
    <col min="9" max="9" width="8.88671875" style="10"/>
  </cols>
  <sheetData>
    <row r="1" spans="1:9" x14ac:dyDescent="0.3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2" t="s">
        <v>8</v>
      </c>
    </row>
    <row r="2" spans="1:9" x14ac:dyDescent="0.3">
      <c r="A2">
        <v>1</v>
      </c>
      <c r="B2">
        <f>utilities!$B$8</f>
        <v>16</v>
      </c>
      <c r="C2">
        <f>utilities!$C$8</f>
        <v>21</v>
      </c>
      <c r="D2">
        <f>utilities!$D$8</f>
        <v>23</v>
      </c>
      <c r="E2">
        <v>0</v>
      </c>
      <c r="F2" s="4">
        <f>utilities!$B$11</f>
        <v>0.15625</v>
      </c>
      <c r="G2" s="4">
        <f>utilities!$C$11</f>
        <v>0.1</v>
      </c>
      <c r="H2" s="4">
        <f>utilities!$D$11</f>
        <v>0.05</v>
      </c>
      <c r="I2" s="10">
        <f>utilities!$E$11</f>
        <v>1E-3</v>
      </c>
    </row>
    <row r="3" spans="1:9" x14ac:dyDescent="0.3">
      <c r="A3">
        <v>2</v>
      </c>
      <c r="B3">
        <f>utilities!$B$8</f>
        <v>16</v>
      </c>
      <c r="C3">
        <f>utilities!$C$8</f>
        <v>21</v>
      </c>
      <c r="D3">
        <f>utilities!$D$8</f>
        <v>23</v>
      </c>
      <c r="E3">
        <v>25</v>
      </c>
      <c r="F3" s="4">
        <f>utilities!$B$11</f>
        <v>0.15625</v>
      </c>
      <c r="G3" s="4">
        <f>utilities!$C$11</f>
        <v>0.1</v>
      </c>
      <c r="H3" s="4">
        <f>utilities!$D$11</f>
        <v>0.05</v>
      </c>
      <c r="I3" s="10">
        <f>utilities!$E$11</f>
        <v>1E-3</v>
      </c>
    </row>
    <row r="4" spans="1:9" x14ac:dyDescent="0.3">
      <c r="A4">
        <v>3</v>
      </c>
      <c r="B4">
        <f>utilities!$B$8</f>
        <v>16</v>
      </c>
      <c r="C4">
        <f>utilities!$C$8</f>
        <v>21</v>
      </c>
      <c r="D4">
        <f>utilities!$D$8</f>
        <v>23</v>
      </c>
      <c r="E4">
        <v>25</v>
      </c>
      <c r="F4" s="4">
        <f>utilities!$B$11</f>
        <v>0.15625</v>
      </c>
      <c r="G4" s="4">
        <f>utilities!$C$11</f>
        <v>0.1</v>
      </c>
      <c r="H4" s="4">
        <f>utilities!$D$11</f>
        <v>0.05</v>
      </c>
      <c r="I4" s="10">
        <f>utilities!$E$11</f>
        <v>1E-3</v>
      </c>
    </row>
    <row r="5" spans="1:9" x14ac:dyDescent="0.3">
      <c r="A5">
        <v>4</v>
      </c>
      <c r="B5">
        <f>utilities!$B$8</f>
        <v>16</v>
      </c>
      <c r="C5">
        <f>utilities!$C$8</f>
        <v>21</v>
      </c>
      <c r="D5">
        <f>utilities!$D$8</f>
        <v>23</v>
      </c>
      <c r="E5">
        <v>25</v>
      </c>
      <c r="F5" s="4">
        <f>utilities!$B$11</f>
        <v>0.15625</v>
      </c>
      <c r="G5" s="4">
        <f>utilities!$C$11</f>
        <v>0.1</v>
      </c>
      <c r="H5" s="4">
        <f>utilities!$D$11</f>
        <v>0.05</v>
      </c>
      <c r="I5" s="10">
        <f>utilities!$E$11</f>
        <v>1E-3</v>
      </c>
    </row>
    <row r="6" spans="1:9" x14ac:dyDescent="0.3">
      <c r="A6">
        <v>5</v>
      </c>
      <c r="B6">
        <f>utilities!$B$8</f>
        <v>16</v>
      </c>
      <c r="C6">
        <f>utilities!$C$8</f>
        <v>21</v>
      </c>
      <c r="D6">
        <f>utilities!$D$8</f>
        <v>23</v>
      </c>
      <c r="E6">
        <v>25</v>
      </c>
      <c r="F6" s="4">
        <f>utilities!$B$11</f>
        <v>0.15625</v>
      </c>
      <c r="G6" s="4">
        <f>utilities!$C$11</f>
        <v>0.1</v>
      </c>
      <c r="H6" s="4">
        <f>utilities!$D$11</f>
        <v>0.05</v>
      </c>
      <c r="I6" s="10">
        <f>utilities!$E$11</f>
        <v>1E-3</v>
      </c>
    </row>
    <row r="7" spans="1:9" x14ac:dyDescent="0.3">
      <c r="A7">
        <v>6</v>
      </c>
      <c r="B7">
        <f>utilities!$B$8</f>
        <v>16</v>
      </c>
      <c r="C7">
        <f>utilities!$C$8</f>
        <v>21</v>
      </c>
      <c r="D7">
        <f>utilities!$D$8</f>
        <v>23</v>
      </c>
      <c r="E7">
        <v>25</v>
      </c>
      <c r="F7" s="4">
        <f>utilities!$B$11</f>
        <v>0.15625</v>
      </c>
      <c r="G7" s="4">
        <f>utilities!$C$11</f>
        <v>0.1</v>
      </c>
      <c r="H7" s="4">
        <f>utilities!$D$11</f>
        <v>0.05</v>
      </c>
      <c r="I7" s="10">
        <f>utilities!$E$11</f>
        <v>1E-3</v>
      </c>
    </row>
    <row r="8" spans="1:9" x14ac:dyDescent="0.3">
      <c r="A8">
        <v>7</v>
      </c>
      <c r="B8">
        <f>utilities!$B$8</f>
        <v>16</v>
      </c>
      <c r="C8">
        <f>utilities!$C$8</f>
        <v>21</v>
      </c>
      <c r="D8">
        <f>utilities!$D$8</f>
        <v>23</v>
      </c>
      <c r="E8">
        <v>26</v>
      </c>
      <c r="F8" s="4">
        <f>utilities!$B$11</f>
        <v>0.15625</v>
      </c>
      <c r="G8" s="4">
        <f>utilities!$C$11</f>
        <v>0.1</v>
      </c>
      <c r="H8" s="4">
        <f>utilities!$D$11</f>
        <v>0.05</v>
      </c>
      <c r="I8" s="10">
        <f>utilities!$E$11</f>
        <v>1E-3</v>
      </c>
    </row>
    <row r="9" spans="1:9" x14ac:dyDescent="0.3">
      <c r="A9">
        <v>8</v>
      </c>
      <c r="B9">
        <f>utilities!$B$8</f>
        <v>16</v>
      </c>
      <c r="C9">
        <f>utilities!$C$8</f>
        <v>21</v>
      </c>
      <c r="D9">
        <f>utilities!$D$8</f>
        <v>23</v>
      </c>
      <c r="E9">
        <v>25</v>
      </c>
      <c r="F9" s="4">
        <f>utilities!$B$11</f>
        <v>0.15625</v>
      </c>
      <c r="G9" s="4">
        <f>utilities!$C$11</f>
        <v>0.1</v>
      </c>
      <c r="H9" s="4">
        <f>utilities!$D$11</f>
        <v>0.05</v>
      </c>
      <c r="I9" s="10">
        <f>utilities!$E$11</f>
        <v>1E-3</v>
      </c>
    </row>
    <row r="10" spans="1:9" x14ac:dyDescent="0.3">
      <c r="A10">
        <v>9</v>
      </c>
      <c r="B10">
        <f>utilities!$B$8</f>
        <v>16</v>
      </c>
      <c r="C10">
        <f>utilities!$C$8</f>
        <v>21</v>
      </c>
      <c r="D10">
        <f>utilities!$D$8</f>
        <v>23</v>
      </c>
      <c r="E10">
        <v>25</v>
      </c>
      <c r="F10" s="4">
        <f>utilities!$B$11</f>
        <v>0.15625</v>
      </c>
      <c r="G10" s="4">
        <f>utilities!$C$11</f>
        <v>0.1</v>
      </c>
      <c r="H10" s="4">
        <f>utilities!$D$11</f>
        <v>0.05</v>
      </c>
      <c r="I10" s="10">
        <f>utilities!$E$11</f>
        <v>1E-3</v>
      </c>
    </row>
    <row r="11" spans="1:9" x14ac:dyDescent="0.3">
      <c r="A11">
        <v>10</v>
      </c>
      <c r="B11">
        <f>utilities!$B$8</f>
        <v>16</v>
      </c>
      <c r="C11">
        <f>utilities!$C$8</f>
        <v>21</v>
      </c>
      <c r="D11">
        <f>utilities!$D$8</f>
        <v>23</v>
      </c>
      <c r="E11">
        <v>25</v>
      </c>
      <c r="F11" s="4">
        <f>utilities!$B$11</f>
        <v>0.15625</v>
      </c>
      <c r="G11" s="4">
        <f>utilities!$C$11</f>
        <v>0.1</v>
      </c>
      <c r="H11" s="4">
        <f>utilities!$D$11</f>
        <v>0.05</v>
      </c>
      <c r="I11" s="10">
        <f>utilities!$E$11</f>
        <v>1E-3</v>
      </c>
    </row>
    <row r="12" spans="1:9" x14ac:dyDescent="0.3">
      <c r="A12">
        <v>11</v>
      </c>
      <c r="B12">
        <f>utilities!N$8</f>
        <v>66</v>
      </c>
      <c r="C12">
        <f>utilities!O$8</f>
        <v>121</v>
      </c>
      <c r="D12">
        <f>utilities!P$8</f>
        <v>148</v>
      </c>
      <c r="E12">
        <v>25</v>
      </c>
      <c r="F12" s="4">
        <f>utilities!N$11</f>
        <v>0.39772727272727271</v>
      </c>
      <c r="G12" s="4">
        <f>utilities!O$11</f>
        <v>9.5454545454545459E-2</v>
      </c>
      <c r="H12" s="4">
        <f>utilities!P$11</f>
        <v>3.888888888888889E-2</v>
      </c>
      <c r="I12" s="10">
        <f>utilities!Q$11</f>
        <v>1E-3</v>
      </c>
    </row>
    <row r="13" spans="1:9" x14ac:dyDescent="0.3">
      <c r="A13">
        <v>12</v>
      </c>
      <c r="B13">
        <f>utilities!$B$8</f>
        <v>16</v>
      </c>
      <c r="C13">
        <f>utilities!$C$8</f>
        <v>21</v>
      </c>
      <c r="D13">
        <f>utilities!$D$8</f>
        <v>23</v>
      </c>
      <c r="E13">
        <v>25</v>
      </c>
      <c r="F13" s="4">
        <f>utilities!$B$11</f>
        <v>0.15625</v>
      </c>
      <c r="G13" s="4">
        <f>utilities!$C$11</f>
        <v>0.1</v>
      </c>
      <c r="H13" s="4">
        <f>utilities!$D$11</f>
        <v>0.05</v>
      </c>
      <c r="I13" s="10">
        <f>utilities!$E$11</f>
        <v>1E-3</v>
      </c>
    </row>
    <row r="14" spans="1:9" x14ac:dyDescent="0.3">
      <c r="A14">
        <v>13</v>
      </c>
      <c r="B14">
        <f>utilities!$B$8</f>
        <v>16</v>
      </c>
      <c r="C14">
        <f>utilities!$C$8</f>
        <v>21</v>
      </c>
      <c r="D14">
        <f>utilities!$D$8</f>
        <v>23</v>
      </c>
      <c r="E14">
        <v>25</v>
      </c>
      <c r="F14" s="4">
        <f>utilities!$B$11</f>
        <v>0.15625</v>
      </c>
      <c r="G14" s="4">
        <f>utilities!$C$11</f>
        <v>0.1</v>
      </c>
      <c r="H14" s="4">
        <f>utilities!$D$11</f>
        <v>0.05</v>
      </c>
      <c r="I14" s="10">
        <f>utilities!$E$11</f>
        <v>1E-3</v>
      </c>
    </row>
    <row r="15" spans="1:9" x14ac:dyDescent="0.3">
      <c r="A15">
        <v>14</v>
      </c>
      <c r="B15">
        <f>utilities!$B$8</f>
        <v>16</v>
      </c>
      <c r="C15">
        <f>utilities!$C$8</f>
        <v>21</v>
      </c>
      <c r="D15">
        <f>utilities!$D$8</f>
        <v>23</v>
      </c>
      <c r="E15">
        <v>25</v>
      </c>
      <c r="F15" s="4">
        <f>utilities!$B$11</f>
        <v>0.15625</v>
      </c>
      <c r="G15" s="4">
        <f>utilities!$C$11</f>
        <v>0.1</v>
      </c>
      <c r="H15" s="4">
        <f>utilities!$D$11</f>
        <v>0.05</v>
      </c>
      <c r="I15" s="10">
        <f>utilities!$E$11</f>
        <v>1E-3</v>
      </c>
    </row>
    <row r="16" spans="1:9" x14ac:dyDescent="0.3">
      <c r="A16">
        <v>15</v>
      </c>
      <c r="B16">
        <f>utilities!$B$8</f>
        <v>16</v>
      </c>
      <c r="C16">
        <f>utilities!$C$8</f>
        <v>21</v>
      </c>
      <c r="D16">
        <f>utilities!$D$8</f>
        <v>23</v>
      </c>
      <c r="E16">
        <v>25</v>
      </c>
      <c r="F16" s="4">
        <f>utilities!$B$11</f>
        <v>0.15625</v>
      </c>
      <c r="G16" s="4">
        <f>utilities!$C$11</f>
        <v>0.1</v>
      </c>
      <c r="H16" s="4">
        <f>utilities!$D$11</f>
        <v>0.05</v>
      </c>
      <c r="I16" s="10">
        <f>utilities!$E$11</f>
        <v>1E-3</v>
      </c>
    </row>
    <row r="17" spans="1:9" x14ac:dyDescent="0.3">
      <c r="A17">
        <v>16</v>
      </c>
      <c r="B17">
        <f>utilities!$B$8</f>
        <v>16</v>
      </c>
      <c r="C17">
        <f>utilities!$C$8</f>
        <v>21</v>
      </c>
      <c r="D17">
        <f>utilities!$D$8</f>
        <v>23</v>
      </c>
      <c r="E17">
        <v>25</v>
      </c>
      <c r="F17" s="4">
        <f>utilities!$B$11</f>
        <v>0.15625</v>
      </c>
      <c r="G17" s="4">
        <f>utilities!$C$11</f>
        <v>0.1</v>
      </c>
      <c r="H17" s="4">
        <f>utilities!$D$11</f>
        <v>0.05</v>
      </c>
      <c r="I17" s="10">
        <f>utilities!$E$11</f>
        <v>1E-3</v>
      </c>
    </row>
    <row r="18" spans="1:9" x14ac:dyDescent="0.3">
      <c r="A18">
        <v>17</v>
      </c>
      <c r="B18">
        <f>utilities!$B$8</f>
        <v>16</v>
      </c>
      <c r="C18">
        <f>utilities!$C$8</f>
        <v>21</v>
      </c>
      <c r="D18">
        <f>utilities!$D$8</f>
        <v>23</v>
      </c>
      <c r="E18">
        <v>25</v>
      </c>
      <c r="F18" s="4">
        <f>utilities!$B$11</f>
        <v>0.15625</v>
      </c>
      <c r="G18" s="4">
        <f>utilities!$C$11</f>
        <v>0.1</v>
      </c>
      <c r="H18" s="4">
        <f>utilities!$D$11</f>
        <v>0.05</v>
      </c>
      <c r="I18" s="10">
        <f>utilities!$E$11</f>
        <v>1E-3</v>
      </c>
    </row>
    <row r="19" spans="1:9" x14ac:dyDescent="0.3">
      <c r="A19">
        <v>18</v>
      </c>
      <c r="B19">
        <f>utilities!$B$8</f>
        <v>16</v>
      </c>
      <c r="C19">
        <f>utilities!$C$8</f>
        <v>21</v>
      </c>
      <c r="D19">
        <f>utilities!$D$8</f>
        <v>23</v>
      </c>
      <c r="E19">
        <v>25</v>
      </c>
      <c r="F19" s="4">
        <f>utilities!$B$11</f>
        <v>0.15625</v>
      </c>
      <c r="G19" s="4">
        <f>utilities!$C$11</f>
        <v>0.1</v>
      </c>
      <c r="H19" s="4">
        <f>utilities!$D$11</f>
        <v>0.05</v>
      </c>
      <c r="I19" s="10">
        <f>utilities!$E$11</f>
        <v>1E-3</v>
      </c>
    </row>
    <row r="20" spans="1:9" x14ac:dyDescent="0.3">
      <c r="A20">
        <v>19</v>
      </c>
      <c r="B20">
        <f>utilities!$B$8</f>
        <v>16</v>
      </c>
      <c r="C20">
        <f>utilities!$C$8</f>
        <v>21</v>
      </c>
      <c r="D20">
        <f>utilities!$D$8</f>
        <v>23</v>
      </c>
      <c r="E20">
        <v>25</v>
      </c>
      <c r="F20" s="4">
        <f>utilities!$B$11</f>
        <v>0.15625</v>
      </c>
      <c r="G20" s="4">
        <f>utilities!$C$11</f>
        <v>0.1</v>
      </c>
      <c r="H20" s="4">
        <f>utilities!$D$11</f>
        <v>0.05</v>
      </c>
      <c r="I20" s="10">
        <f>utilities!$E$11</f>
        <v>1E-3</v>
      </c>
    </row>
    <row r="21" spans="1:9" x14ac:dyDescent="0.3">
      <c r="A21">
        <v>20</v>
      </c>
      <c r="B21">
        <f>utilities!$B$8</f>
        <v>16</v>
      </c>
      <c r="C21">
        <f>utilities!$C$8</f>
        <v>21</v>
      </c>
      <c r="D21">
        <f>utilities!$D$8</f>
        <v>23</v>
      </c>
      <c r="E21">
        <v>25</v>
      </c>
      <c r="F21" s="4">
        <f>utilities!$B$11</f>
        <v>0.15625</v>
      </c>
      <c r="G21" s="4">
        <f>utilities!$C$11</f>
        <v>0.1</v>
      </c>
      <c r="H21" s="4">
        <f>utilities!$D$11</f>
        <v>0.05</v>
      </c>
      <c r="I21" s="10">
        <f>utilities!$E$11</f>
        <v>1E-3</v>
      </c>
    </row>
    <row r="22" spans="1:9" x14ac:dyDescent="0.3">
      <c r="A22">
        <v>21</v>
      </c>
      <c r="B22">
        <f>utilities!$H$8</f>
        <v>13</v>
      </c>
      <c r="C22">
        <f>utilities!$I$8</f>
        <v>16</v>
      </c>
      <c r="D22">
        <f>utilities!$J$8</f>
        <v>18</v>
      </c>
      <c r="E22">
        <v>0</v>
      </c>
      <c r="F22" s="4">
        <f>utilities!$H$11</f>
        <v>9.6153846153846159E-2</v>
      </c>
      <c r="G22" s="4">
        <f>utilities!$I$11</f>
        <v>8.3333333333333329E-2</v>
      </c>
      <c r="H22" s="4">
        <f>utilities!$J$11</f>
        <v>2.5000000000000001E-2</v>
      </c>
      <c r="I22" s="10">
        <f>utilities!$K$11</f>
        <v>1E-3</v>
      </c>
    </row>
    <row r="23" spans="1:9" x14ac:dyDescent="0.3">
      <c r="A23">
        <v>22</v>
      </c>
      <c r="B23">
        <f>utilities!$H$8</f>
        <v>13</v>
      </c>
      <c r="C23">
        <f>utilities!$I$8</f>
        <v>16</v>
      </c>
      <c r="D23">
        <f>utilities!$J$8</f>
        <v>18</v>
      </c>
      <c r="E23">
        <v>0</v>
      </c>
      <c r="F23" s="4">
        <f>utilities!$H$11</f>
        <v>9.6153846153846159E-2</v>
      </c>
      <c r="G23" s="4">
        <f>utilities!$I$11</f>
        <v>8.3333333333333329E-2</v>
      </c>
      <c r="H23" s="4">
        <f>utilities!$J$11</f>
        <v>2.5000000000000001E-2</v>
      </c>
      <c r="I23" s="10">
        <f>utilities!$K$11</f>
        <v>1E-3</v>
      </c>
    </row>
    <row r="24" spans="1:9" x14ac:dyDescent="0.3">
      <c r="A24">
        <v>23</v>
      </c>
      <c r="B24">
        <f>utilities!$H$8</f>
        <v>13</v>
      </c>
      <c r="C24">
        <f>utilities!$I$8</f>
        <v>16</v>
      </c>
      <c r="D24">
        <f>utilities!$J$8</f>
        <v>18</v>
      </c>
      <c r="E24">
        <v>0</v>
      </c>
      <c r="F24" s="4">
        <f>utilities!$H$11</f>
        <v>9.6153846153846159E-2</v>
      </c>
      <c r="G24" s="4">
        <f>utilities!$I$11</f>
        <v>8.3333333333333329E-2</v>
      </c>
      <c r="H24" s="4">
        <f>utilities!$J$11</f>
        <v>2.5000000000000001E-2</v>
      </c>
      <c r="I24" s="10">
        <f>utilities!$K$11</f>
        <v>1E-3</v>
      </c>
    </row>
    <row r="25" spans="1:9" x14ac:dyDescent="0.3">
      <c r="A25">
        <v>24</v>
      </c>
      <c r="B25">
        <f>utilities!$H$8</f>
        <v>13</v>
      </c>
      <c r="C25">
        <f>utilities!$I$8</f>
        <v>16</v>
      </c>
      <c r="D25">
        <f>utilities!$J$8</f>
        <v>18</v>
      </c>
      <c r="E25">
        <v>0</v>
      </c>
      <c r="F25" s="4">
        <f>utilities!$H$11</f>
        <v>9.6153846153846159E-2</v>
      </c>
      <c r="G25" s="4">
        <f>utilities!$I$11</f>
        <v>8.3333333333333329E-2</v>
      </c>
      <c r="H25" s="4">
        <f>utilities!$J$11</f>
        <v>2.5000000000000001E-2</v>
      </c>
      <c r="I25" s="10">
        <f>utilities!$K$11</f>
        <v>1E-3</v>
      </c>
    </row>
    <row r="26" spans="1:9" x14ac:dyDescent="0.3">
      <c r="A26">
        <v>25</v>
      </c>
      <c r="B26">
        <f>utilities!$H$8</f>
        <v>13</v>
      </c>
      <c r="C26">
        <f>utilities!$I$8</f>
        <v>16</v>
      </c>
      <c r="D26">
        <f>utilities!$J$8</f>
        <v>18</v>
      </c>
      <c r="E26">
        <v>0</v>
      </c>
      <c r="F26" s="4">
        <f>utilities!$H$11</f>
        <v>9.6153846153846159E-2</v>
      </c>
      <c r="G26" s="4">
        <f>utilities!$I$11</f>
        <v>8.3333333333333329E-2</v>
      </c>
      <c r="H26" s="4">
        <f>utilities!$J$11</f>
        <v>2.5000000000000001E-2</v>
      </c>
      <c r="I26" s="10">
        <f>utilities!$K$11</f>
        <v>1E-3</v>
      </c>
    </row>
    <row r="27" spans="1:9" x14ac:dyDescent="0.3">
      <c r="A27">
        <v>26</v>
      </c>
      <c r="B27">
        <f>utilities!$H$8</f>
        <v>13</v>
      </c>
      <c r="C27">
        <f>utilities!$I$8</f>
        <v>16</v>
      </c>
      <c r="D27">
        <f>utilities!$J$8</f>
        <v>18</v>
      </c>
      <c r="E27">
        <v>0</v>
      </c>
      <c r="F27" s="4">
        <f>utilities!$H$11</f>
        <v>9.6153846153846159E-2</v>
      </c>
      <c r="G27" s="4">
        <f>utilities!$I$11</f>
        <v>8.3333333333333329E-2</v>
      </c>
      <c r="H27" s="4">
        <f>utilities!$J$11</f>
        <v>2.5000000000000001E-2</v>
      </c>
      <c r="I27" s="10">
        <f>utilities!$K$11</f>
        <v>1E-3</v>
      </c>
    </row>
    <row r="28" spans="1:9" x14ac:dyDescent="0.3">
      <c r="A28">
        <v>27</v>
      </c>
      <c r="B28">
        <f>utilities!$H$8</f>
        <v>13</v>
      </c>
      <c r="C28">
        <f>utilities!$I$8</f>
        <v>16</v>
      </c>
      <c r="D28">
        <f>utilities!$J$8</f>
        <v>18</v>
      </c>
      <c r="E28">
        <v>0</v>
      </c>
      <c r="F28" s="4">
        <f>utilities!$H$11</f>
        <v>9.6153846153846159E-2</v>
      </c>
      <c r="G28" s="4">
        <f>utilities!$I$11</f>
        <v>8.3333333333333329E-2</v>
      </c>
      <c r="H28" s="4">
        <f>utilities!$J$11</f>
        <v>2.5000000000000001E-2</v>
      </c>
      <c r="I28" s="10">
        <f>utilities!$K$11</f>
        <v>1E-3</v>
      </c>
    </row>
    <row r="29" spans="1:9" x14ac:dyDescent="0.3">
      <c r="A29">
        <v>28</v>
      </c>
      <c r="B29">
        <f>utilities!$H$8</f>
        <v>13</v>
      </c>
      <c r="C29">
        <f>utilities!$I$8</f>
        <v>16</v>
      </c>
      <c r="D29">
        <f>utilities!$J$8</f>
        <v>18</v>
      </c>
      <c r="E29">
        <v>0</v>
      </c>
      <c r="F29" s="4">
        <f>utilities!$H$11</f>
        <v>9.6153846153846159E-2</v>
      </c>
      <c r="G29" s="4">
        <f>utilities!$I$11</f>
        <v>8.3333333333333329E-2</v>
      </c>
      <c r="H29" s="4">
        <f>utilities!$J$11</f>
        <v>2.5000000000000001E-2</v>
      </c>
      <c r="I29" s="10">
        <f>utilities!$K$11</f>
        <v>1E-3</v>
      </c>
    </row>
    <row r="30" spans="1:9" x14ac:dyDescent="0.3">
      <c r="A30">
        <v>29</v>
      </c>
      <c r="B30">
        <f>utilities!$H$8</f>
        <v>13</v>
      </c>
      <c r="C30">
        <f>utilities!$I$8</f>
        <v>16</v>
      </c>
      <c r="D30">
        <f>utilities!$J$8</f>
        <v>18</v>
      </c>
      <c r="E30">
        <v>0</v>
      </c>
      <c r="F30" s="4">
        <f>utilities!$H$11</f>
        <v>9.6153846153846159E-2</v>
      </c>
      <c r="G30" s="4">
        <f>utilities!$I$11</f>
        <v>8.3333333333333329E-2</v>
      </c>
      <c r="H30" s="4">
        <f>utilities!$J$11</f>
        <v>2.5000000000000001E-2</v>
      </c>
      <c r="I30" s="10">
        <f>utilities!$K$11</f>
        <v>1E-3</v>
      </c>
    </row>
    <row r="31" spans="1:9" x14ac:dyDescent="0.3">
      <c r="A31">
        <v>30</v>
      </c>
      <c r="B31">
        <f>utilities!$H$8</f>
        <v>13</v>
      </c>
      <c r="C31">
        <f>utilities!$I$8</f>
        <v>16</v>
      </c>
      <c r="D31">
        <f>utilities!$J$8</f>
        <v>18</v>
      </c>
      <c r="E31">
        <v>0</v>
      </c>
      <c r="F31" s="4">
        <f>utilities!$H$11</f>
        <v>9.6153846153846159E-2</v>
      </c>
      <c r="G31" s="4">
        <f>utilities!$I$11</f>
        <v>8.3333333333333329E-2</v>
      </c>
      <c r="H31" s="4">
        <f>utilities!$J$11</f>
        <v>2.5000000000000001E-2</v>
      </c>
      <c r="I31" s="10">
        <f>utilities!$K$11</f>
        <v>1E-3</v>
      </c>
    </row>
    <row r="32" spans="1:9" x14ac:dyDescent="0.3">
      <c r="A32">
        <v>31</v>
      </c>
      <c r="B32">
        <f>utilities!$H$8</f>
        <v>13</v>
      </c>
      <c r="C32">
        <f>utilities!$I$8</f>
        <v>16</v>
      </c>
      <c r="D32">
        <f>utilities!$J$8</f>
        <v>18</v>
      </c>
      <c r="E32">
        <v>0</v>
      </c>
      <c r="F32" s="4">
        <f>utilities!$H$11</f>
        <v>9.6153846153846159E-2</v>
      </c>
      <c r="G32" s="4">
        <f>utilities!$I$11</f>
        <v>8.3333333333333329E-2</v>
      </c>
      <c r="H32" s="4">
        <f>utilities!$J$11</f>
        <v>2.5000000000000001E-2</v>
      </c>
      <c r="I32" s="10">
        <f>utilities!$K$11</f>
        <v>1E-3</v>
      </c>
    </row>
    <row r="33" spans="1:9" x14ac:dyDescent="0.3">
      <c r="A33">
        <v>32</v>
      </c>
      <c r="B33">
        <f>utilities!$H$8</f>
        <v>13</v>
      </c>
      <c r="C33">
        <f>utilities!$I$8</f>
        <v>16</v>
      </c>
      <c r="D33">
        <f>utilities!$J$8</f>
        <v>18</v>
      </c>
      <c r="E33">
        <v>0</v>
      </c>
      <c r="F33" s="4">
        <f>utilities!$H$11</f>
        <v>9.6153846153846159E-2</v>
      </c>
      <c r="G33" s="4">
        <f>utilities!$I$11</f>
        <v>8.3333333333333329E-2</v>
      </c>
      <c r="H33" s="4">
        <f>utilities!$J$11</f>
        <v>2.5000000000000001E-2</v>
      </c>
      <c r="I33" s="10">
        <f>utilities!$K$11</f>
        <v>1E-3</v>
      </c>
    </row>
    <row r="34" spans="1:9" x14ac:dyDescent="0.3">
      <c r="A34">
        <v>33</v>
      </c>
      <c r="B34">
        <f>utilities!$H$8</f>
        <v>13</v>
      </c>
      <c r="C34">
        <f>utilities!$I$8</f>
        <v>16</v>
      </c>
      <c r="D34">
        <f>utilities!$J$8</f>
        <v>18</v>
      </c>
      <c r="E34">
        <v>0</v>
      </c>
      <c r="F34" s="4">
        <f>utilities!$H$11</f>
        <v>9.6153846153846159E-2</v>
      </c>
      <c r="G34" s="4">
        <f>utilities!$I$11</f>
        <v>8.3333333333333329E-2</v>
      </c>
      <c r="H34" s="4">
        <f>utilities!$J$11</f>
        <v>2.5000000000000001E-2</v>
      </c>
      <c r="I34" s="10">
        <f>utilities!$K$11</f>
        <v>1E-3</v>
      </c>
    </row>
    <row r="35" spans="1:9" x14ac:dyDescent="0.3">
      <c r="A35">
        <v>34</v>
      </c>
      <c r="B35">
        <f>utilities!$H$8</f>
        <v>13</v>
      </c>
      <c r="C35">
        <f>utilities!$I$8</f>
        <v>16</v>
      </c>
      <c r="D35">
        <f>utilities!$J$8</f>
        <v>18</v>
      </c>
      <c r="E35">
        <v>0</v>
      </c>
      <c r="F35" s="4">
        <f>utilities!$H$11</f>
        <v>9.6153846153846159E-2</v>
      </c>
      <c r="G35" s="4">
        <f>utilities!$I$11</f>
        <v>8.3333333333333329E-2</v>
      </c>
      <c r="H35" s="4">
        <f>utilities!$J$11</f>
        <v>2.5000000000000001E-2</v>
      </c>
      <c r="I35" s="10">
        <f>utilities!$K$11</f>
        <v>1E-3</v>
      </c>
    </row>
    <row r="36" spans="1:9" x14ac:dyDescent="0.3">
      <c r="A36">
        <v>35</v>
      </c>
      <c r="B36">
        <f>utilities!$H$8</f>
        <v>13</v>
      </c>
      <c r="C36">
        <f>utilities!$I$8</f>
        <v>16</v>
      </c>
      <c r="D36">
        <f>utilities!$J$8</f>
        <v>18</v>
      </c>
      <c r="E36">
        <v>0</v>
      </c>
      <c r="F36" s="4">
        <f>utilities!$H$11</f>
        <v>9.6153846153846159E-2</v>
      </c>
      <c r="G36" s="4">
        <f>utilities!$I$11</f>
        <v>8.3333333333333329E-2</v>
      </c>
      <c r="H36" s="4">
        <f>utilities!$J$11</f>
        <v>2.5000000000000001E-2</v>
      </c>
      <c r="I36" s="10">
        <f>utilities!$K$11</f>
        <v>1E-3</v>
      </c>
    </row>
    <row r="37" spans="1:9" x14ac:dyDescent="0.3">
      <c r="A37">
        <v>36</v>
      </c>
      <c r="B37">
        <f>utilities!$H$8</f>
        <v>13</v>
      </c>
      <c r="C37">
        <f>utilities!$I$8</f>
        <v>16</v>
      </c>
      <c r="D37">
        <f>utilities!$J$8</f>
        <v>18</v>
      </c>
      <c r="E37">
        <v>0</v>
      </c>
      <c r="F37" s="4">
        <f>utilities!$H$11</f>
        <v>9.6153846153846159E-2</v>
      </c>
      <c r="G37" s="4">
        <f>utilities!$I$11</f>
        <v>8.3333333333333329E-2</v>
      </c>
      <c r="H37" s="4">
        <f>utilities!$J$11</f>
        <v>2.5000000000000001E-2</v>
      </c>
      <c r="I37" s="10">
        <f>utilities!$K$11</f>
        <v>1E-3</v>
      </c>
    </row>
    <row r="38" spans="1:9" x14ac:dyDescent="0.3">
      <c r="A38">
        <v>37</v>
      </c>
      <c r="B38">
        <f>utilities!$H$8</f>
        <v>13</v>
      </c>
      <c r="C38">
        <f>utilities!$I$8</f>
        <v>16</v>
      </c>
      <c r="D38">
        <f>utilities!$J$8</f>
        <v>18</v>
      </c>
      <c r="E38">
        <v>0</v>
      </c>
      <c r="F38" s="4">
        <f>utilities!$H$11</f>
        <v>9.6153846153846159E-2</v>
      </c>
      <c r="G38" s="4">
        <f>utilities!$I$11</f>
        <v>8.3333333333333329E-2</v>
      </c>
      <c r="H38" s="4">
        <f>utilities!$J$11</f>
        <v>2.5000000000000001E-2</v>
      </c>
      <c r="I38" s="10">
        <f>utilities!$K$11</f>
        <v>1E-3</v>
      </c>
    </row>
    <row r="39" spans="1:9" x14ac:dyDescent="0.3">
      <c r="A39">
        <v>38</v>
      </c>
      <c r="B39">
        <f>utilities!$H$8</f>
        <v>13</v>
      </c>
      <c r="C39">
        <f>utilities!$I$8</f>
        <v>16</v>
      </c>
      <c r="D39">
        <f>utilities!$J$8</f>
        <v>18</v>
      </c>
      <c r="E39">
        <v>0</v>
      </c>
      <c r="F39" s="4">
        <f>utilities!$H$11</f>
        <v>9.6153846153846159E-2</v>
      </c>
      <c r="G39" s="4">
        <f>utilities!$I$11</f>
        <v>8.3333333333333329E-2</v>
      </c>
      <c r="H39" s="4">
        <f>utilities!$J$11</f>
        <v>2.5000000000000001E-2</v>
      </c>
      <c r="I39" s="10">
        <f>utilities!$K$11</f>
        <v>1E-3</v>
      </c>
    </row>
    <row r="40" spans="1:9" x14ac:dyDescent="0.3">
      <c r="A40">
        <v>39</v>
      </c>
      <c r="B40">
        <f>utilities!$H$8</f>
        <v>13</v>
      </c>
      <c r="C40">
        <f>utilities!$I$8</f>
        <v>16</v>
      </c>
      <c r="D40">
        <f>utilities!$J$8</f>
        <v>18</v>
      </c>
      <c r="E40">
        <v>0</v>
      </c>
      <c r="F40" s="4">
        <f>utilities!$H$11</f>
        <v>9.6153846153846159E-2</v>
      </c>
      <c r="G40" s="4">
        <f>utilities!$I$11</f>
        <v>8.3333333333333329E-2</v>
      </c>
      <c r="H40" s="4">
        <f>utilities!$J$11</f>
        <v>2.5000000000000001E-2</v>
      </c>
      <c r="I40" s="10">
        <f>utilities!$K$11</f>
        <v>1E-3</v>
      </c>
    </row>
    <row r="41" spans="1:9" x14ac:dyDescent="0.3">
      <c r="A41">
        <v>40</v>
      </c>
      <c r="B41">
        <f>utilities!$H$8</f>
        <v>13</v>
      </c>
      <c r="C41">
        <f>utilities!$I$8</f>
        <v>16</v>
      </c>
      <c r="D41">
        <f>utilities!$J$8</f>
        <v>18</v>
      </c>
      <c r="E41">
        <v>0</v>
      </c>
      <c r="F41" s="4">
        <f>utilities!$H$11</f>
        <v>9.6153846153846159E-2</v>
      </c>
      <c r="G41" s="4">
        <f>utilities!$I$11</f>
        <v>8.3333333333333329E-2</v>
      </c>
      <c r="H41" s="4">
        <f>utilities!$J$11</f>
        <v>2.5000000000000001E-2</v>
      </c>
      <c r="I41" s="10">
        <f>utilities!$K$11</f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8B26-635D-4B40-A90B-7735D1F1002F}">
  <dimension ref="A1:Q21"/>
  <sheetViews>
    <sheetView tabSelected="1" workbookViewId="0">
      <selection activeCell="B10" sqref="B10"/>
    </sheetView>
  </sheetViews>
  <sheetFormatPr defaultRowHeight="14.4" x14ac:dyDescent="0.3"/>
  <cols>
    <col min="1" max="1" width="12.109375" customWidth="1"/>
    <col min="2" max="2" width="9.44140625" bestFit="1" customWidth="1"/>
    <col min="3" max="3" width="10.77734375" customWidth="1"/>
    <col min="16" max="16" width="9.44140625" bestFit="1" customWidth="1"/>
  </cols>
  <sheetData>
    <row r="1" spans="1:17" x14ac:dyDescent="0.3">
      <c r="A1" s="2" t="s">
        <v>16</v>
      </c>
      <c r="D1" s="2"/>
      <c r="H1" s="2"/>
    </row>
    <row r="2" spans="1:17" x14ac:dyDescent="0.3">
      <c r="A2" t="s">
        <v>17</v>
      </c>
      <c r="B2" t="s">
        <v>12</v>
      </c>
      <c r="C2" t="s">
        <v>13</v>
      </c>
    </row>
    <row r="3" spans="1:17" x14ac:dyDescent="0.3">
      <c r="A3">
        <v>25</v>
      </c>
      <c r="B3">
        <v>5</v>
      </c>
      <c r="C3">
        <v>1</v>
      </c>
      <c r="D3">
        <v>1E-3</v>
      </c>
    </row>
    <row r="4" spans="1:17" x14ac:dyDescent="0.3">
      <c r="A4" s="9"/>
      <c r="B4" s="9"/>
      <c r="C4" s="9"/>
      <c r="D4" s="5"/>
    </row>
    <row r="6" spans="1:17" x14ac:dyDescent="0.3">
      <c r="A6" s="2" t="s">
        <v>9</v>
      </c>
      <c r="G6" s="2" t="s">
        <v>11</v>
      </c>
      <c r="M6" s="2" t="s">
        <v>10</v>
      </c>
    </row>
    <row r="7" spans="1:17" x14ac:dyDescent="0.3">
      <c r="B7" t="s">
        <v>17</v>
      </c>
      <c r="C7" t="s">
        <v>12</v>
      </c>
      <c r="D7" t="s">
        <v>13</v>
      </c>
      <c r="E7" t="s">
        <v>19</v>
      </c>
      <c r="H7" t="s">
        <v>17</v>
      </c>
      <c r="I7" t="s">
        <v>12</v>
      </c>
      <c r="J7" t="s">
        <v>13</v>
      </c>
      <c r="K7" t="s">
        <v>19</v>
      </c>
      <c r="N7" t="s">
        <v>17</v>
      </c>
      <c r="O7" t="s">
        <v>12</v>
      </c>
      <c r="P7" t="s">
        <v>13</v>
      </c>
      <c r="Q7" t="s">
        <v>19</v>
      </c>
    </row>
    <row r="8" spans="1:17" x14ac:dyDescent="0.3">
      <c r="A8" t="s">
        <v>14</v>
      </c>
      <c r="B8">
        <v>16</v>
      </c>
      <c r="C8">
        <v>21</v>
      </c>
      <c r="D8">
        <v>23</v>
      </c>
      <c r="G8" t="s">
        <v>14</v>
      </c>
      <c r="H8">
        <v>13</v>
      </c>
      <c r="I8">
        <v>16</v>
      </c>
      <c r="J8">
        <v>18</v>
      </c>
      <c r="M8" t="s">
        <v>14</v>
      </c>
      <c r="N8">
        <f>50+B8</f>
        <v>66</v>
      </c>
      <c r="O8">
        <f>100+C8</f>
        <v>121</v>
      </c>
      <c r="P8">
        <f>125+D8</f>
        <v>148</v>
      </c>
    </row>
    <row r="9" spans="1:17" x14ac:dyDescent="0.3">
      <c r="A9" t="s">
        <v>25</v>
      </c>
      <c r="B9">
        <v>2</v>
      </c>
      <c r="G9" t="s">
        <v>25</v>
      </c>
      <c r="H9">
        <v>1</v>
      </c>
      <c r="M9" t="s">
        <v>25</v>
      </c>
      <c r="N9">
        <v>1</v>
      </c>
    </row>
    <row r="10" spans="1:17" x14ac:dyDescent="0.3">
      <c r="A10" t="s">
        <v>22</v>
      </c>
      <c r="B10" s="3">
        <f>A3/$B$12*B$9</f>
        <v>2.5</v>
      </c>
      <c r="C10" s="3">
        <f>B3/$B$12*B9</f>
        <v>0.5</v>
      </c>
      <c r="D10" s="3">
        <f>C3/$B$12*B9</f>
        <v>0.1</v>
      </c>
      <c r="E10" s="6">
        <f>D3</f>
        <v>1E-3</v>
      </c>
      <c r="G10" t="s">
        <v>16</v>
      </c>
      <c r="H10" s="3">
        <f>A3/$H$12*$H$9</f>
        <v>1.25</v>
      </c>
      <c r="I10" s="3">
        <f t="shared" ref="I10:J10" si="0">B3/$H$12*$H$9</f>
        <v>0.25</v>
      </c>
      <c r="J10" s="3">
        <f t="shared" si="0"/>
        <v>0.05</v>
      </c>
      <c r="K10" s="6">
        <f>D3</f>
        <v>1E-3</v>
      </c>
      <c r="M10" t="s">
        <v>16</v>
      </c>
      <c r="N10" s="8">
        <f>A3/$N$12+H10</f>
        <v>26.25</v>
      </c>
      <c r="O10" s="8">
        <f>B3/$N$12+I10</f>
        <v>5.25</v>
      </c>
      <c r="P10" s="8">
        <f>C3/$N$12+J10</f>
        <v>1.05</v>
      </c>
      <c r="Q10" s="6">
        <f>K10</f>
        <v>1E-3</v>
      </c>
    </row>
    <row r="11" spans="1:17" x14ac:dyDescent="0.3">
      <c r="A11" t="s">
        <v>15</v>
      </c>
      <c r="B11" s="4">
        <f>B10/B8</f>
        <v>0.15625</v>
      </c>
      <c r="C11" s="7">
        <f>C10/(C8-B8)</f>
        <v>0.1</v>
      </c>
      <c r="D11" s="7">
        <f>D10/(D8-C8)</f>
        <v>0.05</v>
      </c>
      <c r="E11" s="10">
        <f>E10</f>
        <v>1E-3</v>
      </c>
      <c r="G11" t="s">
        <v>15</v>
      </c>
      <c r="H11" s="4">
        <f>H10/H8</f>
        <v>9.6153846153846159E-2</v>
      </c>
      <c r="I11" s="7">
        <f>I10/(I8-H8)</f>
        <v>8.3333333333333329E-2</v>
      </c>
      <c r="J11" s="7">
        <f>J10/(J8-I8)</f>
        <v>2.5000000000000001E-2</v>
      </c>
      <c r="K11" s="10">
        <f>K10</f>
        <v>1E-3</v>
      </c>
      <c r="M11" t="s">
        <v>15</v>
      </c>
      <c r="N11" s="4">
        <f>N10/N8</f>
        <v>0.39772727272727271</v>
      </c>
      <c r="O11" s="7">
        <f>O10/(O8-N8)</f>
        <v>9.5454545454545459E-2</v>
      </c>
      <c r="P11" s="7">
        <f>P10/(P8-O8)</f>
        <v>3.888888888888889E-2</v>
      </c>
      <c r="Q11" s="10">
        <f>Q10</f>
        <v>1E-3</v>
      </c>
    </row>
    <row r="12" spans="1:17" x14ac:dyDescent="0.3">
      <c r="A12" t="s">
        <v>18</v>
      </c>
      <c r="B12">
        <f>B14-B13+1</f>
        <v>20</v>
      </c>
      <c r="G12" t="s">
        <v>18</v>
      </c>
      <c r="H12">
        <f>H14-H13+1</f>
        <v>20</v>
      </c>
      <c r="M12" t="s">
        <v>18</v>
      </c>
      <c r="N12">
        <f>N14-N13+1</f>
        <v>1</v>
      </c>
    </row>
    <row r="13" spans="1:17" x14ac:dyDescent="0.3">
      <c r="A13" t="s">
        <v>20</v>
      </c>
      <c r="B13">
        <v>1</v>
      </c>
      <c r="G13" t="s">
        <v>20</v>
      </c>
      <c r="H13">
        <v>21</v>
      </c>
      <c r="M13" t="s">
        <v>20</v>
      </c>
      <c r="N13">
        <v>10</v>
      </c>
    </row>
    <row r="14" spans="1:17" x14ac:dyDescent="0.3">
      <c r="A14" t="s">
        <v>21</v>
      </c>
      <c r="B14">
        <v>20</v>
      </c>
      <c r="C14" s="7"/>
      <c r="G14" t="s">
        <v>21</v>
      </c>
      <c r="H14">
        <v>40</v>
      </c>
      <c r="M14" t="s">
        <v>21</v>
      </c>
      <c r="N14">
        <v>10</v>
      </c>
    </row>
    <row r="15" spans="1:17" x14ac:dyDescent="0.3">
      <c r="A15" t="s">
        <v>24</v>
      </c>
      <c r="E15" s="4">
        <f>SUM(B10:E10)*B12</f>
        <v>62.019999999999996</v>
      </c>
      <c r="G15" t="s">
        <v>24</v>
      </c>
      <c r="K15" s="4">
        <f>SUM(H10:K10)*H12</f>
        <v>31.02</v>
      </c>
      <c r="M15" t="s">
        <v>24</v>
      </c>
      <c r="Q15" s="4">
        <f>SUM(N10:Q10)*N12</f>
        <v>32.550999999999995</v>
      </c>
    </row>
    <row r="17" spans="1:16" x14ac:dyDescent="0.3">
      <c r="A17" s="2" t="s">
        <v>23</v>
      </c>
      <c r="B17" s="7">
        <f>E15+K15+Q15</f>
        <v>125.59099999999998</v>
      </c>
    </row>
    <row r="18" spans="1:16" x14ac:dyDescent="0.3">
      <c r="B18" s="7"/>
    </row>
    <row r="21" spans="1:16" x14ac:dyDescent="0.3">
      <c r="P2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goal_data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2024-04-27T17:24:19Z</dcterms:created>
  <dcterms:modified xsi:type="dcterms:W3CDTF">2024-05-05T20:06:51Z</dcterms:modified>
</cp:coreProperties>
</file>