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czecinski\Downloads\"/>
    </mc:Choice>
  </mc:AlternateContent>
  <xr:revisionPtr revIDLastSave="0" documentId="13_ncr:1_{6FB8E7C7-5D99-421E-A006-1E98EA073AB0}" xr6:coauthVersionLast="47" xr6:coauthVersionMax="47" xr10:uidLastSave="{00000000-0000-0000-0000-000000000000}"/>
  <bookViews>
    <workbookView xWindow="-120" yWindow="-120" windowWidth="21840" windowHeight="13020" xr2:uid="{90D27AAA-C75B-4672-92D9-37A52F75E2C9}"/>
  </bookViews>
  <sheets>
    <sheet name="Arkusz2" sheetId="2" r:id="rId1"/>
    <sheet name="glide pat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0" i="2" l="1"/>
  <c r="O60" i="2"/>
  <c r="N60" i="2"/>
  <c r="O59" i="2"/>
  <c r="N59" i="2"/>
  <c r="P58" i="2"/>
  <c r="O58" i="2"/>
  <c r="N58" i="2"/>
  <c r="M53" i="2"/>
  <c r="O54" i="2" s="1"/>
  <c r="O56" i="2" s="1"/>
  <c r="O57" i="2" s="1"/>
  <c r="O50" i="2"/>
  <c r="N50" i="2"/>
  <c r="O49" i="2"/>
  <c r="N49" i="2"/>
  <c r="O47" i="2"/>
  <c r="N47" i="2"/>
  <c r="L43" i="2"/>
  <c r="M42" i="2"/>
  <c r="M43" i="2" s="1"/>
  <c r="L42" i="2"/>
  <c r="K42" i="2"/>
  <c r="J42" i="2"/>
  <c r="M41" i="2"/>
  <c r="L41" i="2"/>
  <c r="K41" i="2"/>
  <c r="J41" i="2"/>
  <c r="M40" i="2"/>
  <c r="L40" i="2"/>
  <c r="K40" i="2"/>
  <c r="J40" i="2"/>
  <c r="M39" i="2"/>
  <c r="L39" i="2"/>
  <c r="K39" i="2"/>
  <c r="J39" i="2"/>
  <c r="M38" i="2"/>
  <c r="L38" i="2"/>
  <c r="K38" i="2"/>
  <c r="J38" i="2"/>
  <c r="M37" i="2"/>
  <c r="L37" i="2"/>
  <c r="K37" i="2"/>
  <c r="O37" i="2" s="1"/>
  <c r="Q37" i="2" s="1"/>
  <c r="J37" i="2"/>
  <c r="N37" i="2" s="1"/>
  <c r="O31" i="2"/>
  <c r="Q31" i="2" s="1"/>
  <c r="N31" i="2"/>
  <c r="P31" i="2" s="1"/>
  <c r="O22" i="2"/>
  <c r="Q22" i="2" s="1"/>
  <c r="R22" i="2" s="1"/>
  <c r="P22" i="2"/>
  <c r="L20" i="2"/>
  <c r="L30" i="2"/>
  <c r="L31" i="2" s="1"/>
  <c r="T29" i="2"/>
  <c r="T19" i="2"/>
  <c r="L21" i="2"/>
  <c r="M20" i="2"/>
  <c r="O20" i="2" s="1"/>
  <c r="Q20" i="2" s="1"/>
  <c r="J30" i="2"/>
  <c r="K30" i="2"/>
  <c r="J20" i="2"/>
  <c r="K20" i="2"/>
  <c r="L19" i="2"/>
  <c r="J15" i="2"/>
  <c r="J16" i="2"/>
  <c r="J17" i="2"/>
  <c r="J18" i="2"/>
  <c r="J19" i="2"/>
  <c r="K15" i="2"/>
  <c r="K16" i="2"/>
  <c r="K17" i="2"/>
  <c r="K18" i="2"/>
  <c r="K19" i="2"/>
  <c r="L15" i="2"/>
  <c r="M15" i="2"/>
  <c r="L16" i="2"/>
  <c r="M16" i="2"/>
  <c r="L17" i="2"/>
  <c r="M17" i="2"/>
  <c r="L18" i="2"/>
  <c r="M18" i="2"/>
  <c r="M19" i="2"/>
  <c r="L25" i="2"/>
  <c r="L26" i="2"/>
  <c r="L27" i="2"/>
  <c r="L28" i="2"/>
  <c r="M25" i="2"/>
  <c r="M26" i="2"/>
  <c r="M27" i="2"/>
  <c r="M28" i="2"/>
  <c r="M29" i="2"/>
  <c r="L29" i="2"/>
  <c r="K26" i="2"/>
  <c r="K27" i="2"/>
  <c r="K28" i="2"/>
  <c r="K29" i="2"/>
  <c r="J26" i="2"/>
  <c r="J27" i="2"/>
  <c r="J28" i="2"/>
  <c r="J29" i="2"/>
  <c r="K25" i="2"/>
  <c r="J25" i="2"/>
  <c r="O15" i="2"/>
  <c r="Q15" i="2" s="1"/>
  <c r="N15" i="2"/>
  <c r="N25" i="2"/>
  <c r="O25" i="2"/>
  <c r="O26" i="2" s="1"/>
  <c r="O27" i="2" s="1"/>
  <c r="M6" i="2"/>
  <c r="M5" i="2"/>
  <c r="N5" i="2"/>
  <c r="N6" i="2" s="1"/>
  <c r="P4" i="2"/>
  <c r="O4" i="2"/>
  <c r="G4" i="2"/>
  <c r="F4" i="2"/>
  <c r="E5" i="2"/>
  <c r="E6" i="2" s="1"/>
  <c r="G6" i="2" s="1"/>
  <c r="D5" i="2"/>
  <c r="D6" i="2" s="1"/>
  <c r="F6" i="2" s="1"/>
  <c r="N54" i="2" l="1"/>
  <c r="N56" i="2" s="1"/>
  <c r="N57" i="2" s="1"/>
  <c r="O38" i="2"/>
  <c r="Q38" i="2" s="1"/>
  <c r="P37" i="2"/>
  <c r="R37" i="2" s="1"/>
  <c r="N38" i="2"/>
  <c r="M44" i="2"/>
  <c r="L44" i="2" s="1"/>
  <c r="M30" i="2"/>
  <c r="M31" i="2" s="1"/>
  <c r="M32" i="2"/>
  <c r="N20" i="2"/>
  <c r="M21" i="2"/>
  <c r="M22" i="2" s="1"/>
  <c r="L22" i="2" s="1"/>
  <c r="N26" i="2"/>
  <c r="N27" i="2" s="1"/>
  <c r="N28" i="2" s="1"/>
  <c r="N29" i="2" s="1"/>
  <c r="N30" i="2" s="1"/>
  <c r="P30" i="2" s="1"/>
  <c r="O28" i="2"/>
  <c r="O29" i="2" s="1"/>
  <c r="Q25" i="2"/>
  <c r="N16" i="2"/>
  <c r="P16" i="2" s="1"/>
  <c r="P15" i="2"/>
  <c r="R15" i="2" s="1"/>
  <c r="P25" i="2"/>
  <c r="O16" i="2"/>
  <c r="Q16" i="2" s="1"/>
  <c r="P26" i="2"/>
  <c r="O6" i="2"/>
  <c r="M7" i="2"/>
  <c r="M8" i="2" s="1"/>
  <c r="M9" i="2" s="1"/>
  <c r="O9" i="2" s="1"/>
  <c r="O5" i="2"/>
  <c r="Q26" i="2"/>
  <c r="P5" i="2"/>
  <c r="P6" i="2"/>
  <c r="N7" i="2"/>
  <c r="O8" i="2"/>
  <c r="O7" i="2"/>
  <c r="F5" i="2"/>
  <c r="G5" i="2"/>
  <c r="D7" i="2"/>
  <c r="F7" i="2" s="1"/>
  <c r="E7" i="2"/>
  <c r="G7" i="2" s="1"/>
  <c r="O39" i="2" l="1"/>
  <c r="N39" i="2"/>
  <c r="P38" i="2"/>
  <c r="R38" i="2" s="1"/>
  <c r="O30" i="2"/>
  <c r="Q30" i="2" s="1"/>
  <c r="P20" i="2"/>
  <c r="R20" i="2" s="1"/>
  <c r="N22" i="2"/>
  <c r="R30" i="2"/>
  <c r="N17" i="2"/>
  <c r="P17" i="2" s="1"/>
  <c r="P27" i="2"/>
  <c r="R26" i="2"/>
  <c r="N8" i="2"/>
  <c r="P7" i="2"/>
  <c r="R16" i="2"/>
  <c r="O17" i="2"/>
  <c r="Q17" i="2" s="1"/>
  <c r="N18" i="2"/>
  <c r="E8" i="2"/>
  <c r="G8" i="2" s="1"/>
  <c r="D8" i="2"/>
  <c r="F8" i="2" s="1"/>
  <c r="P39" i="2" l="1"/>
  <c r="N40" i="2"/>
  <c r="Q39" i="2"/>
  <c r="O40" i="2"/>
  <c r="P18" i="2"/>
  <c r="N19" i="2"/>
  <c r="P19" i="2" s="1"/>
  <c r="Q28" i="2"/>
  <c r="Q27" i="2"/>
  <c r="R27" i="2" s="1"/>
  <c r="P28" i="2"/>
  <c r="P8" i="2"/>
  <c r="N9" i="2"/>
  <c r="P9" i="2" s="1"/>
  <c r="R17" i="2"/>
  <c r="O18" i="2"/>
  <c r="E9" i="2"/>
  <c r="G9" i="2" s="1"/>
  <c r="D9" i="2"/>
  <c r="F9" i="2" s="1"/>
  <c r="R39" i="2" l="1"/>
  <c r="Q40" i="2"/>
  <c r="O41" i="2"/>
  <c r="P40" i="2"/>
  <c r="N41" i="2"/>
  <c r="Q18" i="2"/>
  <c r="R18" i="2" s="1"/>
  <c r="O19" i="2"/>
  <c r="Q19" i="2" s="1"/>
  <c r="Q29" i="2"/>
  <c r="P29" i="2"/>
  <c r="R28" i="2"/>
  <c r="N42" i="2" l="1"/>
  <c r="P41" i="2"/>
  <c r="Q41" i="2"/>
  <c r="O42" i="2"/>
  <c r="R40" i="2"/>
  <c r="R29" i="2"/>
  <c r="Q42" i="2" l="1"/>
  <c r="O44" i="2"/>
  <c r="Q44" i="2" s="1"/>
  <c r="R41" i="2"/>
  <c r="T41" i="2" s="1"/>
  <c r="N44" i="2"/>
  <c r="P44" i="2" s="1"/>
  <c r="P42" i="2"/>
  <c r="R31" i="2"/>
  <c r="R19" i="2"/>
  <c r="P21" i="2" s="1"/>
  <c r="Q43" i="2" l="1"/>
  <c r="R44" i="2"/>
  <c r="R42" i="2"/>
  <c r="P43" i="2"/>
  <c r="Q21" i="2"/>
  <c r="R21" i="2" s="1"/>
  <c r="R43" i="2" l="1"/>
</calcChain>
</file>

<file path=xl/sharedStrings.xml><?xml version="1.0" encoding="utf-8"?>
<sst xmlns="http://schemas.openxmlformats.org/spreadsheetml/2006/main" count="79" uniqueCount="25">
  <si>
    <t>Akcje</t>
  </si>
  <si>
    <t>Obligacje</t>
  </si>
  <si>
    <t>zmiany cen</t>
  </si>
  <si>
    <t>ceny</t>
  </si>
  <si>
    <t>ilość udzialów</t>
  </si>
  <si>
    <t>obligacje</t>
  </si>
  <si>
    <t>skumulowane zmiany cen</t>
  </si>
  <si>
    <t>Wpłaty</t>
  </si>
  <si>
    <t>Zakupione udziały akcje</t>
  </si>
  <si>
    <t>Zakupione udziały obligacje</t>
  </si>
  <si>
    <t>Wypłay</t>
  </si>
  <si>
    <t>Sprzedane akcje</t>
  </si>
  <si>
    <t>Sprzedane obligacje</t>
  </si>
  <si>
    <t>Cena otwarcia</t>
  </si>
  <si>
    <t>Cena zamknięcia</t>
  </si>
  <si>
    <t>Udział akcji</t>
  </si>
  <si>
    <t>Udział obligacji</t>
  </si>
  <si>
    <t>Wartośc akcji</t>
  </si>
  <si>
    <t>Wartość obligacji</t>
  </si>
  <si>
    <t>T</t>
  </si>
  <si>
    <t>Wartośc akcji na koniec okresu</t>
  </si>
  <si>
    <t>Wartość obligacji na koniec okresu</t>
  </si>
  <si>
    <t>maksymalna wypłata</t>
  </si>
  <si>
    <t>conservative</t>
  </si>
  <si>
    <t>aggresicve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</si>
</sst>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9" fontId="0" fillId="0" borderId="0" xfId="1" applyFont="1"/>
    <xf numFmtId="2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58B7-6452-43F1-BC68-609EA63B3AB1}">
  <dimension ref="A1:T60"/>
  <sheetViews>
    <sheetView tabSelected="1" topLeftCell="A32" workbookViewId="0">
      <selection activeCell="M53" sqref="M53:P60"/>
    </sheetView>
  </sheetViews>
  <sheetFormatPr defaultRowHeight="15" x14ac:dyDescent="0.25"/>
  <cols>
    <col min="10" max="10" width="9.140625" bestFit="1" customWidth="1"/>
    <col min="12" max="12" width="9.140625" bestFit="1" customWidth="1"/>
    <col min="13" max="13" width="9.42578125" bestFit="1" customWidth="1"/>
    <col min="14" max="14" width="9.5703125" bestFit="1" customWidth="1"/>
    <col min="16" max="16" width="9.85546875" bestFit="1" customWidth="1"/>
  </cols>
  <sheetData>
    <row r="1" spans="1:18" x14ac:dyDescent="0.25">
      <c r="F1">
        <v>30</v>
      </c>
      <c r="G1">
        <v>50</v>
      </c>
      <c r="O1">
        <v>30</v>
      </c>
      <c r="P1">
        <v>50</v>
      </c>
    </row>
    <row r="2" spans="1:18" x14ac:dyDescent="0.25">
      <c r="B2" t="s">
        <v>2</v>
      </c>
      <c r="D2" t="s">
        <v>6</v>
      </c>
      <c r="F2" t="s">
        <v>3</v>
      </c>
      <c r="K2" t="s">
        <v>2</v>
      </c>
      <c r="M2" t="s">
        <v>6</v>
      </c>
      <c r="O2" t="s">
        <v>3</v>
      </c>
    </row>
    <row r="3" spans="1:18" x14ac:dyDescent="0.25">
      <c r="A3" t="s">
        <v>19</v>
      </c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J3" t="s">
        <v>19</v>
      </c>
      <c r="K3" t="s">
        <v>0</v>
      </c>
      <c r="L3" t="s">
        <v>1</v>
      </c>
      <c r="M3" t="s">
        <v>0</v>
      </c>
      <c r="N3" t="s">
        <v>1</v>
      </c>
      <c r="O3" t="s">
        <v>0</v>
      </c>
      <c r="P3" t="s">
        <v>1</v>
      </c>
    </row>
    <row r="4" spans="1:18" x14ac:dyDescent="0.25">
      <c r="A4">
        <v>0</v>
      </c>
      <c r="B4">
        <v>0</v>
      </c>
      <c r="C4">
        <v>0</v>
      </c>
      <c r="D4">
        <v>1</v>
      </c>
      <c r="E4">
        <v>1</v>
      </c>
      <c r="F4">
        <f>D4*F1</f>
        <v>30</v>
      </c>
      <c r="G4">
        <f>E4*G1</f>
        <v>50</v>
      </c>
      <c r="J4">
        <v>0</v>
      </c>
      <c r="K4">
        <v>0</v>
      </c>
      <c r="L4">
        <v>0</v>
      </c>
      <c r="M4">
        <v>1</v>
      </c>
      <c r="N4">
        <v>1</v>
      </c>
      <c r="O4">
        <f>M4*O1</f>
        <v>30</v>
      </c>
      <c r="P4">
        <f>N4*P1</f>
        <v>50</v>
      </c>
    </row>
    <row r="5" spans="1:18" x14ac:dyDescent="0.25">
      <c r="A5">
        <v>1</v>
      </c>
      <c r="B5">
        <v>0.09</v>
      </c>
      <c r="C5">
        <v>0.03</v>
      </c>
      <c r="D5" s="3">
        <f>(1+B5)</f>
        <v>1.0900000000000001</v>
      </c>
      <c r="E5">
        <f>1+C5</f>
        <v>1.03</v>
      </c>
      <c r="F5">
        <f t="shared" ref="F5:G9" si="0">ROUND(F$1*D5,2)</f>
        <v>32.700000000000003</v>
      </c>
      <c r="G5" s="3">
        <f t="shared" si="0"/>
        <v>51.5</v>
      </c>
      <c r="J5">
        <v>1</v>
      </c>
      <c r="K5" s="4">
        <v>-0.06</v>
      </c>
      <c r="L5" s="4">
        <v>0.04</v>
      </c>
      <c r="M5" s="3">
        <f>(1+K5)</f>
        <v>0.94</v>
      </c>
      <c r="N5">
        <f>1+L5</f>
        <v>1.04</v>
      </c>
      <c r="O5">
        <f t="shared" ref="O5:P9" si="1">ROUND(O$1*M5,2)</f>
        <v>28.2</v>
      </c>
      <c r="P5" s="3">
        <f t="shared" si="1"/>
        <v>52</v>
      </c>
    </row>
    <row r="6" spans="1:18" x14ac:dyDescent="0.25">
      <c r="A6">
        <v>2</v>
      </c>
      <c r="B6">
        <v>-0.23</v>
      </c>
      <c r="C6">
        <v>0.09</v>
      </c>
      <c r="D6" s="3">
        <f>D5*(1+B6)</f>
        <v>0.83930000000000005</v>
      </c>
      <c r="E6" s="3">
        <f>(1+C6)*E5</f>
        <v>1.1227</v>
      </c>
      <c r="F6">
        <f t="shared" si="0"/>
        <v>25.18</v>
      </c>
      <c r="G6" s="3">
        <f t="shared" si="0"/>
        <v>56.14</v>
      </c>
      <c r="J6">
        <v>2</v>
      </c>
      <c r="K6" s="4">
        <v>-0.12</v>
      </c>
      <c r="L6" s="4">
        <v>-0.08</v>
      </c>
      <c r="M6" s="3">
        <f>M5*(1+K6)</f>
        <v>0.82719999999999994</v>
      </c>
      <c r="N6" s="3">
        <f>(1+L6)*N5</f>
        <v>0.95680000000000009</v>
      </c>
      <c r="O6">
        <f t="shared" si="1"/>
        <v>24.82</v>
      </c>
      <c r="P6" s="3">
        <f t="shared" si="1"/>
        <v>47.84</v>
      </c>
    </row>
    <row r="7" spans="1:18" x14ac:dyDescent="0.25">
      <c r="A7">
        <v>3</v>
      </c>
      <c r="B7">
        <v>-0.06</v>
      </c>
      <c r="C7">
        <v>0.01</v>
      </c>
      <c r="D7" s="3">
        <f>D6*(1+B7)</f>
        <v>0.78894200000000003</v>
      </c>
      <c r="E7" s="3">
        <f t="shared" ref="E7:E9" si="2">(1+C7)*E6</f>
        <v>1.1339270000000001</v>
      </c>
      <c r="F7">
        <f t="shared" si="0"/>
        <v>23.67</v>
      </c>
      <c r="G7" s="3">
        <f t="shared" si="0"/>
        <v>56.7</v>
      </c>
      <c r="J7">
        <v>3</v>
      </c>
      <c r="K7" s="4">
        <v>-0.03</v>
      </c>
      <c r="L7" s="4">
        <v>0.08</v>
      </c>
      <c r="M7" s="3">
        <f>M6*(1+K7)</f>
        <v>0.80238399999999988</v>
      </c>
      <c r="N7" s="3">
        <f t="shared" ref="N7:N9" si="3">(1+L7)*N6</f>
        <v>1.0333440000000003</v>
      </c>
      <c r="O7">
        <f t="shared" si="1"/>
        <v>24.07</v>
      </c>
      <c r="P7" s="3">
        <f t="shared" si="1"/>
        <v>51.67</v>
      </c>
    </row>
    <row r="8" spans="1:18" x14ac:dyDescent="0.25">
      <c r="A8">
        <v>4</v>
      </c>
      <c r="B8">
        <v>0.28999999999999998</v>
      </c>
      <c r="C8">
        <v>0.02</v>
      </c>
      <c r="D8" s="3">
        <f>D7*(1+B8)</f>
        <v>1.0177351800000001</v>
      </c>
      <c r="E8" s="3">
        <f t="shared" si="2"/>
        <v>1.1566055400000002</v>
      </c>
      <c r="F8">
        <f t="shared" si="0"/>
        <v>30.53</v>
      </c>
      <c r="G8" s="3">
        <f t="shared" si="0"/>
        <v>57.83</v>
      </c>
      <c r="J8">
        <v>4</v>
      </c>
      <c r="K8" s="4">
        <v>7.0000000000000007E-2</v>
      </c>
      <c r="L8" s="4">
        <v>0.05</v>
      </c>
      <c r="M8" s="3">
        <f>M7*(1+K8)</f>
        <v>0.85855087999999991</v>
      </c>
      <c r="N8" s="3">
        <f t="shared" si="3"/>
        <v>1.0850112000000003</v>
      </c>
      <c r="O8">
        <f t="shared" si="1"/>
        <v>25.76</v>
      </c>
      <c r="P8" s="3">
        <f t="shared" si="1"/>
        <v>54.25</v>
      </c>
    </row>
    <row r="9" spans="1:18" x14ac:dyDescent="0.25">
      <c r="A9">
        <v>5</v>
      </c>
      <c r="B9">
        <v>0.12</v>
      </c>
      <c r="C9">
        <v>0.03</v>
      </c>
      <c r="D9" s="3">
        <f>D8*(1+B9)</f>
        <v>1.1398634016000002</v>
      </c>
      <c r="E9" s="3">
        <f t="shared" si="2"/>
        <v>1.1913037062000003</v>
      </c>
      <c r="F9">
        <f t="shared" si="0"/>
        <v>34.200000000000003</v>
      </c>
      <c r="G9" s="3">
        <f t="shared" si="0"/>
        <v>59.57</v>
      </c>
      <c r="J9">
        <v>5</v>
      </c>
      <c r="K9" s="4">
        <v>0.22</v>
      </c>
      <c r="L9" s="4">
        <v>0.03</v>
      </c>
      <c r="M9" s="3">
        <f>M8*(1+K9)</f>
        <v>1.0474320735999998</v>
      </c>
      <c r="N9" s="3">
        <f t="shared" si="3"/>
        <v>1.1175615360000004</v>
      </c>
      <c r="O9">
        <f t="shared" si="1"/>
        <v>31.42</v>
      </c>
      <c r="P9" s="3">
        <f t="shared" si="1"/>
        <v>55.88</v>
      </c>
    </row>
    <row r="11" spans="1:18" x14ac:dyDescent="0.25">
      <c r="K11" s="4"/>
    </row>
    <row r="13" spans="1:18" x14ac:dyDescent="0.25">
      <c r="A13" t="s">
        <v>19</v>
      </c>
      <c r="B13" t="s">
        <v>13</v>
      </c>
      <c r="D13" t="s">
        <v>14</v>
      </c>
      <c r="F13" t="s">
        <v>15</v>
      </c>
      <c r="G13" t="s">
        <v>16</v>
      </c>
      <c r="H13" t="s">
        <v>7</v>
      </c>
      <c r="I13" t="s">
        <v>10</v>
      </c>
      <c r="J13" t="s">
        <v>8</v>
      </c>
      <c r="K13" t="s">
        <v>9</v>
      </c>
      <c r="L13" t="s">
        <v>11</v>
      </c>
      <c r="M13" t="s">
        <v>12</v>
      </c>
      <c r="N13" t="s">
        <v>4</v>
      </c>
    </row>
    <row r="14" spans="1:18" x14ac:dyDescent="0.25">
      <c r="B14" t="s">
        <v>0</v>
      </c>
      <c r="C14" t="s">
        <v>1</v>
      </c>
      <c r="N14" t="s">
        <v>0</v>
      </c>
      <c r="O14" t="s">
        <v>1</v>
      </c>
      <c r="P14" t="s">
        <v>20</v>
      </c>
      <c r="Q14" t="s">
        <v>21</v>
      </c>
    </row>
    <row r="15" spans="1:18" x14ac:dyDescent="0.25">
      <c r="A15">
        <v>1</v>
      </c>
      <c r="B15">
        <v>30</v>
      </c>
      <c r="C15">
        <v>50</v>
      </c>
      <c r="D15">
        <v>32.700000000000003</v>
      </c>
      <c r="E15" s="3">
        <v>51.5</v>
      </c>
      <c r="F15">
        <v>0.6</v>
      </c>
      <c r="G15" s="3">
        <v>0.4</v>
      </c>
      <c r="H15" s="3">
        <v>10000</v>
      </c>
      <c r="I15" s="3"/>
      <c r="J15" s="3">
        <f>INT(H15*F15/B15)</f>
        <v>200</v>
      </c>
      <c r="K15" s="3">
        <f>INT(H15*G15/C15)</f>
        <v>80</v>
      </c>
      <c r="L15">
        <f t="shared" ref="L15:L18" si="4">INT(I15*F15/D15)</f>
        <v>0</v>
      </c>
      <c r="M15">
        <f>INT(I15*G15/E15)</f>
        <v>0</v>
      </c>
      <c r="N15" s="3">
        <f>J15</f>
        <v>200</v>
      </c>
      <c r="O15" s="3">
        <f>K15</f>
        <v>80</v>
      </c>
      <c r="P15" s="3">
        <f>N15*D15</f>
        <v>6540.0000000000009</v>
      </c>
      <c r="Q15" s="3">
        <f t="shared" ref="Q15:Q18" si="5">O15*E15</f>
        <v>4120</v>
      </c>
      <c r="R15" s="3">
        <f t="shared" ref="R15:R22" si="6">ROUND(Q15+P15,2)</f>
        <v>10660</v>
      </c>
    </row>
    <row r="16" spans="1:18" x14ac:dyDescent="0.25">
      <c r="A16">
        <v>2</v>
      </c>
      <c r="B16">
        <v>32.700000000000003</v>
      </c>
      <c r="C16" s="3">
        <v>51.5</v>
      </c>
      <c r="D16">
        <v>25.18</v>
      </c>
      <c r="E16" s="3">
        <v>56.14</v>
      </c>
      <c r="F16">
        <v>0.6</v>
      </c>
      <c r="G16" s="3">
        <v>0.4</v>
      </c>
      <c r="H16" s="3">
        <v>1000</v>
      </c>
      <c r="I16" s="3"/>
      <c r="J16" s="3">
        <f t="shared" ref="J16:J19" si="7">INT(H16*F16/B16)</f>
        <v>18</v>
      </c>
      <c r="K16" s="3">
        <f t="shared" ref="K16:K19" si="8">INT(H16*G16/C16)</f>
        <v>7</v>
      </c>
      <c r="L16">
        <f t="shared" si="4"/>
        <v>0</v>
      </c>
      <c r="M16">
        <f t="shared" ref="M16:M18" si="9">INT(I16*G16/E16)</f>
        <v>0</v>
      </c>
      <c r="N16" s="3">
        <f>N15+J16</f>
        <v>218</v>
      </c>
      <c r="O16" s="3">
        <f>K16+O15</f>
        <v>87</v>
      </c>
      <c r="P16" s="3">
        <f>N16*D16</f>
        <v>5489.24</v>
      </c>
      <c r="Q16" s="3">
        <f t="shared" si="5"/>
        <v>4884.18</v>
      </c>
      <c r="R16" s="3">
        <f t="shared" si="6"/>
        <v>10373.42</v>
      </c>
    </row>
    <row r="17" spans="1:20" x14ac:dyDescent="0.25">
      <c r="A17">
        <v>3</v>
      </c>
      <c r="B17">
        <v>25.18</v>
      </c>
      <c r="C17" s="3">
        <v>56.14</v>
      </c>
      <c r="D17">
        <v>23.67</v>
      </c>
      <c r="E17" s="3">
        <v>56.7</v>
      </c>
      <c r="F17">
        <v>0.6</v>
      </c>
      <c r="G17" s="3">
        <v>0.4</v>
      </c>
      <c r="H17" s="3">
        <v>1000</v>
      </c>
      <c r="J17" s="3">
        <f t="shared" si="7"/>
        <v>23</v>
      </c>
      <c r="K17" s="3">
        <f t="shared" si="8"/>
        <v>7</v>
      </c>
      <c r="L17">
        <f t="shared" si="4"/>
        <v>0</v>
      </c>
      <c r="M17">
        <f t="shared" si="9"/>
        <v>0</v>
      </c>
      <c r="N17" s="3">
        <f>N16+J17</f>
        <v>241</v>
      </c>
      <c r="O17" s="3">
        <f>K17+O16</f>
        <v>94</v>
      </c>
      <c r="P17" s="3">
        <f t="shared" ref="P17:P18" si="10">N17*D17</f>
        <v>5704.47</v>
      </c>
      <c r="Q17" s="3">
        <f t="shared" si="5"/>
        <v>5329.8</v>
      </c>
      <c r="R17" s="3">
        <f t="shared" si="6"/>
        <v>11034.27</v>
      </c>
    </row>
    <row r="18" spans="1:20" x14ac:dyDescent="0.25">
      <c r="A18">
        <v>4</v>
      </c>
      <c r="B18">
        <v>23.67</v>
      </c>
      <c r="C18" s="3">
        <v>56.7</v>
      </c>
      <c r="D18">
        <v>30.53</v>
      </c>
      <c r="E18" s="3">
        <v>57.83</v>
      </c>
      <c r="F18">
        <v>0.6</v>
      </c>
      <c r="G18" s="3">
        <v>0.4</v>
      </c>
      <c r="H18" s="3">
        <v>1000</v>
      </c>
      <c r="J18" s="3">
        <f t="shared" si="7"/>
        <v>25</v>
      </c>
      <c r="K18" s="3">
        <f t="shared" si="8"/>
        <v>7</v>
      </c>
      <c r="L18">
        <f t="shared" si="4"/>
        <v>0</v>
      </c>
      <c r="M18">
        <f t="shared" si="9"/>
        <v>0</v>
      </c>
      <c r="N18" s="3">
        <f>N17+J18</f>
        <v>266</v>
      </c>
      <c r="O18" s="3">
        <f>K18+O17</f>
        <v>101</v>
      </c>
      <c r="P18" s="3">
        <f t="shared" si="10"/>
        <v>8120.9800000000005</v>
      </c>
      <c r="Q18" s="3">
        <f t="shared" si="5"/>
        <v>5840.83</v>
      </c>
      <c r="R18" s="3">
        <f t="shared" si="6"/>
        <v>13961.81</v>
      </c>
    </row>
    <row r="19" spans="1:20" x14ac:dyDescent="0.25">
      <c r="A19">
        <v>5</v>
      </c>
      <c r="B19">
        <v>30.53</v>
      </c>
      <c r="C19" s="3">
        <v>57.83</v>
      </c>
      <c r="D19">
        <v>34.200000000000003</v>
      </c>
      <c r="E19" s="3">
        <v>59.57</v>
      </c>
      <c r="F19">
        <v>0.6</v>
      </c>
      <c r="G19" s="3">
        <v>0.4</v>
      </c>
      <c r="H19" s="3">
        <v>1000</v>
      </c>
      <c r="I19" s="3"/>
      <c r="J19" s="3">
        <f t="shared" si="7"/>
        <v>19</v>
      </c>
      <c r="K19" s="3">
        <f t="shared" si="8"/>
        <v>6</v>
      </c>
      <c r="L19">
        <f>INT(I19*F19/D19)</f>
        <v>0</v>
      </c>
      <c r="M19">
        <f>INT(I19*G19/E19)</f>
        <v>0</v>
      </c>
      <c r="N19" s="3">
        <f>N18+J19-L19</f>
        <v>285</v>
      </c>
      <c r="O19" s="3">
        <f>K19+O18-M19</f>
        <v>107</v>
      </c>
      <c r="P19" s="3">
        <f>N19*D19</f>
        <v>9747</v>
      </c>
      <c r="Q19" s="3">
        <f>O19*E19</f>
        <v>6373.99</v>
      </c>
      <c r="R19" s="3">
        <f t="shared" si="6"/>
        <v>16120.99</v>
      </c>
      <c r="T19">
        <f>R19*0.8</f>
        <v>12896.792000000001</v>
      </c>
    </row>
    <row r="20" spans="1:20" x14ac:dyDescent="0.25">
      <c r="B20">
        <v>34.200000000000003</v>
      </c>
      <c r="C20" s="3">
        <v>59.57</v>
      </c>
      <c r="D20">
        <v>34.200000000000003</v>
      </c>
      <c r="E20" s="3">
        <v>59.57</v>
      </c>
      <c r="F20">
        <v>0.6</v>
      </c>
      <c r="G20" s="3">
        <v>0.4</v>
      </c>
      <c r="H20" s="3">
        <v>0</v>
      </c>
      <c r="I20" s="3"/>
      <c r="J20" s="3">
        <f t="shared" ref="J20" si="11">INT(H20*F20/B20)</f>
        <v>0</v>
      </c>
      <c r="K20" s="3">
        <f t="shared" ref="K20" si="12">INT(H20*G20/C20)</f>
        <v>0</v>
      </c>
      <c r="L20">
        <f>INT(I20*F20/D20)</f>
        <v>0</v>
      </c>
      <c r="M20">
        <f>INT(I20*G20/E20)</f>
        <v>0</v>
      </c>
      <c r="N20" s="3">
        <f>N19+J20-L20</f>
        <v>285</v>
      </c>
      <c r="O20" s="3">
        <f>K20+O19-M20</f>
        <v>107</v>
      </c>
      <c r="P20" s="3">
        <f>N20*D20</f>
        <v>9747</v>
      </c>
      <c r="Q20" s="3">
        <f>O20*E20</f>
        <v>6373.99</v>
      </c>
      <c r="R20" s="3">
        <f t="shared" si="6"/>
        <v>16120.99</v>
      </c>
    </row>
    <row r="21" spans="1:20" x14ac:dyDescent="0.25">
      <c r="B21" s="3"/>
      <c r="H21" t="s">
        <v>22</v>
      </c>
      <c r="I21" s="1">
        <v>1</v>
      </c>
      <c r="J21" s="3"/>
      <c r="L21">
        <f>D20*L20</f>
        <v>0</v>
      </c>
      <c r="M21">
        <f>E20*M20</f>
        <v>0</v>
      </c>
      <c r="P21" s="5">
        <f>P19/R19</f>
        <v>0.60461547336733046</v>
      </c>
      <c r="Q21" s="4">
        <f>Q19/R19</f>
        <v>0.3953845266326696</v>
      </c>
      <c r="R21" s="3">
        <f t="shared" si="6"/>
        <v>1</v>
      </c>
    </row>
    <row r="22" spans="1:20" x14ac:dyDescent="0.25">
      <c r="L22" s="4" t="e">
        <f>M22/I20</f>
        <v>#DIV/0!</v>
      </c>
      <c r="M22" s="3">
        <f>L21+M21</f>
        <v>0</v>
      </c>
      <c r="N22" s="3">
        <f>N20*0.8</f>
        <v>228</v>
      </c>
      <c r="O22">
        <f>INT(O20*0.8)</f>
        <v>85</v>
      </c>
      <c r="P22" s="3">
        <f>N22*D19</f>
        <v>7797.6</v>
      </c>
      <c r="Q22" s="3">
        <f>E20*O22</f>
        <v>5063.45</v>
      </c>
      <c r="R22" s="3">
        <f t="shared" si="6"/>
        <v>12861.05</v>
      </c>
    </row>
    <row r="23" spans="1:20" x14ac:dyDescent="0.25">
      <c r="A23" t="s">
        <v>19</v>
      </c>
      <c r="B23" t="s">
        <v>13</v>
      </c>
      <c r="D23" t="s">
        <v>14</v>
      </c>
      <c r="F23" t="s">
        <v>15</v>
      </c>
      <c r="G23" t="s">
        <v>16</v>
      </c>
      <c r="H23" t="s">
        <v>7</v>
      </c>
      <c r="I23" t="s">
        <v>10</v>
      </c>
      <c r="J23" t="s">
        <v>8</v>
      </c>
      <c r="K23" t="s">
        <v>9</v>
      </c>
      <c r="L23" t="s">
        <v>11</v>
      </c>
      <c r="M23" t="s">
        <v>12</v>
      </c>
      <c r="N23" t="s">
        <v>4</v>
      </c>
    </row>
    <row r="24" spans="1:20" x14ac:dyDescent="0.25">
      <c r="B24" t="s">
        <v>0</v>
      </c>
      <c r="C24" t="s">
        <v>1</v>
      </c>
      <c r="N24" t="s">
        <v>0</v>
      </c>
      <c r="O24" t="s">
        <v>1</v>
      </c>
      <c r="P24" t="s">
        <v>17</v>
      </c>
      <c r="Q24" t="s">
        <v>18</v>
      </c>
    </row>
    <row r="25" spans="1:20" x14ac:dyDescent="0.25">
      <c r="A25">
        <v>1</v>
      </c>
      <c r="B25">
        <v>30</v>
      </c>
      <c r="C25">
        <v>50</v>
      </c>
      <c r="D25">
        <v>28.2</v>
      </c>
      <c r="E25" s="3">
        <v>52</v>
      </c>
      <c r="F25">
        <v>0.6</v>
      </c>
      <c r="G25" s="3">
        <v>0.4</v>
      </c>
      <c r="H25" s="3">
        <v>10000</v>
      </c>
      <c r="I25" s="3"/>
      <c r="J25" s="3">
        <f>INT(H25*F25/B25)</f>
        <v>200</v>
      </c>
      <c r="K25" s="3">
        <f>INT(H25*G25/C25)</f>
        <v>80</v>
      </c>
      <c r="L25">
        <f t="shared" ref="L25:L28" si="13">INT(I25*F25/D25)</f>
        <v>0</v>
      </c>
      <c r="M25">
        <f t="shared" ref="M25:M28" si="14">INT(I25*G25/E25)</f>
        <v>0</v>
      </c>
      <c r="N25" s="3">
        <f>J25</f>
        <v>200</v>
      </c>
      <c r="O25" s="3">
        <f>K25</f>
        <v>80</v>
      </c>
      <c r="P25" s="3">
        <f>N25*D25</f>
        <v>5640</v>
      </c>
      <c r="Q25" s="3">
        <f>O25*E25</f>
        <v>4160</v>
      </c>
    </row>
    <row r="26" spans="1:20" x14ac:dyDescent="0.25">
      <c r="A26">
        <v>2</v>
      </c>
      <c r="B26">
        <v>28.2</v>
      </c>
      <c r="C26" s="3">
        <v>52</v>
      </c>
      <c r="D26">
        <v>24.82</v>
      </c>
      <c r="E26" s="3">
        <v>47.84</v>
      </c>
      <c r="F26">
        <v>0.6</v>
      </c>
      <c r="G26" s="3">
        <v>0.4</v>
      </c>
      <c r="H26" s="3">
        <v>1000</v>
      </c>
      <c r="J26" s="3">
        <f t="shared" ref="J26:J29" si="15">INT(H26*F26/B26)</f>
        <v>21</v>
      </c>
      <c r="K26" s="3">
        <f t="shared" ref="K26:K29" si="16">INT(H26*G26/C26)</f>
        <v>7</v>
      </c>
      <c r="L26">
        <f t="shared" si="13"/>
        <v>0</v>
      </c>
      <c r="M26">
        <f t="shared" si="14"/>
        <v>0</v>
      </c>
      <c r="N26" s="3">
        <f t="shared" ref="N26:N27" si="17">N25+J26-L26</f>
        <v>221</v>
      </c>
      <c r="O26" s="3">
        <f t="shared" ref="O26:O28" si="18">K26+O25-M26</f>
        <v>87</v>
      </c>
      <c r="P26" s="3">
        <f>N26*D26</f>
        <v>5485.22</v>
      </c>
      <c r="Q26" s="3">
        <f>O26*E26</f>
        <v>4162.08</v>
      </c>
      <c r="R26" s="3">
        <f t="shared" ref="R26:R31" si="19">ROUND(Q26+P26,2)</f>
        <v>9647.2999999999993</v>
      </c>
    </row>
    <row r="27" spans="1:20" x14ac:dyDescent="0.25">
      <c r="A27">
        <v>3</v>
      </c>
      <c r="B27">
        <v>24.82</v>
      </c>
      <c r="C27" s="3">
        <v>47.84</v>
      </c>
      <c r="D27">
        <v>24.07</v>
      </c>
      <c r="E27" s="3">
        <v>51.67</v>
      </c>
      <c r="F27">
        <v>0.6</v>
      </c>
      <c r="G27" s="3">
        <v>0.4</v>
      </c>
      <c r="H27" s="3">
        <v>1000</v>
      </c>
      <c r="J27" s="3">
        <f t="shared" si="15"/>
        <v>24</v>
      </c>
      <c r="K27" s="3">
        <f t="shared" si="16"/>
        <v>8</v>
      </c>
      <c r="L27">
        <f t="shared" si="13"/>
        <v>0</v>
      </c>
      <c r="M27">
        <f t="shared" si="14"/>
        <v>0</v>
      </c>
      <c r="N27" s="3">
        <f t="shared" si="17"/>
        <v>245</v>
      </c>
      <c r="O27" s="3">
        <f t="shared" si="18"/>
        <v>95</v>
      </c>
      <c r="P27" s="3">
        <f t="shared" ref="P27:P29" si="20">N27*D27</f>
        <v>5897.15</v>
      </c>
      <c r="Q27" s="3">
        <f t="shared" ref="Q27:Q29" si="21">O27*E27</f>
        <v>4908.6500000000005</v>
      </c>
      <c r="R27" s="3">
        <f t="shared" si="19"/>
        <v>10805.8</v>
      </c>
    </row>
    <row r="28" spans="1:20" x14ac:dyDescent="0.25">
      <c r="A28">
        <v>4</v>
      </c>
      <c r="B28">
        <v>24.07</v>
      </c>
      <c r="C28" s="3">
        <v>51.67</v>
      </c>
      <c r="D28">
        <v>25.76</v>
      </c>
      <c r="E28" s="3">
        <v>54.25</v>
      </c>
      <c r="F28">
        <v>0.6</v>
      </c>
      <c r="G28" s="3">
        <v>0.4</v>
      </c>
      <c r="H28" s="3">
        <v>1000</v>
      </c>
      <c r="J28" s="3">
        <f t="shared" si="15"/>
        <v>24</v>
      </c>
      <c r="K28" s="3">
        <f t="shared" si="16"/>
        <v>7</v>
      </c>
      <c r="L28">
        <f t="shared" si="13"/>
        <v>0</v>
      </c>
      <c r="M28">
        <f t="shared" si="14"/>
        <v>0</v>
      </c>
      <c r="N28" s="3">
        <f>N27+J28-L28</f>
        <v>269</v>
      </c>
      <c r="O28" s="3">
        <f t="shared" si="18"/>
        <v>102</v>
      </c>
      <c r="P28" s="3">
        <f t="shared" si="20"/>
        <v>6929.4400000000005</v>
      </c>
      <c r="Q28" s="3">
        <f t="shared" si="21"/>
        <v>5533.5</v>
      </c>
      <c r="R28" s="3">
        <f t="shared" si="19"/>
        <v>12462.94</v>
      </c>
    </row>
    <row r="29" spans="1:20" x14ac:dyDescent="0.25">
      <c r="A29">
        <v>5</v>
      </c>
      <c r="B29">
        <v>25.76</v>
      </c>
      <c r="C29" s="3">
        <v>54.25</v>
      </c>
      <c r="D29">
        <v>31.42</v>
      </c>
      <c r="E29">
        <v>55.88</v>
      </c>
      <c r="F29">
        <v>0.6</v>
      </c>
      <c r="G29" s="3">
        <v>0.4</v>
      </c>
      <c r="H29" s="3">
        <v>1000</v>
      </c>
      <c r="J29" s="3">
        <f t="shared" si="15"/>
        <v>23</v>
      </c>
      <c r="K29" s="3">
        <f t="shared" si="16"/>
        <v>7</v>
      </c>
      <c r="L29">
        <f>INT(I29*F29/D29)</f>
        <v>0</v>
      </c>
      <c r="M29">
        <f>INT(I29*G29/E29)</f>
        <v>0</v>
      </c>
      <c r="N29" s="3">
        <f>N28+J29-L29</f>
        <v>292</v>
      </c>
      <c r="O29" s="3">
        <f>K29+O28-M29</f>
        <v>109</v>
      </c>
      <c r="P29" s="3">
        <f t="shared" si="20"/>
        <v>9174.6400000000012</v>
      </c>
      <c r="Q29" s="3">
        <f t="shared" si="21"/>
        <v>6090.92</v>
      </c>
      <c r="R29" s="3">
        <f t="shared" si="19"/>
        <v>15265.56</v>
      </c>
      <c r="T29">
        <f>R29*0.8</f>
        <v>12212.448</v>
      </c>
    </row>
    <row r="30" spans="1:20" x14ac:dyDescent="0.25">
      <c r="B30">
        <v>25.76</v>
      </c>
      <c r="C30" s="3">
        <v>54.25</v>
      </c>
      <c r="D30">
        <v>31.42</v>
      </c>
      <c r="E30">
        <v>55.88</v>
      </c>
      <c r="F30">
        <v>0.6</v>
      </c>
      <c r="G30" s="3">
        <v>0.4</v>
      </c>
      <c r="H30" s="3">
        <v>0</v>
      </c>
      <c r="J30" s="3">
        <f t="shared" ref="J30" si="22">INT(H30*F30/B30)</f>
        <v>0</v>
      </c>
      <c r="K30" s="3">
        <f t="shared" ref="K30" si="23">INT(H30*G30/C30)</f>
        <v>0</v>
      </c>
      <c r="L30">
        <f>INT(I30*F30/D30)</f>
        <v>0</v>
      </c>
      <c r="M30">
        <f>INT(I30*G30/E30)</f>
        <v>0</v>
      </c>
      <c r="N30" s="3">
        <f>N29+J30-L30</f>
        <v>292</v>
      </c>
      <c r="O30" s="3">
        <f>K30+O29-M30</f>
        <v>109</v>
      </c>
      <c r="P30" s="3">
        <f t="shared" ref="P30" si="24">N30*D30</f>
        <v>9174.6400000000012</v>
      </c>
      <c r="Q30" s="3">
        <f t="shared" ref="Q30" si="25">O30*E30</f>
        <v>6090.92</v>
      </c>
      <c r="R30" s="3">
        <f t="shared" si="19"/>
        <v>15265.56</v>
      </c>
    </row>
    <row r="31" spans="1:20" x14ac:dyDescent="0.25">
      <c r="L31" s="3">
        <f>L30*D30</f>
        <v>0</v>
      </c>
      <c r="M31" s="3">
        <f>E30*M30</f>
        <v>0</v>
      </c>
      <c r="N31" s="3">
        <f>INT(N30*0.8)</f>
        <v>233</v>
      </c>
      <c r="O31" s="3">
        <f>INT(O30*0.8)</f>
        <v>87</v>
      </c>
      <c r="P31" s="4">
        <f>N31*D30</f>
        <v>7320.8600000000006</v>
      </c>
      <c r="Q31" s="2">
        <f>O31*E30</f>
        <v>4861.5600000000004</v>
      </c>
      <c r="R31" s="3">
        <f t="shared" si="19"/>
        <v>12182.42</v>
      </c>
    </row>
    <row r="32" spans="1:20" x14ac:dyDescent="0.25">
      <c r="M32" s="3">
        <f>L31+M31</f>
        <v>0</v>
      </c>
    </row>
    <row r="35" spans="1:20" x14ac:dyDescent="0.25">
      <c r="A35" t="s">
        <v>19</v>
      </c>
      <c r="B35" t="s">
        <v>13</v>
      </c>
      <c r="D35" t="s">
        <v>14</v>
      </c>
      <c r="F35" t="s">
        <v>15</v>
      </c>
      <c r="G35" t="s">
        <v>16</v>
      </c>
      <c r="H35" t="s">
        <v>7</v>
      </c>
      <c r="I35" t="s">
        <v>10</v>
      </c>
      <c r="J35" t="s">
        <v>8</v>
      </c>
      <c r="K35" t="s">
        <v>9</v>
      </c>
      <c r="L35" t="s">
        <v>11</v>
      </c>
      <c r="M35" t="s">
        <v>12</v>
      </c>
      <c r="N35" t="s">
        <v>4</v>
      </c>
    </row>
    <row r="36" spans="1:20" x14ac:dyDescent="0.25">
      <c r="B36" t="s">
        <v>0</v>
      </c>
      <c r="C36" t="s">
        <v>1</v>
      </c>
      <c r="N36" t="s">
        <v>0</v>
      </c>
      <c r="O36" t="s">
        <v>1</v>
      </c>
      <c r="P36" t="s">
        <v>20</v>
      </c>
      <c r="Q36" t="s">
        <v>21</v>
      </c>
    </row>
    <row r="37" spans="1:20" x14ac:dyDescent="0.25">
      <c r="A37">
        <v>1</v>
      </c>
      <c r="B37">
        <v>30</v>
      </c>
      <c r="C37">
        <v>50</v>
      </c>
      <c r="D37">
        <v>32.700000000000003</v>
      </c>
      <c r="E37" s="3">
        <v>51.5</v>
      </c>
      <c r="F37">
        <v>0.6</v>
      </c>
      <c r="G37" s="3">
        <v>0.4</v>
      </c>
      <c r="H37" s="3">
        <v>10000</v>
      </c>
      <c r="I37" s="3"/>
      <c r="J37" s="3">
        <f>INT(H37*F37/B37)</f>
        <v>200</v>
      </c>
      <c r="K37" s="3">
        <f>INT(H37*G37/C37)</f>
        <v>80</v>
      </c>
      <c r="L37">
        <f t="shared" ref="L37:L40" si="26">INT(I37*F37/D37)</f>
        <v>0</v>
      </c>
      <c r="M37">
        <f>INT(I37*G37/E37)</f>
        <v>0</v>
      </c>
      <c r="N37" s="3">
        <f>J37</f>
        <v>200</v>
      </c>
      <c r="O37" s="3">
        <f>K37</f>
        <v>80</v>
      </c>
      <c r="P37" s="3">
        <f>N37*D37</f>
        <v>6540.0000000000009</v>
      </c>
      <c r="Q37" s="3">
        <f t="shared" ref="Q37:Q40" si="27">O37*E37</f>
        <v>4120</v>
      </c>
      <c r="R37" s="3">
        <f t="shared" ref="R37:R44" si="28">ROUND(Q37+P37,2)</f>
        <v>10660</v>
      </c>
    </row>
    <row r="38" spans="1:20" x14ac:dyDescent="0.25">
      <c r="A38">
        <v>2</v>
      </c>
      <c r="B38">
        <v>32.700000000000003</v>
      </c>
      <c r="C38" s="3">
        <v>51.5</v>
      </c>
      <c r="D38">
        <v>25.18</v>
      </c>
      <c r="E38" s="3">
        <v>56.14</v>
      </c>
      <c r="F38">
        <v>0.6</v>
      </c>
      <c r="G38" s="3">
        <v>0.4</v>
      </c>
      <c r="H38" s="3">
        <v>1000</v>
      </c>
      <c r="I38" s="3"/>
      <c r="J38" s="3">
        <f t="shared" ref="J38:J42" si="29">INT(H38*F38/B38)</f>
        <v>18</v>
      </c>
      <c r="K38" s="3">
        <f t="shared" ref="K38:K42" si="30">INT(H38*G38/C38)</f>
        <v>7</v>
      </c>
      <c r="L38">
        <f t="shared" si="26"/>
        <v>0</v>
      </c>
      <c r="M38">
        <f t="shared" ref="M38:M40" si="31">INT(I38*G38/E38)</f>
        <v>0</v>
      </c>
      <c r="N38" s="3">
        <f>N37+J38</f>
        <v>218</v>
      </c>
      <c r="O38" s="3">
        <f>K38+O37</f>
        <v>87</v>
      </c>
      <c r="P38" s="3">
        <f>N38*D38</f>
        <v>5489.24</v>
      </c>
      <c r="Q38" s="3">
        <f t="shared" si="27"/>
        <v>4884.18</v>
      </c>
      <c r="R38" s="3">
        <f t="shared" si="28"/>
        <v>10373.42</v>
      </c>
    </row>
    <row r="39" spans="1:20" x14ac:dyDescent="0.25">
      <c r="A39">
        <v>3</v>
      </c>
      <c r="B39">
        <v>25.18</v>
      </c>
      <c r="C39" s="3">
        <v>56.14</v>
      </c>
      <c r="D39">
        <v>23.67</v>
      </c>
      <c r="E39" s="3">
        <v>56.7</v>
      </c>
      <c r="F39">
        <v>0.6</v>
      </c>
      <c r="G39" s="3">
        <v>0.4</v>
      </c>
      <c r="H39" s="3">
        <v>1000</v>
      </c>
      <c r="J39" s="3">
        <f t="shared" si="29"/>
        <v>23</v>
      </c>
      <c r="K39" s="3">
        <f t="shared" si="30"/>
        <v>7</v>
      </c>
      <c r="L39">
        <f t="shared" si="26"/>
        <v>0</v>
      </c>
      <c r="M39">
        <f t="shared" si="31"/>
        <v>0</v>
      </c>
      <c r="N39" s="3">
        <f>N38+J39</f>
        <v>241</v>
      </c>
      <c r="O39" s="3">
        <f>K39+O38</f>
        <v>94</v>
      </c>
      <c r="P39" s="3">
        <f t="shared" ref="P39:P40" si="32">N39*D39</f>
        <v>5704.47</v>
      </c>
      <c r="Q39" s="3">
        <f t="shared" si="27"/>
        <v>5329.8</v>
      </c>
      <c r="R39" s="3">
        <f t="shared" si="28"/>
        <v>11034.27</v>
      </c>
    </row>
    <row r="40" spans="1:20" x14ac:dyDescent="0.25">
      <c r="A40">
        <v>4</v>
      </c>
      <c r="B40">
        <v>23.67</v>
      </c>
      <c r="C40" s="3">
        <v>56.7</v>
      </c>
      <c r="D40">
        <v>30.53</v>
      </c>
      <c r="E40" s="3">
        <v>57.83</v>
      </c>
      <c r="F40">
        <v>0.6</v>
      </c>
      <c r="G40" s="3">
        <v>0.4</v>
      </c>
      <c r="H40" s="3">
        <v>1000</v>
      </c>
      <c r="J40" s="3">
        <f t="shared" si="29"/>
        <v>25</v>
      </c>
      <c r="K40" s="3">
        <f t="shared" si="30"/>
        <v>7</v>
      </c>
      <c r="L40">
        <f t="shared" si="26"/>
        <v>0</v>
      </c>
      <c r="M40">
        <f t="shared" si="31"/>
        <v>0</v>
      </c>
      <c r="N40" s="3">
        <f>N39+J40</f>
        <v>266</v>
      </c>
      <c r="O40" s="3">
        <f>K40+O39</f>
        <v>101</v>
      </c>
      <c r="P40" s="3">
        <f t="shared" si="32"/>
        <v>8120.9800000000005</v>
      </c>
      <c r="Q40" s="3">
        <f t="shared" si="27"/>
        <v>5840.83</v>
      </c>
      <c r="R40" s="3">
        <f t="shared" si="28"/>
        <v>13961.81</v>
      </c>
    </row>
    <row r="41" spans="1:20" x14ac:dyDescent="0.25">
      <c r="A41">
        <v>5</v>
      </c>
      <c r="B41">
        <v>30.53</v>
      </c>
      <c r="C41" s="3">
        <v>57.83</v>
      </c>
      <c r="D41">
        <v>34.200000000000003</v>
      </c>
      <c r="E41" s="3">
        <v>59.57</v>
      </c>
      <c r="F41">
        <v>0.6</v>
      </c>
      <c r="G41" s="3">
        <v>0.4</v>
      </c>
      <c r="H41" s="3">
        <v>1000</v>
      </c>
      <c r="I41" s="3"/>
      <c r="J41" s="3">
        <f t="shared" si="29"/>
        <v>19</v>
      </c>
      <c r="K41" s="3">
        <f t="shared" si="30"/>
        <v>6</v>
      </c>
      <c r="L41">
        <f>INT(I41*F41/D41)</f>
        <v>0</v>
      </c>
      <c r="M41">
        <f>INT(I41*G41/E41)</f>
        <v>0</v>
      </c>
      <c r="N41" s="3">
        <f>N40+J41-L41</f>
        <v>285</v>
      </c>
      <c r="O41" s="3">
        <f>K41+O40-M41</f>
        <v>107</v>
      </c>
      <c r="P41" s="3">
        <f>N41*D41</f>
        <v>9747</v>
      </c>
      <c r="Q41" s="3">
        <f>O41*E41</f>
        <v>6373.99</v>
      </c>
      <c r="R41" s="3">
        <f t="shared" si="28"/>
        <v>16120.99</v>
      </c>
      <c r="T41">
        <f>R41*0.8</f>
        <v>12896.792000000001</v>
      </c>
    </row>
    <row r="42" spans="1:20" x14ac:dyDescent="0.25">
      <c r="B42">
        <v>34.200000000000003</v>
      </c>
      <c r="C42" s="3">
        <v>59.57</v>
      </c>
      <c r="D42">
        <v>34.200000000000003</v>
      </c>
      <c r="E42" s="3">
        <v>59.57</v>
      </c>
      <c r="F42">
        <v>0.6</v>
      </c>
      <c r="G42" s="3">
        <v>0.4</v>
      </c>
      <c r="H42" s="3">
        <v>0</v>
      </c>
      <c r="I42" s="3"/>
      <c r="J42" s="3">
        <f t="shared" si="29"/>
        <v>0</v>
      </c>
      <c r="K42" s="3">
        <f t="shared" si="30"/>
        <v>0</v>
      </c>
      <c r="L42">
        <f>INT(I42*F42/D42)</f>
        <v>0</v>
      </c>
      <c r="M42">
        <f>INT(I42*G42/E42)</f>
        <v>0</v>
      </c>
      <c r="N42" s="3">
        <f>N41+J42-L42</f>
        <v>285</v>
      </c>
      <c r="O42" s="3">
        <f>K42+O41-M42</f>
        <v>107</v>
      </c>
      <c r="P42" s="3">
        <f>N42*D42</f>
        <v>9747</v>
      </c>
      <c r="Q42" s="3">
        <f>O42*E42</f>
        <v>6373.99</v>
      </c>
      <c r="R42" s="3">
        <f t="shared" si="28"/>
        <v>16120.99</v>
      </c>
    </row>
    <row r="43" spans="1:20" x14ac:dyDescent="0.25">
      <c r="B43" s="3"/>
      <c r="H43" t="s">
        <v>22</v>
      </c>
      <c r="I43" s="1">
        <v>1</v>
      </c>
      <c r="J43" s="3"/>
      <c r="L43">
        <f>D42*L42</f>
        <v>0</v>
      </c>
      <c r="M43">
        <f>E42*M42</f>
        <v>0</v>
      </c>
      <c r="P43" s="5">
        <f>P41/R41</f>
        <v>0.60461547336733046</v>
      </c>
      <c r="Q43" s="4">
        <f>Q41/R41</f>
        <v>0.3953845266326696</v>
      </c>
      <c r="R43" s="3">
        <f t="shared" si="28"/>
        <v>1</v>
      </c>
    </row>
    <row r="44" spans="1:20" x14ac:dyDescent="0.25">
      <c r="L44" s="4" t="e">
        <f>M44/I42</f>
        <v>#DIV/0!</v>
      </c>
      <c r="M44" s="3">
        <f>L43+M43</f>
        <v>0</v>
      </c>
      <c r="N44" s="3">
        <f>N42*0.8</f>
        <v>228</v>
      </c>
      <c r="O44">
        <f>INT(O42*0.8)</f>
        <v>85</v>
      </c>
      <c r="P44" s="3">
        <f>N44*D41</f>
        <v>7797.6</v>
      </c>
      <c r="Q44" s="3">
        <f>E42*O44</f>
        <v>5063.45</v>
      </c>
      <c r="R44" s="3">
        <f t="shared" si="28"/>
        <v>12861.05</v>
      </c>
    </row>
    <row r="46" spans="1:20" x14ac:dyDescent="0.25">
      <c r="M46">
        <v>11034.27</v>
      </c>
      <c r="N46">
        <v>0.7</v>
      </c>
      <c r="O46">
        <v>0.3</v>
      </c>
    </row>
    <row r="47" spans="1:20" x14ac:dyDescent="0.25">
      <c r="N47">
        <f>N46*M46</f>
        <v>7723.9889999999996</v>
      </c>
      <c r="O47">
        <f>M46*O46</f>
        <v>3310.2809999999999</v>
      </c>
    </row>
    <row r="48" spans="1:20" x14ac:dyDescent="0.25">
      <c r="N48">
        <v>5704.47</v>
      </c>
      <c r="O48">
        <v>5329.8</v>
      </c>
    </row>
    <row r="49" spans="13:16" x14ac:dyDescent="0.25">
      <c r="N49">
        <f>N47-N48</f>
        <v>2019.5189999999993</v>
      </c>
      <c r="O49">
        <f>O47-O48</f>
        <v>-2019.5190000000002</v>
      </c>
    </row>
    <row r="50" spans="13:16" x14ac:dyDescent="0.25">
      <c r="N50">
        <f>N49/B40</f>
        <v>85.319771863117836</v>
      </c>
      <c r="O50">
        <f>O49/C40</f>
        <v>-35.617619047619051</v>
      </c>
    </row>
    <row r="53" spans="13:16" x14ac:dyDescent="0.25">
      <c r="M53" s="3">
        <f>11034.27+H39</f>
        <v>12034.27</v>
      </c>
      <c r="N53">
        <v>0.7</v>
      </c>
      <c r="O53">
        <v>0.3</v>
      </c>
    </row>
    <row r="54" spans="13:16" x14ac:dyDescent="0.25">
      <c r="N54">
        <f>N53*M53</f>
        <v>8423.9889999999996</v>
      </c>
      <c r="O54">
        <f>M53*O53</f>
        <v>3610.2809999999999</v>
      </c>
    </row>
    <row r="55" spans="13:16" x14ac:dyDescent="0.25">
      <c r="N55">
        <v>5704.47</v>
      </c>
      <c r="O55">
        <v>5329.8</v>
      </c>
    </row>
    <row r="56" spans="13:16" x14ac:dyDescent="0.25">
      <c r="N56">
        <f>N54-N55</f>
        <v>2719.5189999999993</v>
      </c>
      <c r="O56">
        <f>O54-O55</f>
        <v>-1719.5190000000002</v>
      </c>
    </row>
    <row r="57" spans="13:16" x14ac:dyDescent="0.25">
      <c r="N57" s="3">
        <f>N56/B40</f>
        <v>114.89307139839455</v>
      </c>
      <c r="O57" s="3">
        <f>O56/C40</f>
        <v>-30.32661375661376</v>
      </c>
    </row>
    <row r="58" spans="13:16" x14ac:dyDescent="0.25">
      <c r="N58">
        <f>N57*B40</f>
        <v>2719.5189999999993</v>
      </c>
      <c r="O58">
        <f>O57*C40</f>
        <v>-1719.5190000000002</v>
      </c>
      <c r="P58">
        <f>O58+N58</f>
        <v>999.99999999999909</v>
      </c>
    </row>
    <row r="59" spans="13:16" x14ac:dyDescent="0.25">
      <c r="N59" s="3">
        <f>N39+N57</f>
        <v>355.89307139839457</v>
      </c>
      <c r="O59" s="3">
        <f>O39+O57</f>
        <v>63.67338624338624</v>
      </c>
    </row>
    <row r="60" spans="13:16" x14ac:dyDescent="0.25">
      <c r="N60">
        <f>N59*B40</f>
        <v>8423.9889999999996</v>
      </c>
      <c r="O60">
        <f>O59*C40</f>
        <v>3610.2809999999999</v>
      </c>
      <c r="P60">
        <f>SUM(N60:O60)</f>
        <v>12034.27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AD17-E895-4016-A701-76A664792864}">
  <dimension ref="F2:H19"/>
  <sheetViews>
    <sheetView workbookViewId="0">
      <selection activeCell="H19" sqref="F2:H19"/>
    </sheetView>
  </sheetViews>
  <sheetFormatPr defaultRowHeight="15" x14ac:dyDescent="0.25"/>
  <sheetData>
    <row r="2" spans="6:8" x14ac:dyDescent="0.25">
      <c r="G2" t="s">
        <v>5</v>
      </c>
    </row>
    <row r="3" spans="6:8" x14ac:dyDescent="0.25">
      <c r="G3" t="s">
        <v>23</v>
      </c>
      <c r="H3" t="s">
        <v>24</v>
      </c>
    </row>
    <row r="4" spans="6:8" x14ac:dyDescent="0.25">
      <c r="F4">
        <v>1</v>
      </c>
      <c r="G4">
        <v>100</v>
      </c>
      <c r="H4">
        <v>100</v>
      </c>
    </row>
    <row r="5" spans="6:8" x14ac:dyDescent="0.25">
      <c r="F5">
        <v>2</v>
      </c>
      <c r="G5">
        <v>100</v>
      </c>
      <c r="H5">
        <v>100</v>
      </c>
    </row>
    <row r="6" spans="6:8" x14ac:dyDescent="0.25">
      <c r="F6">
        <v>3</v>
      </c>
      <c r="G6">
        <v>100</v>
      </c>
      <c r="H6">
        <v>75</v>
      </c>
    </row>
    <row r="7" spans="6:8" x14ac:dyDescent="0.25">
      <c r="F7">
        <v>4</v>
      </c>
      <c r="G7">
        <v>100</v>
      </c>
      <c r="H7">
        <v>60</v>
      </c>
    </row>
    <row r="8" spans="6:8" x14ac:dyDescent="0.25">
      <c r="F8">
        <v>5</v>
      </c>
      <c r="G8">
        <v>100</v>
      </c>
      <c r="H8">
        <v>40</v>
      </c>
    </row>
    <row r="9" spans="6:8" x14ac:dyDescent="0.25">
      <c r="F9">
        <v>6</v>
      </c>
      <c r="G9">
        <v>60</v>
      </c>
      <c r="H9">
        <v>40</v>
      </c>
    </row>
    <row r="10" spans="6:8" x14ac:dyDescent="0.25">
      <c r="F10">
        <v>7</v>
      </c>
      <c r="G10">
        <v>60</v>
      </c>
      <c r="H10">
        <v>20</v>
      </c>
    </row>
    <row r="11" spans="6:8" x14ac:dyDescent="0.25">
      <c r="F11">
        <v>8</v>
      </c>
      <c r="G11">
        <v>50</v>
      </c>
      <c r="H11">
        <v>20</v>
      </c>
    </row>
    <row r="12" spans="6:8" x14ac:dyDescent="0.25">
      <c r="F12">
        <v>9</v>
      </c>
      <c r="G12">
        <v>40</v>
      </c>
      <c r="H12">
        <v>20</v>
      </c>
    </row>
    <row r="13" spans="6:8" x14ac:dyDescent="0.25">
      <c r="F13">
        <v>10</v>
      </c>
      <c r="G13">
        <v>40</v>
      </c>
      <c r="H13">
        <v>20</v>
      </c>
    </row>
    <row r="14" spans="6:8" x14ac:dyDescent="0.25">
      <c r="F14">
        <v>11</v>
      </c>
      <c r="G14">
        <v>30</v>
      </c>
      <c r="H14">
        <v>20</v>
      </c>
    </row>
    <row r="15" spans="6:8" x14ac:dyDescent="0.25">
      <c r="F15">
        <v>12</v>
      </c>
      <c r="G15">
        <v>30</v>
      </c>
      <c r="H15">
        <v>20</v>
      </c>
    </row>
    <row r="16" spans="6:8" x14ac:dyDescent="0.25">
      <c r="F16">
        <v>13</v>
      </c>
      <c r="G16">
        <v>30</v>
      </c>
      <c r="H16">
        <v>20</v>
      </c>
    </row>
    <row r="17" spans="6:8" x14ac:dyDescent="0.25">
      <c r="F17">
        <v>14</v>
      </c>
      <c r="G17">
        <v>30</v>
      </c>
      <c r="H17">
        <v>20</v>
      </c>
    </row>
    <row r="18" spans="6:8" x14ac:dyDescent="0.25">
      <c r="F18">
        <v>15</v>
      </c>
      <c r="G18">
        <v>30</v>
      </c>
      <c r="H18">
        <v>20</v>
      </c>
    </row>
    <row r="19" spans="6:8" x14ac:dyDescent="0.25">
      <c r="F19">
        <v>16</v>
      </c>
      <c r="G19">
        <v>20</v>
      </c>
      <c r="H19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glide 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2023-04-15T10:50:21Z</dcterms:created>
  <dcterms:modified xsi:type="dcterms:W3CDTF">2023-05-08T12:17:04Z</dcterms:modified>
</cp:coreProperties>
</file>