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matsz\programowanie\Optymalizacja_portfela\julia_msp\"/>
    </mc:Choice>
  </mc:AlternateContent>
  <xr:revisionPtr revIDLastSave="0" documentId="13_ncr:1_{01991B96-17E8-4EEC-9E54-C962BAD406D3}" xr6:coauthVersionLast="47" xr6:coauthVersionMax="47" xr10:uidLastSave="{00000000-0000-0000-0000-000000000000}"/>
  <bookViews>
    <workbookView xWindow="-108" yWindow="-108" windowWidth="23256" windowHeight="12456" xr2:uid="{E8CF1CA2-D953-46E5-99F4-DA96611E7E6D}"/>
  </bookViews>
  <sheets>
    <sheet name="goal_data" sheetId="4" r:id="rId1"/>
    <sheet name="goal_data_5" sheetId="5" r:id="rId2"/>
    <sheet name="utiliti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4" l="1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3" i="4"/>
  <c r="K4" i="4"/>
  <c r="K5" i="4"/>
  <c r="K6" i="4"/>
  <c r="K7" i="4"/>
  <c r="K8" i="4"/>
  <c r="K9" i="4"/>
  <c r="K2" i="4"/>
  <c r="E2" i="5"/>
  <c r="L3" i="5"/>
  <c r="L5" i="5"/>
  <c r="L6" i="5"/>
  <c r="L7" i="5"/>
  <c r="D2" i="5"/>
  <c r="C2" i="5"/>
  <c r="B2" i="5"/>
  <c r="B7" i="5"/>
  <c r="B28" i="4"/>
  <c r="C7" i="5"/>
  <c r="B6" i="5"/>
  <c r="C6" i="5"/>
  <c r="D5" i="5"/>
  <c r="C5" i="5"/>
  <c r="B5" i="5"/>
  <c r="B4" i="5"/>
  <c r="D3" i="5"/>
  <c r="C3" i="5"/>
  <c r="B3" i="5"/>
  <c r="C4" i="5"/>
  <c r="D7" i="5"/>
  <c r="D4" i="5"/>
  <c r="L4" i="5" s="1"/>
  <c r="C28" i="4"/>
  <c r="D28" i="4"/>
  <c r="D6" i="5"/>
  <c r="E28" i="4"/>
  <c r="E8" i="5"/>
  <c r="L28" i="5"/>
  <c r="F7" i="5"/>
  <c r="F6" i="5"/>
  <c r="F5" i="5"/>
  <c r="F4" i="5"/>
  <c r="F3" i="5"/>
  <c r="F2" i="5"/>
  <c r="H2" i="5" s="1"/>
  <c r="I8" i="4"/>
  <c r="G11" i="4"/>
  <c r="H11" i="4"/>
  <c r="I11" i="4"/>
  <c r="I16" i="4"/>
  <c r="G18" i="4"/>
  <c r="G27" i="4"/>
  <c r="H27" i="4"/>
  <c r="I27" i="4"/>
  <c r="F3" i="4"/>
  <c r="I3" i="4" s="1"/>
  <c r="F4" i="4"/>
  <c r="G4" i="4" s="1"/>
  <c r="F5" i="4"/>
  <c r="G5" i="4" s="1"/>
  <c r="F6" i="4"/>
  <c r="H6" i="4" s="1"/>
  <c r="F7" i="4"/>
  <c r="I7" i="4" s="1"/>
  <c r="F8" i="4"/>
  <c r="G8" i="4" s="1"/>
  <c r="F9" i="4"/>
  <c r="G9" i="4" s="1"/>
  <c r="F10" i="4"/>
  <c r="H10" i="4" s="1"/>
  <c r="F12" i="4"/>
  <c r="G12" i="4" s="1"/>
  <c r="F13" i="4"/>
  <c r="G13" i="4" s="1"/>
  <c r="F14" i="4"/>
  <c r="H14" i="4" s="1"/>
  <c r="F15" i="4"/>
  <c r="I15" i="4" s="1"/>
  <c r="F16" i="4"/>
  <c r="G16" i="4" s="1"/>
  <c r="F17" i="4"/>
  <c r="G17" i="4" s="1"/>
  <c r="F18" i="4"/>
  <c r="H18" i="4" s="1"/>
  <c r="F19" i="4"/>
  <c r="I19" i="4" s="1"/>
  <c r="F20" i="4"/>
  <c r="G20" i="4" s="1"/>
  <c r="F21" i="4"/>
  <c r="G21" i="4" s="1"/>
  <c r="F22" i="4"/>
  <c r="H22" i="4" s="1"/>
  <c r="F23" i="4"/>
  <c r="I23" i="4" s="1"/>
  <c r="F24" i="4"/>
  <c r="G24" i="4" s="1"/>
  <c r="F25" i="4"/>
  <c r="G25" i="4" s="1"/>
  <c r="F26" i="4"/>
  <c r="H26" i="4" s="1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2" i="4"/>
  <c r="I2" i="4" s="1"/>
  <c r="D8" i="2"/>
  <c r="V8" i="2" s="1"/>
  <c r="B8" i="2"/>
  <c r="T8" i="2" s="1"/>
  <c r="N8" i="2"/>
  <c r="U8" i="2"/>
  <c r="C8" i="2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I20" i="4" l="1"/>
  <c r="I2" i="5"/>
  <c r="L2" i="5"/>
  <c r="L8" i="5" s="1"/>
  <c r="G2" i="5"/>
  <c r="G26" i="4"/>
  <c r="G14" i="4"/>
  <c r="H7" i="4"/>
  <c r="H4" i="5"/>
  <c r="P8" i="2"/>
  <c r="I24" i="4"/>
  <c r="I12" i="4"/>
  <c r="I4" i="4"/>
  <c r="G2" i="4"/>
  <c r="G22" i="4"/>
  <c r="H3" i="4"/>
  <c r="H6" i="5"/>
  <c r="I4" i="5"/>
  <c r="I7" i="5"/>
  <c r="G5" i="5"/>
  <c r="B8" i="5"/>
  <c r="I3" i="5"/>
  <c r="C8" i="5"/>
  <c r="D8" i="5"/>
  <c r="H15" i="4"/>
  <c r="H2" i="4"/>
  <c r="I25" i="4"/>
  <c r="H24" i="4"/>
  <c r="G23" i="4"/>
  <c r="I21" i="4"/>
  <c r="H20" i="4"/>
  <c r="G19" i="4"/>
  <c r="I17" i="4"/>
  <c r="H16" i="4"/>
  <c r="G15" i="4"/>
  <c r="I13" i="4"/>
  <c r="H12" i="4"/>
  <c r="I9" i="4"/>
  <c r="H8" i="4"/>
  <c r="G7" i="4"/>
  <c r="I5" i="4"/>
  <c r="H4" i="4"/>
  <c r="G3" i="4"/>
  <c r="H19" i="4"/>
  <c r="I26" i="4"/>
  <c r="H25" i="4"/>
  <c r="I22" i="4"/>
  <c r="H21" i="4"/>
  <c r="I18" i="4"/>
  <c r="H17" i="4"/>
  <c r="I14" i="4"/>
  <c r="H13" i="4"/>
  <c r="I10" i="4"/>
  <c r="H9" i="4"/>
  <c r="I6" i="4"/>
  <c r="H5" i="4"/>
  <c r="H23" i="4"/>
  <c r="G10" i="4"/>
  <c r="G6" i="4"/>
  <c r="G4" i="5"/>
  <c r="G6" i="5"/>
  <c r="H5" i="5"/>
  <c r="I6" i="5"/>
  <c r="G3" i="5"/>
  <c r="I5" i="5"/>
  <c r="G7" i="5"/>
  <c r="H3" i="5"/>
  <c r="H7" i="5"/>
  <c r="O8" i="2"/>
  <c r="T12" i="2"/>
  <c r="K10" i="2"/>
  <c r="E10" i="2"/>
  <c r="N12" i="2"/>
  <c r="H12" i="2" l="1"/>
  <c r="B12" i="2"/>
  <c r="B10" i="2" s="1"/>
  <c r="B11" i="2" s="1"/>
  <c r="H10" i="2" l="1"/>
  <c r="I10" i="2"/>
  <c r="J10" i="2"/>
  <c r="P10" i="2" s="1"/>
  <c r="V10" i="2" s="1"/>
  <c r="V11" i="2" s="1"/>
  <c r="D10" i="2"/>
  <c r="D11" i="2" s="1"/>
  <c r="C10" i="2"/>
  <c r="C11" i="2" s="1"/>
  <c r="E11" i="2"/>
  <c r="N10" i="2"/>
  <c r="T10" i="2" s="1"/>
  <c r="J27" i="4" l="1"/>
  <c r="J23" i="4"/>
  <c r="J24" i="4"/>
  <c r="J25" i="4"/>
  <c r="J26" i="4"/>
  <c r="J19" i="4"/>
  <c r="J3" i="4"/>
  <c r="J22" i="4"/>
  <c r="J20" i="4"/>
  <c r="J17" i="4"/>
  <c r="J14" i="4"/>
  <c r="J7" i="4"/>
  <c r="J4" i="4"/>
  <c r="J13" i="4"/>
  <c r="J10" i="4"/>
  <c r="J9" i="4"/>
  <c r="J21" i="4"/>
  <c r="J18" i="4"/>
  <c r="J15" i="4"/>
  <c r="J5" i="4"/>
  <c r="J2" i="4"/>
  <c r="J12" i="4"/>
  <c r="J11" i="4"/>
  <c r="J8" i="4"/>
  <c r="J16" i="4"/>
  <c r="J6" i="4"/>
  <c r="T11" i="2"/>
  <c r="I11" i="2"/>
  <c r="O10" i="2"/>
  <c r="J11" i="2"/>
  <c r="P11" i="2"/>
  <c r="K11" i="2"/>
  <c r="Q10" i="2"/>
  <c r="N11" i="2"/>
  <c r="E15" i="2"/>
  <c r="H11" i="2"/>
  <c r="K15" i="2"/>
  <c r="G39" i="4" l="1"/>
  <c r="G33" i="4"/>
  <c r="G43" i="4"/>
  <c r="G37" i="4"/>
  <c r="G31" i="4"/>
  <c r="G42" i="4"/>
  <c r="G36" i="4"/>
  <c r="G30" i="4"/>
  <c r="G41" i="4"/>
  <c r="G35" i="4"/>
  <c r="G29" i="4"/>
  <c r="G40" i="4"/>
  <c r="G34" i="4"/>
  <c r="G38" i="4"/>
  <c r="G32" i="4"/>
  <c r="I43" i="4"/>
  <c r="I37" i="4"/>
  <c r="I31" i="4"/>
  <c r="I41" i="4"/>
  <c r="I35" i="4"/>
  <c r="I29" i="4"/>
  <c r="I40" i="4"/>
  <c r="I34" i="4"/>
  <c r="I39" i="4"/>
  <c r="I33" i="4"/>
  <c r="I42" i="4"/>
  <c r="I36" i="4"/>
  <c r="I30" i="4"/>
  <c r="I38" i="4"/>
  <c r="I32" i="4"/>
  <c r="Q11" i="2"/>
  <c r="W10" i="2"/>
  <c r="W11" i="2" s="1"/>
  <c r="J42" i="4"/>
  <c r="J36" i="4"/>
  <c r="J30" i="4"/>
  <c r="J35" i="4"/>
  <c r="J40" i="4"/>
  <c r="J34" i="4"/>
  <c r="J39" i="4"/>
  <c r="J33" i="4"/>
  <c r="J38" i="4"/>
  <c r="J32" i="4"/>
  <c r="J43" i="4"/>
  <c r="J37" i="4"/>
  <c r="J31" i="4"/>
  <c r="J41" i="4"/>
  <c r="J29" i="4"/>
  <c r="H38" i="4"/>
  <c r="H32" i="4"/>
  <c r="H31" i="4"/>
  <c r="H42" i="4"/>
  <c r="H36" i="4"/>
  <c r="H30" i="4"/>
  <c r="H41" i="4"/>
  <c r="H35" i="4"/>
  <c r="H29" i="4"/>
  <c r="H40" i="4"/>
  <c r="H34" i="4"/>
  <c r="H39" i="4"/>
  <c r="H33" i="4"/>
  <c r="H43" i="4"/>
  <c r="H37" i="4"/>
  <c r="O11" i="2"/>
  <c r="U10" i="2"/>
  <c r="Q15" i="2"/>
  <c r="U11" i="2" l="1"/>
  <c r="W15" i="2"/>
  <c r="B17" i="2" s="1"/>
</calcChain>
</file>

<file path=xl/sharedStrings.xml><?xml version="1.0" encoding="utf-8"?>
<sst xmlns="http://schemas.openxmlformats.org/spreadsheetml/2006/main" count="135" uniqueCount="32">
  <si>
    <t>minimum_limit</t>
  </si>
  <si>
    <t>t</t>
  </si>
  <si>
    <t>acceptable_limit</t>
  </si>
  <si>
    <t>desired_limit</t>
  </si>
  <si>
    <t>minimum_utility</t>
  </si>
  <si>
    <t>acceptable_utility</t>
  </si>
  <si>
    <t>desired_utility</t>
  </si>
  <si>
    <t>inflows</t>
  </si>
  <si>
    <t>above_desired_utility</t>
  </si>
  <si>
    <t>goal1 multiperiod</t>
  </si>
  <si>
    <t xml:space="preserve">goal3 </t>
  </si>
  <si>
    <t>goal2 multiperiod</t>
  </si>
  <si>
    <t>acceptable</t>
  </si>
  <si>
    <t>desired</t>
  </si>
  <si>
    <t>wartość</t>
  </si>
  <si>
    <t>slope</t>
  </si>
  <si>
    <t>utlility</t>
  </si>
  <si>
    <t>minimal</t>
  </si>
  <si>
    <t>length</t>
  </si>
  <si>
    <t>above desired</t>
  </si>
  <si>
    <t>start</t>
  </si>
  <si>
    <t>end</t>
  </si>
  <si>
    <t xml:space="preserve">period utlility </t>
  </si>
  <si>
    <t>Max utility</t>
  </si>
  <si>
    <t>max utility</t>
  </si>
  <si>
    <t>priority</t>
  </si>
  <si>
    <t>goal34</t>
  </si>
  <si>
    <t>S12</t>
  </si>
  <si>
    <t>razem</t>
  </si>
  <si>
    <t>years</t>
  </si>
  <si>
    <t>cashflow desired</t>
  </si>
  <si>
    <t>cashflows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</si>
</sst>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0_-;\-* #,##0.000_-;_-* &quot;-&quot;??_-;_-@_-"/>
    <numFmt numFmtId="165" formatCode="_-* #,##0.0000_-;\-* #,##0.0000_-;_-* &quot;-&quot;??_-;_-@_-"/>
    <numFmt numFmtId="166" formatCode="_-* #,##0.00\ _z_ł_-;\-* #,##0.00\ _z_ł_-;_-* &quot;-&quot;??\ _z_ł_-;_-@_-"/>
    <numFmt numFmtId="167" formatCode="_-* #,##0_-;\-* #,##0_-;_-* &quot;-&quot;??_-;_-@_-"/>
    <numFmt numFmtId="168" formatCode="_-* #,##0.0000\ _z_ł_-;\-* #,##0.0000\ _z_ł_-;_-* &quot;-&quot;????\ _z_ł_-;_-@_-"/>
  </numFmts>
  <fonts count="5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8"/>
      <color rgb="FF000000"/>
      <name val="Consolas"/>
      <family val="3"/>
      <charset val="238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43" fontId="0" fillId="0" borderId="0" xfId="1" applyFont="1"/>
    <xf numFmtId="43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1" applyNumberFormat="1" applyFont="1"/>
    <xf numFmtId="165" fontId="0" fillId="0" borderId="0" xfId="0" applyNumberFormat="1"/>
    <xf numFmtId="168" fontId="0" fillId="0" borderId="0" xfId="0" applyNumberFormat="1"/>
    <xf numFmtId="165" fontId="2" fillId="0" borderId="0" xfId="0" applyNumberFormat="1" applyFont="1" applyAlignment="1">
      <alignment vertical="center"/>
    </xf>
    <xf numFmtId="0" fontId="4" fillId="0" borderId="1" xfId="0" applyFont="1" applyBorder="1" applyAlignment="1">
      <alignment horizontal="right" wrapText="1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203FD-C9AE-45F0-8773-EECC728085CE}">
  <dimension ref="A1:K43"/>
  <sheetViews>
    <sheetView tabSelected="1" workbookViewId="0">
      <selection activeCell="E3" sqref="E3"/>
    </sheetView>
  </sheetViews>
  <sheetFormatPr defaultRowHeight="14.4" x14ac:dyDescent="0.3"/>
  <cols>
    <col min="7" max="7" width="16.6640625" customWidth="1"/>
    <col min="10" max="10" width="8.6640625" style="9"/>
  </cols>
  <sheetData>
    <row r="1" spans="1:11" x14ac:dyDescent="0.3">
      <c r="A1" t="s">
        <v>1</v>
      </c>
      <c r="B1" t="s">
        <v>0</v>
      </c>
      <c r="C1" s="1" t="s">
        <v>2</v>
      </c>
      <c r="D1" s="1" t="s">
        <v>3</v>
      </c>
      <c r="E1" s="1" t="s">
        <v>7</v>
      </c>
      <c r="F1" t="s">
        <v>25</v>
      </c>
      <c r="G1" s="1" t="s">
        <v>4</v>
      </c>
      <c r="H1" s="1" t="s">
        <v>5</v>
      </c>
      <c r="I1" s="1" t="s">
        <v>6</v>
      </c>
      <c r="J1" s="11" t="s">
        <v>8</v>
      </c>
      <c r="K1" s="1" t="s">
        <v>31</v>
      </c>
    </row>
    <row r="2" spans="1:11" x14ac:dyDescent="0.3">
      <c r="A2">
        <v>1</v>
      </c>
      <c r="B2">
        <v>6</v>
      </c>
      <c r="C2">
        <v>8</v>
      </c>
      <c r="D2">
        <v>9</v>
      </c>
      <c r="E2">
        <v>0</v>
      </c>
      <c r="F2">
        <f>1/25</f>
        <v>0.04</v>
      </c>
      <c r="G2" s="4">
        <f>(25*F2)/B2</f>
        <v>0.16666666666666666</v>
      </c>
      <c r="H2" s="4">
        <f>(5*F2)/(C2-B2)</f>
        <v>0.1</v>
      </c>
      <c r="I2" s="4">
        <f>(1*F2)/(D2-C2)</f>
        <v>0.04</v>
      </c>
      <c r="J2" s="9">
        <f>utilities!$E$11</f>
        <v>1E-3</v>
      </c>
      <c r="K2">
        <f>D2-E2</f>
        <v>9</v>
      </c>
    </row>
    <row r="3" spans="1:11" x14ac:dyDescent="0.3">
      <c r="A3">
        <v>2</v>
      </c>
      <c r="B3">
        <v>6</v>
      </c>
      <c r="C3">
        <v>8</v>
      </c>
      <c r="D3">
        <v>9</v>
      </c>
      <c r="E3">
        <v>11</v>
      </c>
      <c r="F3">
        <f t="shared" ref="F3:F43" si="0">1/25</f>
        <v>0.04</v>
      </c>
      <c r="G3" s="4">
        <f t="shared" ref="G3:G27" si="1">(25*F3)/B3</f>
        <v>0.16666666666666666</v>
      </c>
      <c r="H3" s="4">
        <f t="shared" ref="H3:H27" si="2">(5*F3)/(C3-B3)</f>
        <v>0.1</v>
      </c>
      <c r="I3" s="4">
        <f t="shared" ref="I3:I27" si="3">(1*F3)/(D3-C3)</f>
        <v>0.04</v>
      </c>
      <c r="J3" s="9">
        <f>utilities!$E$11</f>
        <v>1E-3</v>
      </c>
      <c r="K3">
        <f t="shared" ref="K3:K27" si="4">D3-E3</f>
        <v>-2</v>
      </c>
    </row>
    <row r="4" spans="1:11" x14ac:dyDescent="0.3">
      <c r="A4">
        <v>3</v>
      </c>
      <c r="B4">
        <v>6</v>
      </c>
      <c r="C4">
        <v>8</v>
      </c>
      <c r="D4">
        <v>9</v>
      </c>
      <c r="E4">
        <v>11</v>
      </c>
      <c r="F4">
        <f t="shared" si="0"/>
        <v>0.04</v>
      </c>
      <c r="G4" s="4">
        <f t="shared" si="1"/>
        <v>0.16666666666666666</v>
      </c>
      <c r="H4" s="4">
        <f t="shared" si="2"/>
        <v>0.1</v>
      </c>
      <c r="I4" s="4">
        <f t="shared" si="3"/>
        <v>0.04</v>
      </c>
      <c r="J4" s="9">
        <f>utilities!$E$11</f>
        <v>1E-3</v>
      </c>
      <c r="K4">
        <f t="shared" si="4"/>
        <v>-2</v>
      </c>
    </row>
    <row r="5" spans="1:11" x14ac:dyDescent="0.3">
      <c r="A5">
        <v>4</v>
      </c>
      <c r="B5">
        <v>6</v>
      </c>
      <c r="C5">
        <v>8</v>
      </c>
      <c r="D5">
        <v>9</v>
      </c>
      <c r="E5">
        <v>11</v>
      </c>
      <c r="F5">
        <f t="shared" si="0"/>
        <v>0.04</v>
      </c>
      <c r="G5" s="4">
        <f t="shared" si="1"/>
        <v>0.16666666666666666</v>
      </c>
      <c r="H5" s="4">
        <f t="shared" si="2"/>
        <v>0.1</v>
      </c>
      <c r="I5" s="4">
        <f t="shared" si="3"/>
        <v>0.04</v>
      </c>
      <c r="J5" s="9">
        <f>utilities!$E$11</f>
        <v>1E-3</v>
      </c>
      <c r="K5">
        <f t="shared" si="4"/>
        <v>-2</v>
      </c>
    </row>
    <row r="6" spans="1:11" x14ac:dyDescent="0.3">
      <c r="A6">
        <v>5</v>
      </c>
      <c r="B6">
        <v>6</v>
      </c>
      <c r="C6">
        <v>8</v>
      </c>
      <c r="D6">
        <v>9</v>
      </c>
      <c r="E6">
        <v>11</v>
      </c>
      <c r="F6">
        <f t="shared" si="0"/>
        <v>0.04</v>
      </c>
      <c r="G6" s="4">
        <f t="shared" si="1"/>
        <v>0.16666666666666666</v>
      </c>
      <c r="H6" s="4">
        <f t="shared" si="2"/>
        <v>0.1</v>
      </c>
      <c r="I6" s="4">
        <f t="shared" si="3"/>
        <v>0.04</v>
      </c>
      <c r="J6" s="9">
        <f>utilities!$E$11</f>
        <v>1E-3</v>
      </c>
      <c r="K6">
        <f t="shared" si="4"/>
        <v>-2</v>
      </c>
    </row>
    <row r="7" spans="1:11" x14ac:dyDescent="0.3">
      <c r="A7">
        <v>6</v>
      </c>
      <c r="B7">
        <v>6</v>
      </c>
      <c r="C7">
        <v>8</v>
      </c>
      <c r="D7">
        <v>9</v>
      </c>
      <c r="E7">
        <v>11</v>
      </c>
      <c r="F7">
        <f t="shared" si="0"/>
        <v>0.04</v>
      </c>
      <c r="G7" s="4">
        <f t="shared" si="1"/>
        <v>0.16666666666666666</v>
      </c>
      <c r="H7" s="4">
        <f t="shared" si="2"/>
        <v>0.1</v>
      </c>
      <c r="I7" s="4">
        <f t="shared" si="3"/>
        <v>0.04</v>
      </c>
      <c r="J7" s="9">
        <f>utilities!$E$11</f>
        <v>1E-3</v>
      </c>
      <c r="K7">
        <f t="shared" si="4"/>
        <v>-2</v>
      </c>
    </row>
    <row r="8" spans="1:11" x14ac:dyDescent="0.3">
      <c r="A8">
        <v>7</v>
      </c>
      <c r="B8">
        <v>6</v>
      </c>
      <c r="C8">
        <v>8</v>
      </c>
      <c r="D8">
        <v>9</v>
      </c>
      <c r="E8">
        <v>11</v>
      </c>
      <c r="F8">
        <f t="shared" si="0"/>
        <v>0.04</v>
      </c>
      <c r="G8" s="4">
        <f t="shared" si="1"/>
        <v>0.16666666666666666</v>
      </c>
      <c r="H8" s="4">
        <f t="shared" si="2"/>
        <v>0.1</v>
      </c>
      <c r="I8" s="4">
        <f t="shared" si="3"/>
        <v>0.04</v>
      </c>
      <c r="J8" s="9">
        <f>utilities!$E$11</f>
        <v>1E-3</v>
      </c>
      <c r="K8">
        <f t="shared" si="4"/>
        <v>-2</v>
      </c>
    </row>
    <row r="9" spans="1:11" x14ac:dyDescent="0.3">
      <c r="A9">
        <v>8</v>
      </c>
      <c r="B9">
        <v>6</v>
      </c>
      <c r="C9">
        <v>8</v>
      </c>
      <c r="D9">
        <v>9</v>
      </c>
      <c r="E9">
        <v>11</v>
      </c>
      <c r="F9">
        <f t="shared" si="0"/>
        <v>0.04</v>
      </c>
      <c r="G9" s="4">
        <f t="shared" si="1"/>
        <v>0.16666666666666666</v>
      </c>
      <c r="H9" s="4">
        <f t="shared" si="2"/>
        <v>0.1</v>
      </c>
      <c r="I9" s="4">
        <f t="shared" si="3"/>
        <v>0.04</v>
      </c>
      <c r="J9" s="9">
        <f>utilities!$E$11</f>
        <v>1E-3</v>
      </c>
      <c r="K9">
        <f t="shared" si="4"/>
        <v>-2</v>
      </c>
    </row>
    <row r="10" spans="1:11" x14ac:dyDescent="0.3">
      <c r="A10">
        <v>9</v>
      </c>
      <c r="B10">
        <v>6</v>
      </c>
      <c r="C10">
        <v>8</v>
      </c>
      <c r="D10">
        <v>9</v>
      </c>
      <c r="E10">
        <v>11</v>
      </c>
      <c r="F10">
        <f t="shared" si="0"/>
        <v>0.04</v>
      </c>
      <c r="G10" s="4">
        <f t="shared" si="1"/>
        <v>0.16666666666666666</v>
      </c>
      <c r="H10" s="4">
        <f t="shared" si="2"/>
        <v>0.1</v>
      </c>
      <c r="I10" s="4">
        <f t="shared" si="3"/>
        <v>0.04</v>
      </c>
      <c r="J10" s="9">
        <f>utilities!$E$11</f>
        <v>1E-3</v>
      </c>
      <c r="K10">
        <f t="shared" si="4"/>
        <v>-2</v>
      </c>
    </row>
    <row r="11" spans="1:11" x14ac:dyDescent="0.3">
      <c r="A11">
        <v>10</v>
      </c>
      <c r="B11">
        <v>66</v>
      </c>
      <c r="C11">
        <v>98</v>
      </c>
      <c r="D11">
        <v>159</v>
      </c>
      <c r="E11">
        <v>11</v>
      </c>
      <c r="F11">
        <v>1</v>
      </c>
      <c r="G11" s="4">
        <f t="shared" si="1"/>
        <v>0.37878787878787878</v>
      </c>
      <c r="H11" s="4">
        <f t="shared" si="2"/>
        <v>0.15625</v>
      </c>
      <c r="I11" s="4">
        <f t="shared" si="3"/>
        <v>1.6393442622950821E-2</v>
      </c>
      <c r="J11" s="9">
        <f>utilities!$E$11</f>
        <v>1E-3</v>
      </c>
      <c r="K11">
        <f t="shared" si="4"/>
        <v>148</v>
      </c>
    </row>
    <row r="12" spans="1:11" x14ac:dyDescent="0.3">
      <c r="A12">
        <v>11</v>
      </c>
      <c r="B12">
        <v>6</v>
      </c>
      <c r="C12">
        <v>8</v>
      </c>
      <c r="D12">
        <v>9</v>
      </c>
      <c r="E12">
        <v>11</v>
      </c>
      <c r="F12">
        <f t="shared" si="0"/>
        <v>0.04</v>
      </c>
      <c r="G12" s="4">
        <f t="shared" si="1"/>
        <v>0.16666666666666666</v>
      </c>
      <c r="H12" s="4">
        <f t="shared" si="2"/>
        <v>0.1</v>
      </c>
      <c r="I12" s="4">
        <f t="shared" si="3"/>
        <v>0.04</v>
      </c>
      <c r="J12" s="9">
        <f>utilities!$E$11</f>
        <v>1E-3</v>
      </c>
      <c r="K12">
        <f t="shared" si="4"/>
        <v>-2</v>
      </c>
    </row>
    <row r="13" spans="1:11" x14ac:dyDescent="0.3">
      <c r="A13">
        <v>12</v>
      </c>
      <c r="B13">
        <v>6</v>
      </c>
      <c r="C13">
        <v>8</v>
      </c>
      <c r="D13">
        <v>9</v>
      </c>
      <c r="E13">
        <v>11</v>
      </c>
      <c r="F13">
        <f t="shared" si="0"/>
        <v>0.04</v>
      </c>
      <c r="G13" s="4">
        <f t="shared" si="1"/>
        <v>0.16666666666666666</v>
      </c>
      <c r="H13" s="4">
        <f t="shared" si="2"/>
        <v>0.1</v>
      </c>
      <c r="I13" s="4">
        <f t="shared" si="3"/>
        <v>0.04</v>
      </c>
      <c r="J13" s="9">
        <f>utilities!$E$11</f>
        <v>1E-3</v>
      </c>
      <c r="K13">
        <f t="shared" si="4"/>
        <v>-2</v>
      </c>
    </row>
    <row r="14" spans="1:11" x14ac:dyDescent="0.3">
      <c r="A14">
        <v>13</v>
      </c>
      <c r="B14">
        <v>6</v>
      </c>
      <c r="C14">
        <v>8</v>
      </c>
      <c r="D14">
        <v>9</v>
      </c>
      <c r="E14">
        <v>11</v>
      </c>
      <c r="F14">
        <f t="shared" si="0"/>
        <v>0.04</v>
      </c>
      <c r="G14" s="4">
        <f t="shared" si="1"/>
        <v>0.16666666666666666</v>
      </c>
      <c r="H14" s="4">
        <f t="shared" si="2"/>
        <v>0.1</v>
      </c>
      <c r="I14" s="4">
        <f t="shared" si="3"/>
        <v>0.04</v>
      </c>
      <c r="J14" s="9">
        <f>utilities!$E$11</f>
        <v>1E-3</v>
      </c>
      <c r="K14">
        <f t="shared" si="4"/>
        <v>-2</v>
      </c>
    </row>
    <row r="15" spans="1:11" x14ac:dyDescent="0.3">
      <c r="A15">
        <v>13</v>
      </c>
      <c r="B15">
        <v>6</v>
      </c>
      <c r="C15">
        <v>8</v>
      </c>
      <c r="D15">
        <v>9</v>
      </c>
      <c r="E15">
        <v>11</v>
      </c>
      <c r="F15">
        <f t="shared" si="0"/>
        <v>0.04</v>
      </c>
      <c r="G15" s="4">
        <f t="shared" si="1"/>
        <v>0.16666666666666666</v>
      </c>
      <c r="H15" s="4">
        <f t="shared" si="2"/>
        <v>0.1</v>
      </c>
      <c r="I15" s="4">
        <f t="shared" si="3"/>
        <v>0.04</v>
      </c>
      <c r="J15" s="9">
        <f>utilities!$E$11</f>
        <v>1E-3</v>
      </c>
      <c r="K15">
        <f t="shared" si="4"/>
        <v>-2</v>
      </c>
    </row>
    <row r="16" spans="1:11" x14ac:dyDescent="0.3">
      <c r="A16">
        <v>14</v>
      </c>
      <c r="B16">
        <v>6</v>
      </c>
      <c r="C16">
        <v>8</v>
      </c>
      <c r="D16">
        <v>9</v>
      </c>
      <c r="E16">
        <v>11</v>
      </c>
      <c r="F16">
        <f t="shared" si="0"/>
        <v>0.04</v>
      </c>
      <c r="G16" s="4">
        <f t="shared" si="1"/>
        <v>0.16666666666666666</v>
      </c>
      <c r="H16" s="4">
        <f t="shared" si="2"/>
        <v>0.1</v>
      </c>
      <c r="I16" s="4">
        <f t="shared" si="3"/>
        <v>0.04</v>
      </c>
      <c r="J16" s="9">
        <f>utilities!$E$11</f>
        <v>1E-3</v>
      </c>
      <c r="K16">
        <f t="shared" si="4"/>
        <v>-2</v>
      </c>
    </row>
    <row r="17" spans="1:11" x14ac:dyDescent="0.3">
      <c r="A17">
        <v>15</v>
      </c>
      <c r="B17">
        <v>6</v>
      </c>
      <c r="C17">
        <v>8</v>
      </c>
      <c r="D17">
        <v>9</v>
      </c>
      <c r="E17">
        <v>11</v>
      </c>
      <c r="F17">
        <f t="shared" si="0"/>
        <v>0.04</v>
      </c>
      <c r="G17" s="4">
        <f t="shared" si="1"/>
        <v>0.16666666666666666</v>
      </c>
      <c r="H17" s="4">
        <f t="shared" si="2"/>
        <v>0.1</v>
      </c>
      <c r="I17" s="4">
        <f t="shared" si="3"/>
        <v>0.04</v>
      </c>
      <c r="J17" s="9">
        <f>utilities!$E$11</f>
        <v>1E-3</v>
      </c>
      <c r="K17">
        <f t="shared" si="4"/>
        <v>-2</v>
      </c>
    </row>
    <row r="18" spans="1:11" x14ac:dyDescent="0.3">
      <c r="A18">
        <v>16</v>
      </c>
      <c r="B18">
        <v>6</v>
      </c>
      <c r="C18">
        <v>8</v>
      </c>
      <c r="D18">
        <v>9</v>
      </c>
      <c r="E18">
        <v>11</v>
      </c>
      <c r="F18">
        <f t="shared" si="0"/>
        <v>0.04</v>
      </c>
      <c r="G18" s="4">
        <f t="shared" si="1"/>
        <v>0.16666666666666666</v>
      </c>
      <c r="H18" s="4">
        <f t="shared" si="2"/>
        <v>0.1</v>
      </c>
      <c r="I18" s="4">
        <f t="shared" si="3"/>
        <v>0.04</v>
      </c>
      <c r="J18" s="9">
        <f>utilities!$E$11</f>
        <v>1E-3</v>
      </c>
      <c r="K18">
        <f t="shared" si="4"/>
        <v>-2</v>
      </c>
    </row>
    <row r="19" spans="1:11" x14ac:dyDescent="0.3">
      <c r="A19">
        <v>17</v>
      </c>
      <c r="B19">
        <v>6</v>
      </c>
      <c r="C19">
        <v>8</v>
      </c>
      <c r="D19">
        <v>9</v>
      </c>
      <c r="E19">
        <v>11</v>
      </c>
      <c r="F19">
        <f t="shared" si="0"/>
        <v>0.04</v>
      </c>
      <c r="G19" s="4">
        <f t="shared" si="1"/>
        <v>0.16666666666666666</v>
      </c>
      <c r="H19" s="4">
        <f t="shared" si="2"/>
        <v>0.1</v>
      </c>
      <c r="I19" s="4">
        <f t="shared" si="3"/>
        <v>0.04</v>
      </c>
      <c r="J19" s="9">
        <f>utilities!$E$11</f>
        <v>1E-3</v>
      </c>
      <c r="K19">
        <f t="shared" si="4"/>
        <v>-2</v>
      </c>
    </row>
    <row r="20" spans="1:11" x14ac:dyDescent="0.3">
      <c r="A20">
        <v>18</v>
      </c>
      <c r="B20">
        <v>6</v>
      </c>
      <c r="C20">
        <v>8</v>
      </c>
      <c r="D20">
        <v>9</v>
      </c>
      <c r="E20">
        <v>11</v>
      </c>
      <c r="F20">
        <f t="shared" si="0"/>
        <v>0.04</v>
      </c>
      <c r="G20" s="4">
        <f t="shared" si="1"/>
        <v>0.16666666666666666</v>
      </c>
      <c r="H20" s="4">
        <f t="shared" si="2"/>
        <v>0.1</v>
      </c>
      <c r="I20" s="4">
        <f t="shared" si="3"/>
        <v>0.04</v>
      </c>
      <c r="J20" s="9">
        <f>utilities!$E$11</f>
        <v>1E-3</v>
      </c>
      <c r="K20">
        <f t="shared" si="4"/>
        <v>-2</v>
      </c>
    </row>
    <row r="21" spans="1:11" x14ac:dyDescent="0.3">
      <c r="A21">
        <v>19</v>
      </c>
      <c r="B21">
        <v>6</v>
      </c>
      <c r="C21">
        <v>8</v>
      </c>
      <c r="D21">
        <v>9</v>
      </c>
      <c r="E21">
        <v>11</v>
      </c>
      <c r="F21">
        <f t="shared" si="0"/>
        <v>0.04</v>
      </c>
      <c r="G21" s="4">
        <f t="shared" si="1"/>
        <v>0.16666666666666666</v>
      </c>
      <c r="H21" s="4">
        <f t="shared" si="2"/>
        <v>0.1</v>
      </c>
      <c r="I21" s="4">
        <f t="shared" si="3"/>
        <v>0.04</v>
      </c>
      <c r="J21" s="9">
        <f>utilities!$E$11</f>
        <v>1E-3</v>
      </c>
      <c r="K21">
        <f t="shared" si="4"/>
        <v>-2</v>
      </c>
    </row>
    <row r="22" spans="1:11" x14ac:dyDescent="0.3">
      <c r="A22">
        <v>20</v>
      </c>
      <c r="B22">
        <v>6</v>
      </c>
      <c r="C22">
        <v>8</v>
      </c>
      <c r="D22">
        <v>9</v>
      </c>
      <c r="E22">
        <v>11</v>
      </c>
      <c r="F22">
        <f t="shared" si="0"/>
        <v>0.04</v>
      </c>
      <c r="G22" s="4">
        <f t="shared" si="1"/>
        <v>0.16666666666666666</v>
      </c>
      <c r="H22" s="4">
        <f t="shared" si="2"/>
        <v>0.1</v>
      </c>
      <c r="I22" s="4">
        <f t="shared" si="3"/>
        <v>0.04</v>
      </c>
      <c r="J22" s="9">
        <f>utilities!$E$11</f>
        <v>1E-3</v>
      </c>
      <c r="K22">
        <f t="shared" si="4"/>
        <v>-2</v>
      </c>
    </row>
    <row r="23" spans="1:11" x14ac:dyDescent="0.3">
      <c r="A23">
        <v>21</v>
      </c>
      <c r="B23">
        <v>6</v>
      </c>
      <c r="C23">
        <v>8</v>
      </c>
      <c r="D23">
        <v>9</v>
      </c>
      <c r="E23">
        <v>11</v>
      </c>
      <c r="F23">
        <f t="shared" si="0"/>
        <v>0.04</v>
      </c>
      <c r="G23" s="4">
        <f t="shared" si="1"/>
        <v>0.16666666666666666</v>
      </c>
      <c r="H23" s="4">
        <f t="shared" si="2"/>
        <v>0.1</v>
      </c>
      <c r="I23" s="4">
        <f t="shared" si="3"/>
        <v>0.04</v>
      </c>
      <c r="J23" s="9">
        <f>utilities!$E$11</f>
        <v>1E-3</v>
      </c>
      <c r="K23">
        <f t="shared" si="4"/>
        <v>-2</v>
      </c>
    </row>
    <row r="24" spans="1:11" x14ac:dyDescent="0.3">
      <c r="A24">
        <v>22</v>
      </c>
      <c r="B24">
        <v>6</v>
      </c>
      <c r="C24">
        <v>8</v>
      </c>
      <c r="D24">
        <v>9</v>
      </c>
      <c r="E24">
        <v>11</v>
      </c>
      <c r="F24">
        <f t="shared" si="0"/>
        <v>0.04</v>
      </c>
      <c r="G24" s="4">
        <f t="shared" si="1"/>
        <v>0.16666666666666666</v>
      </c>
      <c r="H24" s="4">
        <f t="shared" si="2"/>
        <v>0.1</v>
      </c>
      <c r="I24" s="4">
        <f t="shared" si="3"/>
        <v>0.04</v>
      </c>
      <c r="J24" s="9">
        <f>utilities!$E$11</f>
        <v>1E-3</v>
      </c>
      <c r="K24">
        <f t="shared" si="4"/>
        <v>-2</v>
      </c>
    </row>
    <row r="25" spans="1:11" x14ac:dyDescent="0.3">
      <c r="A25">
        <v>23</v>
      </c>
      <c r="B25">
        <v>6</v>
      </c>
      <c r="C25">
        <v>8</v>
      </c>
      <c r="D25">
        <v>9</v>
      </c>
      <c r="E25">
        <v>11</v>
      </c>
      <c r="F25">
        <f t="shared" si="0"/>
        <v>0.04</v>
      </c>
      <c r="G25" s="4">
        <f t="shared" si="1"/>
        <v>0.16666666666666666</v>
      </c>
      <c r="H25" s="4">
        <f t="shared" si="2"/>
        <v>0.1</v>
      </c>
      <c r="I25" s="4">
        <f t="shared" si="3"/>
        <v>0.04</v>
      </c>
      <c r="J25" s="9">
        <f>utilities!$E$11</f>
        <v>1E-3</v>
      </c>
      <c r="K25">
        <f t="shared" si="4"/>
        <v>-2</v>
      </c>
    </row>
    <row r="26" spans="1:11" x14ac:dyDescent="0.3">
      <c r="A26">
        <v>24</v>
      </c>
      <c r="B26">
        <v>6</v>
      </c>
      <c r="C26">
        <v>8</v>
      </c>
      <c r="D26">
        <v>9</v>
      </c>
      <c r="E26">
        <v>11</v>
      </c>
      <c r="F26">
        <f t="shared" si="0"/>
        <v>0.04</v>
      </c>
      <c r="G26" s="4">
        <f t="shared" si="1"/>
        <v>0.16666666666666666</v>
      </c>
      <c r="H26" s="4">
        <f t="shared" si="2"/>
        <v>0.1</v>
      </c>
      <c r="I26" s="4">
        <f t="shared" si="3"/>
        <v>0.04</v>
      </c>
      <c r="J26" s="9">
        <f>utilities!$E$11</f>
        <v>1E-3</v>
      </c>
      <c r="K26">
        <f t="shared" si="4"/>
        <v>-2</v>
      </c>
    </row>
    <row r="27" spans="1:11" x14ac:dyDescent="0.3">
      <c r="A27">
        <v>25</v>
      </c>
      <c r="B27">
        <v>96</v>
      </c>
      <c r="C27">
        <v>143</v>
      </c>
      <c r="D27">
        <v>259</v>
      </c>
      <c r="E27">
        <v>11</v>
      </c>
      <c r="F27">
        <v>1</v>
      </c>
      <c r="G27" s="4">
        <f t="shared" si="1"/>
        <v>0.26041666666666669</v>
      </c>
      <c r="H27" s="4">
        <f t="shared" si="2"/>
        <v>0.10638297872340426</v>
      </c>
      <c r="I27" s="4">
        <f t="shared" si="3"/>
        <v>8.6206896551724137E-3</v>
      </c>
      <c r="J27" s="9">
        <f>utilities!$E$11</f>
        <v>1E-3</v>
      </c>
      <c r="K27">
        <f t="shared" si="4"/>
        <v>248</v>
      </c>
    </row>
    <row r="28" spans="1:11" x14ac:dyDescent="0.3">
      <c r="A28" t="s">
        <v>28</v>
      </c>
      <c r="B28">
        <f>SUM(B2:B27)</f>
        <v>306</v>
      </c>
      <c r="C28">
        <f t="shared" ref="C28:D28" si="5">SUM(C2:C27)</f>
        <v>433</v>
      </c>
      <c r="D28">
        <f t="shared" si="5"/>
        <v>634</v>
      </c>
      <c r="E28">
        <f>SUM(E2:E27)</f>
        <v>275</v>
      </c>
      <c r="G28" s="4"/>
      <c r="H28" s="4"/>
      <c r="I28" s="4"/>
      <c r="K28" s="15" t="e">
        <f>IRR(K2:K27)</f>
        <v>#NUM!</v>
      </c>
    </row>
    <row r="29" spans="1:11" x14ac:dyDescent="0.3">
      <c r="A29">
        <v>26</v>
      </c>
      <c r="B29">
        <f>utilities!$H$8</f>
        <v>0</v>
      </c>
      <c r="C29">
        <f>utilities!$I$8</f>
        <v>0</v>
      </c>
      <c r="D29">
        <f>utilities!$J$8</f>
        <v>0</v>
      </c>
      <c r="E29">
        <v>0</v>
      </c>
      <c r="F29">
        <f t="shared" si="0"/>
        <v>0.04</v>
      </c>
      <c r="G29" s="4" t="e">
        <f>utilities!$H$11</f>
        <v>#DIV/0!</v>
      </c>
      <c r="H29" s="4" t="e">
        <f>utilities!$I$11</f>
        <v>#DIV/0!</v>
      </c>
      <c r="I29" s="4" t="e">
        <f>utilities!$J$11</f>
        <v>#DIV/0!</v>
      </c>
      <c r="J29" s="9">
        <f>utilities!$K$11</f>
        <v>1E-3</v>
      </c>
    </row>
    <row r="30" spans="1:11" x14ac:dyDescent="0.3">
      <c r="A30">
        <v>27</v>
      </c>
      <c r="B30">
        <f>utilities!$H$8</f>
        <v>0</v>
      </c>
      <c r="C30">
        <f>utilities!$I$8</f>
        <v>0</v>
      </c>
      <c r="D30">
        <f>utilities!$J$8</f>
        <v>0</v>
      </c>
      <c r="E30">
        <v>0</v>
      </c>
      <c r="F30">
        <f t="shared" si="0"/>
        <v>0.04</v>
      </c>
      <c r="G30" s="4" t="e">
        <f>utilities!$H$11</f>
        <v>#DIV/0!</v>
      </c>
      <c r="H30" s="4" t="e">
        <f>utilities!$I$11</f>
        <v>#DIV/0!</v>
      </c>
      <c r="I30" s="4" t="e">
        <f>utilities!$J$11</f>
        <v>#DIV/0!</v>
      </c>
      <c r="J30" s="9">
        <f>utilities!$K$11</f>
        <v>1E-3</v>
      </c>
    </row>
    <row r="31" spans="1:11" x14ac:dyDescent="0.3">
      <c r="A31">
        <v>28</v>
      </c>
      <c r="B31">
        <f>utilities!$H$8</f>
        <v>0</v>
      </c>
      <c r="C31">
        <f>utilities!$I$8</f>
        <v>0</v>
      </c>
      <c r="D31">
        <f>utilities!$J$8</f>
        <v>0</v>
      </c>
      <c r="E31">
        <v>0</v>
      </c>
      <c r="F31">
        <f t="shared" si="0"/>
        <v>0.04</v>
      </c>
      <c r="G31" s="4" t="e">
        <f>utilities!$H$11</f>
        <v>#DIV/0!</v>
      </c>
      <c r="H31" s="4" t="e">
        <f>utilities!$I$11</f>
        <v>#DIV/0!</v>
      </c>
      <c r="I31" s="4" t="e">
        <f>utilities!$J$11</f>
        <v>#DIV/0!</v>
      </c>
      <c r="J31" s="9">
        <f>utilities!$K$11</f>
        <v>1E-3</v>
      </c>
    </row>
    <row r="32" spans="1:11" x14ac:dyDescent="0.3">
      <c r="A32">
        <v>29</v>
      </c>
      <c r="B32">
        <f>utilities!$H$8</f>
        <v>0</v>
      </c>
      <c r="C32">
        <f>utilities!$I$8</f>
        <v>0</v>
      </c>
      <c r="D32">
        <f>utilities!$J$8</f>
        <v>0</v>
      </c>
      <c r="E32">
        <v>0</v>
      </c>
      <c r="F32">
        <f t="shared" si="0"/>
        <v>0.04</v>
      </c>
      <c r="G32" s="4" t="e">
        <f>utilities!$H$11</f>
        <v>#DIV/0!</v>
      </c>
      <c r="H32" s="4" t="e">
        <f>utilities!$I$11</f>
        <v>#DIV/0!</v>
      </c>
      <c r="I32" s="4" t="e">
        <f>utilities!$J$11</f>
        <v>#DIV/0!</v>
      </c>
      <c r="J32" s="9">
        <f>utilities!$K$11</f>
        <v>1E-3</v>
      </c>
    </row>
    <row r="33" spans="1:10" x14ac:dyDescent="0.3">
      <c r="A33">
        <v>30</v>
      </c>
      <c r="B33">
        <f>utilities!$H$8</f>
        <v>0</v>
      </c>
      <c r="C33">
        <f>utilities!$I$8</f>
        <v>0</v>
      </c>
      <c r="D33">
        <f>utilities!$J$8</f>
        <v>0</v>
      </c>
      <c r="E33">
        <v>0</v>
      </c>
      <c r="F33">
        <f t="shared" si="0"/>
        <v>0.04</v>
      </c>
      <c r="G33" s="4" t="e">
        <f>utilities!$H$11</f>
        <v>#DIV/0!</v>
      </c>
      <c r="H33" s="4" t="e">
        <f>utilities!$I$11</f>
        <v>#DIV/0!</v>
      </c>
      <c r="I33" s="4" t="e">
        <f>utilities!$J$11</f>
        <v>#DIV/0!</v>
      </c>
      <c r="J33" s="9">
        <f>utilities!$K$11</f>
        <v>1E-3</v>
      </c>
    </row>
    <row r="34" spans="1:10" x14ac:dyDescent="0.3">
      <c r="A34">
        <v>31</v>
      </c>
      <c r="B34">
        <f>utilities!$H$8</f>
        <v>0</v>
      </c>
      <c r="C34">
        <f>utilities!$I$8</f>
        <v>0</v>
      </c>
      <c r="D34">
        <f>utilities!$J$8</f>
        <v>0</v>
      </c>
      <c r="E34">
        <v>0</v>
      </c>
      <c r="F34">
        <f t="shared" si="0"/>
        <v>0.04</v>
      </c>
      <c r="G34" s="4" t="e">
        <f>utilities!$H$11</f>
        <v>#DIV/0!</v>
      </c>
      <c r="H34" s="4" t="e">
        <f>utilities!$I$11</f>
        <v>#DIV/0!</v>
      </c>
      <c r="I34" s="4" t="e">
        <f>utilities!$J$11</f>
        <v>#DIV/0!</v>
      </c>
      <c r="J34" s="9">
        <f>utilities!$K$11</f>
        <v>1E-3</v>
      </c>
    </row>
    <row r="35" spans="1:10" x14ac:dyDescent="0.3">
      <c r="A35">
        <v>32</v>
      </c>
      <c r="B35">
        <f>utilities!$H$8</f>
        <v>0</v>
      </c>
      <c r="C35">
        <f>utilities!$I$8</f>
        <v>0</v>
      </c>
      <c r="D35">
        <f>utilities!$J$8</f>
        <v>0</v>
      </c>
      <c r="E35">
        <v>0</v>
      </c>
      <c r="F35">
        <f t="shared" si="0"/>
        <v>0.04</v>
      </c>
      <c r="G35" s="4" t="e">
        <f>utilities!$H$11</f>
        <v>#DIV/0!</v>
      </c>
      <c r="H35" s="4" t="e">
        <f>utilities!$I$11</f>
        <v>#DIV/0!</v>
      </c>
      <c r="I35" s="4" t="e">
        <f>utilities!$J$11</f>
        <v>#DIV/0!</v>
      </c>
      <c r="J35" s="9">
        <f>utilities!$K$11</f>
        <v>1E-3</v>
      </c>
    </row>
    <row r="36" spans="1:10" x14ac:dyDescent="0.3">
      <c r="A36">
        <v>33</v>
      </c>
      <c r="B36">
        <f>utilities!$H$8</f>
        <v>0</v>
      </c>
      <c r="C36">
        <f>utilities!$I$8</f>
        <v>0</v>
      </c>
      <c r="D36">
        <f>utilities!$J$8</f>
        <v>0</v>
      </c>
      <c r="E36">
        <v>0</v>
      </c>
      <c r="F36">
        <f t="shared" si="0"/>
        <v>0.04</v>
      </c>
      <c r="G36" s="4" t="e">
        <f>utilities!$H$11</f>
        <v>#DIV/0!</v>
      </c>
      <c r="H36" s="4" t="e">
        <f>utilities!$I$11</f>
        <v>#DIV/0!</v>
      </c>
      <c r="I36" s="4" t="e">
        <f>utilities!$J$11</f>
        <v>#DIV/0!</v>
      </c>
      <c r="J36" s="9">
        <f>utilities!$K$11</f>
        <v>1E-3</v>
      </c>
    </row>
    <row r="37" spans="1:10" x14ac:dyDescent="0.3">
      <c r="A37">
        <v>34</v>
      </c>
      <c r="B37">
        <f>utilities!$H$8</f>
        <v>0</v>
      </c>
      <c r="C37">
        <f>utilities!$I$8</f>
        <v>0</v>
      </c>
      <c r="D37">
        <f>utilities!$J$8</f>
        <v>0</v>
      </c>
      <c r="E37">
        <v>0</v>
      </c>
      <c r="F37">
        <f t="shared" si="0"/>
        <v>0.04</v>
      </c>
      <c r="G37" s="4" t="e">
        <f>utilities!$H$11</f>
        <v>#DIV/0!</v>
      </c>
      <c r="H37" s="4" t="e">
        <f>utilities!$I$11</f>
        <v>#DIV/0!</v>
      </c>
      <c r="I37" s="4" t="e">
        <f>utilities!$J$11</f>
        <v>#DIV/0!</v>
      </c>
      <c r="J37" s="9">
        <f>utilities!$K$11</f>
        <v>1E-3</v>
      </c>
    </row>
    <row r="38" spans="1:10" x14ac:dyDescent="0.3">
      <c r="A38">
        <v>35</v>
      </c>
      <c r="B38">
        <f>utilities!$H$8</f>
        <v>0</v>
      </c>
      <c r="C38">
        <f>utilities!$I$8</f>
        <v>0</v>
      </c>
      <c r="D38">
        <f>utilities!$J$8</f>
        <v>0</v>
      </c>
      <c r="E38">
        <v>0</v>
      </c>
      <c r="F38">
        <f t="shared" si="0"/>
        <v>0.04</v>
      </c>
      <c r="G38" s="4" t="e">
        <f>utilities!$H$11</f>
        <v>#DIV/0!</v>
      </c>
      <c r="H38" s="4" t="e">
        <f>utilities!$I$11</f>
        <v>#DIV/0!</v>
      </c>
      <c r="I38" s="4" t="e">
        <f>utilities!$J$11</f>
        <v>#DIV/0!</v>
      </c>
      <c r="J38" s="9">
        <f>utilities!$K$11</f>
        <v>1E-3</v>
      </c>
    </row>
    <row r="39" spans="1:10" x14ac:dyDescent="0.3">
      <c r="A39">
        <v>36</v>
      </c>
      <c r="B39">
        <f>utilities!$H$8</f>
        <v>0</v>
      </c>
      <c r="C39">
        <f>utilities!$I$8</f>
        <v>0</v>
      </c>
      <c r="D39">
        <f>utilities!$J$8</f>
        <v>0</v>
      </c>
      <c r="E39">
        <v>0</v>
      </c>
      <c r="F39">
        <f t="shared" si="0"/>
        <v>0.04</v>
      </c>
      <c r="G39" s="4" t="e">
        <f>utilities!$H$11</f>
        <v>#DIV/0!</v>
      </c>
      <c r="H39" s="4" t="e">
        <f>utilities!$I$11</f>
        <v>#DIV/0!</v>
      </c>
      <c r="I39" s="4" t="e">
        <f>utilities!$J$11</f>
        <v>#DIV/0!</v>
      </c>
      <c r="J39" s="9">
        <f>utilities!$K$11</f>
        <v>1E-3</v>
      </c>
    </row>
    <row r="40" spans="1:10" x14ac:dyDescent="0.3">
      <c r="A40">
        <v>37</v>
      </c>
      <c r="B40">
        <f>utilities!$H$8</f>
        <v>0</v>
      </c>
      <c r="C40">
        <f>utilities!$I$8</f>
        <v>0</v>
      </c>
      <c r="D40">
        <f>utilities!$J$8</f>
        <v>0</v>
      </c>
      <c r="E40">
        <v>0</v>
      </c>
      <c r="F40">
        <f t="shared" si="0"/>
        <v>0.04</v>
      </c>
      <c r="G40" s="4" t="e">
        <f>utilities!$H$11</f>
        <v>#DIV/0!</v>
      </c>
      <c r="H40" s="4" t="e">
        <f>utilities!$I$11</f>
        <v>#DIV/0!</v>
      </c>
      <c r="I40" s="4" t="e">
        <f>utilities!$J$11</f>
        <v>#DIV/0!</v>
      </c>
      <c r="J40" s="9">
        <f>utilities!$K$11</f>
        <v>1E-3</v>
      </c>
    </row>
    <row r="41" spans="1:10" x14ac:dyDescent="0.3">
      <c r="A41">
        <v>38</v>
      </c>
      <c r="B41">
        <f>utilities!$H$8</f>
        <v>0</v>
      </c>
      <c r="C41">
        <f>utilities!$I$8</f>
        <v>0</v>
      </c>
      <c r="D41">
        <f>utilities!$J$8</f>
        <v>0</v>
      </c>
      <c r="E41">
        <v>0</v>
      </c>
      <c r="F41">
        <f t="shared" si="0"/>
        <v>0.04</v>
      </c>
      <c r="G41" s="4" t="e">
        <f>utilities!$H$11</f>
        <v>#DIV/0!</v>
      </c>
      <c r="H41" s="4" t="e">
        <f>utilities!$I$11</f>
        <v>#DIV/0!</v>
      </c>
      <c r="I41" s="4" t="e">
        <f>utilities!$J$11</f>
        <v>#DIV/0!</v>
      </c>
      <c r="J41" s="9">
        <f>utilities!$K$11</f>
        <v>1E-3</v>
      </c>
    </row>
    <row r="42" spans="1:10" x14ac:dyDescent="0.3">
      <c r="A42">
        <v>39</v>
      </c>
      <c r="B42">
        <f>utilities!$H$8</f>
        <v>0</v>
      </c>
      <c r="C42">
        <f>utilities!$I$8</f>
        <v>0</v>
      </c>
      <c r="D42">
        <f>utilities!$J$8</f>
        <v>0</v>
      </c>
      <c r="E42">
        <v>0</v>
      </c>
      <c r="F42">
        <f t="shared" si="0"/>
        <v>0.04</v>
      </c>
      <c r="G42" s="4" t="e">
        <f>utilities!$H$11</f>
        <v>#DIV/0!</v>
      </c>
      <c r="H42" s="4" t="e">
        <f>utilities!$I$11</f>
        <v>#DIV/0!</v>
      </c>
      <c r="I42" s="4" t="e">
        <f>utilities!$J$11</f>
        <v>#DIV/0!</v>
      </c>
      <c r="J42" s="9">
        <f>utilities!$K$11</f>
        <v>1E-3</v>
      </c>
    </row>
    <row r="43" spans="1:10" x14ac:dyDescent="0.3">
      <c r="A43">
        <v>40</v>
      </c>
      <c r="B43">
        <f>utilities!$H$8</f>
        <v>0</v>
      </c>
      <c r="C43">
        <f>utilities!$I$8</f>
        <v>0</v>
      </c>
      <c r="D43">
        <f>utilities!$J$8</f>
        <v>0</v>
      </c>
      <c r="E43">
        <v>0</v>
      </c>
      <c r="F43">
        <f t="shared" si="0"/>
        <v>0.04</v>
      </c>
      <c r="G43" s="4" t="e">
        <f>utilities!$H$11</f>
        <v>#DIV/0!</v>
      </c>
      <c r="H43" s="4" t="e">
        <f>utilities!$I$11</f>
        <v>#DIV/0!</v>
      </c>
      <c r="I43" s="4" t="e">
        <f>utilities!$J$11</f>
        <v>#DIV/0!</v>
      </c>
      <c r="J43" s="9">
        <f>utilities!$K$11</f>
        <v>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7CF0C-F948-4BB4-989B-6B75181A9A01}">
  <dimension ref="A1:L43"/>
  <sheetViews>
    <sheetView workbookViewId="0">
      <selection activeCell="E2" sqref="E2"/>
    </sheetView>
  </sheetViews>
  <sheetFormatPr defaultRowHeight="14.4" x14ac:dyDescent="0.3"/>
  <cols>
    <col min="7" max="7" width="16.6640625" customWidth="1"/>
    <col min="10" max="10" width="9.5546875" style="9" bestFit="1" customWidth="1"/>
  </cols>
  <sheetData>
    <row r="1" spans="1:12" x14ac:dyDescent="0.3">
      <c r="A1" t="s">
        <v>1</v>
      </c>
      <c r="B1" t="s">
        <v>0</v>
      </c>
      <c r="C1" s="1" t="s">
        <v>2</v>
      </c>
      <c r="D1" s="1" t="s">
        <v>3</v>
      </c>
      <c r="E1" s="1" t="s">
        <v>7</v>
      </c>
      <c r="F1" t="s">
        <v>25</v>
      </c>
      <c r="G1" s="1" t="s">
        <v>4</v>
      </c>
      <c r="H1" s="1" t="s">
        <v>5</v>
      </c>
      <c r="I1" s="1" t="s">
        <v>6</v>
      </c>
      <c r="J1" s="11" t="s">
        <v>8</v>
      </c>
      <c r="K1" s="1" t="s">
        <v>29</v>
      </c>
      <c r="L1" s="1" t="s">
        <v>30</v>
      </c>
    </row>
    <row r="2" spans="1:12" x14ac:dyDescent="0.3">
      <c r="A2">
        <v>1</v>
      </c>
      <c r="B2">
        <f>6*3.5</f>
        <v>21</v>
      </c>
      <c r="C2">
        <f>8*3.5</f>
        <v>28</v>
      </c>
      <c r="D2">
        <f>9*3.5</f>
        <v>31.5</v>
      </c>
      <c r="E2">
        <f>27.5</f>
        <v>27.5</v>
      </c>
      <c r="F2">
        <f>1/25</f>
        <v>0.04</v>
      </c>
      <c r="G2" s="13">
        <f>(100*F2)/B2</f>
        <v>0.19047619047619047</v>
      </c>
      <c r="H2" s="13">
        <f>(20*F2)/(C2-B2)</f>
        <v>0.1142857142857143</v>
      </c>
      <c r="I2" s="13">
        <f>(1*F2)/(D2-C2)</f>
        <v>1.1428571428571429E-2</v>
      </c>
      <c r="J2" s="9">
        <v>1E-3</v>
      </c>
      <c r="K2">
        <v>0</v>
      </c>
      <c r="L2">
        <f>D2-E2</f>
        <v>4</v>
      </c>
    </row>
    <row r="3" spans="1:12" x14ac:dyDescent="0.3">
      <c r="A3">
        <v>2</v>
      </c>
      <c r="B3">
        <f>6*5</f>
        <v>30</v>
      </c>
      <c r="C3">
        <f>8*5</f>
        <v>40</v>
      </c>
      <c r="D3">
        <f>9*5</f>
        <v>45</v>
      </c>
      <c r="E3">
        <v>55</v>
      </c>
      <c r="F3">
        <f t="shared" ref="F3:F7" si="0">1/25</f>
        <v>0.04</v>
      </c>
      <c r="G3" s="13">
        <f t="shared" ref="G3:G7" si="1">(25*F3)/B3</f>
        <v>3.3333333333333333E-2</v>
      </c>
      <c r="H3" s="13">
        <f t="shared" ref="H3:H7" si="2">(5*F3)/(C3-B3)</f>
        <v>0.02</v>
      </c>
      <c r="I3" s="13">
        <f t="shared" ref="I3:I7" si="3">(1*F3)/(D3-C3)</f>
        <v>8.0000000000000002E-3</v>
      </c>
      <c r="J3" s="9">
        <v>1E-3</v>
      </c>
      <c r="K3">
        <v>5</v>
      </c>
      <c r="L3">
        <f t="shared" ref="L3:L7" si="4">D3-E3</f>
        <v>-10</v>
      </c>
    </row>
    <row r="4" spans="1:12" x14ac:dyDescent="0.3">
      <c r="A4">
        <v>3</v>
      </c>
      <c r="B4">
        <f>6*5+60</f>
        <v>90</v>
      </c>
      <c r="C4">
        <f>8*5+90</f>
        <v>130</v>
      </c>
      <c r="D4">
        <f>9*5+150</f>
        <v>195</v>
      </c>
      <c r="E4">
        <v>55</v>
      </c>
      <c r="F4">
        <f t="shared" si="0"/>
        <v>0.04</v>
      </c>
      <c r="G4" s="13">
        <f t="shared" si="1"/>
        <v>1.1111111111111112E-2</v>
      </c>
      <c r="H4" s="13">
        <f t="shared" si="2"/>
        <v>5.0000000000000001E-3</v>
      </c>
      <c r="I4" s="13">
        <f t="shared" si="3"/>
        <v>6.1538461538461541E-4</v>
      </c>
      <c r="J4" s="9">
        <v>1E-3</v>
      </c>
      <c r="K4">
        <v>10</v>
      </c>
      <c r="L4">
        <f t="shared" si="4"/>
        <v>140</v>
      </c>
    </row>
    <row r="5" spans="1:12" x14ac:dyDescent="0.3">
      <c r="A5">
        <v>4</v>
      </c>
      <c r="B5">
        <f>6*5</f>
        <v>30</v>
      </c>
      <c r="C5">
        <f>8*5</f>
        <v>40</v>
      </c>
      <c r="D5">
        <f>9*5</f>
        <v>45</v>
      </c>
      <c r="E5">
        <v>55</v>
      </c>
      <c r="F5">
        <f t="shared" si="0"/>
        <v>0.04</v>
      </c>
      <c r="G5" s="13">
        <f t="shared" si="1"/>
        <v>3.3333333333333333E-2</v>
      </c>
      <c r="H5" s="13">
        <f t="shared" si="2"/>
        <v>0.02</v>
      </c>
      <c r="I5" s="13">
        <f t="shared" si="3"/>
        <v>8.0000000000000002E-3</v>
      </c>
      <c r="J5" s="9">
        <v>1E-3</v>
      </c>
      <c r="K5">
        <v>15</v>
      </c>
      <c r="L5">
        <f t="shared" si="4"/>
        <v>-10</v>
      </c>
    </row>
    <row r="6" spans="1:12" x14ac:dyDescent="0.3">
      <c r="A6">
        <v>5</v>
      </c>
      <c r="B6">
        <f>6*5</f>
        <v>30</v>
      </c>
      <c r="C6">
        <f>8*5</f>
        <v>40</v>
      </c>
      <c r="D6">
        <f t="shared" ref="D6" si="5">9*5</f>
        <v>45</v>
      </c>
      <c r="E6">
        <v>55</v>
      </c>
      <c r="F6">
        <f t="shared" si="0"/>
        <v>0.04</v>
      </c>
      <c r="G6" s="13">
        <f t="shared" si="1"/>
        <v>3.3333333333333333E-2</v>
      </c>
      <c r="H6" s="13">
        <f t="shared" si="2"/>
        <v>0.02</v>
      </c>
      <c r="I6" s="13">
        <f t="shared" si="3"/>
        <v>8.0000000000000002E-3</v>
      </c>
      <c r="J6" s="9">
        <v>1E-3</v>
      </c>
      <c r="K6">
        <v>20</v>
      </c>
      <c r="L6">
        <f t="shared" si="4"/>
        <v>-10</v>
      </c>
    </row>
    <row r="7" spans="1:12" x14ac:dyDescent="0.3">
      <c r="A7">
        <v>6</v>
      </c>
      <c r="B7">
        <f>6*2.5+90</f>
        <v>105</v>
      </c>
      <c r="C7">
        <f>8*2.5+135</f>
        <v>155</v>
      </c>
      <c r="D7">
        <f>22.5+250</f>
        <v>272.5</v>
      </c>
      <c r="E7">
        <v>27.5</v>
      </c>
      <c r="F7">
        <f t="shared" si="0"/>
        <v>0.04</v>
      </c>
      <c r="G7" s="13">
        <f t="shared" si="1"/>
        <v>9.5238095238095247E-3</v>
      </c>
      <c r="H7" s="13">
        <f t="shared" si="2"/>
        <v>4.0000000000000001E-3</v>
      </c>
      <c r="I7" s="13">
        <f t="shared" si="3"/>
        <v>3.4042553191489364E-4</v>
      </c>
      <c r="J7" s="9">
        <v>1E-3</v>
      </c>
      <c r="K7">
        <v>25</v>
      </c>
      <c r="L7">
        <f t="shared" si="4"/>
        <v>245</v>
      </c>
    </row>
    <row r="8" spans="1:12" x14ac:dyDescent="0.3">
      <c r="B8">
        <f t="shared" ref="B8:D8" si="6">SUM(B2:B7)</f>
        <v>306</v>
      </c>
      <c r="C8">
        <f t="shared" si="6"/>
        <v>433</v>
      </c>
      <c r="D8">
        <f t="shared" si="6"/>
        <v>634</v>
      </c>
      <c r="E8">
        <f>SUM(E2:E7)</f>
        <v>275</v>
      </c>
      <c r="G8" s="4"/>
      <c r="H8" s="4"/>
      <c r="I8" s="4"/>
      <c r="L8" s="14" t="e">
        <f>IRR(L2:L7)/5</f>
        <v>#NUM!</v>
      </c>
    </row>
    <row r="9" spans="1:12" x14ac:dyDescent="0.3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 s="4">
        <v>0</v>
      </c>
      <c r="H9" s="4">
        <v>0</v>
      </c>
      <c r="I9" s="4">
        <v>0</v>
      </c>
      <c r="J9" s="9">
        <v>0</v>
      </c>
    </row>
    <row r="10" spans="1:12" x14ac:dyDescent="0.3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 s="4">
        <v>0</v>
      </c>
      <c r="H10" s="4">
        <v>0</v>
      </c>
      <c r="I10" s="4">
        <v>0</v>
      </c>
      <c r="J10" s="9">
        <v>0</v>
      </c>
    </row>
    <row r="11" spans="1:12" x14ac:dyDescent="0.3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 s="4">
        <v>0</v>
      </c>
      <c r="H11" s="4">
        <v>0</v>
      </c>
      <c r="I11" s="4">
        <v>0</v>
      </c>
      <c r="J11" s="9">
        <v>0</v>
      </c>
    </row>
    <row r="12" spans="1:12" x14ac:dyDescent="0.3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 s="4">
        <v>0</v>
      </c>
      <c r="H12" s="4">
        <v>0</v>
      </c>
      <c r="I12" s="4">
        <v>0</v>
      </c>
      <c r="J12" s="9">
        <v>0</v>
      </c>
    </row>
    <row r="13" spans="1:12" x14ac:dyDescent="0.3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 s="4">
        <v>0</v>
      </c>
      <c r="H13" s="4">
        <v>0</v>
      </c>
      <c r="I13" s="4">
        <v>0</v>
      </c>
      <c r="J13" s="9">
        <v>0</v>
      </c>
    </row>
    <row r="14" spans="1:12" x14ac:dyDescent="0.3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 s="4">
        <v>0</v>
      </c>
      <c r="H14" s="4">
        <v>0</v>
      </c>
      <c r="I14" s="4">
        <v>0</v>
      </c>
      <c r="J14" s="9">
        <v>0</v>
      </c>
    </row>
    <row r="15" spans="1:12" x14ac:dyDescent="0.3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 s="4">
        <v>0</v>
      </c>
      <c r="H15" s="4">
        <v>0</v>
      </c>
      <c r="I15" s="4">
        <v>0</v>
      </c>
      <c r="J15" s="9">
        <v>0</v>
      </c>
    </row>
    <row r="16" spans="1:12" x14ac:dyDescent="0.3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 s="4">
        <v>0</v>
      </c>
      <c r="H16" s="4">
        <v>0</v>
      </c>
      <c r="I16" s="4">
        <v>0</v>
      </c>
      <c r="J16" s="9">
        <v>0</v>
      </c>
    </row>
    <row r="17" spans="1:12" x14ac:dyDescent="0.3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 s="4">
        <v>0</v>
      </c>
      <c r="H17" s="4">
        <v>0</v>
      </c>
      <c r="I17" s="4">
        <v>0</v>
      </c>
      <c r="J17" s="9">
        <v>0</v>
      </c>
    </row>
    <row r="18" spans="1:12" x14ac:dyDescent="0.3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 s="4">
        <v>0</v>
      </c>
      <c r="H18" s="4">
        <v>0</v>
      </c>
      <c r="I18" s="4">
        <v>0</v>
      </c>
      <c r="J18" s="9">
        <v>0</v>
      </c>
    </row>
    <row r="19" spans="1:12" x14ac:dyDescent="0.3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 s="4">
        <v>0</v>
      </c>
      <c r="H19" s="4">
        <v>0</v>
      </c>
      <c r="I19" s="4">
        <v>0</v>
      </c>
      <c r="J19" s="9">
        <v>0</v>
      </c>
    </row>
    <row r="20" spans="1:12" x14ac:dyDescent="0.3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 s="4">
        <v>0</v>
      </c>
      <c r="H20" s="4">
        <v>0</v>
      </c>
      <c r="I20" s="4">
        <v>0</v>
      </c>
      <c r="J20" s="9">
        <v>0</v>
      </c>
    </row>
    <row r="21" spans="1:12" x14ac:dyDescent="0.3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 s="4">
        <v>0</v>
      </c>
      <c r="H21" s="4">
        <v>0</v>
      </c>
      <c r="I21" s="4">
        <v>0</v>
      </c>
      <c r="J21" s="9">
        <v>0</v>
      </c>
    </row>
    <row r="22" spans="1:12" x14ac:dyDescent="0.3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 s="4">
        <v>0</v>
      </c>
      <c r="H22" s="4">
        <v>0</v>
      </c>
      <c r="I22" s="4">
        <v>0</v>
      </c>
      <c r="J22" s="9">
        <v>0</v>
      </c>
    </row>
    <row r="23" spans="1:12" x14ac:dyDescent="0.3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 s="4">
        <v>0</v>
      </c>
      <c r="H23" s="4">
        <v>0</v>
      </c>
      <c r="I23" s="4">
        <v>0</v>
      </c>
      <c r="J23" s="9">
        <v>0</v>
      </c>
    </row>
    <row r="24" spans="1:12" x14ac:dyDescent="0.3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 s="4">
        <v>0</v>
      </c>
      <c r="H24" s="4">
        <v>0</v>
      </c>
      <c r="I24" s="4">
        <v>0</v>
      </c>
      <c r="J24" s="9">
        <v>0</v>
      </c>
    </row>
    <row r="25" spans="1:12" x14ac:dyDescent="0.3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 s="4">
        <v>0</v>
      </c>
      <c r="H25" s="4">
        <v>0</v>
      </c>
      <c r="I25" s="4">
        <v>0</v>
      </c>
      <c r="J25" s="9">
        <v>0</v>
      </c>
    </row>
    <row r="26" spans="1:12" x14ac:dyDescent="0.3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 s="4">
        <v>0</v>
      </c>
      <c r="H26" s="4">
        <v>0</v>
      </c>
      <c r="I26" s="4">
        <v>0</v>
      </c>
      <c r="J26" s="9">
        <v>0</v>
      </c>
    </row>
    <row r="27" spans="1:12" x14ac:dyDescent="0.3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 s="4">
        <v>0</v>
      </c>
      <c r="H27" s="4">
        <v>0</v>
      </c>
      <c r="I27" s="4">
        <v>0</v>
      </c>
      <c r="J27" s="9">
        <v>0</v>
      </c>
    </row>
    <row r="28" spans="1:12" x14ac:dyDescent="0.3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 s="4">
        <v>0</v>
      </c>
      <c r="H28" s="4">
        <v>0</v>
      </c>
      <c r="I28" s="4">
        <v>0</v>
      </c>
      <c r="J28" s="9">
        <v>0</v>
      </c>
      <c r="L28">
        <f>0.9*250</f>
        <v>225</v>
      </c>
    </row>
    <row r="29" spans="1:12" x14ac:dyDescent="0.3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 s="4">
        <v>0</v>
      </c>
      <c r="H29" s="4">
        <v>0</v>
      </c>
      <c r="I29" s="4">
        <v>0</v>
      </c>
      <c r="J29" s="9">
        <v>0</v>
      </c>
    </row>
    <row r="30" spans="1:12" x14ac:dyDescent="0.3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 s="4">
        <v>0</v>
      </c>
      <c r="H30" s="4">
        <v>0</v>
      </c>
      <c r="I30" s="4">
        <v>0</v>
      </c>
      <c r="J30" s="9">
        <v>0</v>
      </c>
    </row>
    <row r="31" spans="1:12" x14ac:dyDescent="0.3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 s="4">
        <v>0</v>
      </c>
      <c r="H31" s="4">
        <v>0</v>
      </c>
      <c r="I31" s="4">
        <v>0</v>
      </c>
      <c r="J31" s="9">
        <v>0</v>
      </c>
    </row>
    <row r="32" spans="1:12" x14ac:dyDescent="0.3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 s="4">
        <v>0</v>
      </c>
      <c r="H32" s="4">
        <v>0</v>
      </c>
      <c r="I32" s="4">
        <v>0</v>
      </c>
      <c r="J32" s="9">
        <v>0</v>
      </c>
    </row>
    <row r="33" spans="1:10" x14ac:dyDescent="0.3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 s="4">
        <v>0</v>
      </c>
      <c r="H33" s="4">
        <v>0</v>
      </c>
      <c r="I33" s="4">
        <v>0</v>
      </c>
      <c r="J33" s="9">
        <v>0</v>
      </c>
    </row>
    <row r="34" spans="1:10" x14ac:dyDescent="0.3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 s="4">
        <v>0</v>
      </c>
      <c r="H34" s="4">
        <v>0</v>
      </c>
      <c r="I34" s="4">
        <v>0</v>
      </c>
      <c r="J34" s="9">
        <v>0</v>
      </c>
    </row>
    <row r="35" spans="1:10" x14ac:dyDescent="0.3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 s="4">
        <v>0</v>
      </c>
      <c r="H35" s="4">
        <v>0</v>
      </c>
      <c r="I35" s="4">
        <v>0</v>
      </c>
      <c r="J35" s="9">
        <v>0</v>
      </c>
    </row>
    <row r="36" spans="1:10" x14ac:dyDescent="0.3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 s="4">
        <v>0</v>
      </c>
      <c r="H36" s="4">
        <v>0</v>
      </c>
      <c r="I36" s="4">
        <v>0</v>
      </c>
      <c r="J36" s="9">
        <v>0</v>
      </c>
    </row>
    <row r="37" spans="1:10" x14ac:dyDescent="0.3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 s="4">
        <v>0</v>
      </c>
      <c r="H37" s="4">
        <v>0</v>
      </c>
      <c r="I37" s="4">
        <v>0</v>
      </c>
      <c r="J37" s="9">
        <v>0</v>
      </c>
    </row>
    <row r="38" spans="1:10" x14ac:dyDescent="0.3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 s="4">
        <v>0</v>
      </c>
      <c r="H38" s="4">
        <v>0</v>
      </c>
      <c r="I38" s="4">
        <v>0</v>
      </c>
      <c r="J38" s="9">
        <v>0</v>
      </c>
    </row>
    <row r="39" spans="1:10" x14ac:dyDescent="0.3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 s="4">
        <v>0</v>
      </c>
      <c r="H39" s="4">
        <v>0</v>
      </c>
      <c r="I39" s="4">
        <v>0</v>
      </c>
      <c r="J39" s="9">
        <v>0</v>
      </c>
    </row>
    <row r="40" spans="1:10" x14ac:dyDescent="0.3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 s="4">
        <v>0</v>
      </c>
      <c r="H40" s="4">
        <v>0</v>
      </c>
      <c r="I40" s="4">
        <v>0</v>
      </c>
      <c r="J40" s="9">
        <v>0</v>
      </c>
    </row>
    <row r="41" spans="1:10" x14ac:dyDescent="0.3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 s="4">
        <v>0</v>
      </c>
      <c r="H41" s="4">
        <v>0</v>
      </c>
      <c r="I41" s="4">
        <v>0</v>
      </c>
      <c r="J41" s="9">
        <v>0</v>
      </c>
    </row>
    <row r="42" spans="1:10" x14ac:dyDescent="0.3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 s="4">
        <v>0</v>
      </c>
      <c r="H42" s="4">
        <v>0</v>
      </c>
      <c r="I42" s="4">
        <v>0</v>
      </c>
      <c r="J42" s="9">
        <v>0</v>
      </c>
    </row>
    <row r="43" spans="1:10" x14ac:dyDescent="0.3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 s="4">
        <v>0</v>
      </c>
      <c r="H43" s="4">
        <v>0</v>
      </c>
      <c r="I43" s="4">
        <v>0</v>
      </c>
      <c r="J43" s="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A8B26-635D-4B40-A90B-7735D1F1002F}">
  <dimension ref="A1:W33"/>
  <sheetViews>
    <sheetView topLeftCell="A4" workbookViewId="0">
      <selection activeCell="E15" sqref="E15"/>
    </sheetView>
  </sheetViews>
  <sheetFormatPr defaultRowHeight="14.4" x14ac:dyDescent="0.3"/>
  <cols>
    <col min="1" max="1" width="12.109375" customWidth="1"/>
    <col min="2" max="2" width="9.88671875" bestFit="1" customWidth="1"/>
    <col min="3" max="3" width="10.6640625" customWidth="1"/>
    <col min="16" max="16" width="9.44140625" bestFit="1" customWidth="1"/>
  </cols>
  <sheetData>
    <row r="1" spans="1:23" x14ac:dyDescent="0.3">
      <c r="A1" s="2" t="s">
        <v>16</v>
      </c>
      <c r="D1" s="2"/>
      <c r="H1" s="2"/>
    </row>
    <row r="2" spans="1:23" x14ac:dyDescent="0.3">
      <c r="A2" t="s">
        <v>17</v>
      </c>
      <c r="B2" t="s">
        <v>12</v>
      </c>
      <c r="C2" t="s">
        <v>13</v>
      </c>
    </row>
    <row r="3" spans="1:23" x14ac:dyDescent="0.3">
      <c r="A3">
        <v>25</v>
      </c>
      <c r="B3">
        <v>5</v>
      </c>
      <c r="C3">
        <v>1</v>
      </c>
      <c r="D3">
        <v>1E-3</v>
      </c>
    </row>
    <row r="4" spans="1:23" x14ac:dyDescent="0.3">
      <c r="A4" s="8"/>
      <c r="B4" s="8"/>
      <c r="C4" s="8"/>
      <c r="D4" s="5"/>
    </row>
    <row r="6" spans="1:23" x14ac:dyDescent="0.3">
      <c r="A6" s="2" t="s">
        <v>9</v>
      </c>
      <c r="G6" s="2" t="s">
        <v>11</v>
      </c>
      <c r="M6" s="2" t="s">
        <v>10</v>
      </c>
      <c r="S6" s="2" t="s">
        <v>26</v>
      </c>
    </row>
    <row r="7" spans="1:23" ht="15" thickBot="1" x14ac:dyDescent="0.35">
      <c r="B7" t="s">
        <v>17</v>
      </c>
      <c r="C7" t="s">
        <v>12</v>
      </c>
      <c r="D7" t="s">
        <v>13</v>
      </c>
      <c r="E7" t="s">
        <v>19</v>
      </c>
      <c r="H7" t="s">
        <v>17</v>
      </c>
      <c r="I7" t="s">
        <v>12</v>
      </c>
      <c r="J7" t="s">
        <v>13</v>
      </c>
      <c r="K7" t="s">
        <v>19</v>
      </c>
      <c r="N7" t="s">
        <v>17</v>
      </c>
      <c r="O7" t="s">
        <v>12</v>
      </c>
      <c r="P7" t="s">
        <v>13</v>
      </c>
      <c r="Q7" t="s">
        <v>19</v>
      </c>
      <c r="T7" t="s">
        <v>17</v>
      </c>
      <c r="U7" t="s">
        <v>12</v>
      </c>
      <c r="V7" t="s">
        <v>13</v>
      </c>
      <c r="W7" t="s">
        <v>19</v>
      </c>
    </row>
    <row r="8" spans="1:23" ht="15" thickBot="1" x14ac:dyDescent="0.35">
      <c r="A8" t="s">
        <v>14</v>
      </c>
      <c r="B8">
        <f>6</f>
        <v>6</v>
      </c>
      <c r="C8">
        <f>8</f>
        <v>8</v>
      </c>
      <c r="D8">
        <f>9</f>
        <v>9</v>
      </c>
      <c r="G8" t="s">
        <v>14</v>
      </c>
      <c r="H8">
        <v>0</v>
      </c>
      <c r="I8">
        <v>0</v>
      </c>
      <c r="J8">
        <v>0</v>
      </c>
      <c r="M8" t="s">
        <v>14</v>
      </c>
      <c r="N8">
        <f>60+B8</f>
        <v>66</v>
      </c>
      <c r="O8">
        <f>90+C8</f>
        <v>98</v>
      </c>
      <c r="P8">
        <f>150+D8</f>
        <v>159</v>
      </c>
      <c r="S8" t="s">
        <v>14</v>
      </c>
      <c r="T8" s="12">
        <f>90+B8</f>
        <v>96</v>
      </c>
      <c r="U8" s="12">
        <f>135+C8</f>
        <v>143</v>
      </c>
      <c r="V8" s="12">
        <f>250+D8</f>
        <v>259</v>
      </c>
    </row>
    <row r="9" spans="1:23" x14ac:dyDescent="0.3">
      <c r="A9" t="s">
        <v>25</v>
      </c>
      <c r="B9">
        <v>1</v>
      </c>
      <c r="G9" t="s">
        <v>25</v>
      </c>
      <c r="H9">
        <v>1</v>
      </c>
      <c r="M9" t="s">
        <v>25</v>
      </c>
      <c r="N9">
        <v>1</v>
      </c>
      <c r="S9" t="s">
        <v>25</v>
      </c>
      <c r="T9">
        <v>1</v>
      </c>
    </row>
    <row r="10" spans="1:23" x14ac:dyDescent="0.3">
      <c r="A10" t="s">
        <v>22</v>
      </c>
      <c r="B10" s="3">
        <f>A3/$B$12*B$9</f>
        <v>1</v>
      </c>
      <c r="C10" s="3">
        <f>B3/$B$12*B9</f>
        <v>0.2</v>
      </c>
      <c r="D10" s="3">
        <f>C3/$B$12*B9</f>
        <v>0.04</v>
      </c>
      <c r="E10" s="6">
        <f>D3</f>
        <v>1E-3</v>
      </c>
      <c r="G10" t="s">
        <v>16</v>
      </c>
      <c r="H10" s="3">
        <f>A3/$H$12*$H$9</f>
        <v>1.25</v>
      </c>
      <c r="I10" s="3">
        <f t="shared" ref="I10:J10" si="0">B3/$H$12*$H$9</f>
        <v>0.25</v>
      </c>
      <c r="J10" s="3">
        <f t="shared" si="0"/>
        <v>0.05</v>
      </c>
      <c r="K10" s="6">
        <f>D3</f>
        <v>1E-3</v>
      </c>
      <c r="M10" t="s">
        <v>16</v>
      </c>
      <c r="N10" s="3">
        <f>A3/$N$12+H10</f>
        <v>26.25</v>
      </c>
      <c r="O10" s="3">
        <f>B3/$N$12+I10</f>
        <v>5.25</v>
      </c>
      <c r="P10" s="3">
        <f>C3/$N$12+J10</f>
        <v>1.05</v>
      </c>
      <c r="Q10" s="6">
        <f>K10</f>
        <v>1E-3</v>
      </c>
      <c r="S10" t="s">
        <v>16</v>
      </c>
      <c r="T10" s="3">
        <f>G3/$N$12+N10</f>
        <v>26.25</v>
      </c>
      <c r="U10" s="3">
        <f>H3/$N$12+O10</f>
        <v>5.25</v>
      </c>
      <c r="V10" s="3">
        <f>I3/$N$12+P10</f>
        <v>1.05</v>
      </c>
      <c r="W10" s="6">
        <f>Q10</f>
        <v>1E-3</v>
      </c>
    </row>
    <row r="11" spans="1:23" x14ac:dyDescent="0.3">
      <c r="A11" t="s">
        <v>15</v>
      </c>
      <c r="B11" s="4">
        <f>B10/B8</f>
        <v>0.16666666666666666</v>
      </c>
      <c r="C11" s="7">
        <f>C10/(C8-B8)</f>
        <v>0.1</v>
      </c>
      <c r="D11" s="7">
        <f>D10/(D8-C8)</f>
        <v>0.04</v>
      </c>
      <c r="E11" s="9">
        <f>E10</f>
        <v>1E-3</v>
      </c>
      <c r="G11" t="s">
        <v>15</v>
      </c>
      <c r="H11" s="4" t="e">
        <f>H10/H8</f>
        <v>#DIV/0!</v>
      </c>
      <c r="I11" s="7" t="e">
        <f>I10/(I8-H8)</f>
        <v>#DIV/0!</v>
      </c>
      <c r="J11" s="7" t="e">
        <f>J10/(J8-I8)</f>
        <v>#DIV/0!</v>
      </c>
      <c r="K11" s="9">
        <f>K10</f>
        <v>1E-3</v>
      </c>
      <c r="M11" t="s">
        <v>15</v>
      </c>
      <c r="N11" s="4">
        <f>N10/N8</f>
        <v>0.39772727272727271</v>
      </c>
      <c r="O11" s="7">
        <f>O10/(O8-N8)</f>
        <v>0.1640625</v>
      </c>
      <c r="P11" s="7">
        <f>P10/(P8-O8)</f>
        <v>1.7213114754098362E-2</v>
      </c>
      <c r="Q11" s="9">
        <f>Q10</f>
        <v>1E-3</v>
      </c>
      <c r="S11" t="s">
        <v>15</v>
      </c>
      <c r="T11" s="4">
        <f>T10/T8</f>
        <v>0.2734375</v>
      </c>
      <c r="U11" s="7">
        <f>U10/(U8-T8)</f>
        <v>0.11170212765957446</v>
      </c>
      <c r="V11" s="7">
        <f>V10/(V8-U8)</f>
        <v>9.0517241379310352E-3</v>
      </c>
      <c r="W11" s="9">
        <f>W10</f>
        <v>1E-3</v>
      </c>
    </row>
    <row r="12" spans="1:23" x14ac:dyDescent="0.3">
      <c r="A12" t="s">
        <v>18</v>
      </c>
      <c r="B12">
        <f>B14-B13+1</f>
        <v>25</v>
      </c>
      <c r="G12" t="s">
        <v>18</v>
      </c>
      <c r="H12">
        <f>H14-H13+1</f>
        <v>20</v>
      </c>
      <c r="M12" t="s">
        <v>18</v>
      </c>
      <c r="N12">
        <f>N14-N13+1</f>
        <v>1</v>
      </c>
      <c r="S12" t="s">
        <v>18</v>
      </c>
      <c r="T12">
        <f>T14-T13+1</f>
        <v>1</v>
      </c>
    </row>
    <row r="13" spans="1:23" x14ac:dyDescent="0.3">
      <c r="A13" t="s">
        <v>20</v>
      </c>
      <c r="B13">
        <v>1</v>
      </c>
      <c r="G13" t="s">
        <v>20</v>
      </c>
      <c r="H13">
        <v>21</v>
      </c>
      <c r="M13" t="s">
        <v>20</v>
      </c>
      <c r="N13">
        <v>10</v>
      </c>
      <c r="S13" t="s">
        <v>20</v>
      </c>
      <c r="T13">
        <v>25</v>
      </c>
    </row>
    <row r="14" spans="1:23" x14ac:dyDescent="0.3">
      <c r="A14" t="s">
        <v>21</v>
      </c>
      <c r="B14">
        <v>25</v>
      </c>
      <c r="C14" s="7"/>
      <c r="G14" t="s">
        <v>21</v>
      </c>
      <c r="H14">
        <v>40</v>
      </c>
      <c r="M14" t="s">
        <v>21</v>
      </c>
      <c r="N14">
        <v>10</v>
      </c>
      <c r="S14" t="s">
        <v>21</v>
      </c>
      <c r="T14">
        <v>25</v>
      </c>
    </row>
    <row r="15" spans="1:23" x14ac:dyDescent="0.3">
      <c r="A15" t="s">
        <v>24</v>
      </c>
      <c r="E15" s="4">
        <f>SUM(B10:E10)*B12</f>
        <v>31.024999999999999</v>
      </c>
      <c r="G15" t="s">
        <v>24</v>
      </c>
      <c r="K15" s="4">
        <f>SUM(H10:K10)*H12</f>
        <v>31.02</v>
      </c>
      <c r="M15" t="s">
        <v>24</v>
      </c>
      <c r="Q15" s="4">
        <f>SUM(N10:Q10)*N12</f>
        <v>32.550999999999995</v>
      </c>
      <c r="S15" t="s">
        <v>24</v>
      </c>
      <c r="W15" s="4">
        <f>SUM(T10:W10)*T12</f>
        <v>32.550999999999995</v>
      </c>
    </row>
    <row r="17" spans="1:23" x14ac:dyDescent="0.3">
      <c r="A17" s="2" t="s">
        <v>23</v>
      </c>
      <c r="B17" s="7">
        <f>E15+Q15+W15</f>
        <v>96.126999999999981</v>
      </c>
    </row>
    <row r="18" spans="1:23" x14ac:dyDescent="0.3">
      <c r="B18" s="7"/>
    </row>
    <row r="21" spans="1:23" x14ac:dyDescent="0.3">
      <c r="A21" t="s">
        <v>27</v>
      </c>
      <c r="P21" s="10"/>
    </row>
    <row r="22" spans="1:23" s="2" customFormat="1" x14ac:dyDescent="0.3">
      <c r="A22" s="2" t="s">
        <v>9</v>
      </c>
      <c r="G22" s="2" t="s">
        <v>11</v>
      </c>
      <c r="M22" s="2" t="s">
        <v>10</v>
      </c>
      <c r="S22" s="2" t="s">
        <v>26</v>
      </c>
    </row>
    <row r="23" spans="1:23" x14ac:dyDescent="0.3">
      <c r="B23" t="s">
        <v>17</v>
      </c>
      <c r="C23" t="s">
        <v>12</v>
      </c>
      <c r="D23" t="s">
        <v>13</v>
      </c>
      <c r="E23" t="s">
        <v>19</v>
      </c>
      <c r="H23" t="s">
        <v>17</v>
      </c>
      <c r="I23" t="s">
        <v>12</v>
      </c>
      <c r="J23" t="s">
        <v>13</v>
      </c>
      <c r="K23" t="s">
        <v>19</v>
      </c>
      <c r="N23" t="s">
        <v>17</v>
      </c>
      <c r="O23" t="s">
        <v>12</v>
      </c>
      <c r="P23" t="s">
        <v>13</v>
      </c>
      <c r="Q23" t="s">
        <v>19</v>
      </c>
      <c r="T23" t="s">
        <v>17</v>
      </c>
      <c r="U23" t="s">
        <v>12</v>
      </c>
      <c r="V23" t="s">
        <v>13</v>
      </c>
      <c r="W23" t="s">
        <v>19</v>
      </c>
    </row>
    <row r="24" spans="1:23" x14ac:dyDescent="0.3">
      <c r="A24" t="s">
        <v>14</v>
      </c>
      <c r="B24">
        <v>6</v>
      </c>
      <c r="C24">
        <v>8</v>
      </c>
      <c r="D24">
        <v>9</v>
      </c>
      <c r="G24" t="s">
        <v>14</v>
      </c>
      <c r="H24">
        <v>0</v>
      </c>
      <c r="I24">
        <v>0</v>
      </c>
      <c r="J24">
        <v>0</v>
      </c>
      <c r="M24" t="s">
        <v>14</v>
      </c>
      <c r="N24">
        <v>56</v>
      </c>
      <c r="O24">
        <v>98</v>
      </c>
      <c r="P24">
        <v>109</v>
      </c>
      <c r="S24" t="s">
        <v>14</v>
      </c>
      <c r="T24">
        <v>81</v>
      </c>
      <c r="U24">
        <v>143</v>
      </c>
      <c r="V24">
        <v>159</v>
      </c>
    </row>
    <row r="25" spans="1:23" x14ac:dyDescent="0.3">
      <c r="A25" t="s">
        <v>25</v>
      </c>
      <c r="B25">
        <v>2</v>
      </c>
      <c r="G25" t="s">
        <v>25</v>
      </c>
      <c r="H25">
        <v>1</v>
      </c>
      <c r="M25" t="s">
        <v>25</v>
      </c>
      <c r="N25">
        <v>1</v>
      </c>
      <c r="S25" t="s">
        <v>25</v>
      </c>
      <c r="T25">
        <v>1</v>
      </c>
    </row>
    <row r="26" spans="1:23" x14ac:dyDescent="0.3">
      <c r="A26" t="s">
        <v>22</v>
      </c>
      <c r="B26">
        <v>4.166666666666667</v>
      </c>
      <c r="C26">
        <v>0.83333333333333337</v>
      </c>
      <c r="D26">
        <v>0.16666666666666666</v>
      </c>
      <c r="E26">
        <v>1E-3</v>
      </c>
      <c r="G26" t="s">
        <v>16</v>
      </c>
      <c r="H26">
        <v>1.25</v>
      </c>
      <c r="I26">
        <v>0.25</v>
      </c>
      <c r="J26">
        <v>0.05</v>
      </c>
      <c r="K26">
        <v>1E-3</v>
      </c>
      <c r="M26" t="s">
        <v>16</v>
      </c>
      <c r="N26">
        <v>26.25</v>
      </c>
      <c r="O26">
        <v>5.25</v>
      </c>
      <c r="P26">
        <v>1.05</v>
      </c>
      <c r="Q26">
        <v>1E-3</v>
      </c>
      <c r="S26" t="s">
        <v>16</v>
      </c>
      <c r="T26">
        <v>26.25</v>
      </c>
      <c r="U26">
        <v>5.25</v>
      </c>
      <c r="V26">
        <v>1.05</v>
      </c>
      <c r="W26">
        <v>1E-3</v>
      </c>
    </row>
    <row r="27" spans="1:23" x14ac:dyDescent="0.3">
      <c r="A27" t="s">
        <v>15</v>
      </c>
      <c r="B27">
        <v>0.69444444444444453</v>
      </c>
      <c r="C27">
        <v>0.41666666666666669</v>
      </c>
      <c r="D27">
        <v>0.16666666666666666</v>
      </c>
      <c r="E27">
        <v>1E-3</v>
      </c>
      <c r="G27" t="s">
        <v>15</v>
      </c>
      <c r="H27" t="e">
        <v>#DIV/0!</v>
      </c>
      <c r="I27" t="e">
        <v>#DIV/0!</v>
      </c>
      <c r="J27" t="e">
        <v>#DIV/0!</v>
      </c>
      <c r="K27">
        <v>1E-3</v>
      </c>
      <c r="M27" t="s">
        <v>15</v>
      </c>
      <c r="N27">
        <v>0.46875</v>
      </c>
      <c r="O27">
        <v>0.125</v>
      </c>
      <c r="P27">
        <v>9.5454545454545459E-2</v>
      </c>
      <c r="Q27">
        <v>1E-3</v>
      </c>
      <c r="S27" t="s">
        <v>15</v>
      </c>
      <c r="T27">
        <v>0.32407407407407407</v>
      </c>
      <c r="U27">
        <v>8.4677419354838704E-2</v>
      </c>
      <c r="V27">
        <v>6.5625000000000003E-2</v>
      </c>
      <c r="W27">
        <v>1E-3</v>
      </c>
    </row>
    <row r="28" spans="1:23" x14ac:dyDescent="0.3">
      <c r="A28" t="s">
        <v>18</v>
      </c>
      <c r="B28">
        <v>12</v>
      </c>
      <c r="G28" t="s">
        <v>18</v>
      </c>
      <c r="H28">
        <v>20</v>
      </c>
      <c r="M28" t="s">
        <v>18</v>
      </c>
      <c r="N28">
        <v>1</v>
      </c>
      <c r="S28" t="s">
        <v>18</v>
      </c>
      <c r="T28">
        <v>1</v>
      </c>
    </row>
    <row r="29" spans="1:23" x14ac:dyDescent="0.3">
      <c r="A29" t="s">
        <v>20</v>
      </c>
      <c r="B29">
        <v>1</v>
      </c>
      <c r="G29" t="s">
        <v>20</v>
      </c>
      <c r="H29">
        <v>21</v>
      </c>
      <c r="M29" t="s">
        <v>20</v>
      </c>
      <c r="N29">
        <v>6</v>
      </c>
      <c r="S29" t="s">
        <v>20</v>
      </c>
      <c r="T29">
        <v>6</v>
      </c>
    </row>
    <row r="30" spans="1:23" x14ac:dyDescent="0.3">
      <c r="A30" t="s">
        <v>21</v>
      </c>
      <c r="B30">
        <v>12</v>
      </c>
      <c r="G30" t="s">
        <v>21</v>
      </c>
      <c r="H30">
        <v>40</v>
      </c>
      <c r="M30" t="s">
        <v>21</v>
      </c>
      <c r="N30">
        <v>6</v>
      </c>
      <c r="S30" t="s">
        <v>21</v>
      </c>
      <c r="T30">
        <v>6</v>
      </c>
    </row>
    <row r="31" spans="1:23" x14ac:dyDescent="0.3">
      <c r="A31" t="s">
        <v>24</v>
      </c>
      <c r="E31">
        <v>62.012000000000008</v>
      </c>
      <c r="G31" t="s">
        <v>24</v>
      </c>
      <c r="K31">
        <v>31.02</v>
      </c>
      <c r="M31" t="s">
        <v>24</v>
      </c>
      <c r="Q31">
        <v>32.550999999999995</v>
      </c>
      <c r="S31" t="s">
        <v>24</v>
      </c>
      <c r="W31">
        <v>32.550999999999995</v>
      </c>
    </row>
    <row r="33" spans="1:2" x14ac:dyDescent="0.3">
      <c r="A33" t="s">
        <v>23</v>
      </c>
      <c r="B33">
        <v>127.114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goal_data</vt:lpstr>
      <vt:lpstr>goal_data_5</vt:lpstr>
      <vt:lpstr>utilities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Szczeciński</dc:creator>
  <cp:lastModifiedBy>Mateusz Szczeciński</cp:lastModifiedBy>
  <dcterms:created xsi:type="dcterms:W3CDTF">2024-04-27T17:24:19Z</dcterms:created>
  <dcterms:modified xsi:type="dcterms:W3CDTF">2024-06-29T21:24:39Z</dcterms:modified>
</cp:coreProperties>
</file>