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1"/>
  <workbookPr defaultThemeVersion="166925"/>
  <mc:AlternateContent xmlns:mc="http://schemas.openxmlformats.org/markup-compatibility/2006">
    <mc:Choice Requires="x15">
      <x15ac:absPath xmlns:x15ac="http://schemas.microsoft.com/office/spreadsheetml/2010/11/ac" url="/Users/mt/workspace/GroupPolarization/statmod/GroupPolarizationStatmod/data/"/>
    </mc:Choice>
  </mc:AlternateContent>
  <xr:revisionPtr revIDLastSave="0" documentId="13_ncr:1_{3C05CB1C-4815-0B43-A1D9-3AF41462D9E3}" xr6:coauthVersionLast="47" xr6:coauthVersionMax="47" xr10:uidLastSave="{00000000-0000-0000-0000-000000000000}"/>
  <bookViews>
    <workbookView xWindow="-21600" yWindow="-11180" windowWidth="21600" windowHeight="19200" activeTab="2" xr2:uid="{00000000-000D-0000-FFFF-FFFF00000000}"/>
  </bookViews>
  <sheets>
    <sheet name="FalseDiscoveryRates" sheetId="11" r:id="rId1"/>
    <sheet name="Articles" sheetId="12" r:id="rId2"/>
    <sheet name="ArticleStudiesMinimal" sheetId="1" r:id="rId3"/>
    <sheet name="ToConvert" sheetId="5" r:id="rId4"/>
    <sheet name="Notes" sheetId="3" r:id="rId5"/>
  </sheets>
  <calcPr calcId="191029"/>
  <pivotCaches>
    <pivotCache cacheId="0" r:id="rId6"/>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3" i="3" l="1"/>
  <c r="O10" i="1"/>
  <c r="O11" i="1"/>
  <c r="D14" i="11"/>
  <c r="D5" i="11"/>
  <c r="D6" i="11"/>
  <c r="D7" i="11"/>
  <c r="D8" i="11"/>
  <c r="D9" i="11"/>
  <c r="D10" i="11"/>
  <c r="D11" i="11"/>
  <c r="D12" i="11"/>
  <c r="D13" i="11"/>
  <c r="D4" i="11"/>
  <c r="O3" i="1"/>
  <c r="O4" i="1"/>
  <c r="O5" i="1"/>
  <c r="O6" i="1"/>
  <c r="O7" i="1"/>
  <c r="O8" i="1"/>
  <c r="O9"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2" i="1"/>
  <c r="E24" i="1"/>
  <c r="F24" i="1"/>
  <c r="G24" i="1"/>
  <c r="H24" i="1"/>
  <c r="E25" i="1"/>
  <c r="F25" i="1"/>
  <c r="G25" i="1"/>
  <c r="H25" i="1"/>
  <c r="E26" i="1"/>
  <c r="F26" i="1"/>
  <c r="G26" i="1"/>
  <c r="H26" i="1"/>
  <c r="E27" i="1"/>
  <c r="F27" i="1"/>
  <c r="G27" i="1"/>
  <c r="H27" i="1"/>
  <c r="E28" i="1"/>
  <c r="F28" i="1"/>
  <c r="G28" i="1"/>
  <c r="H28" i="1"/>
  <c r="E29" i="1"/>
  <c r="F29" i="1"/>
  <c r="G29" i="1"/>
  <c r="H29" i="1"/>
  <c r="E30" i="1"/>
  <c r="F30" i="1"/>
  <c r="G30" i="1"/>
  <c r="H30" i="1"/>
  <c r="E31" i="1"/>
  <c r="F31" i="1"/>
  <c r="G31" i="1"/>
  <c r="H31" i="1"/>
  <c r="E32" i="1"/>
  <c r="F32" i="1"/>
  <c r="G32" i="1"/>
  <c r="H32" i="1"/>
  <c r="F23" i="1"/>
  <c r="G23" i="1"/>
  <c r="H23" i="1"/>
  <c r="E23" i="1"/>
  <c r="H16" i="1"/>
  <c r="H17" i="1"/>
  <c r="H18" i="1"/>
  <c r="H19" i="1"/>
  <c r="H20" i="1"/>
  <c r="H21" i="1"/>
  <c r="H22" i="1"/>
  <c r="H15" i="1"/>
  <c r="E16" i="1"/>
  <c r="F16" i="1"/>
  <c r="G16" i="1"/>
  <c r="E17" i="1"/>
  <c r="F17" i="1"/>
  <c r="G17" i="1"/>
  <c r="E18" i="1"/>
  <c r="F18" i="1"/>
  <c r="G18" i="1"/>
  <c r="E19" i="1"/>
  <c r="F19" i="1"/>
  <c r="G19" i="1"/>
  <c r="E20" i="1"/>
  <c r="F20" i="1"/>
  <c r="G20" i="1"/>
  <c r="E21" i="1"/>
  <c r="F21" i="1"/>
  <c r="G21" i="1"/>
  <c r="E22" i="1"/>
  <c r="F22" i="1"/>
  <c r="G22" i="1"/>
  <c r="F15" i="1"/>
  <c r="G15" i="1"/>
  <c r="E15" i="1"/>
  <c r="D19" i="5"/>
  <c r="D18" i="5"/>
  <c r="D17" i="5"/>
  <c r="D16" i="5"/>
  <c r="D15" i="5"/>
  <c r="D14" i="5"/>
  <c r="D13" i="5"/>
  <c r="D12" i="5"/>
  <c r="D11" i="5"/>
  <c r="D10" i="5"/>
  <c r="F44" i="1"/>
  <c r="F45" i="1"/>
  <c r="F46" i="1"/>
  <c r="F47" i="1"/>
  <c r="F48" i="1"/>
  <c r="F49" i="1"/>
  <c r="F50" i="1"/>
  <c r="F51" i="1"/>
  <c r="F43" i="1"/>
  <c r="G3" i="1"/>
  <c r="G4" i="1"/>
  <c r="G5" i="1"/>
  <c r="G6" i="1"/>
  <c r="G7" i="1"/>
  <c r="G8" i="1"/>
  <c r="G9" i="1"/>
  <c r="G12" i="1"/>
  <c r="G13" i="1"/>
  <c r="G14" i="1"/>
  <c r="G2" i="1"/>
</calcChain>
</file>

<file path=xl/sharedStrings.xml><?xml version="1.0" encoding="utf-8"?>
<sst xmlns="http://schemas.openxmlformats.org/spreadsheetml/2006/main" count="335" uniqueCount="149">
  <si>
    <t>CaseStudyTag</t>
  </si>
  <si>
    <t>ObservedMeanPre</t>
  </si>
  <si>
    <t>ObservedMeanPost</t>
  </si>
  <si>
    <t>MinBinValue</t>
  </si>
  <si>
    <t>MaxBinValue</t>
  </si>
  <si>
    <t>Plausible</t>
  </si>
  <si>
    <t>Friedkin1999</t>
  </si>
  <si>
    <t>Article</t>
  </si>
  <si>
    <t>Schkade2010</t>
  </si>
  <si>
    <t>Moscovici1969</t>
  </si>
  <si>
    <t>Notes</t>
  </si>
  <si>
    <t>HighPrejudice</t>
  </si>
  <si>
    <t>MedPrejudice</t>
  </si>
  <si>
    <t>LowPrejudice</t>
  </si>
  <si>
    <t>DeGaulle</t>
  </si>
  <si>
    <t>Americans</t>
  </si>
  <si>
    <t>COSprings-GlobalWarming</t>
  </si>
  <si>
    <t>Boulder-GlobalWarming</t>
  </si>
  <si>
    <t>COSprings-CivilUnions</t>
  </si>
  <si>
    <t>Boulder-CivilUnions</t>
  </si>
  <si>
    <t>COSprings-AffirmativeAction</t>
  </si>
  <si>
    <t>Boulder-AffirmativeAction</t>
  </si>
  <si>
    <t>Abrams1990</t>
  </si>
  <si>
    <t>Tetrads-Sports</t>
  </si>
  <si>
    <t>Tetrads-School</t>
  </si>
  <si>
    <t>Tetrads-Surgery</t>
  </si>
  <si>
    <t>Triads-Sports</t>
  </si>
  <si>
    <t>Triads-School</t>
  </si>
  <si>
    <t>Triads-Surgery</t>
  </si>
  <si>
    <t>Dyads-School</t>
  </si>
  <si>
    <t>NA</t>
  </si>
  <si>
    <t>ObservedShift</t>
  </si>
  <si>
    <t>ObservedShiftSD</t>
  </si>
  <si>
    <t>Dyads-Surgery</t>
  </si>
  <si>
    <t xml:space="preserve">Friedkin uses three CDQ topics, "Sports", "School", and "Surgery" that use a 20-point CDQ risk scale in fractional units, 0.05, 0.10, ..., 1.00 across three group sizes (2, 3, and 4, which he calls "dyads", "triads", and "tetrads", which we use in our CaseStudyTag). Friedkin only gives opinion shifts, and apparently transforms the fractional CDQ responses into percentages, since the shifts range between 5 and 9. However, closer inspection of Friedkin's results shows that the reported "Choice Shift" is not equal to the difference between mean final and initial opinions. Friedkin also uses "different" means for pre- and post-discussion opinions, which seems easy enough to show are really the same by re-organizing terms in the sum. Friedkin uses two topics in the tetrad condition where responses are in units of money where participants can freely give any number they choose ("Asbestos" and "Disaster"), and another topic called "Institutions" where participants rate 13 institutions, which participants rated on a scale from 0 to 100 percent to indicate the degree of trust the participant has in each institution. We only consider the CDQ topics since these are the ones rated on a discrete scale. </t>
  </si>
  <si>
    <t>Krizan2007</t>
  </si>
  <si>
    <t>NoOutgroupScenario1</t>
  </si>
  <si>
    <t>NoOutgroupScenario2</t>
  </si>
  <si>
    <t>NoOutgroupScenario3</t>
  </si>
  <si>
    <t>NoOutgroupScenario4</t>
  </si>
  <si>
    <t>NoOutgroupScenario5</t>
  </si>
  <si>
    <t>OutgroupScenario1</t>
  </si>
  <si>
    <t>OutgroupScenario2</t>
  </si>
  <si>
    <t>OutgroupScenario3</t>
  </si>
  <si>
    <t>OutgroupScenario4</t>
  </si>
  <si>
    <t>OutgroupScenario5</t>
  </si>
  <si>
    <t>Uses five CDQ topics ("scenarios") from Kogan and Wallach (1967) that typically provide shifts toward more risky decisions. These are given in Footnote 2 on p. 194. Krizan and Baron report shifts and mean pre-test opinions on the risk scale, meaning that shifts are expected to be negative towards lower odds of success required to take the risk, i.e., the acceptance of more risk. Krizan and Baron report mean pre-test opinions, but average over all three conditions for each scenario, then report shifts for each scenario and condition, so we effectively have no way for an exact match of initial mean to condition x scenario, where conditions are no-discussion, deliberation without knowledge of an out-group's opinion, and deliberation with knowledge of an out-group's opinion. We are only interested in the non-control cases--K&amp;B found no difference in knowing out-group opinion, which they say is evidence against the self-categorization hypothesis of group polarization. Therefore, we have ten cases we test across five scenarios and two conditions with our model, and we use the reported initial mean for each scenario twice--once for each scenario across the two conditions. Post-deliberation opinions are calculated in the spreadsheet using the reported shifts. K&amp;B also report the "Overall" shift, but I find this meaningless since it is across different items with no statistical control for inter-item variability. I noted that false detections are plausible in all cases due to the fact that the standard deviations of shifts overwhelm the shifts themselves, but I will still run the model on these cases to confirm.</t>
  </si>
  <si>
    <t>Uncategorized1</t>
  </si>
  <si>
    <t>Categorized1</t>
  </si>
  <si>
    <t>Uncategorized2</t>
  </si>
  <si>
    <t>Categorized2</t>
  </si>
  <si>
    <t>Uncategorized3</t>
  </si>
  <si>
    <t>Categorized3</t>
  </si>
  <si>
    <t>Uncategorized4</t>
  </si>
  <si>
    <t>Categorized4</t>
  </si>
  <si>
    <t>Uncategorized5</t>
  </si>
  <si>
    <t>Categorized5</t>
  </si>
  <si>
    <t>Hogg1990</t>
  </si>
  <si>
    <t>Downing 1992 and Brauer 1995</t>
  </si>
  <si>
    <t>Cautious-Cautious</t>
  </si>
  <si>
    <t>Cautious-Risky</t>
  </si>
  <si>
    <t>Cautious-Neutral</t>
  </si>
  <si>
    <t>Neutral-Risky</t>
  </si>
  <si>
    <t>Neutral-Cautious</t>
  </si>
  <si>
    <t>Neutral-Neutral</t>
  </si>
  <si>
    <t>Risky-Risky</t>
  </si>
  <si>
    <t>Risky-Neutral</t>
  </si>
  <si>
    <t>Risky-Cautious</t>
  </si>
  <si>
    <t>Hogg 1990</t>
  </si>
  <si>
    <r>
      <t xml:space="preserve">These studies are incredibly difficult to parse because of the measurement and analysis methods and the fact that initial and final mean opinions are not given, and neither are the shifts in any straightforward way. To begin with, across these two studies, participants report initial opinions on a 9-point scale and final opinions on a 29-point scale. In Downing 1992 the authors vary the labels for each of the extremes of the scale, e.g. </t>
    </r>
    <r>
      <rPr>
        <i/>
        <sz val="12"/>
        <color theme="1"/>
        <rFont val="Calibri"/>
        <family val="2"/>
        <scheme val="minor"/>
      </rPr>
      <t>harmful-beneficial</t>
    </r>
    <r>
      <rPr>
        <sz val="12"/>
        <color theme="1"/>
        <rFont val="Calibri"/>
        <family val="2"/>
        <scheme val="minor"/>
      </rPr>
      <t xml:space="preserve">, </t>
    </r>
    <r>
      <rPr>
        <i/>
        <sz val="12"/>
        <color theme="1"/>
        <rFont val="Calibri"/>
        <family val="2"/>
        <scheme val="minor"/>
      </rPr>
      <t>bad-good</t>
    </r>
    <r>
      <rPr>
        <sz val="12"/>
        <color theme="1"/>
        <rFont val="Calibri"/>
        <family val="2"/>
        <scheme val="minor"/>
      </rPr>
      <t xml:space="preserve">, </t>
    </r>
    <r>
      <rPr>
        <i/>
        <sz val="12"/>
        <color theme="1"/>
        <rFont val="Calibri"/>
        <family val="2"/>
        <scheme val="minor"/>
      </rPr>
      <t>disapprove-approve</t>
    </r>
    <r>
      <rPr>
        <sz val="12"/>
        <color theme="1"/>
        <rFont val="Calibri"/>
        <family val="2"/>
        <scheme val="minor"/>
      </rPr>
      <t>, etc. This does not seem like a valid move, since the scale on which participants give opinions may influence the given opinions. In Downing 1992 the authors only use final extremity as an outcome measure, not the difference between initial and final opinions, in order to evaluate whether there is a correlation between "the number of prior responses to the issue on the first questionnaire" and the experimental stimuli. There are more problems, but most damning are the use of different measurement scales and the failure to report initial opinions and opinion shifts. Overly complicated as well--they measure reaction times to giving opinions several times for different items. That sounds sort of interesting, actually, but maybe I'm biased that it's unimportant because of my goals in this project.</t>
    </r>
  </si>
  <si>
    <t>Another self-categorization study using the choice dilemma questionnaire that does several manipulations to test that hypothesis. To do this test, they create fictional out-groups with means that are either biased towards the cautious or risky ends of the CDQ scale, or neutral, labeled . In the paper the letters R, N, C refer to items that tend to polarize people towards risk, not polarize, or polarize towards caution, respectively. A huge main Table 2 of results is hard to interpret with several outcome measures. Also it appears that groups don't even really polarize with p-value significance, but then again the measure I think it opinion shift ("Pre/post") is described in text only as "a measure of shift in individuals' behavior" which I can only barely interpret to mean the shift in opinions since reporting opinions is the only behavior it appears participants do in this study. So, it appears this study shows their hypothesized effect "highly significantly" predicts statistically insignificant levels of group polarization. I calculate the post-deliberation mean is then calculated from what Hogg et al call "Pretest" (mean pretest opinion) and "Pre/post" (shift described above). I also think they say the averages are over groups where four out of five members are confederates. That can't be right, but then again it could.</t>
  </si>
  <si>
    <t>Myers1970</t>
  </si>
  <si>
    <t>Moscovici and Zavalloni studied whether group polarization is more general than CDQ by using opinions about political topics. There were two general topics--attitudes about "Americans" and attitudes about then-president of France Charles "DeGaulle"--with 12 and 11 specific items, respectively, on which participants gave opinions and deliberated. Participants deliberated on one of the two general topics, giving opinions on each item on a seven-point Likert scale, -3 to +3. The authors reported pre-consensus and post-consensus mean opinions taken over all participants and items for each of the two general topics I have called the "Americans" and "DeGaulle" conditions.</t>
  </si>
  <si>
    <t>Myers and Bishop test whether group polarization occurs in groups with different levels of racial bias determined by a survey that is not also the deliberation topic. The participants were high school students from western Michigan. In the experimental condition, social influence occurs through deliberation; in the control condition there is no deliberation or social influence at all, just re-tested opinions after a distraction task. Obviously we only report on whether there was a significant shift in the experimental condition. In both conditions, three groups were created according to their racial prejudice as measured by a 100-item racial attitude measurement instrument, called "low", "medium", and "high" prejudice groups. The participants then gave their opinions, deliberated, and gave opinions again on eight deliberation topics. Means were taken across items and prejudice group.</t>
  </si>
  <si>
    <t xml:space="preserve">Participants in Schkade, Sunstein, and Hastie's study were put into two politically ideologically biased groups based on their geographical location in the US state of Colorado: participants were drawn from Boulder, Colorado (abbreviated CO), to be liberally biased and from Colorado Springs, CO, to be conservatively biased. Participants gave their opinions and discussed three topics related to Global Warming, Civil Unions, and Affirmative Action. Pre- and post-deliberation mean are given in Table 1 (p. 232) for all six (topics x geographies).  </t>
  </si>
  <si>
    <t>Myers1975</t>
  </si>
  <si>
    <t>Bad-Experimental</t>
  </si>
  <si>
    <t>Good-Experimental</t>
  </si>
  <si>
    <t>Chauvinists-Experimental</t>
  </si>
  <si>
    <t>Feminists-Experimental</t>
  </si>
  <si>
    <t>Myers performs two experiments each with experimental and control conditions for two group types with initial biases. In Experiment 1, Myers creates biased groups by having participants (intro psychology students) read a description of six different teachers, three "bad" professors and three "good" professors, which the participants are assumed to infer through vignettes about the professors. The participants in the experimental condition of Experiment 1 deliberated in small groups after giving their initial opinions on six items a 0-to-10 bad-to-good scale. In Experiment 2, participants were put into conservatively or liberally biased small groups based on their pre-deliberation opinions on six deliberation items regarding womens' rights and the role of women in the family and society. Again, in the experimental group, participants deliberated each item before giving their final opinions on the items. In the control group in each Experiment, there was no deliberation, just some filler task. Curiously, significant shifts were still found in the control groups--it is unclear to us why. Experiment 1 also had participants adjust the bad and good professors' pay to obtain non-ordinal measures of opinion regarding these professors, which we do not consider here. However, as we will discuss in the paper, this does not make it free of problems--like so many other group polarization studies, Myers statistical model does not account for inter-item, inter-group, or inter-participant variability.</t>
  </si>
  <si>
    <t>Burnstein1975</t>
  </si>
  <si>
    <t>Experimental</t>
  </si>
  <si>
    <t xml:space="preserve">In this study, Burnstein and Vinokur ran an experiment to evaluate their theory that generating persuasive arguments are necessary for group polarization to occur. The authors design a study with three conditions, one Experimental and two Control, where participants (60 male students from intro psych at the University of Michigan) first answered four CDQ items that typically generate shifts towards more risk, then, in the Experimental condition, saw group members' responses and produced arguments that might support the positions of other participants. In the first control condition, Condition II in the paper and Control1 in our table, participants were exposed to others' opinions, but does not get to reflect on their opinions or give arguments. In condition III, the second control condtition (we call Control2) participants do not get to know other participants' opinions at all. Thus, Burnstein and Vinokur hypothesize that significant shifts will only occur in Condition I, the Experimental condition. We thus only include Condition I in our analysis. The authors only report the shift, meaning we are free to choose any pre- and post-deliberation value to see if the null hypothesis is actually plausible. </t>
  </si>
  <si>
    <t>Burnstein1973</t>
  </si>
  <si>
    <t>First I want to note this study was funded in part by a Guggenheim fellowship (see note on first page) and the authors acknolwedge the assistance of "vinous" discussions with colleagues at the University of Provence and the "spirited and intelligent efforts" of two female research assistants. The study presents the results of two experiments (really one experiment with two pools of participants) that test the persuasive arguments hypothesis by having students perform the standard group polarization experiment with five CDQ discussion items, items A,B,E,F, and H (A,B risk-inducing; E, F caution-inducing; H neutral). Experiment 1 used 149 male intro psych students and Experiment 2 used 76 male intro psych students from the University of Michigan. There are three conditions across the two experiments--one hypothesized to show an emergent shift and the other two hypothesized to not show a shift. None of the conditions allowed participants to know each others' ratings exactly, the participants only deliberated the various topics. In the one hypothesized to show a shift, participants were instructed to argue for their position. In the other two, participants argued against their position. The "against" condition was further divided into a case where everyone knew everyone was prompted to argue against their position, and another sub-condition where participants did not know if others were arguing for or against their true position. We include only the first condition where participants argued for their position, which is the only condition expected to show shifts (though others do, but the authors let themselves off the hook saying, "They are curious findings and defy straightforward explanation...we will merely note their occurrence and not venture to speculate as to their cause"). Thus, in our table we have conditions A, B, E, F, and H. Even though H is supposed to not show a shift, it does in this study, which is possibly further evidence that this study merely shows participant consensus formation, not opinion shifts.</t>
  </si>
  <si>
    <t>B</t>
  </si>
  <si>
    <t>A</t>
  </si>
  <si>
    <t>E</t>
  </si>
  <si>
    <t>F</t>
  </si>
  <si>
    <t>H</t>
  </si>
  <si>
    <t>HillclimbSuccessThreshold</t>
  </si>
  <si>
    <t>HillclimbStepSize</t>
  </si>
  <si>
    <t>The solutions here tend to have a large pre SD for which no cases were observed in Boulder, but it is still plausible that a different group could have the sorts of statistics we found. The histograms do not disambiguate actually, because they are over all topics. Probably this is less plausible than other cases, but plausible nonetheless. Take example of California, which defeated an Affirmative Action measure. It is totally plausible that many liberals have strong views against Affirmative Action, at least 1 in 5 in some groups.</t>
  </si>
  <si>
    <t>There are some solutions, but they have unrealistic distributions, too much polarization to be plausible, at a latent mean of ~2.8.</t>
  </si>
  <si>
    <t>This case is actually not a shift to greater polarization, maybe just consensus finding in a moderate group.</t>
  </si>
  <si>
    <t>This paper uses a CDQ scale, but converts to percentage risk measurements. I have converted back using values from ToConvert and the formula in the four data cells to the left. In this first condition's data the distribution for pre-dliberation solutions is highly polarized, which may be actually be reasonable if participants were answering binary initially, but then found consensus and created more nuanced opinions as the deliberation went on.</t>
  </si>
  <si>
    <r>
      <t xml:space="preserve">This case is </t>
    </r>
    <r>
      <rPr>
        <i/>
        <sz val="12"/>
        <color theme="1"/>
        <rFont val="Calibri"/>
        <family val="2"/>
        <scheme val="minor"/>
      </rPr>
      <t xml:space="preserve">prima facie </t>
    </r>
    <r>
      <rPr>
        <sz val="12"/>
        <color theme="1"/>
        <rFont val="Calibri"/>
        <family val="2"/>
        <scheme val="minor"/>
      </rPr>
      <t>a false positive due to the reported shift standard deviation being greater than the average shift, i.e., CI includes zero.</t>
    </r>
  </si>
  <si>
    <t>The shift is not towards greater extremity in the pre-bias direction, but in the opposite direction. It's OK in a way, Friedkin labels these "choice shifts" and the paper is meant to study both neutral "choice shifts" such as this one and group polarization, with title "Choice Shift and Group Polarization"</t>
  </si>
  <si>
    <r>
      <t xml:space="preserve">This case is </t>
    </r>
    <r>
      <rPr>
        <i/>
        <sz val="12"/>
        <color theme="1"/>
        <rFont val="Calibri"/>
        <family val="2"/>
        <scheme val="minor"/>
      </rPr>
      <t xml:space="preserve">prima facie </t>
    </r>
    <r>
      <rPr>
        <sz val="12"/>
        <color theme="1"/>
        <rFont val="Calibri"/>
        <family val="2"/>
        <scheme val="minor"/>
      </rPr>
      <t>a false positive due to the reported shift standard deviation being greater than the average shift, i.e., CI includes zero. Furthermore, the shift is not towards greater extremity in the pre-bias direction, but in the opposite direction. The model was not able to generate a false positive in this case.</t>
    </r>
  </si>
  <si>
    <t>This case is prima facie a false positive due to the reported shift standard deviation being greater than the average shift, i.e., CI includes zero. Still, the model predicts that within a 0.05 square error that the noted latent mean generates distributions matching the reported data.</t>
  </si>
  <si>
    <r>
      <t xml:space="preserve">Note that all casesin this study are </t>
    </r>
    <r>
      <rPr>
        <i/>
        <sz val="12"/>
        <color theme="1"/>
        <rFont val="Calibri"/>
        <family val="2"/>
        <scheme val="minor"/>
      </rPr>
      <t>prima facie</t>
    </r>
    <r>
      <rPr>
        <sz val="12"/>
        <color theme="1"/>
        <rFont val="Calibri"/>
        <family val="2"/>
        <scheme val="minor"/>
      </rPr>
      <t xml:space="preserve"> false since 66% confidence intervals contain zero shift.</t>
    </r>
  </si>
  <si>
    <t>Pre-deliberation simulated distribution is highly polarized, not necessary a problem.</t>
  </si>
  <si>
    <t>These hillclimb settings generated non-polarized results, may want to try for above, but it doesn't really matter due to the SD overwhelming the mean.</t>
  </si>
  <si>
    <t>This study is meant to support the presence of the "self-categorization" effect in social psychology. The paper presents three experiments and their results--Experiment 3 is the group polarization experiment, designed to show that self-categorization is at work in the emergence of group polarization. Uses high schoolers aged 16-17 in Hawkes Bay, New Zealand. There are five deliberation topics (p. 112) across two conditions (p. 113): one condition where participants are made aware of the relationship between their opinions and other group members' opinions ("Categorized") and another condition where participants were given no information about their opinion relative to other group members' opinions ("Uncategorized"). It was confusing to me what scale is used for Table 2 (p. 114), but parsing the "Dependent measures" subsection several times led me to understand the last paragraph, that "[a]ttitude shift overall was...assessed...on the unconverted +4 to -4 scale."</t>
  </si>
  <si>
    <t>Had to set high hillclimb step size, which results in very large pre-deliberation SD corresponding to high polarization. It's plausible that these NZ high school students mostly put either -4 or +4, then when they talked they decided to put more moderate positions. Nonetheless there are several other criticisms available of this particular study.</t>
  </si>
  <si>
    <t>Here only needed to set latent mean to zero and use default SD of 1.5 for both since these parameters yields mean within 0.05 of the two empirically-specified distributions.</t>
  </si>
  <si>
    <t>Resulting distributions are a little weird, shifting from almost fully polarized to extreme towards positive. But since we don't have the data we really don't know what happened among these Kiwi high schoolers.</t>
  </si>
  <si>
    <t>Highly polarized pre-delib</t>
  </si>
  <si>
    <t>This one is weird--got the false detection by getting a case where post-deliberation SD is greater than pre-deliberation SD, which is the opposite predicted by the consensus process. Now, Schkade, et al., (2010) found that this never happens, but this is a different experimental design and we just really don't know. I'm leaving it as TRUE, but it should include a footnote.</t>
  </si>
  <si>
    <t>Got successes, but with highly polarized initial distributions, which are unlikely in this condition since it's been designed to give the description of a "bad teacher" who no one would think is a 10/10 good.</t>
  </si>
  <si>
    <t>This shift is not claimed to be significant, ignoring this condition.</t>
  </si>
  <si>
    <t xml:space="preserve">This is a case where only the shift is reported. I picked two numbers I thought would work. </t>
  </si>
  <si>
    <t>Row Labels</t>
  </si>
  <si>
    <t>Grand Total</t>
  </si>
  <si>
    <t>PlausibleInt</t>
  </si>
  <si>
    <t>Sum of PlausibleInt</t>
  </si>
  <si>
    <t>Count of PlausibleInt2</t>
  </si>
  <si>
    <t>FalseDiscoveryRate</t>
  </si>
  <si>
    <t>DeGaulle-Judgements-Favorable</t>
  </si>
  <si>
    <t>DeGaulle-Judgements-Unfavorable</t>
  </si>
  <si>
    <t># Citations</t>
  </si>
  <si>
    <t xml:space="preserve">Total: </t>
  </si>
  <si>
    <t>LatentMean</t>
  </si>
  <si>
    <t>Authors</t>
  </si>
  <si>
    <t>Abrams, Wetherell, Cochrane, Hogg, and Turner</t>
  </si>
  <si>
    <t>Burnstein and Vinokur</t>
  </si>
  <si>
    <t>Friedkin</t>
  </si>
  <si>
    <t>Hogg, Turner, and Davidson</t>
  </si>
  <si>
    <t>Krizan and Baron</t>
  </si>
  <si>
    <t>Moscovici and Zavalloni</t>
  </si>
  <si>
    <t>Myers</t>
  </si>
  <si>
    <t>Myers and Bishop</t>
  </si>
  <si>
    <t>Schkade, Sunstein, and Hastie</t>
  </si>
  <si>
    <t>Year</t>
  </si>
  <si>
    <t>Journal</t>
  </si>
  <si>
    <t>British Journal of Social Psychology</t>
  </si>
  <si>
    <t>Journal of Experimental Social Psychology</t>
  </si>
  <si>
    <t>American Sociological Review</t>
  </si>
  <si>
    <t>Basic and Applied Social Psychology</t>
  </si>
  <si>
    <t>European Journal of Social Psychology</t>
  </si>
  <si>
    <t>Journal of Personality and Social Psychology</t>
  </si>
  <si>
    <t>Human Relations</t>
  </si>
  <si>
    <t>Science</t>
  </si>
  <si>
    <t>Critical Review</t>
  </si>
  <si>
    <t>ArticleTag</t>
  </si>
  <si>
    <t>TreatmentTag</t>
  </si>
  <si>
    <t>LatentSDPre</t>
  </si>
  <si>
    <t>LatentSDPost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</si>
</sst>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8"/>
      <name val="Calibri"/>
      <family val="2"/>
      <scheme val="minor"/>
    </font>
    <font>
      <i/>
      <sz val="12"/>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
      <left/>
      <right/>
      <top style="thin">
        <color indexed="64"/>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3">
    <xf numFmtId="0" fontId="0" fillId="0" borderId="0" xfId="0"/>
    <xf numFmtId="49" fontId="0" fillId="0" borderId="0" xfId="0" applyNumberFormat="1"/>
    <xf numFmtId="49" fontId="16" fillId="0" borderId="10" xfId="0" applyNumberFormat="1" applyFont="1" applyBorder="1"/>
    <xf numFmtId="0" fontId="16" fillId="0" borderId="10" xfId="0" applyFont="1" applyBorder="1"/>
    <xf numFmtId="49" fontId="0" fillId="0" borderId="0" xfId="0" applyNumberFormat="1" applyFont="1"/>
    <xf numFmtId="0" fontId="0" fillId="0" borderId="0" xfId="0" applyAlignment="1">
      <alignment wrapText="1"/>
    </xf>
    <xf numFmtId="0" fontId="16" fillId="0" borderId="10" xfId="0" applyFont="1" applyBorder="1" applyAlignment="1">
      <alignment horizontal="center" vertical="center"/>
    </xf>
    <xf numFmtId="0" fontId="0" fillId="0" borderId="0" xfId="0" applyAlignment="1">
      <alignment horizontal="center" vertical="center"/>
    </xf>
    <xf numFmtId="49" fontId="0" fillId="33" borderId="0" xfId="0" applyNumberFormat="1" applyFill="1"/>
    <xf numFmtId="0" fontId="0" fillId="33" borderId="0" xfId="0" applyFill="1"/>
    <xf numFmtId="49" fontId="0" fillId="0" borderId="0" xfId="0" applyNumberFormat="1" applyFill="1"/>
    <xf numFmtId="0" fontId="0" fillId="0" borderId="0" xfId="0" applyFill="1"/>
    <xf numFmtId="0" fontId="0" fillId="0" borderId="0" xfId="0" applyFont="1" applyFill="1"/>
    <xf numFmtId="0" fontId="0" fillId="0" borderId="0" xfId="0" applyFont="1" applyBorder="1" applyAlignment="1">
      <alignment horizontal="center" vertical="center"/>
    </xf>
    <xf numFmtId="0" fontId="0" fillId="0" borderId="0" xfId="0" applyFont="1"/>
    <xf numFmtId="0" fontId="0" fillId="0" borderId="0" xfId="0" applyFont="1" applyBorder="1" applyAlignment="1">
      <alignment horizontal="left" vertical="center" wrapText="1"/>
    </xf>
    <xf numFmtId="0" fontId="0" fillId="0" borderId="0" xfId="0" applyAlignment="1">
      <alignment horizontal="left" vertical="center" wrapText="1"/>
    </xf>
    <xf numFmtId="0" fontId="16" fillId="0" borderId="10" xfId="0" applyFont="1" applyBorder="1" applyAlignment="1">
      <alignment horizontal="center" vertical="center" wrapText="1"/>
    </xf>
    <xf numFmtId="11" fontId="0" fillId="33" borderId="0" xfId="0" applyNumberFormat="1" applyFill="1"/>
    <xf numFmtId="11" fontId="0" fillId="0" borderId="0" xfId="0" applyNumberFormat="1" applyFill="1"/>
    <xf numFmtId="11" fontId="0" fillId="0" borderId="0" xfId="0" applyNumberFormat="1"/>
    <xf numFmtId="0" fontId="16" fillId="0" borderId="0" xfId="0" applyFont="1" applyFill="1" applyBorder="1"/>
    <xf numFmtId="0" fontId="0" fillId="0" borderId="0" xfId="0" applyAlignment="1">
      <alignment horizontal="left"/>
    </xf>
    <xf numFmtId="0" fontId="0" fillId="0" borderId="0" xfId="0" applyNumberFormat="1"/>
    <xf numFmtId="49" fontId="0" fillId="0" borderId="0" xfId="0" applyNumberFormat="1" applyFont="1" applyFill="1"/>
    <xf numFmtId="2" fontId="0" fillId="0" borderId="0" xfId="0" applyNumberFormat="1"/>
    <xf numFmtId="0" fontId="0" fillId="0" borderId="11" xfId="0" applyBorder="1" applyAlignment="1">
      <alignment horizontal="left"/>
    </xf>
    <xf numFmtId="0" fontId="0" fillId="0" borderId="11" xfId="0" applyNumberFormat="1" applyBorder="1"/>
    <xf numFmtId="2" fontId="0" fillId="0" borderId="11" xfId="0" applyNumberFormat="1" applyBorder="1"/>
    <xf numFmtId="0" fontId="0" fillId="0" borderId="10" xfId="0" pivotButton="1" applyBorder="1"/>
    <xf numFmtId="0" fontId="0" fillId="0" borderId="10" xfId="0" applyBorder="1"/>
    <xf numFmtId="2" fontId="16" fillId="0" borderId="10" xfId="0" applyNumberFormat="1" applyFont="1" applyBorder="1"/>
    <xf numFmtId="0" fontId="16" fillId="0" borderId="0" xfId="0" applyFont="1" applyAlignment="1">
      <alignment horizontal="right"/>
    </xf>
    <xf numFmtId="0" fontId="16" fillId="0" borderId="10" xfId="0" applyFont="1" applyBorder="1" applyAlignment="1">
      <alignment vertical="center"/>
    </xf>
    <xf numFmtId="0" fontId="16" fillId="0" borderId="10" xfId="0" applyFont="1" applyBorder="1" applyAlignment="1">
      <alignment vertical="center" wrapText="1"/>
    </xf>
    <xf numFmtId="0" fontId="0" fillId="0" borderId="0" xfId="0" applyAlignment="1">
      <alignment vertical="center"/>
    </xf>
    <xf numFmtId="0" fontId="0" fillId="0" borderId="0" xfId="0" applyAlignment="1">
      <alignment vertical="center" wrapText="1"/>
    </xf>
    <xf numFmtId="0" fontId="7" fillId="0" borderId="0" xfId="7" applyFill="1" applyAlignment="1">
      <alignment horizontal="right"/>
    </xf>
    <xf numFmtId="0" fontId="7" fillId="0" borderId="0" xfId="7" applyFill="1" applyAlignment="1">
      <alignment horizontal="left"/>
    </xf>
    <xf numFmtId="0" fontId="16" fillId="0" borderId="10" xfId="0" applyFont="1" applyBorder="1" applyAlignment="1">
      <alignment horizontal="center"/>
    </xf>
    <xf numFmtId="0" fontId="0" fillId="33" borderId="0" xfId="0" applyFill="1" applyAlignment="1">
      <alignment horizontal="center"/>
    </xf>
    <xf numFmtId="0" fontId="0" fillId="0" borderId="0" xfId="0" applyFill="1" applyAlignment="1">
      <alignment horizontal="center"/>
    </xf>
    <xf numFmtId="0" fontId="0" fillId="0" borderId="0" xfId="0"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border>
        <bottom style="thin">
          <color indexed="64"/>
        </bottom>
      </border>
    </dxf>
    <dxf>
      <border>
        <bottom style="thin">
          <color indexed="64"/>
        </bottom>
      </border>
    </dxf>
    <dxf>
      <border>
        <top style="thin">
          <color indexed="64"/>
        </top>
      </border>
    </dxf>
    <dxf>
      <border>
        <top style="thin">
          <color indexed="64"/>
        </top>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tthew Turner" refreshedDate="44333.493882407405" createdVersion="7" refreshedVersion="7" minRefreshableVersion="3" recordCount="60" xr:uid="{D02B37FA-6238-8D48-886C-C43B030BE6DB}">
  <cacheSource type="worksheet">
    <worksheetSource ref="B1:P61" sheet="ArticleStudiesMinimal"/>
  </cacheSource>
  <cacheFields count="14">
    <cacheField name="Article" numFmtId="0">
      <sharedItems containsBlank="1" count="11">
        <s v="Schkade2010"/>
        <s v="Moscovici1969"/>
        <s v="Myers1970"/>
        <s v="Friedkin1999"/>
        <s v="Krizan2007"/>
        <s v="Abrams1990"/>
        <s v="Hogg1990"/>
        <s v="Myers1975"/>
        <s v="Burnstein1975"/>
        <s v="Burnstein1973"/>
        <m u="1"/>
      </sharedItems>
    </cacheField>
    <cacheField name="CaseStudyTag" numFmtId="0">
      <sharedItems/>
    </cacheField>
    <cacheField name="ObservedMeanPre" numFmtId="0">
      <sharedItems containsSemiMixedTypes="0" containsString="0" containsNumber="1" minValue="-1.93" maxValue="14.321999999999999"/>
    </cacheField>
    <cacheField name="ObservedMeanPost" numFmtId="0">
      <sharedItems containsSemiMixedTypes="0" containsString="0" containsNumber="1" minValue="-3.01" maxValue="14.831999999999999"/>
    </cacheField>
    <cacheField name="ObservedShift" numFmtId="0">
      <sharedItems containsSemiMixedTypes="0" containsString="0" containsNumber="1" minValue="-2.1599999999999997" maxValue="2.78"/>
    </cacheField>
    <cacheField name="ObservedShiftSD" numFmtId="0">
      <sharedItems containsMixedTypes="1" containsNumber="1" minValue="0.90999999999999992" maxValue="3.14"/>
    </cacheField>
    <cacheField name="HypothesizedLatentMean" numFmtId="0">
      <sharedItems containsMixedTypes="1" containsNumber="1" minValue="-3" maxValue="14.8"/>
    </cacheField>
    <cacheField name="HillclimbStepSize" numFmtId="0">
      <sharedItems containsMixedTypes="1" containsNumber="1" minValue="0.01" maxValue="0.6"/>
    </cacheField>
    <cacheField name="HillclimbSuccessThreshold" numFmtId="0">
      <sharedItems containsMixedTypes="1" containsNumber="1" minValue="9.9999999999999995E-7" maxValue="0.1"/>
    </cacheField>
    <cacheField name="MinBinValue" numFmtId="0">
      <sharedItems containsSemiMixedTypes="0" containsString="0" containsNumber="1" containsInteger="1" minValue="-9" maxValue="1"/>
    </cacheField>
    <cacheField name="MaxBinValue" numFmtId="0">
      <sharedItems containsSemiMixedTypes="0" containsString="0" containsNumber="1" containsInteger="1" minValue="3" maxValue="20"/>
    </cacheField>
    <cacheField name="Plausible" numFmtId="0">
      <sharedItems/>
    </cacheField>
    <cacheField name="PlausibleInt" numFmtId="0">
      <sharedItems containsSemiMixedTypes="0" containsString="0" containsNumber="1" containsInteger="1" minValue="0" maxValue="1"/>
    </cacheField>
    <cacheField name="Notes" numFmtId="0">
      <sharedItems containsBlank="1"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0">
  <r>
    <x v="0"/>
    <s v="Boulder-AffirmativeAction"/>
    <n v="5.81"/>
    <n v="6.38"/>
    <n v="0.57000000000000028"/>
    <s v="NA"/>
    <n v="6.2"/>
    <n v="0.05"/>
    <n v="0.05"/>
    <n v="1"/>
    <n v="10"/>
    <b v="1"/>
    <n v="1"/>
    <s v="The solutions here tend to have a large pre SD for which no cases were observed in Boulder, but it is still plausible that a different group could have the sorts of statistics we found. The histograms do not disambiguate actually, because they are over all topics. Probably this is less plausible than other cases, but plausible nonetheless. Take example of California, which defeated an Affirmative Action measure. It is totally plausible that many liberals have strong views against Affirmative Action, at least 1 in 5 in some groups."/>
  </r>
  <r>
    <x v="0"/>
    <s v="COSprings-AffirmativeAction"/>
    <n v="2.84"/>
    <n v="1.61"/>
    <n v="-1.2299999999999998"/>
    <s v="NA"/>
    <n v="1.6"/>
    <n v="0.05"/>
    <n v="1.0000000000000001E-5"/>
    <n v="1"/>
    <n v="10"/>
    <b v="1"/>
    <n v="1"/>
    <m/>
  </r>
  <r>
    <x v="0"/>
    <s v="Boulder-CivilUnions"/>
    <n v="9.2200000000000006"/>
    <n v="9.69"/>
    <n v="0.46999999999999886"/>
    <s v="NA"/>
    <n v="9.6"/>
    <n v="0.05"/>
    <n v="1.0000000000000001E-5"/>
    <n v="1"/>
    <n v="10"/>
    <b v="1"/>
    <n v="1"/>
    <m/>
  </r>
  <r>
    <x v="0"/>
    <s v="COSprings-CivilUnions"/>
    <n v="2.48"/>
    <n v="2.19"/>
    <n v="-0.29000000000000004"/>
    <s v="NA"/>
    <n v="2.2000000000000002"/>
    <n v="0.05"/>
    <n v="1.0000000000000001E-5"/>
    <n v="1"/>
    <n v="10"/>
    <b v="1"/>
    <n v="1"/>
    <m/>
  </r>
  <r>
    <x v="0"/>
    <s v="Boulder-GlobalWarming"/>
    <n v="9.19"/>
    <n v="9.44"/>
    <n v="0.25"/>
    <s v="NA"/>
    <n v="9.5"/>
    <n v="0.05"/>
    <n v="1.0000000000000001E-5"/>
    <n v="1"/>
    <n v="10"/>
    <b v="1"/>
    <n v="1"/>
    <m/>
  </r>
  <r>
    <x v="0"/>
    <s v="COSprings-GlobalWarming"/>
    <n v="5.13"/>
    <n v="2.97"/>
    <n v="-2.1599999999999997"/>
    <s v="NA"/>
    <s v="NA"/>
    <s v="NA"/>
    <s v="NA"/>
    <n v="1"/>
    <n v="10"/>
    <b v="0"/>
    <n v="0"/>
    <s v="There are some solutions, but they have unrealistic distributions, too much polarization to be plausible, at a latent mean of ~2.8."/>
  </r>
  <r>
    <x v="1"/>
    <s v="Americans"/>
    <n v="-0.61"/>
    <n v="-1.04"/>
    <n v="-0.43000000000000005"/>
    <s v="NA"/>
    <n v="-1.2"/>
    <n v="0.05"/>
    <n v="1.0000000000000001E-5"/>
    <n v="-3"/>
    <n v="3"/>
    <b v="1"/>
    <n v="1"/>
    <m/>
  </r>
  <r>
    <x v="1"/>
    <s v="DeGaulle"/>
    <n v="0.9"/>
    <n v="1.19"/>
    <n v="0.28999999999999992"/>
    <s v="NA"/>
    <n v="1.2"/>
    <n v="0.05"/>
    <n v="1.0000000000000001E-5"/>
    <n v="-3"/>
    <n v="3"/>
    <b v="1"/>
    <n v="1"/>
    <m/>
  </r>
  <r>
    <x v="1"/>
    <s v="DeGaulle-Judgements-Favorable"/>
    <n v="5.53"/>
    <n v="5.91"/>
    <n v="0.38"/>
    <s v="NA"/>
    <n v="6"/>
    <n v="0.01"/>
    <n v="9.9999999999999995E-7"/>
    <n v="1"/>
    <n v="7"/>
    <b v="1"/>
    <n v="1"/>
    <m/>
  </r>
  <r>
    <x v="1"/>
    <s v="DeGaulle-Judgements-Unfavorable"/>
    <n v="2.25"/>
    <n v="1.92"/>
    <n v="-0.37"/>
    <s v="NA"/>
    <n v="1.8"/>
    <n v="0.01"/>
    <n v="9.9999999999999995E-7"/>
    <n v="1"/>
    <n v="7"/>
    <b v="1"/>
    <n v="1"/>
    <m/>
  </r>
  <r>
    <x v="2"/>
    <s v="LowPrejudice"/>
    <n v="2.94"/>
    <n v="3.41"/>
    <n v="0.4700000000000002"/>
    <s v="NA"/>
    <n v="3.4"/>
    <n v="0.05"/>
    <n v="0.01"/>
    <n v="-9"/>
    <n v="9"/>
    <b v="1"/>
    <n v="1"/>
    <m/>
  </r>
  <r>
    <x v="2"/>
    <s v="MedPrejudice"/>
    <n v="1.3"/>
    <n v="0.67"/>
    <n v="-0.63"/>
    <s v="NA"/>
    <s v="NA"/>
    <s v="NA"/>
    <s v="NA"/>
    <n v="-9"/>
    <n v="9"/>
    <b v="0"/>
    <n v="0"/>
    <s v="This case is actually not a shift to greater polarization, maybe just consensus finding in a moderate group."/>
  </r>
  <r>
    <x v="2"/>
    <s v="HighPrejudice"/>
    <n v="-1.7"/>
    <n v="-3.01"/>
    <n v="-1.3099999999999998"/>
    <s v="NA"/>
    <n v="-3"/>
    <n v="0.05"/>
    <n v="1E-3"/>
    <n v="-9"/>
    <n v="9"/>
    <b v="1"/>
    <n v="1"/>
    <m/>
  </r>
  <r>
    <x v="3"/>
    <s v="Tetrads-Sports"/>
    <n v="9.74"/>
    <n v="8.82"/>
    <n v="1.7199999999999998"/>
    <n v="1.5720000000000001"/>
    <n v="8.6999999999999993"/>
    <n v="0.5"/>
    <n v="0.05"/>
    <n v="1"/>
    <n v="20"/>
    <b v="1"/>
    <n v="1"/>
    <s v="This paper uses a CDQ scale, but converts to percentage risk measurements. I have converted back using values from ToConvert and the formula in the four data cells to the left. In this first condition's data the distribution for pre-dliberation solutions is highly polarized, which may be actually be reasonable if participants were answering binary initially, but then found consensus and created more nuanced opinions as the deliberation went on."/>
  </r>
  <r>
    <x v="3"/>
    <s v="Tetrads-School"/>
    <n v="9.3059999999999992"/>
    <n v="9.16"/>
    <n v="1.736"/>
    <n v="1.8520000000000001"/>
    <n v="9.1"/>
    <n v="0.5"/>
    <n v="0.05"/>
    <n v="1"/>
    <n v="20"/>
    <b v="1"/>
    <n v="1"/>
    <s v="This case is prima facie a false positive due to the reported shift standard deviation being greater than the average shift, i.e., CI includes zero."/>
  </r>
  <r>
    <x v="3"/>
    <s v="Tetrads-Surgery"/>
    <n v="13.62"/>
    <n v="13.81"/>
    <n v="1.25"/>
    <n v="0.90999999999999992"/>
    <n v="13.8"/>
    <n v="0.5"/>
    <n v="1E-3"/>
    <n v="1"/>
    <n v="20"/>
    <b v="1"/>
    <n v="1"/>
    <m/>
  </r>
  <r>
    <x v="3"/>
    <s v="Triads-Sports"/>
    <n v="10.532"/>
    <n v="9.4480000000000004"/>
    <n v="1.6879999999999997"/>
    <n v="1.8920000000000001"/>
    <s v="NA"/>
    <s v="NA"/>
    <s v="NA"/>
    <n v="1"/>
    <n v="20"/>
    <b v="1"/>
    <n v="1"/>
    <s v="This case is prima facie a false positive due to the reported shift standard deviation being greater than the average shift, i.e., CI includes zero. Furthermore, the shift is not towards greater extremity in the pre-bias direction, but in the opposite direction. The model was not able to generate a false positive in this case."/>
  </r>
  <r>
    <x v="3"/>
    <s v="Triads-School"/>
    <n v="10.968"/>
    <n v="10.844000000000001"/>
    <n v="1.5"/>
    <n v="1.226"/>
    <n v="10.9"/>
    <n v="0.5"/>
    <n v="0.05"/>
    <n v="1"/>
    <n v="20"/>
    <b v="1"/>
    <n v="1"/>
    <s v="The shift is not towards greater extremity in the pre-bias direction, but in the opposite direction. It's OK in a way, Friedkin labels these &quot;choice shifts&quot; and the paper is meant to study both neutral &quot;choice shifts&quot; such as this one and group polarization, with title &quot;Choice Shift and Group Polarization&quot;"/>
  </r>
  <r>
    <x v="3"/>
    <s v="Triads-Surgery"/>
    <n v="14.321999999999999"/>
    <n v="14.831999999999999"/>
    <n v="1.1640000000000001"/>
    <n v="1.1300000000000001"/>
    <n v="14.8"/>
    <n v="0.5"/>
    <n v="1.0000000000000001E-5"/>
    <n v="1"/>
    <n v="20"/>
    <b v="1"/>
    <n v="1"/>
    <m/>
  </r>
  <r>
    <x v="3"/>
    <s v="Dyads-School"/>
    <n v="13.952"/>
    <n v="14.336000000000002"/>
    <n v="1.3380000000000001"/>
    <n v="1.3900000000000001"/>
    <n v="14.3"/>
    <n v="0.5"/>
    <n v="1.0000000000000001E-5"/>
    <n v="1"/>
    <n v="20"/>
    <b v="1"/>
    <n v="1"/>
    <m/>
  </r>
  <r>
    <x v="3"/>
    <s v="Dyads-Surgery"/>
    <n v="10.83"/>
    <n v="11.013999999999999"/>
    <n v="1.736"/>
    <n v="2.1059999999999999"/>
    <n v="11"/>
    <n v="0.5"/>
    <n v="0.05"/>
    <n v="1"/>
    <n v="20"/>
    <b v="1"/>
    <n v="1"/>
    <s v="This case is prima facie a false positive due to the reported shift standard deviation being greater than the average shift, i.e., CI includes zero. Still, the model predicts that within a 0.05 square error that the noted latent mean generates distributions matching the reported data."/>
  </r>
  <r>
    <x v="4"/>
    <s v="NoOutgroupScenario1"/>
    <n v="5.3000000000000007"/>
    <n v="5.42"/>
    <n v="0.12"/>
    <n v="2.13"/>
    <n v="5.4"/>
    <n v="0.5"/>
    <n v="0.05"/>
    <n v="1"/>
    <n v="10"/>
    <b v="1"/>
    <n v="1"/>
    <s v="Note that all casesin this study are prima facie false since 66% confidence intervals contain zero shift."/>
  </r>
  <r>
    <x v="4"/>
    <s v="NoOutgroupScenario2"/>
    <n v="5.6000000000000005"/>
    <n v="4.8800000000000008"/>
    <n v="-0.72"/>
    <n v="3.14"/>
    <n v="5"/>
    <n v="0.1"/>
    <n v="0.05"/>
    <n v="1"/>
    <n v="10"/>
    <b v="1"/>
    <n v="1"/>
    <s v="Pre-deliberation simulated distribution is highly polarized, not necessary a problem."/>
  </r>
  <r>
    <x v="4"/>
    <s v="NoOutgroupScenario3"/>
    <n v="5.0999999999999996"/>
    <n v="4.1800000000000006"/>
    <n v="-0.91999999999999993"/>
    <n v="2.25"/>
    <n v="4.2"/>
    <n v="0.5"/>
    <n v="1.0000000000000001E-5"/>
    <n v="1"/>
    <n v="10"/>
    <b v="1"/>
    <n v="1"/>
    <m/>
  </r>
  <r>
    <x v="4"/>
    <s v="NoOutgroupScenario4"/>
    <n v="4.6999999999999993"/>
    <n v="3.3"/>
    <n v="-1.4000000000000001"/>
    <n v="2.5"/>
    <n v="3.3"/>
    <n v="0.5"/>
    <n v="1.0000000000000001E-5"/>
    <n v="1"/>
    <n v="10"/>
    <b v="1"/>
    <n v="1"/>
    <m/>
  </r>
  <r>
    <x v="4"/>
    <s v="NoOutgroupScenario5"/>
    <n v="5.4"/>
    <n v="5"/>
    <n v="-0.4"/>
    <n v="2.6"/>
    <n v="5.2"/>
    <n v="0.01"/>
    <n v="0.05"/>
    <n v="1"/>
    <n v="10"/>
    <b v="1"/>
    <n v="1"/>
    <s v="These hillclimb settings generated non-polarized results, may want to try for above, but it doesn't really matter due to the SD overwhelming the mean."/>
  </r>
  <r>
    <x v="4"/>
    <s v="OutgroupScenario1"/>
    <n v="5.3000000000000007"/>
    <n v="5.17"/>
    <n v="-0.13"/>
    <n v="1.6400000000000001"/>
    <n v="5.2"/>
    <n v="0.01"/>
    <n v="0.05"/>
    <n v="1"/>
    <n v="10"/>
    <b v="1"/>
    <n v="1"/>
    <m/>
  </r>
  <r>
    <x v="4"/>
    <s v="OutgroupScenario2"/>
    <n v="5.6000000000000005"/>
    <n v="4.6000000000000005"/>
    <n v="-1"/>
    <n v="2.84"/>
    <n v="4.5999999999999996"/>
    <n v="0.1"/>
    <n v="0.05"/>
    <n v="1"/>
    <n v="10"/>
    <b v="1"/>
    <n v="1"/>
    <m/>
  </r>
  <r>
    <x v="4"/>
    <s v="OutgroupScenario3"/>
    <n v="5.0999999999999996"/>
    <n v="4.87"/>
    <n v="-0.22999999999999998"/>
    <n v="1.96"/>
    <n v="4.9000000000000004"/>
    <n v="0.01"/>
    <n v="0.05"/>
    <n v="1"/>
    <n v="10"/>
    <b v="1"/>
    <n v="1"/>
    <m/>
  </r>
  <r>
    <x v="4"/>
    <s v="OutgroupScenario4"/>
    <n v="4.6999999999999993"/>
    <n v="3.7"/>
    <n v="-1"/>
    <n v="2.0499999999999998"/>
    <n v="3.7"/>
    <n v="0.01"/>
    <n v="0.05"/>
    <n v="1"/>
    <n v="10"/>
    <b v="1"/>
    <n v="1"/>
    <m/>
  </r>
  <r>
    <x v="4"/>
    <s v="OutgroupScenario5"/>
    <n v="5.4"/>
    <n v="5.4700000000000006"/>
    <n v="7.0000000000000007E-2"/>
    <n v="2.13"/>
    <n v="5.5"/>
    <n v="0.01"/>
    <n v="0.05"/>
    <n v="1"/>
    <n v="10"/>
    <b v="1"/>
    <n v="1"/>
    <m/>
  </r>
  <r>
    <x v="5"/>
    <s v="Uncategorized1"/>
    <n v="0.25"/>
    <n v="-0.72"/>
    <n v="-0.97"/>
    <s v="NA"/>
    <n v="-0.7"/>
    <n v="0.6"/>
    <n v="0.1"/>
    <n v="-4"/>
    <n v="4"/>
    <b v="1"/>
    <n v="1"/>
    <s v="Had to set high hillclimb step size, which results in very large pre-deliberation SD corresponding to high polarization. It's plausible that these NZ high school students mostly put either -4 or +4, then when they talked they decided to put more moderate positions. Nonetheless there are several other criticisms available of this particular study."/>
  </r>
  <r>
    <x v="5"/>
    <s v="Categorized1"/>
    <n v="0.11"/>
    <n v="-0.33"/>
    <n v="-0.44"/>
    <s v="NA"/>
    <n v="-0.3"/>
    <n v="0.05"/>
    <n v="0.05"/>
    <n v="-4"/>
    <n v="4"/>
    <b v="1"/>
    <n v="1"/>
    <m/>
  </r>
  <r>
    <x v="5"/>
    <s v="Uncategorized2"/>
    <n v="0.03"/>
    <n v="0.83"/>
    <n v="0.8"/>
    <s v="NA"/>
    <n v="0.8"/>
    <n v="0.05"/>
    <n v="0.05"/>
    <n v="-4"/>
    <n v="4"/>
    <b v="1"/>
    <n v="1"/>
    <m/>
  </r>
  <r>
    <x v="5"/>
    <s v="Categorized2"/>
    <n v="0.19"/>
    <n v="-0.14000000000000001"/>
    <n v="-0.33"/>
    <s v="NA"/>
    <n v="0"/>
    <n v="0.05"/>
    <n v="0.05"/>
    <n v="-4"/>
    <n v="4"/>
    <b v="1"/>
    <n v="1"/>
    <s v="Here only needed to set latent mean to zero and use default SD of 1.5 for both since these parameters yields mean within 0.05 of the two empirically-specified distributions."/>
  </r>
  <r>
    <x v="5"/>
    <s v="Uncategorized3"/>
    <n v="0.14000000000000001"/>
    <n v="2.5299999999999998"/>
    <n v="2.39"/>
    <s v="NA"/>
    <n v="2.5"/>
    <n v="0.05"/>
    <n v="0.05"/>
    <n v="-4"/>
    <n v="4"/>
    <b v="1"/>
    <n v="1"/>
    <s v="Resulting distributions are a little weird, shifting from almost fully polarized to extreme towards positive. But since we don't have the data we really don't know what happened among these Kiwi high schoolers."/>
  </r>
  <r>
    <x v="5"/>
    <s v="Categorized3"/>
    <n v="-0.06"/>
    <n v="0.08"/>
    <n v="0.14000000000000001"/>
    <s v="NA"/>
    <n v="0"/>
    <n v="0.05"/>
    <n v="0.05"/>
    <n v="-4"/>
    <n v="4"/>
    <b v="1"/>
    <n v="1"/>
    <s v="Here only needed to set latent mean to zero and use default SD of 1.5 for both since these parameters yields mean within 0.05 of the two empirically-specified distributions."/>
  </r>
  <r>
    <x v="5"/>
    <s v="Uncategorized4"/>
    <n v="0.13"/>
    <n v="2.91"/>
    <n v="2.78"/>
    <s v="NA"/>
    <n v="2.9"/>
    <n v="0.05"/>
    <n v="0.05"/>
    <n v="-4"/>
    <n v="4"/>
    <b v="1"/>
    <n v="1"/>
    <s v="Resulting distributions are a little weird, shifting from almost fully polarized to extreme towards positive. But since we don't have the data we really don't know what happened among these Kiwi high schoolers."/>
  </r>
  <r>
    <x v="5"/>
    <s v="Categorized4"/>
    <n v="0.13"/>
    <n v="0.97"/>
    <n v="0.84"/>
    <s v="NA"/>
    <n v="0.9"/>
    <n v="0.05"/>
    <n v="0.01"/>
    <n v="-4"/>
    <n v="4"/>
    <b v="1"/>
    <n v="1"/>
    <s v="Highly polarized pre-delib"/>
  </r>
  <r>
    <x v="5"/>
    <s v="Uncategorized5"/>
    <n v="-0.08"/>
    <n v="-0.15"/>
    <n v="-7.0000000000000007E-2"/>
    <s v="NA"/>
    <n v="-0.1"/>
    <n v="0.01"/>
    <n v="5.0000000000000001E-3"/>
    <n v="-4"/>
    <n v="4"/>
    <b v="1"/>
    <n v="1"/>
    <m/>
  </r>
  <r>
    <x v="5"/>
    <s v="Categorized5"/>
    <n v="0.02"/>
    <n v="-0.48"/>
    <n v="-0.5"/>
    <s v="NA"/>
    <n v="-0.4"/>
    <n v="0.03"/>
    <n v="0.05"/>
    <n v="-4"/>
    <n v="4"/>
    <b v="1"/>
    <n v="1"/>
    <m/>
  </r>
  <r>
    <x v="6"/>
    <s v="Cautious-Risky"/>
    <n v="2.14"/>
    <n v="2.3200000000000003"/>
    <n v="0.18"/>
    <s v="NA"/>
    <n v="2.2999999999999998"/>
    <n v="0.01"/>
    <n v="0.01"/>
    <n v="-5"/>
    <n v="5"/>
    <b v="1"/>
    <n v="1"/>
    <m/>
  </r>
  <r>
    <x v="6"/>
    <s v="Cautious-Neutral"/>
    <n v="1.41"/>
    <n v="1.27"/>
    <n v="-0.14000000000000001"/>
    <s v="NA"/>
    <n v="1.35"/>
    <n v="0.01"/>
    <n v="0.01"/>
    <n v="-5"/>
    <n v="5"/>
    <b v="1"/>
    <n v="1"/>
    <m/>
  </r>
  <r>
    <x v="6"/>
    <s v="Cautious-Cautious"/>
    <n v="-0.86"/>
    <n v="-0.86"/>
    <n v="0"/>
    <s v="NA"/>
    <s v="NA"/>
    <s v="NA"/>
    <s v="NA"/>
    <n v="-5"/>
    <n v="5"/>
    <b v="0"/>
    <n v="0"/>
    <m/>
  </r>
  <r>
    <x v="6"/>
    <s v="Neutral-Risky"/>
    <n v="1.84"/>
    <n v="2.16"/>
    <n v="0.32"/>
    <s v="NA"/>
    <n v="2.1"/>
    <n v="0.01"/>
    <n v="0.01"/>
    <n v="-5"/>
    <n v="5"/>
    <b v="1"/>
    <n v="1"/>
    <m/>
  </r>
  <r>
    <x v="6"/>
    <s v="Neutral-Neutral"/>
    <n v="-0.55000000000000004"/>
    <n v="-0.44000000000000006"/>
    <n v="0.11"/>
    <s v="NA"/>
    <n v="-0.4"/>
    <n v="0.01"/>
    <n v="0.05"/>
    <n v="-5"/>
    <n v="5"/>
    <b v="1"/>
    <n v="1"/>
    <m/>
  </r>
  <r>
    <x v="6"/>
    <s v="Neutral-Cautious"/>
    <n v="-1.66"/>
    <n v="-1.77"/>
    <n v="-0.11"/>
    <s v="NA"/>
    <n v="-1.7"/>
    <n v="0.01"/>
    <n v="0.01"/>
    <n v="-5"/>
    <n v="5"/>
    <b v="1"/>
    <n v="1"/>
    <m/>
  </r>
  <r>
    <x v="6"/>
    <s v="Risky-Risky"/>
    <n v="2.1"/>
    <n v="2.5"/>
    <n v="0.4"/>
    <s v="NA"/>
    <n v="2.5"/>
    <n v="0.01"/>
    <n v="1E-4"/>
    <n v="-5"/>
    <n v="5"/>
    <b v="1"/>
    <n v="1"/>
    <m/>
  </r>
  <r>
    <x v="6"/>
    <s v="Risky-Neutral"/>
    <n v="0"/>
    <n v="-0.33"/>
    <n v="-0.33"/>
    <s v="NA"/>
    <n v="-0.3"/>
    <n v="0.1"/>
    <n v="0.01"/>
    <n v="-5"/>
    <n v="5"/>
    <b v="1"/>
    <n v="1"/>
    <m/>
  </r>
  <r>
    <x v="6"/>
    <s v="Risky-Cautious"/>
    <n v="-1.93"/>
    <n v="-1.74"/>
    <n v="0.19"/>
    <s v="NA"/>
    <n v="-1.85"/>
    <n v="0.05"/>
    <n v="0.01"/>
    <n v="-5"/>
    <n v="5"/>
    <b v="1"/>
    <n v="1"/>
    <s v="This one is weird--got the false detection by getting a case where post-deliberation SD is greater than pre-deliberation SD, which is the opposite predicted by the consensus process. Now, Schkade, et al., (2010) found that this never happens, but this is a different experimental design and we just really don't know. I'm leaving it as TRUE, but it should include a footnote."/>
  </r>
  <r>
    <x v="7"/>
    <s v="Bad-Experimental"/>
    <n v="4.0999999999999996"/>
    <n v="3.04"/>
    <n v="-1.08"/>
    <s v="NA"/>
    <s v="NA"/>
    <s v="NA"/>
    <s v="NA"/>
    <n v="0"/>
    <n v="10"/>
    <b v="0"/>
    <n v="0"/>
    <s v="Got successes, but with highly polarized initial distributions, which are unlikely in this condition since it's been designed to give the description of a &quot;bad teacher&quot; who no one would think is a 10/10 good."/>
  </r>
  <r>
    <x v="7"/>
    <s v="Good-Experimental"/>
    <n v="7.47"/>
    <n v="8.0500000000000007"/>
    <n v="0.59"/>
    <s v="NA"/>
    <n v="8.1999999999999993"/>
    <n v="0.05"/>
    <n v="1.0000000000000001E-5"/>
    <n v="0"/>
    <n v="10"/>
    <b v="1"/>
    <n v="1"/>
    <m/>
  </r>
  <r>
    <x v="7"/>
    <s v="Chauvinists-Experimental"/>
    <n v="-1.1100000000000001"/>
    <n v="-1.1399999999999999"/>
    <n v="-0.02"/>
    <s v="NA"/>
    <s v="NA"/>
    <s v="NA"/>
    <s v="NA"/>
    <n v="-3"/>
    <n v="3"/>
    <b v="0"/>
    <n v="0"/>
    <s v="This shift is not claimed to be significant, ignoring this condition."/>
  </r>
  <r>
    <x v="7"/>
    <s v="Feminists-Experimental"/>
    <n v="0.78"/>
    <n v="1.72"/>
    <n v="0.95"/>
    <s v="NA"/>
    <n v="1.7"/>
    <n v="0.02"/>
    <n v="1E-3"/>
    <n v="-3"/>
    <n v="3"/>
    <b v="1"/>
    <n v="1"/>
    <m/>
  </r>
  <r>
    <x v="8"/>
    <s v="Experimental"/>
    <n v="2"/>
    <n v="1.35"/>
    <n v="-0.65"/>
    <s v="NA"/>
    <n v="1.3"/>
    <n v="0.1"/>
    <n v="9.9999999999999995E-7"/>
    <n v="1"/>
    <n v="10"/>
    <b v="1"/>
    <n v="1"/>
    <s v="This is a case where only the shift is reported. I picked two numbers I thought would work. "/>
  </r>
  <r>
    <x v="9"/>
    <s v="A"/>
    <n v="4.17"/>
    <n v="3.36"/>
    <n v="-0.83"/>
    <s v="NA"/>
    <n v="3.2"/>
    <n v="0.05"/>
    <n v="0.05"/>
    <n v="1"/>
    <n v="10"/>
    <b v="1"/>
    <n v="1"/>
    <m/>
  </r>
  <r>
    <x v="9"/>
    <s v="B"/>
    <n v="5.76"/>
    <n v="5.42"/>
    <n v="-0.33"/>
    <s v="NA"/>
    <n v="5.6"/>
    <n v="0.05"/>
    <n v="1E-3"/>
    <n v="1"/>
    <n v="10"/>
    <b v="1"/>
    <n v="1"/>
    <m/>
  </r>
  <r>
    <x v="9"/>
    <s v="E"/>
    <n v="7.76"/>
    <n v="8.42"/>
    <n v="0.68"/>
    <s v="NA"/>
    <n v="8.4"/>
    <n v="0.01"/>
    <n v="0.01"/>
    <n v="1"/>
    <n v="10"/>
    <b v="1"/>
    <n v="1"/>
    <m/>
  </r>
  <r>
    <x v="9"/>
    <s v="F"/>
    <n v="8.36"/>
    <n v="8.56"/>
    <n v="0.2"/>
    <s v="NA"/>
    <n v="8.5"/>
    <n v="0.01"/>
    <n v="0.01"/>
    <n v="1"/>
    <n v="10"/>
    <b v="1"/>
    <n v="1"/>
    <m/>
  </r>
  <r>
    <x v="9"/>
    <s v="H"/>
    <n v="6.87"/>
    <n v="7.26"/>
    <n v="0.41"/>
    <s v="NA"/>
    <n v="7.2"/>
    <n v="0.01"/>
    <n v="0.01"/>
    <n v="1"/>
    <n v="10"/>
    <b v="1"/>
    <n v="1"/>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A55F5B7-C5FC-0D4E-AD02-78CC73678C7D}" name="PivotTable6"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C14" firstHeaderRow="0" firstDataRow="1" firstDataCol="1"/>
  <pivotFields count="14">
    <pivotField axis="axisRow" showAll="0">
      <items count="12">
        <item x="5"/>
        <item x="9"/>
        <item x="8"/>
        <item x="3"/>
        <item x="6"/>
        <item x="4"/>
        <item x="1"/>
        <item x="2"/>
        <item x="7"/>
        <item x="0"/>
        <item m="1" x="10"/>
        <item t="default"/>
      </items>
    </pivotField>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s>
  <rowFields count="1">
    <field x="0"/>
  </rowFields>
  <rowItems count="11">
    <i>
      <x/>
    </i>
    <i>
      <x v="1"/>
    </i>
    <i>
      <x v="2"/>
    </i>
    <i>
      <x v="3"/>
    </i>
    <i>
      <x v="4"/>
    </i>
    <i>
      <x v="5"/>
    </i>
    <i>
      <x v="6"/>
    </i>
    <i>
      <x v="7"/>
    </i>
    <i>
      <x v="8"/>
    </i>
    <i>
      <x v="9"/>
    </i>
    <i t="grand">
      <x/>
    </i>
  </rowItems>
  <colFields count="1">
    <field x="-2"/>
  </colFields>
  <colItems count="2">
    <i>
      <x/>
    </i>
    <i i="1">
      <x v="1"/>
    </i>
  </colItems>
  <dataFields count="2">
    <dataField name="Sum of PlausibleInt" fld="12" baseField="0" baseItem="0"/>
    <dataField name="Count of PlausibleInt2" fld="12" subtotal="count" baseField="0" baseItem="0"/>
  </dataFields>
  <formats count="4">
    <format dxfId="3">
      <pivotArea grandRow="1" outline="0" collapsedLevelsAreSubtotals="1" fieldPosition="0"/>
    </format>
    <format dxfId="2">
      <pivotArea dataOnly="0" labelOnly="1" grandRow="1" outline="0" fieldPosition="0"/>
    </format>
    <format dxfId="1">
      <pivotArea field="0" type="button" dataOnly="0" labelOnly="1" outline="0" axis="axisRow" fieldPosition="0"/>
    </format>
    <format dxfId="0">
      <pivotArea dataOnly="0" labelOnly="1" outline="0" fieldPosition="0">
        <references count="1">
          <reference field="4294967294" count="2">
            <x v="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EFAC21-F6C8-374D-B1E4-9A880ABC0DB4}">
  <dimension ref="A3:D14"/>
  <sheetViews>
    <sheetView workbookViewId="0">
      <selection activeCell="D14" sqref="D14"/>
    </sheetView>
  </sheetViews>
  <sheetFormatPr baseColWidth="10" defaultRowHeight="16" x14ac:dyDescent="0.2"/>
  <cols>
    <col min="1" max="1" width="13.1640625" bestFit="1" customWidth="1"/>
    <col min="2" max="2" width="17.1640625" bestFit="1" customWidth="1"/>
    <col min="3" max="3" width="19.1640625" bestFit="1" customWidth="1"/>
    <col min="4" max="4" width="19.1640625" style="25" customWidth="1"/>
    <col min="5" max="5" width="5.1640625" bestFit="1" customWidth="1"/>
    <col min="6" max="6" width="6.1640625" bestFit="1" customWidth="1"/>
    <col min="7" max="7" width="5.1640625" bestFit="1" customWidth="1"/>
    <col min="8" max="9" width="6.1640625" bestFit="1" customWidth="1"/>
    <col min="10" max="11" width="5.1640625" bestFit="1" customWidth="1"/>
    <col min="12" max="12" width="6.1640625" bestFit="1" customWidth="1"/>
    <col min="13" max="14" width="5.1640625" bestFit="1" customWidth="1"/>
    <col min="15" max="16" width="4.1640625" bestFit="1" customWidth="1"/>
    <col min="17" max="18" width="5.1640625" bestFit="1" customWidth="1"/>
    <col min="19" max="19" width="3.6640625" bestFit="1" customWidth="1"/>
  </cols>
  <sheetData>
    <row r="3" spans="1:4" x14ac:dyDescent="0.2">
      <c r="A3" s="29" t="s">
        <v>113</v>
      </c>
      <c r="B3" s="30" t="s">
        <v>116</v>
      </c>
      <c r="C3" s="30" t="s">
        <v>117</v>
      </c>
      <c r="D3" s="31" t="s">
        <v>118</v>
      </c>
    </row>
    <row r="4" spans="1:4" x14ac:dyDescent="0.2">
      <c r="A4" s="22" t="s">
        <v>22</v>
      </c>
      <c r="B4" s="23">
        <v>10</v>
      </c>
      <c r="C4" s="23">
        <v>10</v>
      </c>
      <c r="D4" s="25">
        <f>B4 / C4</f>
        <v>1</v>
      </c>
    </row>
    <row r="5" spans="1:4" x14ac:dyDescent="0.2">
      <c r="A5" s="22" t="s">
        <v>84</v>
      </c>
      <c r="B5" s="23">
        <v>5</v>
      </c>
      <c r="C5" s="23">
        <v>5</v>
      </c>
      <c r="D5" s="25">
        <f t="shared" ref="D5:D13" si="0">B5 / C5</f>
        <v>1</v>
      </c>
    </row>
    <row r="6" spans="1:4" x14ac:dyDescent="0.2">
      <c r="A6" s="22" t="s">
        <v>81</v>
      </c>
      <c r="B6" s="23">
        <v>1</v>
      </c>
      <c r="C6" s="23">
        <v>1</v>
      </c>
      <c r="D6" s="25">
        <f t="shared" si="0"/>
        <v>1</v>
      </c>
    </row>
    <row r="7" spans="1:4" x14ac:dyDescent="0.2">
      <c r="A7" s="22" t="s">
        <v>6</v>
      </c>
      <c r="B7" s="23">
        <v>8</v>
      </c>
      <c r="C7" s="23">
        <v>8</v>
      </c>
      <c r="D7" s="25">
        <f t="shared" si="0"/>
        <v>1</v>
      </c>
    </row>
    <row r="8" spans="1:4" x14ac:dyDescent="0.2">
      <c r="A8" s="22" t="s">
        <v>57</v>
      </c>
      <c r="B8" s="23">
        <v>8</v>
      </c>
      <c r="C8" s="23">
        <v>9</v>
      </c>
      <c r="D8" s="25">
        <f t="shared" si="0"/>
        <v>0.88888888888888884</v>
      </c>
    </row>
    <row r="9" spans="1:4" x14ac:dyDescent="0.2">
      <c r="A9" s="22" t="s">
        <v>35</v>
      </c>
      <c r="B9" s="23">
        <v>10</v>
      </c>
      <c r="C9" s="23">
        <v>10</v>
      </c>
      <c r="D9" s="25">
        <f t="shared" si="0"/>
        <v>1</v>
      </c>
    </row>
    <row r="10" spans="1:4" x14ac:dyDescent="0.2">
      <c r="A10" s="22" t="s">
        <v>9</v>
      </c>
      <c r="B10" s="23">
        <v>4</v>
      </c>
      <c r="C10" s="23">
        <v>4</v>
      </c>
      <c r="D10" s="25">
        <f t="shared" si="0"/>
        <v>1</v>
      </c>
    </row>
    <row r="11" spans="1:4" x14ac:dyDescent="0.2">
      <c r="A11" s="22" t="s">
        <v>71</v>
      </c>
      <c r="B11" s="23">
        <v>2</v>
      </c>
      <c r="C11" s="23">
        <v>3</v>
      </c>
      <c r="D11" s="25">
        <f t="shared" si="0"/>
        <v>0.66666666666666663</v>
      </c>
    </row>
    <row r="12" spans="1:4" x14ac:dyDescent="0.2">
      <c r="A12" s="22" t="s">
        <v>75</v>
      </c>
      <c r="B12" s="23">
        <v>2</v>
      </c>
      <c r="C12" s="23">
        <v>4</v>
      </c>
      <c r="D12" s="25">
        <f t="shared" si="0"/>
        <v>0.5</v>
      </c>
    </row>
    <row r="13" spans="1:4" x14ac:dyDescent="0.2">
      <c r="A13" s="22" t="s">
        <v>8</v>
      </c>
      <c r="B13" s="23">
        <v>5</v>
      </c>
      <c r="C13" s="23">
        <v>6</v>
      </c>
      <c r="D13" s="25">
        <f t="shared" si="0"/>
        <v>0.83333333333333337</v>
      </c>
    </row>
    <row r="14" spans="1:4" x14ac:dyDescent="0.2">
      <c r="A14" s="26" t="s">
        <v>114</v>
      </c>
      <c r="B14" s="27">
        <v>55</v>
      </c>
      <c r="C14" s="27">
        <v>60</v>
      </c>
      <c r="D14" s="28">
        <f>B14 / C14</f>
        <v>0.91666666666666663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75D550-7A6A-DB4D-9876-AA76AE1515D1}">
  <dimension ref="A1:E11"/>
  <sheetViews>
    <sheetView workbookViewId="0"/>
  </sheetViews>
  <sheetFormatPr baseColWidth="10" defaultRowHeight="16" x14ac:dyDescent="0.2"/>
  <cols>
    <col min="1" max="1" width="22.5" style="35" customWidth="1"/>
    <col min="2" max="2" width="40.1640625" style="35" customWidth="1"/>
    <col min="3" max="3" width="8.83203125" style="35" customWidth="1"/>
    <col min="4" max="4" width="40.5" style="35" customWidth="1"/>
    <col min="5" max="5" width="47.1640625" style="36" customWidth="1"/>
    <col min="6" max="16384" width="10.83203125" style="35"/>
  </cols>
  <sheetData>
    <row r="1" spans="1:5" s="33" customFormat="1" ht="17" x14ac:dyDescent="0.2">
      <c r="A1" s="33" t="s">
        <v>145</v>
      </c>
      <c r="B1" s="33" t="s">
        <v>124</v>
      </c>
      <c r="C1" s="33" t="s">
        <v>134</v>
      </c>
      <c r="D1" s="33" t="s">
        <v>135</v>
      </c>
      <c r="E1" s="34" t="s">
        <v>10</v>
      </c>
    </row>
    <row r="2" spans="1:5" x14ac:dyDescent="0.2">
      <c r="A2" s="35" t="s">
        <v>22</v>
      </c>
      <c r="B2" s="35" t="s">
        <v>125</v>
      </c>
      <c r="C2" s="35">
        <v>1990</v>
      </c>
      <c r="D2" s="35" t="s">
        <v>136</v>
      </c>
    </row>
    <row r="3" spans="1:5" x14ac:dyDescent="0.2">
      <c r="A3" s="35" t="s">
        <v>84</v>
      </c>
      <c r="B3" s="35" t="s">
        <v>126</v>
      </c>
      <c r="C3" s="35">
        <v>1973</v>
      </c>
      <c r="D3" s="35" t="s">
        <v>137</v>
      </c>
    </row>
    <row r="4" spans="1:5" x14ac:dyDescent="0.2">
      <c r="A4" s="35" t="s">
        <v>81</v>
      </c>
      <c r="B4" s="35" t="s">
        <v>126</v>
      </c>
      <c r="C4" s="35">
        <v>1975</v>
      </c>
      <c r="D4" s="35" t="s">
        <v>137</v>
      </c>
    </row>
    <row r="5" spans="1:5" x14ac:dyDescent="0.2">
      <c r="A5" s="35" t="s">
        <v>6</v>
      </c>
      <c r="B5" s="35" t="s">
        <v>127</v>
      </c>
      <c r="C5" s="35">
        <v>1999</v>
      </c>
      <c r="D5" s="35" t="s">
        <v>138</v>
      </c>
    </row>
    <row r="6" spans="1:5" x14ac:dyDescent="0.2">
      <c r="A6" s="35" t="s">
        <v>57</v>
      </c>
      <c r="B6" s="35" t="s">
        <v>128</v>
      </c>
      <c r="C6" s="35">
        <v>1990</v>
      </c>
      <c r="D6" s="35" t="s">
        <v>139</v>
      </c>
    </row>
    <row r="7" spans="1:5" x14ac:dyDescent="0.2">
      <c r="A7" s="35" t="s">
        <v>35</v>
      </c>
      <c r="B7" s="35" t="s">
        <v>129</v>
      </c>
      <c r="C7" s="35">
        <v>2007</v>
      </c>
      <c r="D7" s="35" t="s">
        <v>140</v>
      </c>
    </row>
    <row r="8" spans="1:5" x14ac:dyDescent="0.2">
      <c r="A8" s="35" t="s">
        <v>9</v>
      </c>
      <c r="B8" s="35" t="s">
        <v>130</v>
      </c>
      <c r="C8" s="35">
        <v>1969</v>
      </c>
      <c r="D8" s="35" t="s">
        <v>141</v>
      </c>
    </row>
    <row r="9" spans="1:5" x14ac:dyDescent="0.2">
      <c r="A9" s="35" t="s">
        <v>71</v>
      </c>
      <c r="B9" s="35" t="s">
        <v>131</v>
      </c>
      <c r="C9" s="35">
        <v>1975</v>
      </c>
      <c r="D9" s="35" t="s">
        <v>142</v>
      </c>
    </row>
    <row r="10" spans="1:5" x14ac:dyDescent="0.2">
      <c r="A10" s="35" t="s">
        <v>75</v>
      </c>
      <c r="B10" s="35" t="s">
        <v>132</v>
      </c>
      <c r="C10" s="35">
        <v>1970</v>
      </c>
      <c r="D10" s="35" t="s">
        <v>143</v>
      </c>
    </row>
    <row r="11" spans="1:5" x14ac:dyDescent="0.2">
      <c r="A11" s="35" t="s">
        <v>8</v>
      </c>
      <c r="B11" s="35" t="s">
        <v>133</v>
      </c>
      <c r="C11" s="35">
        <v>2010</v>
      </c>
      <c r="D11" s="35" t="s">
        <v>144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67"/>
  <sheetViews>
    <sheetView tabSelected="1" zoomScale="115" workbookViewId="0">
      <pane xSplit="1" topLeftCell="B1" activePane="topRight" state="frozen"/>
      <selection pane="topRight" activeCell="P1" sqref="A1:P1"/>
    </sheetView>
  </sheetViews>
  <sheetFormatPr baseColWidth="10" defaultRowHeight="16" x14ac:dyDescent="0.2"/>
  <cols>
    <col min="1" max="1" width="32.33203125" customWidth="1"/>
    <col min="2" max="2" width="17.83203125" customWidth="1"/>
    <col min="3" max="3" width="15.33203125" customWidth="1"/>
    <col min="4" max="4" width="16.33203125" customWidth="1"/>
    <col min="5" max="5" width="17.6640625" customWidth="1"/>
    <col min="6" max="6" width="18.6640625" customWidth="1"/>
    <col min="7" max="7" width="14" customWidth="1"/>
    <col min="8" max="8" width="15.1640625" customWidth="1"/>
    <col min="9" max="9" width="22.6640625" customWidth="1"/>
    <col min="10" max="10" width="15.83203125" customWidth="1"/>
    <col min="11" max="11" width="25.1640625" customWidth="1"/>
    <col min="12" max="12" width="16.1640625" customWidth="1"/>
    <col min="13" max="13" width="18.6640625" customWidth="1"/>
    <col min="14" max="14" width="18" customWidth="1"/>
    <col min="15" max="15" width="12.33203125" style="42" customWidth="1"/>
    <col min="16" max="16" width="43.6640625" customWidth="1"/>
  </cols>
  <sheetData>
    <row r="1" spans="1:16" s="3" customFormat="1" x14ac:dyDescent="0.2">
      <c r="A1" s="2" t="s">
        <v>146</v>
      </c>
      <c r="B1" s="3" t="s">
        <v>145</v>
      </c>
      <c r="C1" s="2" t="s">
        <v>147</v>
      </c>
      <c r="D1" s="2" t="s">
        <v>148</v>
      </c>
      <c r="E1" s="3" t="s">
        <v>1</v>
      </c>
      <c r="F1" s="3" t="s">
        <v>2</v>
      </c>
      <c r="G1" s="3" t="s">
        <v>31</v>
      </c>
      <c r="H1" s="3" t="s">
        <v>32</v>
      </c>
      <c r="I1" s="3" t="s">
        <v>123</v>
      </c>
      <c r="J1" s="3" t="s">
        <v>92</v>
      </c>
      <c r="K1" s="3" t="s">
        <v>91</v>
      </c>
      <c r="L1" s="3" t="s">
        <v>3</v>
      </c>
      <c r="M1" s="3" t="s">
        <v>4</v>
      </c>
      <c r="N1" s="3" t="s">
        <v>5</v>
      </c>
      <c r="O1" s="39" t="s">
        <v>115</v>
      </c>
      <c r="P1" s="3" t="s">
        <v>10</v>
      </c>
    </row>
    <row r="2" spans="1:16" s="9" customFormat="1" x14ac:dyDescent="0.2">
      <c r="A2" s="8" t="s">
        <v>21</v>
      </c>
      <c r="B2" s="9" t="s">
        <v>8</v>
      </c>
      <c r="C2" s="8"/>
      <c r="D2" s="8"/>
      <c r="E2" s="9">
        <v>5.81</v>
      </c>
      <c r="F2" s="9">
        <v>6.38</v>
      </c>
      <c r="G2" s="9">
        <f>F2 - E2</f>
        <v>0.57000000000000028</v>
      </c>
      <c r="H2" s="9" t="s">
        <v>30</v>
      </c>
      <c r="I2" s="9">
        <v>6.2</v>
      </c>
      <c r="J2" s="9">
        <v>0.05</v>
      </c>
      <c r="K2" s="9">
        <v>0.05</v>
      </c>
      <c r="L2" s="9">
        <v>1</v>
      </c>
      <c r="M2" s="9">
        <v>10</v>
      </c>
      <c r="N2" s="9" t="b">
        <v>1</v>
      </c>
      <c r="O2" s="40">
        <f>IF(N2, 1, 0)</f>
        <v>1</v>
      </c>
      <c r="P2" s="9" t="s">
        <v>93</v>
      </c>
    </row>
    <row r="3" spans="1:16" s="9" customFormat="1" x14ac:dyDescent="0.2">
      <c r="A3" s="8" t="s">
        <v>20</v>
      </c>
      <c r="B3" s="9" t="s">
        <v>8</v>
      </c>
      <c r="C3" s="8"/>
      <c r="D3" s="8"/>
      <c r="E3" s="9">
        <v>2.84</v>
      </c>
      <c r="F3" s="9">
        <v>1.61</v>
      </c>
      <c r="G3" s="9">
        <f t="shared" ref="G3:G14" si="0">F3 - E3</f>
        <v>-1.2299999999999998</v>
      </c>
      <c r="H3" s="9" t="s">
        <v>30</v>
      </c>
      <c r="I3" s="9">
        <v>1.6</v>
      </c>
      <c r="J3" s="9">
        <v>0.05</v>
      </c>
      <c r="K3" s="18">
        <v>1.0000000000000001E-5</v>
      </c>
      <c r="L3" s="9">
        <v>1</v>
      </c>
      <c r="M3" s="9">
        <v>10</v>
      </c>
      <c r="N3" s="9" t="b">
        <v>1</v>
      </c>
      <c r="O3" s="40">
        <f t="shared" ref="O3:O61" si="1">IF(N3, 1, 0)</f>
        <v>1</v>
      </c>
    </row>
    <row r="4" spans="1:16" s="9" customFormat="1" x14ac:dyDescent="0.2">
      <c r="A4" s="8" t="s">
        <v>19</v>
      </c>
      <c r="B4" s="9" t="s">
        <v>8</v>
      </c>
      <c r="C4" s="8"/>
      <c r="D4" s="8"/>
      <c r="E4" s="9">
        <v>9.2200000000000006</v>
      </c>
      <c r="F4" s="9">
        <v>9.69</v>
      </c>
      <c r="G4" s="9">
        <f t="shared" si="0"/>
        <v>0.46999999999999886</v>
      </c>
      <c r="H4" s="9" t="s">
        <v>30</v>
      </c>
      <c r="I4" s="9">
        <v>9.6</v>
      </c>
      <c r="J4" s="9">
        <v>0.05</v>
      </c>
      <c r="K4" s="18">
        <v>1.0000000000000001E-5</v>
      </c>
      <c r="L4" s="9">
        <v>1</v>
      </c>
      <c r="M4" s="9">
        <v>10</v>
      </c>
      <c r="N4" s="9" t="b">
        <v>1</v>
      </c>
      <c r="O4" s="40">
        <f t="shared" si="1"/>
        <v>1</v>
      </c>
    </row>
    <row r="5" spans="1:16" s="9" customFormat="1" x14ac:dyDescent="0.2">
      <c r="A5" s="8" t="s">
        <v>18</v>
      </c>
      <c r="B5" s="9" t="s">
        <v>8</v>
      </c>
      <c r="C5" s="8"/>
      <c r="D5" s="8"/>
      <c r="E5" s="9">
        <v>2.48</v>
      </c>
      <c r="F5" s="9">
        <v>2.19</v>
      </c>
      <c r="G5" s="9">
        <f t="shared" si="0"/>
        <v>-0.29000000000000004</v>
      </c>
      <c r="H5" s="9" t="s">
        <v>30</v>
      </c>
      <c r="I5" s="9">
        <v>2.2000000000000002</v>
      </c>
      <c r="J5" s="9">
        <v>0.05</v>
      </c>
      <c r="K5" s="18">
        <v>1.0000000000000001E-5</v>
      </c>
      <c r="L5" s="9">
        <v>1</v>
      </c>
      <c r="M5" s="9">
        <v>10</v>
      </c>
      <c r="N5" s="9" t="b">
        <v>1</v>
      </c>
      <c r="O5" s="40">
        <f t="shared" si="1"/>
        <v>1</v>
      </c>
    </row>
    <row r="6" spans="1:16" s="9" customFormat="1" x14ac:dyDescent="0.2">
      <c r="A6" s="8" t="s">
        <v>17</v>
      </c>
      <c r="B6" s="9" t="s">
        <v>8</v>
      </c>
      <c r="C6" s="8"/>
      <c r="D6" s="8"/>
      <c r="E6" s="9">
        <v>9.19</v>
      </c>
      <c r="F6" s="9">
        <v>9.44</v>
      </c>
      <c r="G6" s="9">
        <f t="shared" si="0"/>
        <v>0.25</v>
      </c>
      <c r="H6" s="9" t="s">
        <v>30</v>
      </c>
      <c r="I6" s="9">
        <v>9.5</v>
      </c>
      <c r="J6" s="9">
        <v>0.05</v>
      </c>
      <c r="K6" s="18">
        <v>1.0000000000000001E-5</v>
      </c>
      <c r="L6" s="9">
        <v>1</v>
      </c>
      <c r="M6" s="9">
        <v>10</v>
      </c>
      <c r="N6" s="9" t="b">
        <v>1</v>
      </c>
      <c r="O6" s="40">
        <f t="shared" si="1"/>
        <v>1</v>
      </c>
    </row>
    <row r="7" spans="1:16" s="9" customFormat="1" x14ac:dyDescent="0.2">
      <c r="A7" s="8" t="s">
        <v>16</v>
      </c>
      <c r="B7" s="9" t="s">
        <v>8</v>
      </c>
      <c r="C7" s="8"/>
      <c r="D7" s="8"/>
      <c r="E7" s="9">
        <v>5.13</v>
      </c>
      <c r="F7" s="9">
        <v>2.97</v>
      </c>
      <c r="G7" s="9">
        <f t="shared" si="0"/>
        <v>-2.1599999999999997</v>
      </c>
      <c r="H7" s="9" t="s">
        <v>30</v>
      </c>
      <c r="I7" s="9" t="s">
        <v>30</v>
      </c>
      <c r="J7" s="9" t="s">
        <v>30</v>
      </c>
      <c r="K7" s="9" t="s">
        <v>30</v>
      </c>
      <c r="L7" s="9">
        <v>1</v>
      </c>
      <c r="M7" s="9">
        <v>10</v>
      </c>
      <c r="N7" s="9" t="b">
        <v>0</v>
      </c>
      <c r="O7" s="40">
        <f t="shared" si="1"/>
        <v>0</v>
      </c>
      <c r="P7" s="9" t="s">
        <v>94</v>
      </c>
    </row>
    <row r="8" spans="1:16" s="11" customFormat="1" x14ac:dyDescent="0.2">
      <c r="A8" s="10" t="s">
        <v>15</v>
      </c>
      <c r="B8" s="11" t="s">
        <v>9</v>
      </c>
      <c r="C8" s="10"/>
      <c r="D8" s="10"/>
      <c r="E8" s="11">
        <v>-0.61</v>
      </c>
      <c r="F8" s="11">
        <v>-1.04</v>
      </c>
      <c r="G8" s="11">
        <f t="shared" si="0"/>
        <v>-0.43000000000000005</v>
      </c>
      <c r="H8" s="11" t="s">
        <v>30</v>
      </c>
      <c r="I8" s="11">
        <v>-1.2</v>
      </c>
      <c r="J8" s="11">
        <v>0.05</v>
      </c>
      <c r="K8" s="19">
        <v>1.0000000000000001E-5</v>
      </c>
      <c r="L8" s="11">
        <v>-3</v>
      </c>
      <c r="M8" s="11">
        <v>3</v>
      </c>
      <c r="N8" s="11" t="b">
        <v>1</v>
      </c>
      <c r="O8" s="41">
        <f t="shared" si="1"/>
        <v>1</v>
      </c>
    </row>
    <row r="9" spans="1:16" s="11" customFormat="1" x14ac:dyDescent="0.2">
      <c r="A9" s="10" t="s">
        <v>14</v>
      </c>
      <c r="B9" s="11" t="s">
        <v>9</v>
      </c>
      <c r="C9" s="10"/>
      <c r="D9" s="10"/>
      <c r="E9" s="11">
        <v>0.9</v>
      </c>
      <c r="F9" s="11">
        <v>1.19</v>
      </c>
      <c r="G9" s="11">
        <f t="shared" si="0"/>
        <v>0.28999999999999992</v>
      </c>
      <c r="H9" s="11" t="s">
        <v>30</v>
      </c>
      <c r="I9" s="11">
        <v>1.2</v>
      </c>
      <c r="J9" s="11">
        <v>0.05</v>
      </c>
      <c r="K9" s="19">
        <v>1.0000000000000001E-5</v>
      </c>
      <c r="L9" s="11">
        <v>-3</v>
      </c>
      <c r="M9" s="11">
        <v>3</v>
      </c>
      <c r="N9" s="11" t="b">
        <v>1</v>
      </c>
      <c r="O9" s="41">
        <f t="shared" si="1"/>
        <v>1</v>
      </c>
    </row>
    <row r="10" spans="1:16" s="11" customFormat="1" x14ac:dyDescent="0.2">
      <c r="A10" s="10" t="s">
        <v>119</v>
      </c>
      <c r="B10" s="11" t="s">
        <v>9</v>
      </c>
      <c r="C10" s="10"/>
      <c r="D10" s="10"/>
      <c r="E10" s="11">
        <v>5.53</v>
      </c>
      <c r="F10" s="11">
        <v>5.91</v>
      </c>
      <c r="G10" s="11">
        <v>0.38</v>
      </c>
      <c r="H10" s="11" t="s">
        <v>30</v>
      </c>
      <c r="I10" s="11">
        <v>6</v>
      </c>
      <c r="J10" s="11">
        <v>0.01</v>
      </c>
      <c r="K10" s="19">
        <v>9.9999999999999995E-7</v>
      </c>
      <c r="L10" s="11">
        <v>1</v>
      </c>
      <c r="M10" s="11">
        <v>7</v>
      </c>
      <c r="N10" s="11" t="b">
        <v>1</v>
      </c>
      <c r="O10" s="41">
        <f t="shared" ref="O10:O11" si="2">IF(N10, 1, 0)</f>
        <v>1</v>
      </c>
    </row>
    <row r="11" spans="1:16" s="11" customFormat="1" x14ac:dyDescent="0.2">
      <c r="A11" s="10" t="s">
        <v>120</v>
      </c>
      <c r="B11" s="11" t="s">
        <v>9</v>
      </c>
      <c r="C11" s="10"/>
      <c r="D11" s="10"/>
      <c r="E11" s="11">
        <v>2.25</v>
      </c>
      <c r="F11" s="11">
        <v>1.92</v>
      </c>
      <c r="G11" s="11">
        <v>-0.37</v>
      </c>
      <c r="H11" s="11" t="s">
        <v>30</v>
      </c>
      <c r="I11" s="11">
        <v>1.8</v>
      </c>
      <c r="J11" s="11">
        <v>0.01</v>
      </c>
      <c r="K11" s="19">
        <v>9.9999999999999995E-7</v>
      </c>
      <c r="L11" s="11">
        <v>1</v>
      </c>
      <c r="M11" s="11">
        <v>7</v>
      </c>
      <c r="N11" s="11" t="b">
        <v>1</v>
      </c>
      <c r="O11" s="41">
        <f t="shared" si="2"/>
        <v>1</v>
      </c>
    </row>
    <row r="12" spans="1:16" s="9" customFormat="1" x14ac:dyDescent="0.2">
      <c r="A12" s="8" t="s">
        <v>13</v>
      </c>
      <c r="B12" s="9" t="s">
        <v>71</v>
      </c>
      <c r="C12" s="8"/>
      <c r="D12" s="8"/>
      <c r="E12" s="9">
        <v>2.94</v>
      </c>
      <c r="F12" s="9">
        <v>3.41</v>
      </c>
      <c r="G12" s="9">
        <f t="shared" si="0"/>
        <v>0.4700000000000002</v>
      </c>
      <c r="H12" s="9" t="s">
        <v>30</v>
      </c>
      <c r="I12" s="9">
        <v>3.4</v>
      </c>
      <c r="J12" s="9">
        <v>0.05</v>
      </c>
      <c r="K12" s="18">
        <v>0.01</v>
      </c>
      <c r="L12" s="9">
        <v>-9</v>
      </c>
      <c r="M12" s="9">
        <v>9</v>
      </c>
      <c r="N12" s="9" t="b">
        <v>1</v>
      </c>
      <c r="O12" s="40">
        <f t="shared" si="1"/>
        <v>1</v>
      </c>
    </row>
    <row r="13" spans="1:16" s="9" customFormat="1" x14ac:dyDescent="0.2">
      <c r="A13" s="8" t="s">
        <v>12</v>
      </c>
      <c r="B13" s="9" t="s">
        <v>71</v>
      </c>
      <c r="C13" s="8"/>
      <c r="D13" s="8"/>
      <c r="E13" s="9">
        <v>1.3</v>
      </c>
      <c r="F13" s="9">
        <v>0.67</v>
      </c>
      <c r="G13" s="9">
        <f t="shared" si="0"/>
        <v>-0.63</v>
      </c>
      <c r="H13" s="9" t="s">
        <v>30</v>
      </c>
      <c r="I13" s="9" t="s">
        <v>30</v>
      </c>
      <c r="J13" s="9" t="s">
        <v>30</v>
      </c>
      <c r="K13" s="9" t="s">
        <v>30</v>
      </c>
      <c r="L13" s="9">
        <v>-9</v>
      </c>
      <c r="M13" s="9">
        <v>9</v>
      </c>
      <c r="N13" s="9" t="b">
        <v>0</v>
      </c>
      <c r="O13" s="40">
        <f t="shared" si="1"/>
        <v>0</v>
      </c>
      <c r="P13" s="9" t="s">
        <v>95</v>
      </c>
    </row>
    <row r="14" spans="1:16" s="9" customFormat="1" x14ac:dyDescent="0.2">
      <c r="A14" s="8" t="s">
        <v>11</v>
      </c>
      <c r="B14" s="9" t="s">
        <v>71</v>
      </c>
      <c r="C14" s="8"/>
      <c r="D14" s="8"/>
      <c r="E14" s="9">
        <v>-1.7</v>
      </c>
      <c r="F14" s="9">
        <v>-3.01</v>
      </c>
      <c r="G14" s="9">
        <f t="shared" si="0"/>
        <v>-1.3099999999999998</v>
      </c>
      <c r="H14" s="9" t="s">
        <v>30</v>
      </c>
      <c r="I14" s="9">
        <v>-3</v>
      </c>
      <c r="J14" s="9">
        <v>0.05</v>
      </c>
      <c r="K14" s="18">
        <v>1E-3</v>
      </c>
      <c r="L14" s="9">
        <v>-9</v>
      </c>
      <c r="M14" s="9">
        <v>9</v>
      </c>
      <c r="N14" s="9" t="b">
        <v>1</v>
      </c>
      <c r="O14" s="40">
        <f t="shared" si="1"/>
        <v>1</v>
      </c>
    </row>
    <row r="15" spans="1:16" s="11" customFormat="1" x14ac:dyDescent="0.2">
      <c r="A15" s="24" t="s">
        <v>23</v>
      </c>
      <c r="B15" s="10" t="s">
        <v>6</v>
      </c>
      <c r="C15" s="24"/>
      <c r="D15" s="24"/>
      <c r="E15" s="11">
        <f>20 * (  ToConvert!C2  / 100)</f>
        <v>9.74</v>
      </c>
      <c r="F15" s="11">
        <f>20 * (  ToConvert!D2  / 100)</f>
        <v>8.82</v>
      </c>
      <c r="G15" s="11">
        <f>20 * (  ToConvert!E2  / 100)</f>
        <v>1.7199999999999998</v>
      </c>
      <c r="H15" s="11">
        <f>20 * (  ToConvert!F2  / 100)</f>
        <v>1.5720000000000001</v>
      </c>
      <c r="I15" s="11">
        <v>8.6999999999999993</v>
      </c>
      <c r="J15" s="11">
        <v>0.5</v>
      </c>
      <c r="K15" s="11">
        <v>0.05</v>
      </c>
      <c r="L15" s="11">
        <v>1</v>
      </c>
      <c r="M15" s="11">
        <v>20</v>
      </c>
      <c r="N15" s="11" t="b">
        <v>1</v>
      </c>
      <c r="O15" s="41">
        <f t="shared" si="1"/>
        <v>1</v>
      </c>
      <c r="P15" s="11" t="s">
        <v>96</v>
      </c>
    </row>
    <row r="16" spans="1:16" s="11" customFormat="1" x14ac:dyDescent="0.2">
      <c r="A16" s="11" t="s">
        <v>24</v>
      </c>
      <c r="B16" s="10" t="s">
        <v>6</v>
      </c>
      <c r="E16" s="11">
        <f>20 * (  ToConvert!C3  / 100)</f>
        <v>9.3059999999999992</v>
      </c>
      <c r="F16" s="11">
        <f>20 * (  ToConvert!D3  / 100)</f>
        <v>9.16</v>
      </c>
      <c r="G16" s="11">
        <f>20 * (  ToConvert!E3  / 100)</f>
        <v>1.736</v>
      </c>
      <c r="H16" s="11">
        <f>20 * (  ToConvert!F3  / 100)</f>
        <v>1.8520000000000001</v>
      </c>
      <c r="I16" s="11">
        <v>9.1</v>
      </c>
      <c r="J16" s="11">
        <v>0.5</v>
      </c>
      <c r="K16" s="11">
        <v>0.05</v>
      </c>
      <c r="L16" s="11">
        <v>1</v>
      </c>
      <c r="M16" s="11">
        <v>20</v>
      </c>
      <c r="N16" s="11" t="b">
        <v>1</v>
      </c>
      <c r="O16" s="41">
        <f t="shared" si="1"/>
        <v>1</v>
      </c>
      <c r="P16" s="11" t="s">
        <v>97</v>
      </c>
    </row>
    <row r="17" spans="1:16" s="11" customFormat="1" x14ac:dyDescent="0.2">
      <c r="A17" s="11" t="s">
        <v>25</v>
      </c>
      <c r="B17" s="10" t="s">
        <v>6</v>
      </c>
      <c r="E17" s="11">
        <f>20 * (  ToConvert!C4  / 100)</f>
        <v>13.62</v>
      </c>
      <c r="F17" s="11">
        <f>20 * (  ToConvert!D4  / 100)</f>
        <v>13.81</v>
      </c>
      <c r="G17" s="11">
        <f>20 * (  ToConvert!E4  / 100)</f>
        <v>1.25</v>
      </c>
      <c r="H17" s="11">
        <f>20 * (  ToConvert!F4  / 100)</f>
        <v>0.90999999999999992</v>
      </c>
      <c r="I17" s="11">
        <v>13.8</v>
      </c>
      <c r="J17" s="11">
        <v>0.5</v>
      </c>
      <c r="K17" s="19">
        <v>1E-3</v>
      </c>
      <c r="L17" s="11">
        <v>1</v>
      </c>
      <c r="M17" s="11">
        <v>20</v>
      </c>
      <c r="N17" s="11" t="b">
        <v>1</v>
      </c>
      <c r="O17" s="41">
        <f t="shared" si="1"/>
        <v>1</v>
      </c>
    </row>
    <row r="18" spans="1:16" s="11" customFormat="1" x14ac:dyDescent="0.2">
      <c r="A18" s="24" t="s">
        <v>26</v>
      </c>
      <c r="B18" s="10" t="s">
        <v>6</v>
      </c>
      <c r="C18" s="24"/>
      <c r="D18" s="24"/>
      <c r="E18" s="11">
        <f>20 * (  ToConvert!C5  / 100)</f>
        <v>10.532</v>
      </c>
      <c r="F18" s="11">
        <f>20 * (  ToConvert!D5  / 100)</f>
        <v>9.4480000000000004</v>
      </c>
      <c r="G18" s="11">
        <f>20 * (  ToConvert!E5  / 100)</f>
        <v>1.6879999999999997</v>
      </c>
      <c r="H18" s="11">
        <f>20 * (  ToConvert!F5  / 100)</f>
        <v>1.8920000000000001</v>
      </c>
      <c r="I18" s="11" t="s">
        <v>30</v>
      </c>
      <c r="J18" s="11" t="s">
        <v>30</v>
      </c>
      <c r="K18" s="11" t="s">
        <v>30</v>
      </c>
      <c r="L18" s="11">
        <v>1</v>
      </c>
      <c r="M18" s="11">
        <v>20</v>
      </c>
      <c r="N18" s="11" t="b">
        <v>1</v>
      </c>
      <c r="O18" s="41">
        <f t="shared" si="1"/>
        <v>1</v>
      </c>
      <c r="P18" s="11" t="s">
        <v>99</v>
      </c>
    </row>
    <row r="19" spans="1:16" s="11" customFormat="1" x14ac:dyDescent="0.2">
      <c r="A19" s="24" t="s">
        <v>27</v>
      </c>
      <c r="B19" s="10" t="s">
        <v>6</v>
      </c>
      <c r="C19" s="24"/>
      <c r="D19" s="24"/>
      <c r="E19" s="11">
        <f>20 * (  ToConvert!C6  / 100)</f>
        <v>10.968</v>
      </c>
      <c r="F19" s="11">
        <f>20 * (  ToConvert!D6  / 100)</f>
        <v>10.844000000000001</v>
      </c>
      <c r="G19" s="11">
        <f>20 * (  ToConvert!E6  / 100)</f>
        <v>1.5</v>
      </c>
      <c r="H19" s="11">
        <f>20 * (  ToConvert!F6  / 100)</f>
        <v>1.226</v>
      </c>
      <c r="I19" s="11">
        <v>10.9</v>
      </c>
      <c r="J19" s="11">
        <v>0.5</v>
      </c>
      <c r="K19" s="11">
        <v>0.05</v>
      </c>
      <c r="L19" s="11">
        <v>1</v>
      </c>
      <c r="M19" s="11">
        <v>20</v>
      </c>
      <c r="N19" s="11" t="b">
        <v>1</v>
      </c>
      <c r="O19" s="41">
        <f t="shared" si="1"/>
        <v>1</v>
      </c>
      <c r="P19" s="11" t="s">
        <v>98</v>
      </c>
    </row>
    <row r="20" spans="1:16" s="11" customFormat="1" x14ac:dyDescent="0.2">
      <c r="A20" s="24" t="s">
        <v>28</v>
      </c>
      <c r="B20" s="10" t="s">
        <v>6</v>
      </c>
      <c r="C20" s="24"/>
      <c r="D20" s="24"/>
      <c r="E20" s="11">
        <f>20 * (  ToConvert!C7  / 100)</f>
        <v>14.321999999999999</v>
      </c>
      <c r="F20" s="11">
        <f>20 * (  ToConvert!D7  / 100)</f>
        <v>14.831999999999999</v>
      </c>
      <c r="G20" s="11">
        <f>20 * (  ToConvert!E7  / 100)</f>
        <v>1.1640000000000001</v>
      </c>
      <c r="H20" s="11">
        <f>20 * (  ToConvert!F7  / 100)</f>
        <v>1.1300000000000001</v>
      </c>
      <c r="I20" s="11">
        <v>14.8</v>
      </c>
      <c r="J20" s="11">
        <v>0.5</v>
      </c>
      <c r="K20" s="19">
        <v>1.0000000000000001E-5</v>
      </c>
      <c r="L20" s="11">
        <v>1</v>
      </c>
      <c r="M20" s="11">
        <v>20</v>
      </c>
      <c r="N20" s="11" t="b">
        <v>1</v>
      </c>
      <c r="O20" s="41">
        <f t="shared" si="1"/>
        <v>1</v>
      </c>
    </row>
    <row r="21" spans="1:16" s="11" customFormat="1" x14ac:dyDescent="0.2">
      <c r="A21" s="24" t="s">
        <v>29</v>
      </c>
      <c r="B21" s="10" t="s">
        <v>6</v>
      </c>
      <c r="C21" s="24"/>
      <c r="D21" s="24"/>
      <c r="E21" s="11">
        <f>20 * (  ToConvert!C8  / 100)</f>
        <v>13.952</v>
      </c>
      <c r="F21" s="11">
        <f>20 * (  ToConvert!D8  / 100)</f>
        <v>14.336000000000002</v>
      </c>
      <c r="G21" s="11">
        <f>20 * (  ToConvert!E8  / 100)</f>
        <v>1.3380000000000001</v>
      </c>
      <c r="H21" s="11">
        <f>20 * (  ToConvert!F8  / 100)</f>
        <v>1.3900000000000001</v>
      </c>
      <c r="I21" s="11">
        <v>14.3</v>
      </c>
      <c r="J21" s="11">
        <v>0.5</v>
      </c>
      <c r="K21" s="19">
        <v>1.0000000000000001E-5</v>
      </c>
      <c r="L21" s="11">
        <v>1</v>
      </c>
      <c r="M21" s="11">
        <v>20</v>
      </c>
      <c r="N21" s="11" t="b">
        <v>1</v>
      </c>
      <c r="O21" s="41">
        <f t="shared" si="1"/>
        <v>1</v>
      </c>
    </row>
    <row r="22" spans="1:16" s="11" customFormat="1" x14ac:dyDescent="0.2">
      <c r="A22" s="24" t="s">
        <v>33</v>
      </c>
      <c r="B22" s="10" t="s">
        <v>6</v>
      </c>
      <c r="C22" s="24"/>
      <c r="D22" s="24"/>
      <c r="E22" s="11">
        <f>20 * (  ToConvert!C9  / 100)</f>
        <v>10.83</v>
      </c>
      <c r="F22" s="11">
        <f>20 * (  ToConvert!D9  / 100)</f>
        <v>11.013999999999999</v>
      </c>
      <c r="G22" s="11">
        <f>20 * (  ToConvert!E9  / 100)</f>
        <v>1.736</v>
      </c>
      <c r="H22" s="11">
        <f>20 * (  ToConvert!F9  / 100)</f>
        <v>2.1059999999999999</v>
      </c>
      <c r="I22" s="11">
        <v>11</v>
      </c>
      <c r="J22" s="11">
        <v>0.5</v>
      </c>
      <c r="K22" s="19">
        <v>0.05</v>
      </c>
      <c r="L22" s="11">
        <v>1</v>
      </c>
      <c r="M22" s="11">
        <v>20</v>
      </c>
      <c r="N22" s="11" t="b">
        <v>1</v>
      </c>
      <c r="O22" s="41">
        <f t="shared" si="1"/>
        <v>1</v>
      </c>
      <c r="P22" s="11" t="s">
        <v>100</v>
      </c>
    </row>
    <row r="23" spans="1:16" s="9" customFormat="1" x14ac:dyDescent="0.2">
      <c r="A23" s="8" t="s">
        <v>36</v>
      </c>
      <c r="B23" s="8" t="s">
        <v>35</v>
      </c>
      <c r="C23" s="8"/>
      <c r="D23" s="8"/>
      <c r="E23" s="9">
        <f>10 *  ToConvert!C10</f>
        <v>5.3000000000000007</v>
      </c>
      <c r="F23" s="9">
        <f>10 *  ToConvert!D10</f>
        <v>5.42</v>
      </c>
      <c r="G23" s="9">
        <f>10 *  ToConvert!E10</f>
        <v>0.12</v>
      </c>
      <c r="H23" s="9">
        <f>10 *  ToConvert!F10</f>
        <v>2.13</v>
      </c>
      <c r="I23" s="9">
        <v>5.4</v>
      </c>
      <c r="J23" s="9">
        <v>0.5</v>
      </c>
      <c r="K23" s="18">
        <v>0.05</v>
      </c>
      <c r="L23" s="9">
        <v>1</v>
      </c>
      <c r="M23" s="9">
        <v>10</v>
      </c>
      <c r="N23" s="9" t="b">
        <v>1</v>
      </c>
      <c r="O23" s="40">
        <f t="shared" si="1"/>
        <v>1</v>
      </c>
      <c r="P23" s="9" t="s">
        <v>101</v>
      </c>
    </row>
    <row r="24" spans="1:16" s="9" customFormat="1" x14ac:dyDescent="0.2">
      <c r="A24" s="8" t="s">
        <v>37</v>
      </c>
      <c r="B24" s="8" t="s">
        <v>35</v>
      </c>
      <c r="C24" s="8"/>
      <c r="D24" s="8"/>
      <c r="E24" s="9">
        <f>10 *  ToConvert!C11</f>
        <v>5.6000000000000005</v>
      </c>
      <c r="F24" s="9">
        <f>10 *  ToConvert!D11</f>
        <v>4.8800000000000008</v>
      </c>
      <c r="G24" s="9">
        <f>10 *  ToConvert!E11</f>
        <v>-0.72</v>
      </c>
      <c r="H24" s="9">
        <f>10 *  ToConvert!F11</f>
        <v>3.14</v>
      </c>
      <c r="I24" s="9">
        <v>5</v>
      </c>
      <c r="J24" s="9">
        <v>0.1</v>
      </c>
      <c r="K24" s="9">
        <v>0.05</v>
      </c>
      <c r="L24" s="9">
        <v>1</v>
      </c>
      <c r="M24" s="9">
        <v>10</v>
      </c>
      <c r="N24" s="9" t="b">
        <v>1</v>
      </c>
      <c r="O24" s="40">
        <f t="shared" si="1"/>
        <v>1</v>
      </c>
      <c r="P24" s="9" t="s">
        <v>102</v>
      </c>
    </row>
    <row r="25" spans="1:16" s="9" customFormat="1" x14ac:dyDescent="0.2">
      <c r="A25" s="8" t="s">
        <v>38</v>
      </c>
      <c r="B25" s="8" t="s">
        <v>35</v>
      </c>
      <c r="C25" s="8"/>
      <c r="D25" s="8"/>
      <c r="E25" s="9">
        <f>10 *  ToConvert!C12</f>
        <v>5.0999999999999996</v>
      </c>
      <c r="F25" s="9">
        <f>10 *  ToConvert!D12</f>
        <v>4.1800000000000006</v>
      </c>
      <c r="G25" s="9">
        <f>10 *  ToConvert!E12</f>
        <v>-0.91999999999999993</v>
      </c>
      <c r="H25" s="9">
        <f>10 *  ToConvert!F12</f>
        <v>2.25</v>
      </c>
      <c r="I25" s="9">
        <v>4.2</v>
      </c>
      <c r="J25" s="9">
        <v>0.5</v>
      </c>
      <c r="K25" s="18">
        <v>1.0000000000000001E-5</v>
      </c>
      <c r="L25" s="9">
        <v>1</v>
      </c>
      <c r="M25" s="9">
        <v>10</v>
      </c>
      <c r="N25" s="9" t="b">
        <v>1</v>
      </c>
      <c r="O25" s="40">
        <f t="shared" si="1"/>
        <v>1</v>
      </c>
    </row>
    <row r="26" spans="1:16" s="9" customFormat="1" x14ac:dyDescent="0.2">
      <c r="A26" s="8" t="s">
        <v>39</v>
      </c>
      <c r="B26" s="8" t="s">
        <v>35</v>
      </c>
      <c r="C26" s="8"/>
      <c r="D26" s="8"/>
      <c r="E26" s="9">
        <f>10 *  ToConvert!C13</f>
        <v>4.6999999999999993</v>
      </c>
      <c r="F26" s="9">
        <f>10 *  ToConvert!D13</f>
        <v>3.3</v>
      </c>
      <c r="G26" s="9">
        <f>10 *  ToConvert!E13</f>
        <v>-1.4000000000000001</v>
      </c>
      <c r="H26" s="9">
        <f>10 *  ToConvert!F13</f>
        <v>2.5</v>
      </c>
      <c r="I26" s="9">
        <v>3.3</v>
      </c>
      <c r="J26" s="9">
        <v>0.5</v>
      </c>
      <c r="K26" s="18">
        <v>1.0000000000000001E-5</v>
      </c>
      <c r="L26" s="9">
        <v>1</v>
      </c>
      <c r="M26" s="9">
        <v>10</v>
      </c>
      <c r="N26" s="9" t="b">
        <v>1</v>
      </c>
      <c r="O26" s="40">
        <f t="shared" si="1"/>
        <v>1</v>
      </c>
    </row>
    <row r="27" spans="1:16" s="9" customFormat="1" x14ac:dyDescent="0.2">
      <c r="A27" s="8" t="s">
        <v>40</v>
      </c>
      <c r="B27" s="8" t="s">
        <v>35</v>
      </c>
      <c r="C27" s="8"/>
      <c r="D27" s="8"/>
      <c r="E27" s="9">
        <f>10 *  ToConvert!C14</f>
        <v>5.4</v>
      </c>
      <c r="F27" s="9">
        <f>10 *  ToConvert!D14</f>
        <v>5</v>
      </c>
      <c r="G27" s="9">
        <f>10 *  ToConvert!E14</f>
        <v>-0.4</v>
      </c>
      <c r="H27" s="9">
        <f>10 *  ToConvert!F14</f>
        <v>2.6</v>
      </c>
      <c r="I27" s="9">
        <v>5.2</v>
      </c>
      <c r="J27" s="9">
        <v>0.01</v>
      </c>
      <c r="K27" s="9">
        <v>0.05</v>
      </c>
      <c r="L27" s="9">
        <v>1</v>
      </c>
      <c r="M27" s="9">
        <v>10</v>
      </c>
      <c r="N27" s="9" t="b">
        <v>1</v>
      </c>
      <c r="O27" s="40">
        <f t="shared" si="1"/>
        <v>1</v>
      </c>
      <c r="P27" s="9" t="s">
        <v>103</v>
      </c>
    </row>
    <row r="28" spans="1:16" s="9" customFormat="1" x14ac:dyDescent="0.2">
      <c r="A28" s="8" t="s">
        <v>41</v>
      </c>
      <c r="B28" s="8" t="s">
        <v>35</v>
      </c>
      <c r="C28" s="8"/>
      <c r="D28" s="8"/>
      <c r="E28" s="9">
        <f>10 *  ToConvert!C15</f>
        <v>5.3000000000000007</v>
      </c>
      <c r="F28" s="9">
        <f>10 *  ToConvert!D15</f>
        <v>5.17</v>
      </c>
      <c r="G28" s="9">
        <f>10 *  ToConvert!E15</f>
        <v>-0.13</v>
      </c>
      <c r="H28" s="9">
        <f>10 *  ToConvert!F15</f>
        <v>1.6400000000000001</v>
      </c>
      <c r="I28" s="9">
        <v>5.2</v>
      </c>
      <c r="J28" s="9">
        <v>0.01</v>
      </c>
      <c r="K28" s="9">
        <v>0.05</v>
      </c>
      <c r="L28" s="9">
        <v>1</v>
      </c>
      <c r="M28" s="9">
        <v>10</v>
      </c>
      <c r="N28" s="9" t="b">
        <v>1</v>
      </c>
      <c r="O28" s="40">
        <f t="shared" si="1"/>
        <v>1</v>
      </c>
    </row>
    <row r="29" spans="1:16" s="9" customFormat="1" x14ac:dyDescent="0.2">
      <c r="A29" s="8" t="s">
        <v>42</v>
      </c>
      <c r="B29" s="8" t="s">
        <v>35</v>
      </c>
      <c r="C29" s="8"/>
      <c r="D29" s="8"/>
      <c r="E29" s="9">
        <f>10 *  ToConvert!C16</f>
        <v>5.6000000000000005</v>
      </c>
      <c r="F29" s="9">
        <f>10 *  ToConvert!D16</f>
        <v>4.6000000000000005</v>
      </c>
      <c r="G29" s="9">
        <f>10 *  ToConvert!E16</f>
        <v>-1</v>
      </c>
      <c r="H29" s="9">
        <f>10 *  ToConvert!F16</f>
        <v>2.84</v>
      </c>
      <c r="I29" s="9">
        <v>4.5999999999999996</v>
      </c>
      <c r="J29" s="9">
        <v>0.1</v>
      </c>
      <c r="K29" s="9">
        <v>0.05</v>
      </c>
      <c r="L29" s="9">
        <v>1</v>
      </c>
      <c r="M29" s="9">
        <v>10</v>
      </c>
      <c r="N29" s="9" t="b">
        <v>1</v>
      </c>
      <c r="O29" s="40">
        <f t="shared" si="1"/>
        <v>1</v>
      </c>
    </row>
    <row r="30" spans="1:16" s="9" customFormat="1" x14ac:dyDescent="0.2">
      <c r="A30" s="8" t="s">
        <v>43</v>
      </c>
      <c r="B30" s="8" t="s">
        <v>35</v>
      </c>
      <c r="C30" s="8"/>
      <c r="D30" s="8"/>
      <c r="E30" s="9">
        <f>10 *  ToConvert!C17</f>
        <v>5.0999999999999996</v>
      </c>
      <c r="F30" s="9">
        <f>10 *  ToConvert!D17</f>
        <v>4.87</v>
      </c>
      <c r="G30" s="9">
        <f>10 *  ToConvert!E17</f>
        <v>-0.22999999999999998</v>
      </c>
      <c r="H30" s="9">
        <f>10 *  ToConvert!F17</f>
        <v>1.96</v>
      </c>
      <c r="I30" s="9">
        <v>4.9000000000000004</v>
      </c>
      <c r="J30" s="9">
        <v>0.01</v>
      </c>
      <c r="K30" s="9">
        <v>0.05</v>
      </c>
      <c r="L30" s="9">
        <v>1</v>
      </c>
      <c r="M30" s="9">
        <v>10</v>
      </c>
      <c r="N30" s="9" t="b">
        <v>1</v>
      </c>
      <c r="O30" s="40">
        <f t="shared" si="1"/>
        <v>1</v>
      </c>
    </row>
    <row r="31" spans="1:16" s="9" customFormat="1" x14ac:dyDescent="0.2">
      <c r="A31" s="8" t="s">
        <v>44</v>
      </c>
      <c r="B31" s="8" t="s">
        <v>35</v>
      </c>
      <c r="C31" s="8"/>
      <c r="D31" s="8"/>
      <c r="E31" s="9">
        <f>10 *  ToConvert!C18</f>
        <v>4.6999999999999993</v>
      </c>
      <c r="F31" s="9">
        <f>10 *  ToConvert!D18</f>
        <v>3.7</v>
      </c>
      <c r="G31" s="9">
        <f>10 *  ToConvert!E18</f>
        <v>-1</v>
      </c>
      <c r="H31" s="9">
        <f>10 *  ToConvert!F18</f>
        <v>2.0499999999999998</v>
      </c>
      <c r="I31" s="9">
        <v>3.7</v>
      </c>
      <c r="J31" s="9">
        <v>0.01</v>
      </c>
      <c r="K31" s="9">
        <v>0.05</v>
      </c>
      <c r="L31" s="9">
        <v>1</v>
      </c>
      <c r="M31" s="9">
        <v>10</v>
      </c>
      <c r="N31" s="9" t="b">
        <v>1</v>
      </c>
      <c r="O31" s="40">
        <f t="shared" si="1"/>
        <v>1</v>
      </c>
    </row>
    <row r="32" spans="1:16" s="9" customFormat="1" x14ac:dyDescent="0.2">
      <c r="A32" s="8" t="s">
        <v>45</v>
      </c>
      <c r="B32" s="8" t="s">
        <v>35</v>
      </c>
      <c r="C32" s="8"/>
      <c r="D32" s="8"/>
      <c r="E32" s="9">
        <f>10 *  ToConvert!C19</f>
        <v>5.4</v>
      </c>
      <c r="F32" s="9">
        <f>10 *  ToConvert!D19</f>
        <v>5.4700000000000006</v>
      </c>
      <c r="G32" s="9">
        <f>10 *  ToConvert!E19</f>
        <v>7.0000000000000007E-2</v>
      </c>
      <c r="H32" s="9">
        <f>10 *  ToConvert!F19</f>
        <v>2.13</v>
      </c>
      <c r="I32" s="9">
        <v>5.5</v>
      </c>
      <c r="J32" s="9">
        <v>0.01</v>
      </c>
      <c r="K32" s="9">
        <v>0.05</v>
      </c>
      <c r="L32" s="9">
        <v>1</v>
      </c>
      <c r="M32" s="9">
        <v>10</v>
      </c>
      <c r="N32" s="9" t="b">
        <v>1</v>
      </c>
      <c r="O32" s="40">
        <f t="shared" si="1"/>
        <v>1</v>
      </c>
    </row>
    <row r="33" spans="1:16" s="11" customFormat="1" x14ac:dyDescent="0.2">
      <c r="A33" s="10" t="s">
        <v>47</v>
      </c>
      <c r="B33" s="10" t="s">
        <v>22</v>
      </c>
      <c r="C33" s="10"/>
      <c r="D33" s="10"/>
      <c r="E33" s="12">
        <v>0.25</v>
      </c>
      <c r="F33" s="11">
        <v>-0.72</v>
      </c>
      <c r="G33" s="11">
        <v>-0.97</v>
      </c>
      <c r="H33" s="11" t="s">
        <v>30</v>
      </c>
      <c r="I33" s="11">
        <v>-0.7</v>
      </c>
      <c r="J33" s="11">
        <v>0.6</v>
      </c>
      <c r="K33" s="11">
        <v>0.1</v>
      </c>
      <c r="L33" s="11">
        <v>-4</v>
      </c>
      <c r="M33" s="11">
        <v>4</v>
      </c>
      <c r="N33" s="11" t="b">
        <v>1</v>
      </c>
      <c r="O33" s="41">
        <f t="shared" si="1"/>
        <v>1</v>
      </c>
      <c r="P33" s="11" t="s">
        <v>105</v>
      </c>
    </row>
    <row r="34" spans="1:16" s="11" customFormat="1" x14ac:dyDescent="0.2">
      <c r="A34" s="10" t="s">
        <v>48</v>
      </c>
      <c r="B34" s="10" t="s">
        <v>22</v>
      </c>
      <c r="C34" s="10"/>
      <c r="D34" s="10"/>
      <c r="E34" s="11">
        <v>0.11</v>
      </c>
      <c r="F34" s="11">
        <v>-0.33</v>
      </c>
      <c r="G34" s="11">
        <v>-0.44</v>
      </c>
      <c r="H34" s="11" t="s">
        <v>30</v>
      </c>
      <c r="I34" s="11">
        <v>-0.3</v>
      </c>
      <c r="J34" s="11">
        <v>0.05</v>
      </c>
      <c r="K34" s="11">
        <v>0.05</v>
      </c>
      <c r="L34" s="11">
        <v>-4</v>
      </c>
      <c r="M34" s="11">
        <v>4</v>
      </c>
      <c r="N34" s="11" t="b">
        <v>1</v>
      </c>
      <c r="O34" s="41">
        <f t="shared" si="1"/>
        <v>1</v>
      </c>
    </row>
    <row r="35" spans="1:16" s="11" customFormat="1" x14ac:dyDescent="0.2">
      <c r="A35" s="10" t="s">
        <v>49</v>
      </c>
      <c r="B35" s="10" t="s">
        <v>22</v>
      </c>
      <c r="C35" s="10"/>
      <c r="D35" s="10"/>
      <c r="E35" s="11">
        <v>0.03</v>
      </c>
      <c r="F35" s="11">
        <v>0.83</v>
      </c>
      <c r="G35" s="11">
        <v>0.8</v>
      </c>
      <c r="H35" s="11" t="s">
        <v>30</v>
      </c>
      <c r="I35" s="11">
        <v>0.8</v>
      </c>
      <c r="J35" s="11">
        <v>0.05</v>
      </c>
      <c r="K35" s="11">
        <v>0.05</v>
      </c>
      <c r="L35" s="11">
        <v>-4</v>
      </c>
      <c r="M35" s="11">
        <v>4</v>
      </c>
      <c r="N35" s="11" t="b">
        <v>1</v>
      </c>
      <c r="O35" s="41">
        <f t="shared" si="1"/>
        <v>1</v>
      </c>
    </row>
    <row r="36" spans="1:16" s="11" customFormat="1" x14ac:dyDescent="0.2">
      <c r="A36" s="10" t="s">
        <v>50</v>
      </c>
      <c r="B36" s="10" t="s">
        <v>22</v>
      </c>
      <c r="C36" s="10"/>
      <c r="D36" s="10"/>
      <c r="E36" s="11">
        <v>0.19</v>
      </c>
      <c r="F36" s="11">
        <v>-0.14000000000000001</v>
      </c>
      <c r="G36" s="11">
        <v>-0.33</v>
      </c>
      <c r="H36" s="11" t="s">
        <v>30</v>
      </c>
      <c r="I36" s="11">
        <v>-0.1</v>
      </c>
      <c r="J36" s="11">
        <v>0.05</v>
      </c>
      <c r="K36" s="11">
        <v>0.05</v>
      </c>
      <c r="L36" s="11">
        <v>-4</v>
      </c>
      <c r="M36" s="11">
        <v>4</v>
      </c>
      <c r="N36" s="11" t="b">
        <v>1</v>
      </c>
      <c r="O36" s="41">
        <f t="shared" si="1"/>
        <v>1</v>
      </c>
      <c r="P36" s="11" t="s">
        <v>106</v>
      </c>
    </row>
    <row r="37" spans="1:16" s="11" customFormat="1" x14ac:dyDescent="0.2">
      <c r="A37" s="10" t="s">
        <v>51</v>
      </c>
      <c r="B37" s="10" t="s">
        <v>22</v>
      </c>
      <c r="C37" s="10"/>
      <c r="D37" s="10"/>
      <c r="E37" s="11">
        <v>0.14000000000000001</v>
      </c>
      <c r="F37" s="11">
        <v>2.5299999999999998</v>
      </c>
      <c r="G37" s="11">
        <v>2.39</v>
      </c>
      <c r="H37" s="11" t="s">
        <v>30</v>
      </c>
      <c r="I37" s="11">
        <v>2.5</v>
      </c>
      <c r="J37" s="11">
        <v>0.05</v>
      </c>
      <c r="K37" s="11">
        <v>0.05</v>
      </c>
      <c r="L37" s="11">
        <v>-4</v>
      </c>
      <c r="M37" s="11">
        <v>4</v>
      </c>
      <c r="N37" s="11" t="b">
        <v>1</v>
      </c>
      <c r="O37" s="41">
        <f t="shared" si="1"/>
        <v>1</v>
      </c>
      <c r="P37" s="11" t="s">
        <v>107</v>
      </c>
    </row>
    <row r="38" spans="1:16" s="11" customFormat="1" x14ac:dyDescent="0.2">
      <c r="A38" s="10" t="s">
        <v>52</v>
      </c>
      <c r="B38" s="10" t="s">
        <v>22</v>
      </c>
      <c r="C38" s="10"/>
      <c r="D38" s="10"/>
      <c r="E38" s="11">
        <v>-0.06</v>
      </c>
      <c r="F38" s="11">
        <v>0.08</v>
      </c>
      <c r="G38" s="11">
        <v>0.14000000000000001</v>
      </c>
      <c r="H38" s="11" t="s">
        <v>30</v>
      </c>
      <c r="I38" s="11">
        <v>0</v>
      </c>
      <c r="J38" s="11">
        <v>0.05</v>
      </c>
      <c r="K38" s="11">
        <v>0.05</v>
      </c>
      <c r="L38" s="11">
        <v>-4</v>
      </c>
      <c r="M38" s="11">
        <v>4</v>
      </c>
      <c r="N38" s="11" t="b">
        <v>1</v>
      </c>
      <c r="O38" s="41">
        <f t="shared" si="1"/>
        <v>1</v>
      </c>
      <c r="P38" s="11" t="s">
        <v>106</v>
      </c>
    </row>
    <row r="39" spans="1:16" s="11" customFormat="1" x14ac:dyDescent="0.2">
      <c r="A39" s="10" t="s">
        <v>53</v>
      </c>
      <c r="B39" s="10" t="s">
        <v>22</v>
      </c>
      <c r="C39" s="10"/>
      <c r="D39" s="10"/>
      <c r="E39" s="11">
        <v>0.13</v>
      </c>
      <c r="F39" s="11">
        <v>2.91</v>
      </c>
      <c r="G39" s="11">
        <v>2.78</v>
      </c>
      <c r="H39" s="11" t="s">
        <v>30</v>
      </c>
      <c r="I39" s="11">
        <v>2.9</v>
      </c>
      <c r="J39" s="11">
        <v>0.05</v>
      </c>
      <c r="K39" s="11">
        <v>0.05</v>
      </c>
      <c r="L39" s="11">
        <v>-4</v>
      </c>
      <c r="M39" s="11">
        <v>4</v>
      </c>
      <c r="N39" s="11" t="b">
        <v>1</v>
      </c>
      <c r="O39" s="41">
        <f t="shared" si="1"/>
        <v>1</v>
      </c>
      <c r="P39" s="11" t="s">
        <v>107</v>
      </c>
    </row>
    <row r="40" spans="1:16" s="11" customFormat="1" x14ac:dyDescent="0.2">
      <c r="A40" s="10" t="s">
        <v>54</v>
      </c>
      <c r="B40" s="10" t="s">
        <v>22</v>
      </c>
      <c r="C40" s="10"/>
      <c r="D40" s="10"/>
      <c r="E40" s="11">
        <v>0.13</v>
      </c>
      <c r="F40" s="11">
        <v>0.97</v>
      </c>
      <c r="G40" s="11">
        <v>0.84</v>
      </c>
      <c r="H40" s="11" t="s">
        <v>30</v>
      </c>
      <c r="I40" s="11">
        <v>0.9</v>
      </c>
      <c r="J40" s="11">
        <v>0.05</v>
      </c>
      <c r="K40" s="11">
        <v>0.01</v>
      </c>
      <c r="L40" s="11">
        <v>-4</v>
      </c>
      <c r="M40" s="11">
        <v>4</v>
      </c>
      <c r="N40" s="11" t="b">
        <v>1</v>
      </c>
      <c r="O40" s="41">
        <f t="shared" si="1"/>
        <v>1</v>
      </c>
      <c r="P40" s="11" t="s">
        <v>108</v>
      </c>
    </row>
    <row r="41" spans="1:16" s="11" customFormat="1" x14ac:dyDescent="0.2">
      <c r="A41" s="10" t="s">
        <v>55</v>
      </c>
      <c r="B41" s="10" t="s">
        <v>22</v>
      </c>
      <c r="C41" s="10"/>
      <c r="D41" s="10"/>
      <c r="E41" s="11">
        <v>-0.08</v>
      </c>
      <c r="F41" s="11">
        <v>-0.15</v>
      </c>
      <c r="G41" s="11">
        <v>-7.0000000000000007E-2</v>
      </c>
      <c r="H41" s="11" t="s">
        <v>30</v>
      </c>
      <c r="I41" s="11">
        <v>-0.1</v>
      </c>
      <c r="J41" s="11">
        <v>0.01</v>
      </c>
      <c r="K41" s="11">
        <v>5.0000000000000001E-3</v>
      </c>
      <c r="L41" s="11">
        <v>-4</v>
      </c>
      <c r="M41" s="11">
        <v>4</v>
      </c>
      <c r="N41" s="11" t="b">
        <v>1</v>
      </c>
      <c r="O41" s="41">
        <f t="shared" si="1"/>
        <v>1</v>
      </c>
    </row>
    <row r="42" spans="1:16" s="11" customFormat="1" x14ac:dyDescent="0.2">
      <c r="A42" s="10" t="s">
        <v>56</v>
      </c>
      <c r="B42" s="10" t="s">
        <v>22</v>
      </c>
      <c r="C42" s="10"/>
      <c r="D42" s="10"/>
      <c r="E42" s="11">
        <v>0.02</v>
      </c>
      <c r="F42" s="11">
        <v>-0.48</v>
      </c>
      <c r="G42" s="11">
        <v>-0.5</v>
      </c>
      <c r="H42" s="11" t="s">
        <v>30</v>
      </c>
      <c r="I42" s="11">
        <v>-0.4</v>
      </c>
      <c r="J42" s="11">
        <v>0.03</v>
      </c>
      <c r="K42" s="11">
        <v>0.05</v>
      </c>
      <c r="L42" s="11">
        <v>-4</v>
      </c>
      <c r="M42" s="11">
        <v>4</v>
      </c>
      <c r="N42" s="11" t="b">
        <v>1</v>
      </c>
      <c r="O42" s="41">
        <f t="shared" si="1"/>
        <v>1</v>
      </c>
    </row>
    <row r="43" spans="1:16" s="9" customFormat="1" x14ac:dyDescent="0.2">
      <c r="A43" s="8" t="s">
        <v>60</v>
      </c>
      <c r="B43" s="8" t="s">
        <v>57</v>
      </c>
      <c r="C43" s="8"/>
      <c r="D43" s="8"/>
      <c r="E43" s="9">
        <v>2.14</v>
      </c>
      <c r="F43" s="9">
        <f>E43 + G43</f>
        <v>2.3200000000000003</v>
      </c>
      <c r="G43" s="9">
        <v>0.18</v>
      </c>
      <c r="H43" s="9" t="s">
        <v>30</v>
      </c>
      <c r="I43" s="9">
        <v>2.2999999999999998</v>
      </c>
      <c r="J43" s="9">
        <v>0.01</v>
      </c>
      <c r="K43" s="9">
        <v>0.01</v>
      </c>
      <c r="L43" s="9">
        <v>-5</v>
      </c>
      <c r="M43" s="9">
        <v>5</v>
      </c>
      <c r="N43" s="9" t="b">
        <v>1</v>
      </c>
      <c r="O43" s="40">
        <f t="shared" si="1"/>
        <v>1</v>
      </c>
    </row>
    <row r="44" spans="1:16" s="9" customFormat="1" x14ac:dyDescent="0.2">
      <c r="A44" s="8" t="s">
        <v>61</v>
      </c>
      <c r="B44" s="8" t="s">
        <v>57</v>
      </c>
      <c r="C44" s="8"/>
      <c r="D44" s="8"/>
      <c r="E44" s="9">
        <v>1.41</v>
      </c>
      <c r="F44" s="9">
        <f t="shared" ref="F44:F51" si="3">E44 + G44</f>
        <v>1.27</v>
      </c>
      <c r="G44" s="9">
        <v>-0.14000000000000001</v>
      </c>
      <c r="H44" s="9" t="s">
        <v>30</v>
      </c>
      <c r="I44" s="9">
        <v>1.35</v>
      </c>
      <c r="J44" s="9">
        <v>0.01</v>
      </c>
      <c r="K44" s="9">
        <v>0.01</v>
      </c>
      <c r="L44" s="9">
        <v>-5</v>
      </c>
      <c r="M44" s="9">
        <v>5</v>
      </c>
      <c r="N44" s="9" t="b">
        <v>1</v>
      </c>
      <c r="O44" s="40">
        <f t="shared" si="1"/>
        <v>1</v>
      </c>
    </row>
    <row r="45" spans="1:16" s="9" customFormat="1" x14ac:dyDescent="0.2">
      <c r="A45" s="8" t="s">
        <v>59</v>
      </c>
      <c r="B45" s="8" t="s">
        <v>57</v>
      </c>
      <c r="C45" s="8"/>
      <c r="D45" s="8"/>
      <c r="E45" s="9">
        <v>-0.86</v>
      </c>
      <c r="F45" s="9">
        <f t="shared" si="3"/>
        <v>-0.86</v>
      </c>
      <c r="G45" s="9">
        <v>0</v>
      </c>
      <c r="H45" s="9" t="s">
        <v>30</v>
      </c>
      <c r="I45" s="9" t="s">
        <v>30</v>
      </c>
      <c r="J45" s="9" t="s">
        <v>30</v>
      </c>
      <c r="K45" s="9" t="s">
        <v>30</v>
      </c>
      <c r="L45" s="9">
        <v>-5</v>
      </c>
      <c r="M45" s="9">
        <v>5</v>
      </c>
      <c r="N45" s="9" t="b">
        <v>0</v>
      </c>
      <c r="O45" s="40">
        <f t="shared" si="1"/>
        <v>0</v>
      </c>
    </row>
    <row r="46" spans="1:16" s="9" customFormat="1" x14ac:dyDescent="0.2">
      <c r="A46" s="8" t="s">
        <v>62</v>
      </c>
      <c r="B46" s="8" t="s">
        <v>57</v>
      </c>
      <c r="C46" s="8"/>
      <c r="D46" s="8"/>
      <c r="E46" s="9">
        <v>1.84</v>
      </c>
      <c r="F46" s="9">
        <f t="shared" si="3"/>
        <v>2.16</v>
      </c>
      <c r="G46" s="9">
        <v>0.32</v>
      </c>
      <c r="H46" s="9" t="s">
        <v>30</v>
      </c>
      <c r="I46" s="9">
        <v>2.1</v>
      </c>
      <c r="J46" s="9">
        <v>0.01</v>
      </c>
      <c r="K46" s="9">
        <v>0.01</v>
      </c>
      <c r="L46" s="9">
        <v>-5</v>
      </c>
      <c r="M46" s="9">
        <v>5</v>
      </c>
      <c r="N46" s="9" t="b">
        <v>1</v>
      </c>
      <c r="O46" s="40">
        <f t="shared" si="1"/>
        <v>1</v>
      </c>
    </row>
    <row r="47" spans="1:16" s="9" customFormat="1" x14ac:dyDescent="0.2">
      <c r="A47" s="8" t="s">
        <v>64</v>
      </c>
      <c r="B47" s="8" t="s">
        <v>57</v>
      </c>
      <c r="C47" s="8"/>
      <c r="D47" s="8"/>
      <c r="E47" s="9">
        <v>-0.55000000000000004</v>
      </c>
      <c r="F47" s="9">
        <f t="shared" si="3"/>
        <v>-0.44000000000000006</v>
      </c>
      <c r="G47" s="9">
        <v>0.11</v>
      </c>
      <c r="H47" s="9" t="s">
        <v>30</v>
      </c>
      <c r="I47" s="9">
        <v>-0.4</v>
      </c>
      <c r="J47" s="9">
        <v>0.01</v>
      </c>
      <c r="K47" s="9">
        <v>0.05</v>
      </c>
      <c r="L47" s="9">
        <v>-5</v>
      </c>
      <c r="M47" s="9">
        <v>5</v>
      </c>
      <c r="N47" s="9" t="b">
        <v>1</v>
      </c>
      <c r="O47" s="40">
        <f t="shared" si="1"/>
        <v>1</v>
      </c>
    </row>
    <row r="48" spans="1:16" s="9" customFormat="1" x14ac:dyDescent="0.2">
      <c r="A48" s="8" t="s">
        <v>63</v>
      </c>
      <c r="B48" s="8" t="s">
        <v>57</v>
      </c>
      <c r="C48" s="8"/>
      <c r="D48" s="8"/>
      <c r="E48" s="9">
        <v>-1.66</v>
      </c>
      <c r="F48" s="9">
        <f t="shared" si="3"/>
        <v>-1.77</v>
      </c>
      <c r="G48" s="9">
        <v>-0.11</v>
      </c>
      <c r="H48" s="9" t="s">
        <v>30</v>
      </c>
      <c r="I48" s="9">
        <v>-1.7</v>
      </c>
      <c r="J48" s="9">
        <v>0.01</v>
      </c>
      <c r="K48" s="9">
        <v>0.01</v>
      </c>
      <c r="L48" s="9">
        <v>-5</v>
      </c>
      <c r="M48" s="9">
        <v>5</v>
      </c>
      <c r="N48" s="9" t="b">
        <v>1</v>
      </c>
      <c r="O48" s="40">
        <f t="shared" si="1"/>
        <v>1</v>
      </c>
    </row>
    <row r="49" spans="1:16" s="9" customFormat="1" x14ac:dyDescent="0.2">
      <c r="A49" s="8" t="s">
        <v>65</v>
      </c>
      <c r="B49" s="8" t="s">
        <v>57</v>
      </c>
      <c r="C49" s="8"/>
      <c r="D49" s="8"/>
      <c r="E49" s="9">
        <v>2.1</v>
      </c>
      <c r="F49" s="9">
        <f t="shared" si="3"/>
        <v>2.5</v>
      </c>
      <c r="G49" s="9">
        <v>0.4</v>
      </c>
      <c r="H49" s="9" t="s">
        <v>30</v>
      </c>
      <c r="I49" s="9">
        <v>2.5</v>
      </c>
      <c r="J49" s="9">
        <v>0.01</v>
      </c>
      <c r="K49" s="9">
        <v>1E-4</v>
      </c>
      <c r="L49" s="9">
        <v>-5</v>
      </c>
      <c r="M49" s="9">
        <v>5</v>
      </c>
      <c r="N49" s="9" t="b">
        <v>1</v>
      </c>
      <c r="O49" s="40">
        <f t="shared" si="1"/>
        <v>1</v>
      </c>
    </row>
    <row r="50" spans="1:16" s="9" customFormat="1" x14ac:dyDescent="0.2">
      <c r="A50" s="8" t="s">
        <v>66</v>
      </c>
      <c r="B50" s="8" t="s">
        <v>57</v>
      </c>
      <c r="C50" s="8"/>
      <c r="D50" s="8"/>
      <c r="E50" s="9">
        <v>0</v>
      </c>
      <c r="F50" s="9">
        <f t="shared" si="3"/>
        <v>-0.33</v>
      </c>
      <c r="G50" s="9">
        <v>-0.33</v>
      </c>
      <c r="H50" s="9" t="s">
        <v>30</v>
      </c>
      <c r="I50" s="9">
        <v>-0.3</v>
      </c>
      <c r="J50" s="9">
        <v>0.1</v>
      </c>
      <c r="K50" s="9">
        <v>0.01</v>
      </c>
      <c r="L50" s="9">
        <v>-5</v>
      </c>
      <c r="M50" s="9">
        <v>5</v>
      </c>
      <c r="N50" s="9" t="b">
        <v>1</v>
      </c>
      <c r="O50" s="40">
        <f t="shared" si="1"/>
        <v>1</v>
      </c>
    </row>
    <row r="51" spans="1:16" s="9" customFormat="1" x14ac:dyDescent="0.2">
      <c r="A51" s="8" t="s">
        <v>67</v>
      </c>
      <c r="B51" s="8" t="s">
        <v>57</v>
      </c>
      <c r="C51" s="8"/>
      <c r="D51" s="8"/>
      <c r="E51" s="9">
        <v>-1.93</v>
      </c>
      <c r="F51" s="9">
        <f t="shared" si="3"/>
        <v>-1.74</v>
      </c>
      <c r="G51" s="9">
        <v>0.19</v>
      </c>
      <c r="H51" s="9" t="s">
        <v>30</v>
      </c>
      <c r="I51" s="9">
        <v>-1.85</v>
      </c>
      <c r="J51" s="9">
        <v>0.05</v>
      </c>
      <c r="K51" s="9">
        <v>0.01</v>
      </c>
      <c r="L51" s="9">
        <v>-5</v>
      </c>
      <c r="M51" s="9">
        <v>5</v>
      </c>
      <c r="N51" s="9" t="b">
        <v>1</v>
      </c>
      <c r="O51" s="40">
        <f t="shared" si="1"/>
        <v>1</v>
      </c>
      <c r="P51" s="9" t="s">
        <v>109</v>
      </c>
    </row>
    <row r="52" spans="1:16" s="11" customFormat="1" x14ac:dyDescent="0.2">
      <c r="A52" s="10" t="s">
        <v>76</v>
      </c>
      <c r="B52" s="10" t="s">
        <v>75</v>
      </c>
      <c r="C52" s="10"/>
      <c r="D52" s="10"/>
      <c r="E52" s="11">
        <v>4.0999999999999996</v>
      </c>
      <c r="F52" s="11">
        <v>3.04</v>
      </c>
      <c r="G52" s="11">
        <v>-1.08</v>
      </c>
      <c r="H52" s="11" t="s">
        <v>30</v>
      </c>
      <c r="I52" s="11" t="s">
        <v>30</v>
      </c>
      <c r="J52" s="11" t="s">
        <v>30</v>
      </c>
      <c r="K52" s="11" t="s">
        <v>30</v>
      </c>
      <c r="L52" s="11">
        <v>0</v>
      </c>
      <c r="M52" s="11">
        <v>10</v>
      </c>
      <c r="N52" s="11" t="b">
        <v>0</v>
      </c>
      <c r="O52" s="40">
        <f t="shared" si="1"/>
        <v>0</v>
      </c>
      <c r="P52" s="11" t="s">
        <v>110</v>
      </c>
    </row>
    <row r="53" spans="1:16" x14ac:dyDescent="0.2">
      <c r="A53" s="10" t="s">
        <v>77</v>
      </c>
      <c r="B53" s="10" t="s">
        <v>75</v>
      </c>
      <c r="C53" s="10"/>
      <c r="D53" s="10"/>
      <c r="E53" s="11">
        <v>7.47</v>
      </c>
      <c r="F53" s="11">
        <v>8.0500000000000007</v>
      </c>
      <c r="G53" s="11">
        <v>0.59</v>
      </c>
      <c r="H53" s="11" t="s">
        <v>30</v>
      </c>
      <c r="I53">
        <v>8.1999999999999993</v>
      </c>
      <c r="J53">
        <v>0.05</v>
      </c>
      <c r="K53" s="20">
        <v>1.0000000000000001E-5</v>
      </c>
      <c r="L53" s="11">
        <v>0</v>
      </c>
      <c r="M53" s="11">
        <v>10</v>
      </c>
      <c r="N53" s="11" t="b">
        <v>1</v>
      </c>
      <c r="O53" s="40">
        <f t="shared" si="1"/>
        <v>1</v>
      </c>
    </row>
    <row r="54" spans="1:16" x14ac:dyDescent="0.2">
      <c r="A54" s="10" t="s">
        <v>78</v>
      </c>
      <c r="B54" s="10" t="s">
        <v>75</v>
      </c>
      <c r="C54" s="10"/>
      <c r="D54" s="10"/>
      <c r="E54" s="11">
        <v>-1.1100000000000001</v>
      </c>
      <c r="F54" s="11">
        <v>-1.1399999999999999</v>
      </c>
      <c r="G54" s="11">
        <v>-0.02</v>
      </c>
      <c r="H54" s="11" t="s">
        <v>30</v>
      </c>
      <c r="I54" t="s">
        <v>30</v>
      </c>
      <c r="J54" t="s">
        <v>30</v>
      </c>
      <c r="K54" t="s">
        <v>30</v>
      </c>
      <c r="L54" s="11">
        <v>-3</v>
      </c>
      <c r="M54" s="11">
        <v>3</v>
      </c>
      <c r="N54" t="b">
        <v>0</v>
      </c>
      <c r="O54" s="40">
        <f t="shared" si="1"/>
        <v>0</v>
      </c>
      <c r="P54" t="s">
        <v>111</v>
      </c>
    </row>
    <row r="55" spans="1:16" x14ac:dyDescent="0.2">
      <c r="A55" s="10" t="s">
        <v>79</v>
      </c>
      <c r="B55" s="10" t="s">
        <v>75</v>
      </c>
      <c r="C55" s="10"/>
      <c r="D55" s="10"/>
      <c r="E55" s="11">
        <v>0.78</v>
      </c>
      <c r="F55" s="11">
        <v>1.72</v>
      </c>
      <c r="G55" s="11">
        <v>0.95</v>
      </c>
      <c r="H55" s="11" t="s">
        <v>30</v>
      </c>
      <c r="I55">
        <v>1.7</v>
      </c>
      <c r="J55">
        <v>0.02</v>
      </c>
      <c r="K55">
        <v>1E-3</v>
      </c>
      <c r="L55" s="11">
        <v>-3</v>
      </c>
      <c r="M55" s="11">
        <v>3</v>
      </c>
      <c r="N55" t="b">
        <v>1</v>
      </c>
      <c r="O55" s="40">
        <f t="shared" si="1"/>
        <v>1</v>
      </c>
    </row>
    <row r="56" spans="1:16" s="9" customFormat="1" x14ac:dyDescent="0.2">
      <c r="A56" s="8" t="s">
        <v>82</v>
      </c>
      <c r="B56" s="8" t="s">
        <v>81</v>
      </c>
      <c r="C56" s="8"/>
      <c r="D56" s="8"/>
      <c r="E56" s="9">
        <v>2</v>
      </c>
      <c r="F56" s="9">
        <v>1.35</v>
      </c>
      <c r="G56" s="9">
        <v>-0.65</v>
      </c>
      <c r="H56" s="9" t="s">
        <v>30</v>
      </c>
      <c r="I56" s="9">
        <v>1.3</v>
      </c>
      <c r="J56" s="9">
        <v>0.1</v>
      </c>
      <c r="K56" s="18">
        <v>9.9999999999999995E-7</v>
      </c>
      <c r="L56" s="9">
        <v>1</v>
      </c>
      <c r="M56" s="9">
        <v>10</v>
      </c>
      <c r="N56" s="9" t="b">
        <v>1</v>
      </c>
      <c r="O56" s="40">
        <f t="shared" si="1"/>
        <v>1</v>
      </c>
      <c r="P56" s="9" t="s">
        <v>112</v>
      </c>
    </row>
    <row r="57" spans="1:16" x14ac:dyDescent="0.2">
      <c r="A57" s="10" t="s">
        <v>87</v>
      </c>
      <c r="B57" s="10" t="s">
        <v>84</v>
      </c>
      <c r="C57" s="10"/>
      <c r="D57" s="10"/>
      <c r="E57">
        <v>4.17</v>
      </c>
      <c r="F57">
        <v>3.36</v>
      </c>
      <c r="G57" s="11">
        <v>-0.83</v>
      </c>
      <c r="H57" s="11" t="s">
        <v>30</v>
      </c>
      <c r="I57">
        <v>3.2</v>
      </c>
      <c r="J57">
        <v>0.05</v>
      </c>
      <c r="K57">
        <v>0.05</v>
      </c>
      <c r="L57" s="11">
        <v>1</v>
      </c>
      <c r="M57" s="11">
        <v>10</v>
      </c>
      <c r="N57" t="b">
        <v>1</v>
      </c>
      <c r="O57" s="40">
        <f t="shared" si="1"/>
        <v>1</v>
      </c>
    </row>
    <row r="58" spans="1:16" x14ac:dyDescent="0.2">
      <c r="A58" s="10" t="s">
        <v>86</v>
      </c>
      <c r="B58" s="10" t="s">
        <v>84</v>
      </c>
      <c r="C58" s="10"/>
      <c r="D58" s="10"/>
      <c r="E58">
        <v>5.76</v>
      </c>
      <c r="F58">
        <v>5.42</v>
      </c>
      <c r="G58" s="11">
        <v>-0.33</v>
      </c>
      <c r="H58" s="11" t="s">
        <v>30</v>
      </c>
      <c r="I58">
        <v>5.6</v>
      </c>
      <c r="J58">
        <v>0.05</v>
      </c>
      <c r="K58">
        <v>1E-3</v>
      </c>
      <c r="L58" s="11">
        <v>1</v>
      </c>
      <c r="M58" s="11">
        <v>10</v>
      </c>
      <c r="N58" t="b">
        <v>1</v>
      </c>
      <c r="O58" s="40">
        <f t="shared" si="1"/>
        <v>1</v>
      </c>
    </row>
    <row r="59" spans="1:16" x14ac:dyDescent="0.2">
      <c r="A59" s="10" t="s">
        <v>88</v>
      </c>
      <c r="B59" s="10" t="s">
        <v>84</v>
      </c>
      <c r="C59" s="10"/>
      <c r="D59" s="10"/>
      <c r="E59">
        <v>7.76</v>
      </c>
      <c r="F59">
        <v>8.42</v>
      </c>
      <c r="G59" s="11">
        <v>0.68</v>
      </c>
      <c r="H59" s="11" t="s">
        <v>30</v>
      </c>
      <c r="I59">
        <v>8.4</v>
      </c>
      <c r="J59">
        <v>0.01</v>
      </c>
      <c r="K59">
        <v>0.01</v>
      </c>
      <c r="L59" s="11">
        <v>1</v>
      </c>
      <c r="M59" s="11">
        <v>10</v>
      </c>
      <c r="N59" s="11" t="b">
        <v>1</v>
      </c>
      <c r="O59" s="40">
        <f t="shared" si="1"/>
        <v>1</v>
      </c>
    </row>
    <row r="60" spans="1:16" x14ac:dyDescent="0.2">
      <c r="A60" s="10" t="s">
        <v>89</v>
      </c>
      <c r="B60" s="10" t="s">
        <v>84</v>
      </c>
      <c r="C60" s="10"/>
      <c r="D60" s="10"/>
      <c r="E60">
        <v>8.36</v>
      </c>
      <c r="F60">
        <v>8.56</v>
      </c>
      <c r="G60" s="11">
        <v>0.2</v>
      </c>
      <c r="H60" s="11" t="s">
        <v>30</v>
      </c>
      <c r="I60">
        <v>8.5</v>
      </c>
      <c r="J60">
        <v>0.01</v>
      </c>
      <c r="K60">
        <v>0.01</v>
      </c>
      <c r="L60" s="11">
        <v>1</v>
      </c>
      <c r="M60" s="11">
        <v>10</v>
      </c>
      <c r="N60" t="b">
        <v>1</v>
      </c>
      <c r="O60" s="40">
        <f t="shared" si="1"/>
        <v>1</v>
      </c>
    </row>
    <row r="61" spans="1:16" x14ac:dyDescent="0.2">
      <c r="A61" s="10" t="s">
        <v>90</v>
      </c>
      <c r="B61" s="10" t="s">
        <v>84</v>
      </c>
      <c r="C61" s="10"/>
      <c r="D61" s="10"/>
      <c r="E61">
        <v>6.87</v>
      </c>
      <c r="F61">
        <v>7.26</v>
      </c>
      <c r="G61" s="11">
        <v>0.41</v>
      </c>
      <c r="H61" s="11" t="s">
        <v>30</v>
      </c>
      <c r="I61">
        <v>7.2</v>
      </c>
      <c r="J61">
        <v>0.01</v>
      </c>
      <c r="K61">
        <v>0.01</v>
      </c>
      <c r="L61" s="11">
        <v>1</v>
      </c>
      <c r="M61" s="11">
        <v>10</v>
      </c>
      <c r="N61" t="b">
        <v>1</v>
      </c>
      <c r="O61" s="40">
        <f t="shared" si="1"/>
        <v>1</v>
      </c>
    </row>
    <row r="63" spans="1:16" x14ac:dyDescent="0.2">
      <c r="G63" s="37"/>
      <c r="H63" s="38"/>
    </row>
    <row r="66" spans="7:7" x14ac:dyDescent="0.2">
      <c r="G66" s="5"/>
    </row>
    <row r="67" spans="7:7" x14ac:dyDescent="0.2">
      <c r="G67" s="5"/>
    </row>
  </sheetData>
  <phoneticPr fontId="18" type="noConversion"/>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172560-2780-5445-AC48-D9C066AC77F2}">
  <dimension ref="A1:F19"/>
  <sheetViews>
    <sheetView workbookViewId="0">
      <selection activeCell="E4" sqref="E4"/>
    </sheetView>
  </sheetViews>
  <sheetFormatPr baseColWidth="10" defaultRowHeight="16" x14ac:dyDescent="0.2"/>
  <cols>
    <col min="1" max="1" width="15.6640625" customWidth="1"/>
    <col min="2" max="2" width="23.33203125" customWidth="1"/>
    <col min="3" max="3" width="18.33203125" customWidth="1"/>
    <col min="4" max="4" width="19" customWidth="1"/>
    <col min="5" max="5" width="17.33203125" customWidth="1"/>
    <col min="6" max="6" width="28.33203125" customWidth="1"/>
  </cols>
  <sheetData>
    <row r="1" spans="1:6" x14ac:dyDescent="0.2">
      <c r="A1" s="3" t="s">
        <v>7</v>
      </c>
      <c r="B1" s="2" t="s">
        <v>0</v>
      </c>
      <c r="C1" s="3" t="s">
        <v>1</v>
      </c>
      <c r="D1" s="3" t="s">
        <v>2</v>
      </c>
      <c r="E1" s="3" t="s">
        <v>31</v>
      </c>
      <c r="F1" s="21" t="s">
        <v>32</v>
      </c>
    </row>
    <row r="2" spans="1:6" x14ac:dyDescent="0.2">
      <c r="A2" s="1" t="s">
        <v>6</v>
      </c>
      <c r="B2" s="4" t="s">
        <v>23</v>
      </c>
      <c r="C2">
        <v>48.7</v>
      </c>
      <c r="D2">
        <v>44.1</v>
      </c>
      <c r="E2">
        <v>8.6</v>
      </c>
      <c r="F2">
        <v>7.86</v>
      </c>
    </row>
    <row r="3" spans="1:6" x14ac:dyDescent="0.2">
      <c r="A3" s="1" t="s">
        <v>6</v>
      </c>
      <c r="B3" t="s">
        <v>24</v>
      </c>
      <c r="C3">
        <v>46.53</v>
      </c>
      <c r="D3">
        <v>45.8</v>
      </c>
      <c r="E3">
        <v>8.68</v>
      </c>
      <c r="F3">
        <v>9.26</v>
      </c>
    </row>
    <row r="4" spans="1:6" x14ac:dyDescent="0.2">
      <c r="A4" s="1" t="s">
        <v>6</v>
      </c>
      <c r="B4" t="s">
        <v>25</v>
      </c>
      <c r="C4">
        <v>68.099999999999994</v>
      </c>
      <c r="D4">
        <v>69.05</v>
      </c>
      <c r="E4">
        <v>6.25</v>
      </c>
      <c r="F4">
        <v>4.55</v>
      </c>
    </row>
    <row r="5" spans="1:6" x14ac:dyDescent="0.2">
      <c r="A5" s="1" t="s">
        <v>6</v>
      </c>
      <c r="B5" s="4" t="s">
        <v>26</v>
      </c>
      <c r="C5">
        <v>52.66</v>
      </c>
      <c r="D5">
        <v>47.24</v>
      </c>
      <c r="E5">
        <v>8.44</v>
      </c>
      <c r="F5">
        <v>9.4600000000000009</v>
      </c>
    </row>
    <row r="6" spans="1:6" x14ac:dyDescent="0.2">
      <c r="A6" s="1" t="s">
        <v>6</v>
      </c>
      <c r="B6" s="4" t="s">
        <v>27</v>
      </c>
      <c r="C6">
        <v>54.84</v>
      </c>
      <c r="D6">
        <v>54.22</v>
      </c>
      <c r="E6">
        <v>7.5</v>
      </c>
      <c r="F6">
        <v>6.13</v>
      </c>
    </row>
    <row r="7" spans="1:6" x14ac:dyDescent="0.2">
      <c r="A7" s="1" t="s">
        <v>6</v>
      </c>
      <c r="B7" s="4" t="s">
        <v>28</v>
      </c>
      <c r="C7">
        <v>71.61</v>
      </c>
      <c r="D7">
        <v>74.16</v>
      </c>
      <c r="E7">
        <v>5.82</v>
      </c>
      <c r="F7">
        <v>5.65</v>
      </c>
    </row>
    <row r="8" spans="1:6" x14ac:dyDescent="0.2">
      <c r="A8" s="1" t="s">
        <v>6</v>
      </c>
      <c r="B8" s="4" t="s">
        <v>29</v>
      </c>
      <c r="C8">
        <v>69.760000000000005</v>
      </c>
      <c r="D8">
        <v>71.680000000000007</v>
      </c>
      <c r="E8">
        <v>6.69</v>
      </c>
      <c r="F8">
        <v>6.95</v>
      </c>
    </row>
    <row r="9" spans="1:6" x14ac:dyDescent="0.2">
      <c r="A9" s="1" t="s">
        <v>6</v>
      </c>
      <c r="B9" s="4" t="s">
        <v>33</v>
      </c>
      <c r="C9">
        <v>54.15</v>
      </c>
      <c r="D9">
        <v>55.07</v>
      </c>
      <c r="E9">
        <v>8.68</v>
      </c>
      <c r="F9">
        <v>10.53</v>
      </c>
    </row>
    <row r="10" spans="1:6" x14ac:dyDescent="0.2">
      <c r="A10" s="8" t="s">
        <v>35</v>
      </c>
      <c r="B10" s="8" t="s">
        <v>36</v>
      </c>
      <c r="C10" s="9">
        <v>0.53</v>
      </c>
      <c r="D10" s="9">
        <f>C10 + E10</f>
        <v>0.54200000000000004</v>
      </c>
      <c r="E10" s="9">
        <v>1.2E-2</v>
      </c>
      <c r="F10" s="9">
        <v>0.21299999999999999</v>
      </c>
    </row>
    <row r="11" spans="1:6" x14ac:dyDescent="0.2">
      <c r="A11" s="8" t="s">
        <v>35</v>
      </c>
      <c r="B11" s="8" t="s">
        <v>37</v>
      </c>
      <c r="C11" s="9">
        <v>0.56000000000000005</v>
      </c>
      <c r="D11" s="9">
        <f t="shared" ref="D11:D19" si="0">C11 + E11</f>
        <v>0.48800000000000004</v>
      </c>
      <c r="E11" s="9">
        <v>-7.1999999999999995E-2</v>
      </c>
      <c r="F11" s="9">
        <v>0.314</v>
      </c>
    </row>
    <row r="12" spans="1:6" x14ac:dyDescent="0.2">
      <c r="A12" s="8" t="s">
        <v>35</v>
      </c>
      <c r="B12" s="8" t="s">
        <v>38</v>
      </c>
      <c r="C12" s="9">
        <v>0.51</v>
      </c>
      <c r="D12" s="9">
        <f t="shared" si="0"/>
        <v>0.41800000000000004</v>
      </c>
      <c r="E12" s="9">
        <v>-9.1999999999999998E-2</v>
      </c>
      <c r="F12" s="9">
        <v>0.22500000000000001</v>
      </c>
    </row>
    <row r="13" spans="1:6" x14ac:dyDescent="0.2">
      <c r="A13" s="8" t="s">
        <v>35</v>
      </c>
      <c r="B13" s="8" t="s">
        <v>39</v>
      </c>
      <c r="C13" s="9">
        <v>0.47</v>
      </c>
      <c r="D13" s="9">
        <f t="shared" si="0"/>
        <v>0.32999999999999996</v>
      </c>
      <c r="E13" s="9">
        <v>-0.14000000000000001</v>
      </c>
      <c r="F13" s="9">
        <v>0.25</v>
      </c>
    </row>
    <row r="14" spans="1:6" x14ac:dyDescent="0.2">
      <c r="A14" s="8" t="s">
        <v>35</v>
      </c>
      <c r="B14" s="8" t="s">
        <v>40</v>
      </c>
      <c r="C14" s="9">
        <v>0.54</v>
      </c>
      <c r="D14" s="9">
        <f t="shared" si="0"/>
        <v>0.5</v>
      </c>
      <c r="E14" s="9">
        <v>-0.04</v>
      </c>
      <c r="F14" s="9">
        <v>0.26</v>
      </c>
    </row>
    <row r="15" spans="1:6" x14ac:dyDescent="0.2">
      <c r="A15" s="8" t="s">
        <v>35</v>
      </c>
      <c r="B15" s="8" t="s">
        <v>41</v>
      </c>
      <c r="C15" s="9">
        <v>0.53</v>
      </c>
      <c r="D15" s="9">
        <f t="shared" si="0"/>
        <v>0.51700000000000002</v>
      </c>
      <c r="E15" s="9">
        <v>-1.2999999999999999E-2</v>
      </c>
      <c r="F15" s="9">
        <v>0.16400000000000001</v>
      </c>
    </row>
    <row r="16" spans="1:6" x14ac:dyDescent="0.2">
      <c r="A16" s="8" t="s">
        <v>35</v>
      </c>
      <c r="B16" s="8" t="s">
        <v>42</v>
      </c>
      <c r="C16" s="9">
        <v>0.56000000000000005</v>
      </c>
      <c r="D16" s="9">
        <f t="shared" si="0"/>
        <v>0.46000000000000008</v>
      </c>
      <c r="E16" s="9">
        <v>-0.1</v>
      </c>
      <c r="F16" s="9">
        <v>0.28399999999999997</v>
      </c>
    </row>
    <row r="17" spans="1:6" x14ac:dyDescent="0.2">
      <c r="A17" s="8" t="s">
        <v>35</v>
      </c>
      <c r="B17" s="8" t="s">
        <v>43</v>
      </c>
      <c r="C17" s="9">
        <v>0.51</v>
      </c>
      <c r="D17" s="9">
        <f t="shared" si="0"/>
        <v>0.48699999999999999</v>
      </c>
      <c r="E17" s="9">
        <v>-2.3E-2</v>
      </c>
      <c r="F17" s="9">
        <v>0.19600000000000001</v>
      </c>
    </row>
    <row r="18" spans="1:6" x14ac:dyDescent="0.2">
      <c r="A18" s="8" t="s">
        <v>35</v>
      </c>
      <c r="B18" s="8" t="s">
        <v>44</v>
      </c>
      <c r="C18" s="9">
        <v>0.47</v>
      </c>
      <c r="D18" s="9">
        <f t="shared" si="0"/>
        <v>0.37</v>
      </c>
      <c r="E18" s="9">
        <v>-0.1</v>
      </c>
      <c r="F18" s="9">
        <v>0.20499999999999999</v>
      </c>
    </row>
    <row r="19" spans="1:6" x14ac:dyDescent="0.2">
      <c r="A19" s="8" t="s">
        <v>35</v>
      </c>
      <c r="B19" s="8" t="s">
        <v>45</v>
      </c>
      <c r="C19" s="9">
        <v>0.54</v>
      </c>
      <c r="D19" s="9">
        <f t="shared" si="0"/>
        <v>0.54700000000000004</v>
      </c>
      <c r="E19" s="9">
        <v>7.0000000000000001E-3</v>
      </c>
      <c r="F19" s="9">
        <v>0.21299999999999999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5A569A-5DEF-E74A-A53D-4EAEB49813F7}">
  <dimension ref="A1:F13"/>
  <sheetViews>
    <sheetView topLeftCell="B10" workbookViewId="0">
      <selection activeCell="F14" sqref="F14"/>
    </sheetView>
  </sheetViews>
  <sheetFormatPr baseColWidth="10" defaultRowHeight="16" x14ac:dyDescent="0.2"/>
  <cols>
    <col min="1" max="1" width="33" style="7" customWidth="1"/>
    <col min="2" max="2" width="97" style="16" customWidth="1"/>
    <col min="3" max="3" width="22.83203125" customWidth="1"/>
    <col min="6" max="6" width="13.6640625" customWidth="1"/>
  </cols>
  <sheetData>
    <row r="1" spans="1:6" ht="17" x14ac:dyDescent="0.2">
      <c r="A1" s="6" t="s">
        <v>7</v>
      </c>
      <c r="B1" s="17" t="s">
        <v>10</v>
      </c>
      <c r="C1" s="3" t="s">
        <v>121</v>
      </c>
    </row>
    <row r="2" spans="1:6" s="14" customFormat="1" ht="153" x14ac:dyDescent="0.2">
      <c r="A2" s="7" t="s">
        <v>22</v>
      </c>
      <c r="B2" s="16" t="s">
        <v>104</v>
      </c>
      <c r="C2">
        <v>1008</v>
      </c>
    </row>
    <row r="3" spans="1:6" s="14" customFormat="1" ht="323" x14ac:dyDescent="0.2">
      <c r="A3" s="7" t="s">
        <v>84</v>
      </c>
      <c r="B3" s="16" t="s">
        <v>85</v>
      </c>
      <c r="C3">
        <v>240</v>
      </c>
    </row>
    <row r="4" spans="1:6" s="14" customFormat="1" ht="204" x14ac:dyDescent="0.2">
      <c r="A4" s="7" t="s">
        <v>81</v>
      </c>
      <c r="B4" s="16" t="s">
        <v>83</v>
      </c>
      <c r="C4">
        <v>294</v>
      </c>
    </row>
    <row r="5" spans="1:6" ht="204" x14ac:dyDescent="0.2">
      <c r="A5" s="7" t="s">
        <v>58</v>
      </c>
      <c r="B5" s="16" t="s">
        <v>69</v>
      </c>
      <c r="C5">
        <v>2</v>
      </c>
    </row>
    <row r="6" spans="1:6" ht="187" x14ac:dyDescent="0.2">
      <c r="A6" s="7" t="s">
        <v>6</v>
      </c>
      <c r="B6" s="16" t="s">
        <v>34</v>
      </c>
      <c r="C6">
        <v>220</v>
      </c>
    </row>
    <row r="7" spans="1:6" ht="204" x14ac:dyDescent="0.2">
      <c r="A7" s="7" t="s">
        <v>68</v>
      </c>
      <c r="B7" s="16" t="s">
        <v>70</v>
      </c>
      <c r="C7">
        <v>385</v>
      </c>
    </row>
    <row r="8" spans="1:6" ht="255" x14ac:dyDescent="0.2">
      <c r="A8" s="7" t="s">
        <v>35</v>
      </c>
      <c r="B8" s="16" t="s">
        <v>46</v>
      </c>
      <c r="C8">
        <v>47</v>
      </c>
    </row>
    <row r="9" spans="1:6" ht="119" x14ac:dyDescent="0.2">
      <c r="A9" s="13" t="s">
        <v>9</v>
      </c>
      <c r="B9" s="15" t="s">
        <v>72</v>
      </c>
      <c r="C9" s="14">
        <v>1515</v>
      </c>
    </row>
    <row r="10" spans="1:6" ht="153" x14ac:dyDescent="0.2">
      <c r="A10" s="13" t="s">
        <v>71</v>
      </c>
      <c r="B10" s="15" t="s">
        <v>73</v>
      </c>
      <c r="C10" s="14">
        <v>303</v>
      </c>
    </row>
    <row r="11" spans="1:6" ht="238" x14ac:dyDescent="0.2">
      <c r="A11" s="7" t="s">
        <v>75</v>
      </c>
      <c r="B11" s="16" t="s">
        <v>80</v>
      </c>
      <c r="C11">
        <v>118</v>
      </c>
    </row>
    <row r="12" spans="1:6" ht="85" x14ac:dyDescent="0.2">
      <c r="A12" s="13" t="s">
        <v>8</v>
      </c>
      <c r="B12" s="15" t="s">
        <v>74</v>
      </c>
      <c r="C12" s="14">
        <v>79</v>
      </c>
    </row>
    <row r="13" spans="1:6" x14ac:dyDescent="0.2">
      <c r="E13" s="32" t="s">
        <v>122</v>
      </c>
      <c r="F13">
        <f>SUM(C2:C12)</f>
        <v>4211</v>
      </c>
    </row>
  </sheetData>
  <sortState xmlns:xlrd2="http://schemas.microsoft.com/office/spreadsheetml/2017/richdata2" ref="A2:C12">
    <sortCondition ref="A2:A12"/>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FalseDiscoveryRates</vt:lpstr>
      <vt:lpstr>Articles</vt:lpstr>
      <vt:lpstr>ArticleStudiesMinimal</vt:lpstr>
      <vt:lpstr>ToConvert</vt:lpstr>
      <vt:lpstr>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Matthew Turner</dc:creator>
  <cp:lastModifiedBy>Microsoft Office User</cp:lastModifiedBy>
  <dcterms:created xsi:type="dcterms:W3CDTF">2021-04-01T00:36:02Z</dcterms:created>
  <dcterms:modified xsi:type="dcterms:W3CDTF">2022-06-25T04:13:08Z</dcterms:modified>
</cp:coreProperties>
</file>