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+++NTU\+++++++++1111\+++時序\TSA_HW02\"/>
    </mc:Choice>
  </mc:AlternateContent>
  <xr:revisionPtr revIDLastSave="0" documentId="13_ncr:1_{16911F43-A029-4712-9832-CF1777950DC2}" xr6:coauthVersionLast="47" xr6:coauthVersionMax="47" xr10:uidLastSave="{00000000-0000-0000-0000-000000000000}"/>
  <bookViews>
    <workbookView xWindow="-108" yWindow="-108" windowWidth="23256" windowHeight="12576" xr2:uid="{4707D585-1B0C-4AA6-B0D9-11F7F45F8CD8}"/>
  </bookViews>
  <sheets>
    <sheet name="Q1.c" sheetId="1" r:id="rId1"/>
    <sheet name="Training 1-48" sheetId="7" r:id="rId2"/>
    <sheet name="Testing 49-54" sheetId="8" r:id="rId3"/>
    <sheet name="Q1.g" sheetId="12" r:id="rId4"/>
    <sheet name="Holt-Winter_PPT_EX" sheetId="10" r:id="rId5"/>
    <sheet name="Holt-Winter_HW_Q2" sheetId="9" r:id="rId6"/>
  </sheets>
  <definedNames>
    <definedName name="solver_eng" localSheetId="0" hidden="1">3</definedName>
    <definedName name="solver_neg" localSheetId="0" hidden="1">1</definedName>
    <definedName name="solver_num" localSheetId="0" hidden="1">0</definedName>
    <definedName name="solver_opt" localSheetId="0" hidden="1">'Q1.c'!$P$22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0" l="1"/>
  <c r="N14" i="10"/>
  <c r="N13" i="10"/>
  <c r="O13" i="10"/>
  <c r="R9" i="1"/>
  <c r="Q9" i="1"/>
  <c r="R8" i="1"/>
  <c r="Q8" i="1"/>
  <c r="E15" i="12"/>
  <c r="F61" i="12"/>
  <c r="G61" i="12" s="1"/>
  <c r="F60" i="12"/>
  <c r="F59" i="12"/>
  <c r="G59" i="12" s="1"/>
  <c r="F58" i="12"/>
  <c r="F57" i="12"/>
  <c r="G57" i="12" s="1"/>
  <c r="F56" i="12"/>
  <c r="F55" i="12"/>
  <c r="G55" i="12" s="1"/>
  <c r="F54" i="12"/>
  <c r="F53" i="12"/>
  <c r="G53" i="12" s="1"/>
  <c r="F52" i="12"/>
  <c r="F51" i="12"/>
  <c r="G51" i="12" s="1"/>
  <c r="F50" i="12"/>
  <c r="F49" i="12"/>
  <c r="G49" i="12" s="1"/>
  <c r="E49" i="12"/>
  <c r="F48" i="12"/>
  <c r="I48" i="12" s="1"/>
  <c r="K48" i="12" s="1"/>
  <c r="E48" i="12"/>
  <c r="F47" i="12"/>
  <c r="I47" i="12" s="1"/>
  <c r="K47" i="12" s="1"/>
  <c r="E47" i="12"/>
  <c r="F46" i="12"/>
  <c r="I46" i="12" s="1"/>
  <c r="K46" i="12" s="1"/>
  <c r="E46" i="12"/>
  <c r="F45" i="12"/>
  <c r="G45" i="12" s="1"/>
  <c r="E45" i="12"/>
  <c r="F44" i="12"/>
  <c r="G44" i="12" s="1"/>
  <c r="E44" i="12"/>
  <c r="F43" i="12"/>
  <c r="I43" i="12" s="1"/>
  <c r="K43" i="12" s="1"/>
  <c r="E43" i="12"/>
  <c r="F42" i="12"/>
  <c r="I42" i="12" s="1"/>
  <c r="K42" i="12" s="1"/>
  <c r="E42" i="12"/>
  <c r="F41" i="12"/>
  <c r="G41" i="12" s="1"/>
  <c r="E41" i="12"/>
  <c r="F40" i="12"/>
  <c r="I40" i="12" s="1"/>
  <c r="K40" i="12" s="1"/>
  <c r="E40" i="12"/>
  <c r="F39" i="12"/>
  <c r="I39" i="12" s="1"/>
  <c r="K39" i="12" s="1"/>
  <c r="E39" i="12"/>
  <c r="F38" i="12"/>
  <c r="I38" i="12" s="1"/>
  <c r="K38" i="12" s="1"/>
  <c r="E38" i="12"/>
  <c r="F37" i="12"/>
  <c r="G37" i="12" s="1"/>
  <c r="E37" i="12"/>
  <c r="F36" i="12"/>
  <c r="I36" i="12" s="1"/>
  <c r="K36" i="12" s="1"/>
  <c r="E36" i="12"/>
  <c r="F35" i="12"/>
  <c r="E35" i="12"/>
  <c r="F34" i="12"/>
  <c r="I34" i="12" s="1"/>
  <c r="K34" i="12" s="1"/>
  <c r="E34" i="12"/>
  <c r="F33" i="12"/>
  <c r="I33" i="12" s="1"/>
  <c r="K33" i="12" s="1"/>
  <c r="E33" i="12"/>
  <c r="F32" i="12"/>
  <c r="I32" i="12" s="1"/>
  <c r="K32" i="12" s="1"/>
  <c r="L32" i="12" s="1"/>
  <c r="E32" i="12"/>
  <c r="F31" i="12"/>
  <c r="E31" i="12"/>
  <c r="F30" i="12"/>
  <c r="G30" i="12" s="1"/>
  <c r="E30" i="12"/>
  <c r="F29" i="12"/>
  <c r="G29" i="12" s="1"/>
  <c r="E29" i="12"/>
  <c r="F28" i="12"/>
  <c r="I28" i="12" s="1"/>
  <c r="K28" i="12" s="1"/>
  <c r="L28" i="12" s="1"/>
  <c r="E28" i="12"/>
  <c r="F27" i="12"/>
  <c r="E27" i="12"/>
  <c r="F26" i="12"/>
  <c r="G26" i="12" s="1"/>
  <c r="E26" i="12"/>
  <c r="F25" i="12"/>
  <c r="G25" i="12" s="1"/>
  <c r="E25" i="12"/>
  <c r="F24" i="12"/>
  <c r="I24" i="12" s="1"/>
  <c r="K24" i="12" s="1"/>
  <c r="L24" i="12" s="1"/>
  <c r="E24" i="12"/>
  <c r="F23" i="12"/>
  <c r="E23" i="12"/>
  <c r="F22" i="12"/>
  <c r="I22" i="12" s="1"/>
  <c r="K22" i="12" s="1"/>
  <c r="E22" i="12"/>
  <c r="F21" i="12"/>
  <c r="I21" i="12" s="1"/>
  <c r="K21" i="12" s="1"/>
  <c r="E21" i="12"/>
  <c r="F20" i="12"/>
  <c r="I20" i="12" s="1"/>
  <c r="K20" i="12" s="1"/>
  <c r="L20" i="12" s="1"/>
  <c r="E20" i="12"/>
  <c r="F19" i="12"/>
  <c r="G19" i="12" s="1"/>
  <c r="E19" i="12"/>
  <c r="F18" i="12"/>
  <c r="G18" i="12" s="1"/>
  <c r="E18" i="12"/>
  <c r="F17" i="12"/>
  <c r="G17" i="12" s="1"/>
  <c r="E17" i="12"/>
  <c r="F16" i="12"/>
  <c r="G16" i="12" s="1"/>
  <c r="E16" i="12"/>
  <c r="F15" i="12"/>
  <c r="G15" i="12" s="1"/>
  <c r="F14" i="12"/>
  <c r="G14" i="12" s="1"/>
  <c r="E14" i="12"/>
  <c r="F13" i="12"/>
  <c r="G13" i="12" s="1"/>
  <c r="F12" i="12"/>
  <c r="F11" i="12"/>
  <c r="G11" i="12" s="1"/>
  <c r="F10" i="12"/>
  <c r="G10" i="12" s="1"/>
  <c r="F9" i="12"/>
  <c r="G9" i="12" s="1"/>
  <c r="F8" i="12"/>
  <c r="L14" i="8"/>
  <c r="I8" i="1"/>
  <c r="G40" i="12" l="1"/>
  <c r="I29" i="12"/>
  <c r="K29" i="12" s="1"/>
  <c r="I26" i="12"/>
  <c r="K26" i="12" s="1"/>
  <c r="I25" i="12"/>
  <c r="K25" i="12" s="1"/>
  <c r="N25" i="12" s="1"/>
  <c r="H13" i="12"/>
  <c r="I61" i="12" s="1"/>
  <c r="K61" i="12" s="1"/>
  <c r="N28" i="12"/>
  <c r="I44" i="12"/>
  <c r="K44" i="12" s="1"/>
  <c r="N44" i="12" s="1"/>
  <c r="I49" i="12"/>
  <c r="K49" i="12" s="1"/>
  <c r="L49" i="12" s="1"/>
  <c r="I30" i="12"/>
  <c r="K30" i="12" s="1"/>
  <c r="L30" i="12" s="1"/>
  <c r="I41" i="12"/>
  <c r="K41" i="12" s="1"/>
  <c r="G48" i="12"/>
  <c r="G24" i="12"/>
  <c r="G36" i="12"/>
  <c r="I37" i="12"/>
  <c r="K37" i="12" s="1"/>
  <c r="L37" i="12" s="1"/>
  <c r="G21" i="12"/>
  <c r="H9" i="12" s="1"/>
  <c r="G22" i="12"/>
  <c r="G32" i="12"/>
  <c r="G33" i="12"/>
  <c r="G34" i="12"/>
  <c r="G20" i="12"/>
  <c r="G28" i="12"/>
  <c r="N32" i="12"/>
  <c r="I45" i="12"/>
  <c r="K45" i="12" s="1"/>
  <c r="N45" i="12" s="1"/>
  <c r="N24" i="12"/>
  <c r="N20" i="12"/>
  <c r="G12" i="12"/>
  <c r="N47" i="12"/>
  <c r="L47" i="12"/>
  <c r="N22" i="12"/>
  <c r="L22" i="12"/>
  <c r="N26" i="12"/>
  <c r="L26" i="12"/>
  <c r="N30" i="12"/>
  <c r="N34" i="12"/>
  <c r="L34" i="12"/>
  <c r="N41" i="12"/>
  <c r="L41" i="12"/>
  <c r="L43" i="12"/>
  <c r="N43" i="12"/>
  <c r="L44" i="12"/>
  <c r="N21" i="12"/>
  <c r="L21" i="12"/>
  <c r="N38" i="12"/>
  <c r="L38" i="12"/>
  <c r="L48" i="12"/>
  <c r="N48" i="12"/>
  <c r="G8" i="12"/>
  <c r="N37" i="12"/>
  <c r="L39" i="12"/>
  <c r="N39" i="12"/>
  <c r="L40" i="12"/>
  <c r="N40" i="12"/>
  <c r="N46" i="12"/>
  <c r="L46" i="12"/>
  <c r="N29" i="12"/>
  <c r="L29" i="12"/>
  <c r="N33" i="12"/>
  <c r="L33" i="12"/>
  <c r="H17" i="12"/>
  <c r="I23" i="12"/>
  <c r="K23" i="12" s="1"/>
  <c r="G23" i="12"/>
  <c r="I27" i="12"/>
  <c r="K27" i="12" s="1"/>
  <c r="G27" i="12"/>
  <c r="I31" i="12"/>
  <c r="K31" i="12" s="1"/>
  <c r="G31" i="12"/>
  <c r="I35" i="12"/>
  <c r="K35" i="12" s="1"/>
  <c r="G35" i="12"/>
  <c r="L36" i="12"/>
  <c r="N36" i="12"/>
  <c r="N42" i="12"/>
  <c r="L42" i="12"/>
  <c r="N49" i="12"/>
  <c r="G39" i="12"/>
  <c r="G43" i="12"/>
  <c r="G47" i="12"/>
  <c r="G50" i="12"/>
  <c r="G52" i="12"/>
  <c r="G54" i="12"/>
  <c r="G56" i="12"/>
  <c r="G58" i="12"/>
  <c r="G60" i="12"/>
  <c r="G38" i="12"/>
  <c r="G42" i="12"/>
  <c r="G46" i="12"/>
  <c r="L25" i="12" l="1"/>
  <c r="L45" i="12"/>
  <c r="H10" i="12"/>
  <c r="I58" i="12" s="1"/>
  <c r="K58" i="12" s="1"/>
  <c r="L58" i="12" s="1"/>
  <c r="I13" i="12"/>
  <c r="K13" i="12" s="1"/>
  <c r="N13" i="12" s="1"/>
  <c r="H8" i="12"/>
  <c r="I56" i="12" s="1"/>
  <c r="K56" i="12" s="1"/>
  <c r="N56" i="12" s="1"/>
  <c r="H16" i="12"/>
  <c r="I16" i="12" s="1"/>
  <c r="K16" i="12" s="1"/>
  <c r="H12" i="12"/>
  <c r="I12" i="12" s="1"/>
  <c r="K12" i="12" s="1"/>
  <c r="N12" i="12" s="1"/>
  <c r="I9" i="12"/>
  <c r="K9" i="12" s="1"/>
  <c r="L9" i="12" s="1"/>
  <c r="I57" i="12"/>
  <c r="K57" i="12" s="1"/>
  <c r="H18" i="12"/>
  <c r="I54" i="12" s="1"/>
  <c r="K54" i="12" s="1"/>
  <c r="L54" i="12" s="1"/>
  <c r="H15" i="12"/>
  <c r="I15" i="12" s="1"/>
  <c r="K15" i="12" s="1"/>
  <c r="H14" i="12"/>
  <c r="I14" i="12" s="1"/>
  <c r="K14" i="12" s="1"/>
  <c r="H19" i="12"/>
  <c r="I19" i="12" s="1"/>
  <c r="K19" i="12" s="1"/>
  <c r="H11" i="12"/>
  <c r="I11" i="12" s="1"/>
  <c r="K11" i="12" s="1"/>
  <c r="I55" i="12"/>
  <c r="K55" i="12" s="1"/>
  <c r="N58" i="12"/>
  <c r="I17" i="12"/>
  <c r="K17" i="12" s="1"/>
  <c r="I53" i="12"/>
  <c r="K53" i="12" s="1"/>
  <c r="N61" i="12"/>
  <c r="L61" i="12"/>
  <c r="I8" i="12"/>
  <c r="K8" i="12" s="1"/>
  <c r="N35" i="12"/>
  <c r="L35" i="12"/>
  <c r="N31" i="12"/>
  <c r="L31" i="12"/>
  <c r="N23" i="12"/>
  <c r="L23" i="12"/>
  <c r="N57" i="12"/>
  <c r="L57" i="12"/>
  <c r="N27" i="12"/>
  <c r="L27" i="12"/>
  <c r="N9" i="12"/>
  <c r="L13" i="12" l="1"/>
  <c r="I10" i="12"/>
  <c r="K10" i="12" s="1"/>
  <c r="I59" i="12"/>
  <c r="K59" i="12" s="1"/>
  <c r="L59" i="12" s="1"/>
  <c r="L56" i="12"/>
  <c r="N16" i="12"/>
  <c r="L16" i="12"/>
  <c r="I60" i="12"/>
  <c r="K60" i="12" s="1"/>
  <c r="L12" i="12"/>
  <c r="I52" i="12"/>
  <c r="K52" i="12" s="1"/>
  <c r="N52" i="12" s="1"/>
  <c r="I18" i="12"/>
  <c r="K18" i="12" s="1"/>
  <c r="N18" i="12" s="1"/>
  <c r="N54" i="12"/>
  <c r="I50" i="12"/>
  <c r="K50" i="12" s="1"/>
  <c r="L50" i="12" s="1"/>
  <c r="L52" i="12"/>
  <c r="I51" i="12"/>
  <c r="K51" i="12" s="1"/>
  <c r="N51" i="12" s="1"/>
  <c r="N53" i="12"/>
  <c r="L53" i="12"/>
  <c r="N15" i="12"/>
  <c r="L15" i="12"/>
  <c r="N8" i="12"/>
  <c r="L8" i="12"/>
  <c r="N17" i="12"/>
  <c r="L17" i="12"/>
  <c r="N11" i="12"/>
  <c r="L11" i="12"/>
  <c r="N19" i="12"/>
  <c r="L19" i="12"/>
  <c r="L10" i="12"/>
  <c r="N10" i="12"/>
  <c r="N14" i="12"/>
  <c r="L14" i="12"/>
  <c r="N59" i="12"/>
  <c r="N55" i="12"/>
  <c r="L55" i="12"/>
  <c r="G8" i="7"/>
  <c r="E15" i="10"/>
  <c r="G15" i="10" s="1"/>
  <c r="F15" i="10"/>
  <c r="H16" i="10" s="1"/>
  <c r="J16" i="10" s="1"/>
  <c r="J15" i="10"/>
  <c r="H15" i="10"/>
  <c r="C4" i="10"/>
  <c r="C3" i="10"/>
  <c r="C2" i="10"/>
  <c r="H21" i="9"/>
  <c r="J21" i="9" s="1"/>
  <c r="M21" i="9" s="1"/>
  <c r="C3" i="9"/>
  <c r="C4" i="9"/>
  <c r="C2" i="9"/>
  <c r="E21" i="9" s="1"/>
  <c r="N8" i="8"/>
  <c r="F9" i="8"/>
  <c r="I8" i="8"/>
  <c r="I9" i="8"/>
  <c r="I10" i="8"/>
  <c r="I11" i="8"/>
  <c r="I12" i="8"/>
  <c r="I13" i="8"/>
  <c r="F13" i="8"/>
  <c r="K13" i="8" s="1"/>
  <c r="F12" i="8"/>
  <c r="K12" i="8" s="1"/>
  <c r="F11" i="8"/>
  <c r="G11" i="8" s="1"/>
  <c r="F10" i="8"/>
  <c r="G10" i="8" s="1"/>
  <c r="K9" i="8"/>
  <c r="F8" i="8"/>
  <c r="K8" i="8" s="1"/>
  <c r="F55" i="7"/>
  <c r="G55" i="7" s="1"/>
  <c r="F54" i="7"/>
  <c r="F53" i="7"/>
  <c r="G53" i="7" s="1"/>
  <c r="F52" i="7"/>
  <c r="G52" i="7" s="1"/>
  <c r="F51" i="7"/>
  <c r="G51" i="7" s="1"/>
  <c r="F50" i="7"/>
  <c r="F49" i="7"/>
  <c r="I49" i="7" s="1"/>
  <c r="K49" i="7" s="1"/>
  <c r="L49" i="7" s="1"/>
  <c r="E49" i="7"/>
  <c r="F48" i="7"/>
  <c r="I48" i="7" s="1"/>
  <c r="K48" i="7" s="1"/>
  <c r="L48" i="7" s="1"/>
  <c r="E48" i="7"/>
  <c r="F47" i="7"/>
  <c r="I47" i="7" s="1"/>
  <c r="K47" i="7" s="1"/>
  <c r="L47" i="7" s="1"/>
  <c r="E47" i="7"/>
  <c r="F46" i="7"/>
  <c r="I46" i="7" s="1"/>
  <c r="E46" i="7"/>
  <c r="F45" i="7"/>
  <c r="I45" i="7" s="1"/>
  <c r="K45" i="7" s="1"/>
  <c r="L45" i="7" s="1"/>
  <c r="E45" i="7"/>
  <c r="F44" i="7"/>
  <c r="I44" i="7" s="1"/>
  <c r="K44" i="7" s="1"/>
  <c r="L44" i="7" s="1"/>
  <c r="E44" i="7"/>
  <c r="F43" i="7"/>
  <c r="I43" i="7" s="1"/>
  <c r="K43" i="7" s="1"/>
  <c r="L43" i="7" s="1"/>
  <c r="E43" i="7"/>
  <c r="F42" i="7"/>
  <c r="I42" i="7" s="1"/>
  <c r="K42" i="7" s="1"/>
  <c r="L42" i="7" s="1"/>
  <c r="E42" i="7"/>
  <c r="F41" i="7"/>
  <c r="I41" i="7" s="1"/>
  <c r="K41" i="7" s="1"/>
  <c r="L41" i="7" s="1"/>
  <c r="E41" i="7"/>
  <c r="F40" i="7"/>
  <c r="I40" i="7" s="1"/>
  <c r="K40" i="7" s="1"/>
  <c r="L40" i="7" s="1"/>
  <c r="E40" i="7"/>
  <c r="F39" i="7"/>
  <c r="I39" i="7" s="1"/>
  <c r="K39" i="7" s="1"/>
  <c r="L39" i="7" s="1"/>
  <c r="E39" i="7"/>
  <c r="F38" i="7"/>
  <c r="I38" i="7" s="1"/>
  <c r="K38" i="7" s="1"/>
  <c r="L38" i="7" s="1"/>
  <c r="E38" i="7"/>
  <c r="F37" i="7"/>
  <c r="I37" i="7" s="1"/>
  <c r="K37" i="7" s="1"/>
  <c r="L37" i="7" s="1"/>
  <c r="E37" i="7"/>
  <c r="F36" i="7"/>
  <c r="I36" i="7" s="1"/>
  <c r="K36" i="7" s="1"/>
  <c r="L36" i="7" s="1"/>
  <c r="E36" i="7"/>
  <c r="F35" i="7"/>
  <c r="I35" i="7" s="1"/>
  <c r="K35" i="7" s="1"/>
  <c r="L35" i="7" s="1"/>
  <c r="E35" i="7"/>
  <c r="F34" i="7"/>
  <c r="I34" i="7" s="1"/>
  <c r="K34" i="7" s="1"/>
  <c r="L34" i="7" s="1"/>
  <c r="E34" i="7"/>
  <c r="F33" i="7"/>
  <c r="I33" i="7" s="1"/>
  <c r="K33" i="7" s="1"/>
  <c r="L33" i="7" s="1"/>
  <c r="E33" i="7"/>
  <c r="F32" i="7"/>
  <c r="I32" i="7" s="1"/>
  <c r="K32" i="7" s="1"/>
  <c r="L32" i="7" s="1"/>
  <c r="E32" i="7"/>
  <c r="F31" i="7"/>
  <c r="I31" i="7" s="1"/>
  <c r="K31" i="7" s="1"/>
  <c r="L31" i="7" s="1"/>
  <c r="E31" i="7"/>
  <c r="F30" i="7"/>
  <c r="I30" i="7" s="1"/>
  <c r="K30" i="7" s="1"/>
  <c r="L30" i="7" s="1"/>
  <c r="E30" i="7"/>
  <c r="F29" i="7"/>
  <c r="I29" i="7" s="1"/>
  <c r="K29" i="7" s="1"/>
  <c r="L29" i="7" s="1"/>
  <c r="E29" i="7"/>
  <c r="F28" i="7"/>
  <c r="I28" i="7" s="1"/>
  <c r="K28" i="7" s="1"/>
  <c r="L28" i="7" s="1"/>
  <c r="E28" i="7"/>
  <c r="F27" i="7"/>
  <c r="I27" i="7" s="1"/>
  <c r="K27" i="7" s="1"/>
  <c r="L27" i="7" s="1"/>
  <c r="E27" i="7"/>
  <c r="F26" i="7"/>
  <c r="I26" i="7" s="1"/>
  <c r="K26" i="7" s="1"/>
  <c r="L26" i="7" s="1"/>
  <c r="E26" i="7"/>
  <c r="F25" i="7"/>
  <c r="I25" i="7" s="1"/>
  <c r="K25" i="7" s="1"/>
  <c r="L25" i="7" s="1"/>
  <c r="E25" i="7"/>
  <c r="F24" i="7"/>
  <c r="I24" i="7" s="1"/>
  <c r="K24" i="7" s="1"/>
  <c r="L24" i="7" s="1"/>
  <c r="E24" i="7"/>
  <c r="F23" i="7"/>
  <c r="I23" i="7" s="1"/>
  <c r="K23" i="7" s="1"/>
  <c r="L23" i="7" s="1"/>
  <c r="E23" i="7"/>
  <c r="F22" i="7"/>
  <c r="I22" i="7" s="1"/>
  <c r="K22" i="7" s="1"/>
  <c r="L22" i="7" s="1"/>
  <c r="E22" i="7"/>
  <c r="F21" i="7"/>
  <c r="I21" i="7" s="1"/>
  <c r="K21" i="7" s="1"/>
  <c r="L21" i="7" s="1"/>
  <c r="E21" i="7"/>
  <c r="F20" i="7"/>
  <c r="I20" i="7" s="1"/>
  <c r="K20" i="7" s="1"/>
  <c r="L20" i="7" s="1"/>
  <c r="E20" i="7"/>
  <c r="F19" i="7"/>
  <c r="G19" i="7" s="1"/>
  <c r="E19" i="7"/>
  <c r="F18" i="7"/>
  <c r="G18" i="7" s="1"/>
  <c r="E18" i="7"/>
  <c r="F17" i="7"/>
  <c r="E17" i="7"/>
  <c r="F16" i="7"/>
  <c r="G16" i="7" s="1"/>
  <c r="E16" i="7"/>
  <c r="F15" i="7"/>
  <c r="G15" i="7" s="1"/>
  <c r="E15" i="7"/>
  <c r="F14" i="7"/>
  <c r="G14" i="7" s="1"/>
  <c r="E14" i="7"/>
  <c r="F13" i="7"/>
  <c r="F12" i="7"/>
  <c r="G12" i="7" s="1"/>
  <c r="F11" i="7"/>
  <c r="F10" i="7"/>
  <c r="G10" i="7" s="1"/>
  <c r="F9" i="7"/>
  <c r="F8" i="7"/>
  <c r="F8" i="1"/>
  <c r="G8" i="1" s="1"/>
  <c r="E14" i="1"/>
  <c r="F9" i="1"/>
  <c r="G9" i="1" s="1"/>
  <c r="E17" i="1"/>
  <c r="F10" i="1"/>
  <c r="G10" i="1" s="1"/>
  <c r="E48" i="1"/>
  <c r="E49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Q7" i="12" l="1"/>
  <c r="L18" i="12"/>
  <c r="N50" i="12"/>
  <c r="R7" i="12" s="1"/>
  <c r="N60" i="12"/>
  <c r="R8" i="12" s="1"/>
  <c r="L60" i="12"/>
  <c r="Q8" i="12" s="1"/>
  <c r="L51" i="12"/>
  <c r="H8" i="1"/>
  <c r="H9" i="1"/>
  <c r="I57" i="1" s="1"/>
  <c r="K57" i="1" s="1"/>
  <c r="G39" i="7"/>
  <c r="G31" i="7"/>
  <c r="N22" i="7"/>
  <c r="N42" i="7"/>
  <c r="N30" i="7"/>
  <c r="G23" i="7"/>
  <c r="N38" i="7"/>
  <c r="G27" i="7"/>
  <c r="H15" i="7" s="1"/>
  <c r="I51" i="7" s="1"/>
  <c r="K51" i="7" s="1"/>
  <c r="K46" i="7"/>
  <c r="N34" i="7"/>
  <c r="E16" i="10"/>
  <c r="G16" i="10" s="1"/>
  <c r="K15" i="10"/>
  <c r="L15" i="10"/>
  <c r="G21" i="9"/>
  <c r="F21" i="9"/>
  <c r="E22" i="9" s="1"/>
  <c r="G8" i="8"/>
  <c r="G12" i="8"/>
  <c r="G9" i="8"/>
  <c r="G13" i="8"/>
  <c r="N26" i="7"/>
  <c r="G35" i="7"/>
  <c r="G40" i="7"/>
  <c r="N49" i="7"/>
  <c r="N45" i="7"/>
  <c r="N41" i="7"/>
  <c r="N37" i="7"/>
  <c r="N33" i="7"/>
  <c r="N29" i="7"/>
  <c r="N25" i="7"/>
  <c r="N21" i="7"/>
  <c r="N48" i="7"/>
  <c r="N44" i="7"/>
  <c r="N40" i="7"/>
  <c r="N36" i="7"/>
  <c r="N32" i="7"/>
  <c r="N28" i="7"/>
  <c r="N24" i="7"/>
  <c r="N20" i="7"/>
  <c r="N47" i="7"/>
  <c r="N43" i="7"/>
  <c r="N39" i="7"/>
  <c r="N35" i="7"/>
  <c r="N31" i="7"/>
  <c r="N27" i="7"/>
  <c r="N23" i="7"/>
  <c r="L8" i="8"/>
  <c r="L9" i="8"/>
  <c r="N9" i="8"/>
  <c r="K11" i="8"/>
  <c r="L13" i="8"/>
  <c r="N13" i="8"/>
  <c r="N12" i="8"/>
  <c r="L12" i="8"/>
  <c r="G22" i="7"/>
  <c r="G26" i="7"/>
  <c r="G30" i="7"/>
  <c r="G34" i="7"/>
  <c r="G38" i="7"/>
  <c r="G42" i="7"/>
  <c r="G44" i="7"/>
  <c r="G46" i="7"/>
  <c r="G48" i="7"/>
  <c r="G21" i="7"/>
  <c r="G25" i="7"/>
  <c r="G29" i="7"/>
  <c r="G33" i="7"/>
  <c r="G37" i="7"/>
  <c r="G41" i="7"/>
  <c r="G43" i="7"/>
  <c r="H19" i="7" s="1"/>
  <c r="G45" i="7"/>
  <c r="G47" i="7"/>
  <c r="G49" i="7"/>
  <c r="G20" i="7"/>
  <c r="G24" i="7"/>
  <c r="G28" i="7"/>
  <c r="G32" i="7"/>
  <c r="G36" i="7"/>
  <c r="G9" i="7"/>
  <c r="G11" i="7"/>
  <c r="G13" i="7"/>
  <c r="G17" i="7"/>
  <c r="G50" i="7"/>
  <c r="G54" i="7"/>
  <c r="I48" i="1"/>
  <c r="I44" i="1"/>
  <c r="I40" i="1"/>
  <c r="I36" i="1"/>
  <c r="I32" i="1"/>
  <c r="I28" i="1"/>
  <c r="I24" i="1"/>
  <c r="I20" i="1"/>
  <c r="I43" i="1"/>
  <c r="I35" i="1"/>
  <c r="I23" i="1"/>
  <c r="I46" i="1"/>
  <c r="I42" i="1"/>
  <c r="I38" i="1"/>
  <c r="I34" i="1"/>
  <c r="I30" i="1"/>
  <c r="I26" i="1"/>
  <c r="I22" i="1"/>
  <c r="I47" i="1"/>
  <c r="I39" i="1"/>
  <c r="I31" i="1"/>
  <c r="I27" i="1"/>
  <c r="I49" i="1"/>
  <c r="I45" i="1"/>
  <c r="I41" i="1"/>
  <c r="I37" i="1"/>
  <c r="I33" i="1"/>
  <c r="I29" i="1"/>
  <c r="I25" i="1"/>
  <c r="I21" i="1"/>
  <c r="H15" i="1"/>
  <c r="I51" i="1" s="1"/>
  <c r="H18" i="1"/>
  <c r="I54" i="1" s="1"/>
  <c r="H14" i="1"/>
  <c r="I50" i="1" s="1"/>
  <c r="H10" i="1"/>
  <c r="I58" i="1" s="1"/>
  <c r="K58" i="1" s="1"/>
  <c r="H19" i="1"/>
  <c r="I55" i="1" s="1"/>
  <c r="K55" i="1" s="1"/>
  <c r="H11" i="1"/>
  <c r="I59" i="1" s="1"/>
  <c r="K59" i="1" s="1"/>
  <c r="H17" i="1"/>
  <c r="I53" i="1" s="1"/>
  <c r="H13" i="1"/>
  <c r="I61" i="1" s="1"/>
  <c r="K61" i="1" s="1"/>
  <c r="I56" i="1"/>
  <c r="K56" i="1" s="1"/>
  <c r="H16" i="1"/>
  <c r="I52" i="1" s="1"/>
  <c r="H12" i="1"/>
  <c r="I60" i="1" s="1"/>
  <c r="K60" i="1" s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L59" i="1" l="1"/>
  <c r="N59" i="1"/>
  <c r="L56" i="1"/>
  <c r="N56" i="1"/>
  <c r="L55" i="1"/>
  <c r="N55" i="1"/>
  <c r="L57" i="1"/>
  <c r="N57" i="1"/>
  <c r="L60" i="1"/>
  <c r="N60" i="1"/>
  <c r="N61" i="1"/>
  <c r="L61" i="1"/>
  <c r="N58" i="1"/>
  <c r="L58" i="1"/>
  <c r="K50" i="1"/>
  <c r="K41" i="1"/>
  <c r="K26" i="1"/>
  <c r="K42" i="1"/>
  <c r="K28" i="1"/>
  <c r="K52" i="1"/>
  <c r="K54" i="1"/>
  <c r="K45" i="1"/>
  <c r="K30" i="1"/>
  <c r="K43" i="1"/>
  <c r="K48" i="1"/>
  <c r="K51" i="1"/>
  <c r="K33" i="1"/>
  <c r="K49" i="1"/>
  <c r="K47" i="1"/>
  <c r="K34" i="1"/>
  <c r="K8" i="1"/>
  <c r="K20" i="1"/>
  <c r="K36" i="1"/>
  <c r="K53" i="1"/>
  <c r="K25" i="1"/>
  <c r="K31" i="1"/>
  <c r="K35" i="1"/>
  <c r="K44" i="1"/>
  <c r="K29" i="1"/>
  <c r="K39" i="1"/>
  <c r="K46" i="1"/>
  <c r="K32" i="1"/>
  <c r="K21" i="1"/>
  <c r="K37" i="1"/>
  <c r="K27" i="1"/>
  <c r="K22" i="1"/>
  <c r="K38" i="1"/>
  <c r="K23" i="1"/>
  <c r="K24" i="1"/>
  <c r="K40" i="1"/>
  <c r="H10" i="7"/>
  <c r="H11" i="7"/>
  <c r="H16" i="7"/>
  <c r="I16" i="7" s="1"/>
  <c r="K16" i="7" s="1"/>
  <c r="H17" i="7"/>
  <c r="I53" i="7" s="1"/>
  <c r="K53" i="7" s="1"/>
  <c r="N53" i="7" s="1"/>
  <c r="L46" i="7"/>
  <c r="N46" i="7"/>
  <c r="H22" i="9"/>
  <c r="J22" i="9" s="1"/>
  <c r="M22" i="9" s="1"/>
  <c r="F22" i="9"/>
  <c r="E23" i="9" s="1"/>
  <c r="F23" i="9" s="1"/>
  <c r="E24" i="9" s="1"/>
  <c r="G22" i="9"/>
  <c r="H14" i="7"/>
  <c r="I14" i="7" s="1"/>
  <c r="K14" i="7" s="1"/>
  <c r="L51" i="7"/>
  <c r="N51" i="7"/>
  <c r="H9" i="7"/>
  <c r="I9" i="7" s="1"/>
  <c r="K9" i="7" s="1"/>
  <c r="H12" i="7"/>
  <c r="I12" i="7" s="1"/>
  <c r="K12" i="7" s="1"/>
  <c r="H18" i="7"/>
  <c r="I18" i="7" s="1"/>
  <c r="K18" i="7" s="1"/>
  <c r="I15" i="7"/>
  <c r="K15" i="7" s="1"/>
  <c r="H8" i="7"/>
  <c r="I8" i="7" s="1"/>
  <c r="K8" i="7" s="1"/>
  <c r="K10" i="8"/>
  <c r="L11" i="8"/>
  <c r="N11" i="8"/>
  <c r="I55" i="7"/>
  <c r="K55" i="7" s="1"/>
  <c r="I19" i="7"/>
  <c r="K19" i="7" s="1"/>
  <c r="I10" i="7"/>
  <c r="K10" i="7" s="1"/>
  <c r="I11" i="7"/>
  <c r="K11" i="7" s="1"/>
  <c r="H13" i="7"/>
  <c r="I50" i="7"/>
  <c r="K50" i="7" s="1"/>
  <c r="I11" i="1"/>
  <c r="I18" i="1"/>
  <c r="I9" i="1"/>
  <c r="I19" i="1"/>
  <c r="I15" i="1"/>
  <c r="I12" i="1"/>
  <c r="I13" i="1"/>
  <c r="I10" i="1"/>
  <c r="I16" i="1"/>
  <c r="I17" i="1"/>
  <c r="I14" i="1"/>
  <c r="K10" i="1" l="1"/>
  <c r="L24" i="1"/>
  <c r="N24" i="1"/>
  <c r="N27" i="1"/>
  <c r="L27" i="1"/>
  <c r="N29" i="1"/>
  <c r="L29" i="1"/>
  <c r="N25" i="1"/>
  <c r="L25" i="1"/>
  <c r="L8" i="1"/>
  <c r="N8" i="1"/>
  <c r="N33" i="1"/>
  <c r="L33" i="1"/>
  <c r="N45" i="1"/>
  <c r="L45" i="1"/>
  <c r="L52" i="1"/>
  <c r="N52" i="1"/>
  <c r="N42" i="1"/>
  <c r="L42" i="1"/>
  <c r="K13" i="1"/>
  <c r="K17" i="1"/>
  <c r="L40" i="1"/>
  <c r="N40" i="1"/>
  <c r="L23" i="1"/>
  <c r="N23" i="1"/>
  <c r="N22" i="1"/>
  <c r="L22" i="1"/>
  <c r="N37" i="1"/>
  <c r="L37" i="1"/>
  <c r="L32" i="1"/>
  <c r="N32" i="1"/>
  <c r="N39" i="1"/>
  <c r="L39" i="1"/>
  <c r="L44" i="1"/>
  <c r="N44" i="1"/>
  <c r="L31" i="1"/>
  <c r="N31" i="1"/>
  <c r="N53" i="1"/>
  <c r="L53" i="1"/>
  <c r="L20" i="1"/>
  <c r="N20" i="1"/>
  <c r="N34" i="1"/>
  <c r="L34" i="1"/>
  <c r="N49" i="1"/>
  <c r="L49" i="1"/>
  <c r="N51" i="1"/>
  <c r="L51" i="1"/>
  <c r="L48" i="1"/>
  <c r="N48" i="1"/>
  <c r="N30" i="1"/>
  <c r="L30" i="1"/>
  <c r="N54" i="1"/>
  <c r="L54" i="1"/>
  <c r="L28" i="1"/>
  <c r="N28" i="1"/>
  <c r="N26" i="1"/>
  <c r="L26" i="1"/>
  <c r="N50" i="1"/>
  <c r="L50" i="1"/>
  <c r="K19" i="1"/>
  <c r="N38" i="1"/>
  <c r="L38" i="1"/>
  <c r="N21" i="1"/>
  <c r="L21" i="1"/>
  <c r="N46" i="1"/>
  <c r="L46" i="1"/>
  <c r="L35" i="1"/>
  <c r="N35" i="1"/>
  <c r="L36" i="1"/>
  <c r="N36" i="1"/>
  <c r="N47" i="1"/>
  <c r="L47" i="1"/>
  <c r="N43" i="1"/>
  <c r="L43" i="1"/>
  <c r="N41" i="1"/>
  <c r="L41" i="1"/>
  <c r="K14" i="1"/>
  <c r="K9" i="1"/>
  <c r="K12" i="1"/>
  <c r="K18" i="1"/>
  <c r="K16" i="1"/>
  <c r="K15" i="1"/>
  <c r="K11" i="1"/>
  <c r="I52" i="7"/>
  <c r="K52" i="7" s="1"/>
  <c r="I17" i="7"/>
  <c r="K17" i="7" s="1"/>
  <c r="L17" i="7" s="1"/>
  <c r="L53" i="7"/>
  <c r="I54" i="7"/>
  <c r="K54" i="7" s="1"/>
  <c r="L54" i="7" s="1"/>
  <c r="L16" i="10"/>
  <c r="K16" i="10"/>
  <c r="F16" i="10"/>
  <c r="H23" i="9"/>
  <c r="J23" i="9" s="1"/>
  <c r="M23" i="9" s="1"/>
  <c r="F24" i="9"/>
  <c r="E25" i="9" s="1"/>
  <c r="G23" i="9"/>
  <c r="K22" i="9"/>
  <c r="K21" i="9"/>
  <c r="L9" i="7"/>
  <c r="N9" i="7"/>
  <c r="L14" i="7"/>
  <c r="N14" i="7"/>
  <c r="L52" i="7"/>
  <c r="N52" i="7"/>
  <c r="L50" i="7"/>
  <c r="N50" i="7"/>
  <c r="L19" i="7"/>
  <c r="N19" i="7"/>
  <c r="N8" i="7"/>
  <c r="L8" i="7"/>
  <c r="L18" i="7"/>
  <c r="N18" i="7"/>
  <c r="L10" i="7"/>
  <c r="N10" i="7"/>
  <c r="L16" i="7"/>
  <c r="N16" i="7"/>
  <c r="L11" i="7"/>
  <c r="N11" i="7"/>
  <c r="L55" i="7"/>
  <c r="N55" i="7"/>
  <c r="L12" i="7"/>
  <c r="N12" i="7"/>
  <c r="L15" i="7"/>
  <c r="N15" i="7"/>
  <c r="N10" i="8"/>
  <c r="N14" i="8" s="1"/>
  <c r="L10" i="8"/>
  <c r="I13" i="7"/>
  <c r="K13" i="7" s="1"/>
  <c r="L16" i="1" l="1"/>
  <c r="N16" i="1"/>
  <c r="N14" i="1"/>
  <c r="L14" i="1"/>
  <c r="N13" i="1"/>
  <c r="L13" i="1"/>
  <c r="L15" i="1"/>
  <c r="N15" i="1"/>
  <c r="N18" i="1"/>
  <c r="L18" i="1"/>
  <c r="N9" i="1"/>
  <c r="L9" i="1"/>
  <c r="L19" i="1"/>
  <c r="N19" i="1"/>
  <c r="N17" i="1"/>
  <c r="L17" i="1"/>
  <c r="N10" i="1"/>
  <c r="L10" i="1"/>
  <c r="L11" i="1"/>
  <c r="N11" i="1"/>
  <c r="L12" i="1"/>
  <c r="N12" i="1"/>
  <c r="N17" i="7"/>
  <c r="N54" i="7"/>
  <c r="H17" i="10"/>
  <c r="J17" i="10" s="1"/>
  <c r="E17" i="10"/>
  <c r="K17" i="10"/>
  <c r="K23" i="9"/>
  <c r="H24" i="9"/>
  <c r="L13" i="7"/>
  <c r="L56" i="7" s="1"/>
  <c r="N13" i="7"/>
  <c r="N56" i="7" l="1"/>
  <c r="G17" i="10"/>
  <c r="L17" i="10"/>
  <c r="F17" i="10"/>
  <c r="H18" i="10" s="1"/>
  <c r="J18" i="10" s="1"/>
  <c r="J24" i="9"/>
  <c r="G24" i="9"/>
  <c r="E18" i="10" l="1"/>
  <c r="G18" i="10"/>
  <c r="H19" i="10"/>
  <c r="J19" i="10" s="1"/>
  <c r="E19" i="10"/>
  <c r="F18" i="10"/>
  <c r="K24" i="9"/>
  <c r="M24" i="9"/>
  <c r="H25" i="9"/>
  <c r="F25" i="9"/>
  <c r="E26" i="9" s="1"/>
  <c r="G19" i="10" l="1"/>
  <c r="F19" i="10"/>
  <c r="E20" i="10" s="1"/>
  <c r="L18" i="10"/>
  <c r="K18" i="10"/>
  <c r="J25" i="9"/>
  <c r="G25" i="9"/>
  <c r="F26" i="9"/>
  <c r="E27" i="9" s="1"/>
  <c r="H20" i="10" l="1"/>
  <c r="J20" i="10" s="1"/>
  <c r="G20" i="10"/>
  <c r="F20" i="10"/>
  <c r="E21" i="10" s="1"/>
  <c r="K19" i="10"/>
  <c r="L19" i="10"/>
  <c r="K25" i="9"/>
  <c r="M25" i="9"/>
  <c r="H27" i="9"/>
  <c r="F27" i="9"/>
  <c r="E28" i="9" s="1"/>
  <c r="G26" i="9"/>
  <c r="H26" i="9"/>
  <c r="H21" i="10" l="1"/>
  <c r="J21" i="10" s="1"/>
  <c r="G21" i="10"/>
  <c r="L20" i="10"/>
  <c r="K20" i="10"/>
  <c r="F21" i="10"/>
  <c r="E22" i="10" s="1"/>
  <c r="J26" i="9"/>
  <c r="J27" i="9"/>
  <c r="G27" i="9"/>
  <c r="H28" i="9"/>
  <c r="J28" i="9" s="1"/>
  <c r="M28" i="9" s="1"/>
  <c r="H22" i="10" l="1"/>
  <c r="J22" i="10" s="1"/>
  <c r="G22" i="10"/>
  <c r="K21" i="10"/>
  <c r="L21" i="10"/>
  <c r="K27" i="9"/>
  <c r="M27" i="9"/>
  <c r="K26" i="9"/>
  <c r="M26" i="9"/>
  <c r="K28" i="9"/>
  <c r="F28" i="9"/>
  <c r="E29" i="9" s="1"/>
  <c r="K22" i="10" l="1"/>
  <c r="L22" i="10"/>
  <c r="F22" i="10"/>
  <c r="E23" i="10" s="1"/>
  <c r="H29" i="9"/>
  <c r="J29" i="9" s="1"/>
  <c r="M29" i="9" s="1"/>
  <c r="G28" i="9"/>
  <c r="H23" i="10" l="1"/>
  <c r="J23" i="10" s="1"/>
  <c r="F23" i="10"/>
  <c r="E24" i="10" s="1"/>
  <c r="K29" i="9"/>
  <c r="F29" i="9"/>
  <c r="E30" i="9" s="1"/>
  <c r="G24" i="10" l="1"/>
  <c r="G23" i="10"/>
  <c r="H24" i="10"/>
  <c r="J24" i="10" s="1"/>
  <c r="K24" i="10" s="1"/>
  <c r="F24" i="10"/>
  <c r="E25" i="10" s="1"/>
  <c r="L23" i="10"/>
  <c r="K23" i="10"/>
  <c r="G29" i="9"/>
  <c r="F30" i="9"/>
  <c r="E31" i="9" s="1"/>
  <c r="G25" i="10" l="1"/>
  <c r="H25" i="10"/>
  <c r="J25" i="10" s="1"/>
  <c r="L24" i="10"/>
  <c r="F25" i="10"/>
  <c r="E26" i="10" s="1"/>
  <c r="F31" i="9"/>
  <c r="E32" i="9" s="1"/>
  <c r="G30" i="9"/>
  <c r="H30" i="9"/>
  <c r="H26" i="10" l="1"/>
  <c r="J26" i="10" s="1"/>
  <c r="K26" i="10" s="1"/>
  <c r="G26" i="10"/>
  <c r="L25" i="10"/>
  <c r="K25" i="10"/>
  <c r="J30" i="9"/>
  <c r="G31" i="9"/>
  <c r="F32" i="9"/>
  <c r="E33" i="9" s="1"/>
  <c r="H31" i="9"/>
  <c r="L26" i="10" l="1"/>
  <c r="F26" i="10"/>
  <c r="E27" i="10" s="1"/>
  <c r="K30" i="9"/>
  <c r="M30" i="9"/>
  <c r="J31" i="9"/>
  <c r="H33" i="9"/>
  <c r="J33" i="9" s="1"/>
  <c r="M33" i="9" s="1"/>
  <c r="G32" i="9"/>
  <c r="H32" i="9"/>
  <c r="H27" i="10" l="1"/>
  <c r="J27" i="10" s="1"/>
  <c r="K31" i="9"/>
  <c r="M31" i="9"/>
  <c r="J32" i="9"/>
  <c r="K33" i="9"/>
  <c r="F33" i="9"/>
  <c r="E34" i="9" s="1"/>
  <c r="G27" i="10" l="1"/>
  <c r="K27" i="10"/>
  <c r="L27" i="10"/>
  <c r="F27" i="10"/>
  <c r="E28" i="10" s="1"/>
  <c r="K32" i="9"/>
  <c r="M32" i="9"/>
  <c r="G33" i="9"/>
  <c r="F34" i="9"/>
  <c r="E35" i="9" s="1"/>
  <c r="H28" i="10" l="1"/>
  <c r="J28" i="10" s="1"/>
  <c r="G28" i="10"/>
  <c r="F28" i="10"/>
  <c r="H29" i="10" s="1"/>
  <c r="J29" i="10" s="1"/>
  <c r="H34" i="9"/>
  <c r="G34" i="9"/>
  <c r="F35" i="9"/>
  <c r="E36" i="9" s="1"/>
  <c r="E29" i="10" l="1"/>
  <c r="L28" i="10"/>
  <c r="K28" i="10"/>
  <c r="J34" i="9"/>
  <c r="H35" i="9"/>
  <c r="F36" i="9"/>
  <c r="E37" i="9" s="1"/>
  <c r="G35" i="9"/>
  <c r="G29" i="10" l="1"/>
  <c r="F29" i="10"/>
  <c r="H30" i="10" s="1"/>
  <c r="J30" i="10" s="1"/>
  <c r="L29" i="10"/>
  <c r="K29" i="10"/>
  <c r="K34" i="9"/>
  <c r="M34" i="9"/>
  <c r="J35" i="9"/>
  <c r="H36" i="9"/>
  <c r="F37" i="9"/>
  <c r="E38" i="9" s="1"/>
  <c r="G36" i="9"/>
  <c r="E30" i="10" l="1"/>
  <c r="G30" i="10"/>
  <c r="K35" i="9"/>
  <c r="M35" i="9"/>
  <c r="J36" i="9"/>
  <c r="H37" i="9"/>
  <c r="F38" i="9"/>
  <c r="E39" i="9" s="1"/>
  <c r="G37" i="9"/>
  <c r="F30" i="10" l="1"/>
  <c r="K30" i="10"/>
  <c r="L30" i="10"/>
  <c r="K36" i="9"/>
  <c r="M36" i="9"/>
  <c r="J37" i="9"/>
  <c r="H38" i="9"/>
  <c r="K37" i="9" l="1"/>
  <c r="M37" i="9"/>
  <c r="J38" i="9"/>
  <c r="F39" i="9"/>
  <c r="E40" i="9" s="1"/>
  <c r="G38" i="9"/>
  <c r="K38" i="9" l="1"/>
  <c r="M38" i="9"/>
  <c r="H39" i="9"/>
  <c r="J39" i="9" l="1"/>
  <c r="F40" i="9"/>
  <c r="E41" i="9" s="1"/>
  <c r="G39" i="9"/>
  <c r="K39" i="9" l="1"/>
  <c r="M39" i="9"/>
  <c r="H40" i="9"/>
  <c r="J40" i="9" l="1"/>
  <c r="F41" i="9"/>
  <c r="E42" i="9" s="1"/>
  <c r="G40" i="9"/>
  <c r="K40" i="9" l="1"/>
  <c r="M40" i="9"/>
  <c r="H41" i="9"/>
  <c r="J41" i="9" l="1"/>
  <c r="F42" i="9"/>
  <c r="E43" i="9" s="1"/>
  <c r="G41" i="9"/>
  <c r="K41" i="9" l="1"/>
  <c r="M41" i="9"/>
  <c r="H42" i="9"/>
  <c r="J42" i="9" l="1"/>
  <c r="F43" i="9"/>
  <c r="E44" i="9" s="1"/>
  <c r="G42" i="9"/>
  <c r="K42" i="9" l="1"/>
  <c r="M42" i="9"/>
  <c r="H43" i="9"/>
  <c r="J43" i="9" l="1"/>
  <c r="F44" i="9"/>
  <c r="E45" i="9" s="1"/>
  <c r="G43" i="9"/>
  <c r="K43" i="9" l="1"/>
  <c r="M43" i="9"/>
  <c r="H44" i="9"/>
  <c r="J44" i="9" l="1"/>
  <c r="F45" i="9"/>
  <c r="E46" i="9" s="1"/>
  <c r="G44" i="9"/>
  <c r="K44" i="9" l="1"/>
  <c r="M44" i="9"/>
  <c r="H45" i="9"/>
  <c r="J45" i="9" l="1"/>
  <c r="F46" i="9"/>
  <c r="E47" i="9" s="1"/>
  <c r="G45" i="9"/>
  <c r="K45" i="9" l="1"/>
  <c r="M45" i="9"/>
  <c r="H46" i="9"/>
  <c r="J46" i="9" l="1"/>
  <c r="F47" i="9"/>
  <c r="E48" i="9" s="1"/>
  <c r="G46" i="9"/>
  <c r="K46" i="9" l="1"/>
  <c r="M46" i="9"/>
  <c r="H47" i="9"/>
  <c r="J47" i="9" l="1"/>
  <c r="F48" i="9"/>
  <c r="E49" i="9" s="1"/>
  <c r="G47" i="9"/>
  <c r="K47" i="9" l="1"/>
  <c r="M47" i="9"/>
  <c r="H48" i="9"/>
  <c r="J48" i="9" l="1"/>
  <c r="F49" i="9"/>
  <c r="E50" i="9" s="1"/>
  <c r="G48" i="9"/>
  <c r="K48" i="9" l="1"/>
  <c r="M48" i="9"/>
  <c r="H49" i="9"/>
  <c r="J49" i="9" l="1"/>
  <c r="F50" i="9"/>
  <c r="E51" i="9" s="1"/>
  <c r="G49" i="9"/>
  <c r="K49" i="9" l="1"/>
  <c r="M49" i="9"/>
  <c r="H50" i="9"/>
  <c r="F51" i="9"/>
  <c r="E52" i="9" s="1"/>
  <c r="G50" i="9"/>
  <c r="J50" i="9" l="1"/>
  <c r="H51" i="9"/>
  <c r="F52" i="9"/>
  <c r="E53" i="9" s="1"/>
  <c r="G51" i="9"/>
  <c r="K50" i="9" l="1"/>
  <c r="M50" i="9"/>
  <c r="J51" i="9"/>
  <c r="H52" i="9"/>
  <c r="F53" i="9"/>
  <c r="E54" i="9" s="1"/>
  <c r="K51" i="9" l="1"/>
  <c r="M51" i="9"/>
  <c r="J52" i="9"/>
  <c r="H53" i="9"/>
  <c r="G52" i="9"/>
  <c r="F54" i="9"/>
  <c r="E55" i="9" s="1"/>
  <c r="G53" i="9"/>
  <c r="K52" i="9" l="1"/>
  <c r="M52" i="9"/>
  <c r="J53" i="9"/>
  <c r="H54" i="9"/>
  <c r="F55" i="9"/>
  <c r="E56" i="9" s="1"/>
  <c r="G54" i="9"/>
  <c r="K53" i="9" l="1"/>
  <c r="M53" i="9"/>
  <c r="J54" i="9"/>
  <c r="H55" i="9"/>
  <c r="F56" i="9"/>
  <c r="E57" i="9" s="1"/>
  <c r="K54" i="9" l="1"/>
  <c r="M54" i="9"/>
  <c r="J55" i="9"/>
  <c r="H56" i="9"/>
  <c r="G55" i="9"/>
  <c r="F57" i="9"/>
  <c r="E58" i="9" s="1"/>
  <c r="G56" i="9"/>
  <c r="K55" i="9" l="1"/>
  <c r="M55" i="9"/>
  <c r="J56" i="9"/>
  <c r="H57" i="9"/>
  <c r="F58" i="9"/>
  <c r="E59" i="9" s="1"/>
  <c r="G57" i="9"/>
  <c r="K56" i="9" l="1"/>
  <c r="M56" i="9"/>
  <c r="J57" i="9"/>
  <c r="H58" i="9"/>
  <c r="F59" i="9"/>
  <c r="E60" i="9" s="1"/>
  <c r="K57" i="9" l="1"/>
  <c r="M57" i="9"/>
  <c r="J58" i="9"/>
  <c r="H59" i="9"/>
  <c r="J59" i="9" s="1"/>
  <c r="G58" i="9"/>
  <c r="F60" i="9"/>
  <c r="E61" i="9" s="1"/>
  <c r="G59" i="9"/>
  <c r="K59" i="9" l="1"/>
  <c r="M59" i="9"/>
  <c r="K58" i="9"/>
  <c r="M58" i="9"/>
  <c r="H60" i="9"/>
  <c r="F61" i="9"/>
  <c r="E62" i="9" s="1"/>
  <c r="J60" i="9" l="1"/>
  <c r="H61" i="9"/>
  <c r="G60" i="9"/>
  <c r="F62" i="9"/>
  <c r="E63" i="9" s="1"/>
  <c r="G61" i="9"/>
  <c r="K60" i="9" l="1"/>
  <c r="M60" i="9"/>
  <c r="J61" i="9"/>
  <c r="H62" i="9"/>
  <c r="F63" i="9"/>
  <c r="E64" i="9" s="1"/>
  <c r="G62" i="9"/>
  <c r="K61" i="9" l="1"/>
  <c r="M61" i="9"/>
  <c r="J62" i="9"/>
  <c r="H63" i="9"/>
  <c r="F64" i="9"/>
  <c r="E65" i="9" s="1"/>
  <c r="G63" i="9"/>
  <c r="K62" i="9" l="1"/>
  <c r="M62" i="9"/>
  <c r="J63" i="9"/>
  <c r="H64" i="9"/>
  <c r="F65" i="9"/>
  <c r="E66" i="9" s="1"/>
  <c r="G64" i="9"/>
  <c r="K63" i="9" l="1"/>
  <c r="M63" i="9"/>
  <c r="J64" i="9"/>
  <c r="H65" i="9"/>
  <c r="F66" i="9"/>
  <c r="E67" i="9" s="1"/>
  <c r="G65" i="9"/>
  <c r="K64" i="9" l="1"/>
  <c r="M64" i="9"/>
  <c r="J65" i="9"/>
  <c r="F67" i="9"/>
  <c r="E68" i="9" s="1"/>
  <c r="H66" i="9"/>
  <c r="K65" i="9" l="1"/>
  <c r="M65" i="9"/>
  <c r="J66" i="9"/>
  <c r="H67" i="9"/>
  <c r="G66" i="9"/>
  <c r="F68" i="9"/>
  <c r="E69" i="9" s="1"/>
  <c r="G67" i="9"/>
  <c r="K66" i="9" l="1"/>
  <c r="M66" i="9"/>
  <c r="J67" i="9"/>
  <c r="H68" i="9"/>
  <c r="F69" i="9"/>
  <c r="E70" i="9" s="1"/>
  <c r="G68" i="9"/>
  <c r="K67" i="9" l="1"/>
  <c r="M67" i="9"/>
  <c r="J68" i="9"/>
  <c r="H69" i="9"/>
  <c r="F70" i="9"/>
  <c r="E71" i="9" s="1"/>
  <c r="K68" i="9" l="1"/>
  <c r="O19" i="9" s="1"/>
  <c r="M68" i="9"/>
  <c r="P19" i="9" s="1"/>
  <c r="J69" i="9"/>
  <c r="H70" i="9"/>
  <c r="G69" i="9"/>
  <c r="F71" i="9"/>
  <c r="E72" i="9" s="1"/>
  <c r="G70" i="9"/>
  <c r="K69" i="9" l="1"/>
  <c r="M69" i="9"/>
  <c r="J70" i="9"/>
  <c r="H71" i="9"/>
  <c r="F72" i="9"/>
  <c r="E73" i="9" s="1"/>
  <c r="G71" i="9"/>
  <c r="M70" i="9" l="1"/>
  <c r="K70" i="9"/>
  <c r="J71" i="9"/>
  <c r="H72" i="9"/>
  <c r="F73" i="9"/>
  <c r="E74" i="9" s="1"/>
  <c r="K71" i="9" l="1"/>
  <c r="M71" i="9"/>
  <c r="J72" i="9"/>
  <c r="H73" i="9"/>
  <c r="G72" i="9"/>
  <c r="F74" i="9"/>
  <c r="G73" i="9"/>
  <c r="K72" i="9" l="1"/>
  <c r="M72" i="9"/>
  <c r="J73" i="9"/>
  <c r="H74" i="9"/>
  <c r="G74" i="9"/>
  <c r="K73" i="9" l="1"/>
  <c r="M73" i="9"/>
  <c r="J74" i="9"/>
  <c r="K74" i="9" l="1"/>
  <c r="O20" i="9" s="1"/>
  <c r="M74" i="9"/>
  <c r="P20" i="9" s="1"/>
</calcChain>
</file>

<file path=xl/sharedStrings.xml><?xml version="1.0" encoding="utf-8"?>
<sst xmlns="http://schemas.openxmlformats.org/spreadsheetml/2006/main" count="213" uniqueCount="62">
  <si>
    <t>t</t>
    <phoneticPr fontId="1" type="noConversion"/>
  </si>
  <si>
    <t>y_t</t>
    <phoneticPr fontId="1" type="noConversion"/>
  </si>
  <si>
    <t>bar{y}_t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</si>
  <si>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</si>
  <si>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</si>
  <si>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</si>
  <si>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</si>
  <si>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</si>
  <si>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</si>
  <si>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</si>
  <si>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</si>
  <si>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</si>
  <si>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</si>
  <si>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</si>
  <si>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</si>
  <si>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</si>
  <si>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</si>
  <si>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</si>
  <si>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</si>
  <si>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</si>
  <si>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</si>
  <si>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</si>
  <si>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</si>
  <si>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</si>
  <si>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</si>
  <si>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</si>
  <si>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</si>
  <si>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</si>
  <si>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hat{bar{y}}_t</t>
    <phoneticPr fontId="1" type="noConversion"/>
  </si>
  <si>
    <t>L</t>
    <phoneticPr fontId="1" type="noConversion"/>
  </si>
  <si>
    <t>T</t>
    <phoneticPr fontId="1" type="noConversion"/>
  </si>
  <si>
    <t>=L+tT</t>
    <phoneticPr fontId="1" type="noConversion"/>
  </si>
  <si>
    <t>S_t</t>
    <phoneticPr fontId="1" type="noConversion"/>
  </si>
  <si>
    <t>Seasonality</t>
    <phoneticPr fontId="1" type="noConversion"/>
  </si>
  <si>
    <t>y_hat</t>
    <phoneticPr fontId="1" type="noConversion"/>
  </si>
  <si>
    <t>bar{S}</t>
    <phoneticPr fontId="1" type="noConversion"/>
  </si>
  <si>
    <t>De-seasonalized y</t>
    <phoneticPr fontId="1" type="noConversion"/>
  </si>
  <si>
    <t>Seasonality factor</t>
    <phoneticPr fontId="1" type="noConversion"/>
  </si>
  <si>
    <t>=y_t-y_hat</t>
    <phoneticPr fontId="1" type="noConversion"/>
  </si>
  <si>
    <t>E_t</t>
    <phoneticPr fontId="1" type="noConversion"/>
  </si>
  <si>
    <t>{E_t}^2</t>
    <phoneticPr fontId="1" type="noConversion"/>
  </si>
  <si>
    <t>|E_t/y_t|</t>
    <phoneticPr fontId="1" type="noConversion"/>
  </si>
  <si>
    <t>MSE_48</t>
    <phoneticPr fontId="1" type="noConversion"/>
  </si>
  <si>
    <t>MAPE_48</t>
    <phoneticPr fontId="1" type="noConversion"/>
  </si>
  <si>
    <t>MSE_6</t>
    <phoneticPr fontId="1" type="noConversion"/>
  </si>
  <si>
    <t>MAPE_6</t>
    <phoneticPr fontId="1" type="noConversion"/>
  </si>
  <si>
    <t>alpha</t>
    <phoneticPr fontId="1" type="noConversion"/>
  </si>
  <si>
    <t>beta</t>
    <phoneticPr fontId="1" type="noConversion"/>
  </si>
  <si>
    <t>%</t>
    <phoneticPr fontId="1" type="noConversion"/>
  </si>
  <si>
    <t>gamma</t>
    <phoneticPr fontId="1" type="noConversion"/>
  </si>
  <si>
    <t>L_t</t>
    <phoneticPr fontId="1" type="noConversion"/>
  </si>
  <si>
    <t>T_t</t>
    <phoneticPr fontId="1" type="noConversion"/>
  </si>
  <si>
    <t>F_t</t>
    <phoneticPr fontId="1" type="noConversion"/>
  </si>
  <si>
    <t>MSE</t>
    <phoneticPr fontId="1" type="noConversion"/>
  </si>
  <si>
    <t>MAPE</t>
    <phoneticPr fontId="1" type="noConversion"/>
  </si>
  <si>
    <t>Year</t>
    <phoneticPr fontId="1" type="noConversion"/>
  </si>
  <si>
    <t>Month</t>
    <phoneticPr fontId="1" type="noConversion"/>
  </si>
  <si>
    <t>Training</t>
    <phoneticPr fontId="1" type="noConversion"/>
  </si>
  <si>
    <t>Testing</t>
    <phoneticPr fontId="1" type="noConversion"/>
  </si>
  <si>
    <t>from Regression of 1.c</t>
    <phoneticPr fontId="1" type="noConversion"/>
  </si>
  <si>
    <t>from 1.d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</si>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</sst>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DengXian"/>
      <charset val="134"/>
    </font>
    <font>
      <sz val="14"/>
      <color theme="1"/>
      <name val="DengXian"/>
      <charset val="134"/>
    </font>
    <font>
      <sz val="14"/>
      <color theme="1"/>
      <name val="DengXian"/>
      <charset val="134"/>
    </font>
    <font>
      <b/>
      <sz val="14"/>
      <color theme="1"/>
      <name val="DengXian"/>
      <charset val="134"/>
    </font>
    <font>
      <sz val="14"/>
      <color theme="1"/>
      <name val="DengXian"/>
      <charset val="134"/>
    </font>
    <font>
      <b/>
      <sz val="14"/>
      <color theme="1"/>
      <name val="DengXian"/>
      <charset val="134"/>
    </font>
    <font>
      <sz val="14"/>
      <color theme="1"/>
      <name val="DengXian"/>
      <charset val="134"/>
    </font>
    <font>
      <b/>
      <sz val="14"/>
      <color theme="1"/>
      <name val="DengXian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quotePrefix="1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 applyAlignment="1">
      <alignment horizontal="left" vertical="center" wrapText="1" indent="1"/>
    </xf>
    <xf numFmtId="0" fontId="3" fillId="4" borderId="0" xfId="0" applyFont="1" applyFill="1">
      <alignment vertical="center"/>
    </xf>
    <xf numFmtId="0" fontId="2" fillId="4" borderId="0" xfId="0" applyFont="1" applyFill="1" applyAlignment="1">
      <alignment horizontal="left" vertical="center" wrapText="1" indent="1"/>
    </xf>
    <xf numFmtId="0" fontId="3" fillId="5" borderId="0" xfId="0" applyFont="1" applyFill="1">
      <alignment vertical="center"/>
    </xf>
    <xf numFmtId="0" fontId="2" fillId="5" borderId="0" xfId="0" applyFont="1" applyFill="1" applyAlignment="1">
      <alignment horizontal="left" vertical="center" wrapText="1" indent="1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 applyAlignment="1">
      <alignment horizontal="left" vertical="center" wrapText="1" indent="1"/>
    </xf>
    <xf numFmtId="0" fontId="4" fillId="0" borderId="0" xfId="0" quotePrefix="1" applyFont="1" applyAlignment="1">
      <alignment vertical="center" wrapText="1"/>
    </xf>
    <xf numFmtId="0" fontId="4" fillId="0" borderId="0" xfId="0" quotePrefix="1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10" fontId="5" fillId="0" borderId="0" xfId="0" applyNumberFormat="1" applyFont="1" applyFill="1">
      <alignment vertical="center"/>
    </xf>
    <xf numFmtId="0" fontId="3" fillId="0" borderId="0" xfId="0" applyFont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>
      <alignment vertical="center"/>
    </xf>
    <xf numFmtId="10" fontId="5" fillId="0" borderId="0" xfId="0" applyNumberFormat="1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7" borderId="5" xfId="0" applyFont="1" applyFill="1" applyBorder="1">
      <alignment vertical="center"/>
    </xf>
    <xf numFmtId="10" fontId="7" fillId="7" borderId="5" xfId="0" applyNumberFormat="1" applyFont="1" applyFill="1" applyBorder="1">
      <alignment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8" borderId="0" xfId="0" applyFont="1" applyFill="1">
      <alignment vertical="center"/>
    </xf>
    <xf numFmtId="0" fontId="7" fillId="0" borderId="0" xfId="0" applyFont="1" applyFill="1" applyBorder="1">
      <alignment vertical="center"/>
    </xf>
    <xf numFmtId="10" fontId="7" fillId="0" borderId="0" xfId="0" applyNumberFormat="1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3799953567172E-2"/>
          <c:y val="0.13644493834709787"/>
          <c:w val="0.91332025213564005"/>
          <c:h val="0.7986577777777778"/>
        </c:manualLayout>
      </c:layout>
      <c:lineChart>
        <c:grouping val="standard"/>
        <c:varyColors val="0"/>
        <c:ser>
          <c:idx val="0"/>
          <c:order val="0"/>
          <c:tx>
            <c:strRef>
              <c:f>'Q1.c'!$D$7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'Q1.c'!$D$8:$D$61</c:f>
              <c:numCache>
                <c:formatCode>General</c:formatCode>
                <c:ptCount val="54"/>
                <c:pt idx="0">
                  <c:v>13.1164370711084</c:v>
                </c:pt>
                <c:pt idx="1">
                  <c:v>10.148928755682199</c:v>
                </c:pt>
                <c:pt idx="2">
                  <c:v>31.023818588332201</c:v>
                </c:pt>
                <c:pt idx="3">
                  <c:v>48.015015077164001</c:v>
                </c:pt>
                <c:pt idx="4">
                  <c:v>44.482152024402097</c:v>
                </c:pt>
                <c:pt idx="5">
                  <c:v>47.073669347289503</c:v>
                </c:pt>
                <c:pt idx="6">
                  <c:v>34.169364738717299</c:v>
                </c:pt>
                <c:pt idx="7">
                  <c:v>46.7482213177055</c:v>
                </c:pt>
                <c:pt idx="8">
                  <c:v>32.705369869992701</c:v>
                </c:pt>
                <c:pt idx="9">
                  <c:v>41.448023140758401</c:v>
                </c:pt>
                <c:pt idx="10">
                  <c:v>24.211820937762599</c:v>
                </c:pt>
                <c:pt idx="11">
                  <c:v>11.5542116966742</c:v>
                </c:pt>
                <c:pt idx="12">
                  <c:v>20.119875153552901</c:v>
                </c:pt>
                <c:pt idx="13">
                  <c:v>29.553424093765599</c:v>
                </c:pt>
                <c:pt idx="14">
                  <c:v>17.656386846184599</c:v>
                </c:pt>
                <c:pt idx="15">
                  <c:v>41.347032591517902</c:v>
                </c:pt>
                <c:pt idx="16">
                  <c:v>39.906922077836597</c:v>
                </c:pt>
                <c:pt idx="17">
                  <c:v>43.479584541564002</c:v>
                </c:pt>
                <c:pt idx="18">
                  <c:v>43.006773225063803</c:v>
                </c:pt>
                <c:pt idx="19">
                  <c:v>62.6279726098902</c:v>
                </c:pt>
                <c:pt idx="20">
                  <c:v>56.148110823505</c:v>
                </c:pt>
                <c:pt idx="21">
                  <c:v>36.270330861506402</c:v>
                </c:pt>
                <c:pt idx="22">
                  <c:v>44.000973333511503</c:v>
                </c:pt>
                <c:pt idx="23">
                  <c:v>22.639997560508501</c:v>
                </c:pt>
                <c:pt idx="24">
                  <c:v>29.691859741904</c:v>
                </c:pt>
                <c:pt idx="25">
                  <c:v>36.094906627360899</c:v>
                </c:pt>
                <c:pt idx="26">
                  <c:v>33.831360462610597</c:v>
                </c:pt>
                <c:pt idx="27">
                  <c:v>58.297288493059497</c:v>
                </c:pt>
                <c:pt idx="28">
                  <c:v>47.6849520582198</c:v>
                </c:pt>
                <c:pt idx="29">
                  <c:v>60.962201249955299</c:v>
                </c:pt>
                <c:pt idx="30">
                  <c:v>55.462220650216601</c:v>
                </c:pt>
                <c:pt idx="31">
                  <c:v>62.959705507593299</c:v>
                </c:pt>
                <c:pt idx="32">
                  <c:v>50.460437496284698</c:v>
                </c:pt>
                <c:pt idx="33">
                  <c:v>45.689654702579098</c:v>
                </c:pt>
                <c:pt idx="34">
                  <c:v>49.599782244762999</c:v>
                </c:pt>
                <c:pt idx="35">
                  <c:v>49.165051643274197</c:v>
                </c:pt>
                <c:pt idx="36">
                  <c:v>60.121558660457097</c:v>
                </c:pt>
                <c:pt idx="37">
                  <c:v>34.572219938092303</c:v>
                </c:pt>
                <c:pt idx="38">
                  <c:v>58.120784838503702</c:v>
                </c:pt>
                <c:pt idx="39">
                  <c:v>56.348667011267899</c:v>
                </c:pt>
                <c:pt idx="40">
                  <c:v>72.6691015649333</c:v>
                </c:pt>
                <c:pt idx="41">
                  <c:v>82.871828909574305</c:v>
                </c:pt>
                <c:pt idx="42">
                  <c:v>82.287686863914104</c:v>
                </c:pt>
                <c:pt idx="43">
                  <c:v>64.143744939483497</c:v>
                </c:pt>
                <c:pt idx="44">
                  <c:v>62.643954318222399</c:v>
                </c:pt>
                <c:pt idx="45">
                  <c:v>57.1341279733672</c:v>
                </c:pt>
                <c:pt idx="46">
                  <c:v>68.894036724460506</c:v>
                </c:pt>
                <c:pt idx="47">
                  <c:v>61.598018964674402</c:v>
                </c:pt>
                <c:pt idx="48">
                  <c:v>64.593584640364199</c:v>
                </c:pt>
                <c:pt idx="49">
                  <c:v>57.705418371868198</c:v>
                </c:pt>
                <c:pt idx="50">
                  <c:v>73.669970002591</c:v>
                </c:pt>
                <c:pt idx="51">
                  <c:v>61.114626015974999</c:v>
                </c:pt>
                <c:pt idx="52">
                  <c:v>49.8998245097115</c:v>
                </c:pt>
                <c:pt idx="53">
                  <c:v>85.440296824210705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D-407A-A1E8-0FFBA51D8D05}"/>
            </c:ext>
          </c:extLst>
        </c:ser>
        <c:ser>
          <c:idx val="1"/>
          <c:order val="1"/>
          <c:tx>
            <c:strRef>
              <c:f>'Q1.c'!$I$7</c:f>
              <c:strCache>
                <c:ptCount val="1"/>
                <c:pt idx="0">
                  <c:v>y_hat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'Q1.c'!$I$8:$I$61</c:f>
              <c:numCache>
                <c:formatCode>General</c:formatCode>
                <c:ptCount val="54"/>
                <c:pt idx="0">
                  <c:v>16.6433692930826</c:v>
                </c:pt>
                <c:pt idx="1">
                  <c:v>15.925251646487625</c:v>
                </c:pt>
                <c:pt idx="2">
                  <c:v>21.533855931703485</c:v>
                </c:pt>
                <c:pt idx="3">
                  <c:v>33.27341840761499</c:v>
                </c:pt>
                <c:pt idx="4">
                  <c:v>32.828481905753094</c:v>
                </c:pt>
                <c:pt idx="5">
                  <c:v>37.442729340321172</c:v>
                </c:pt>
                <c:pt idx="6">
                  <c:v>33.651116228738395</c:v>
                </c:pt>
                <c:pt idx="7">
                  <c:v>39.638428279197456</c:v>
                </c:pt>
                <c:pt idx="8">
                  <c:v>33.284267214214445</c:v>
                </c:pt>
                <c:pt idx="9">
                  <c:v>30.714353153451952</c:v>
                </c:pt>
                <c:pt idx="10">
                  <c:v>30.109718466962768</c:v>
                </c:pt>
                <c:pt idx="11">
                  <c:v>22.223310433591823</c:v>
                </c:pt>
                <c:pt idx="12">
                  <c:v>24.609910258038855</c:v>
                </c:pt>
                <c:pt idx="13">
                  <c:v>23.255658639444789</c:v>
                </c:pt>
                <c:pt idx="14">
                  <c:v>31.079743276902878</c:v>
                </c:pt>
                <c:pt idx="15">
                  <c:v>47.497941417533504</c:v>
                </c:pt>
                <c:pt idx="16">
                  <c:v>46.380014739195587</c:v>
                </c:pt>
                <c:pt idx="17">
                  <c:v>52.385002692344422</c:v>
                </c:pt>
                <c:pt idx="18">
                  <c:v>46.648046357434602</c:v>
                </c:pt>
                <c:pt idx="19">
                  <c:v>54.47043752692467</c:v>
                </c:pt>
                <c:pt idx="20">
                  <c:v>45.362052044507209</c:v>
                </c:pt>
                <c:pt idx="21">
                  <c:v>41.532470469090136</c:v>
                </c:pt>
                <c:pt idx="22">
                  <c:v>40.412472734342934</c:v>
                </c:pt>
                <c:pt idx="23">
                  <c:v>29.616723843269003</c:v>
                </c:pt>
                <c:pt idx="24">
                  <c:v>32.576451222995118</c:v>
                </c:pt>
                <c:pt idx="25">
                  <c:v>30.586065632401944</c:v>
                </c:pt>
                <c:pt idx="26">
                  <c:v>40.625630622102271</c:v>
                </c:pt>
                <c:pt idx="27">
                  <c:v>61.722464427452017</c:v>
                </c:pt>
                <c:pt idx="28">
                  <c:v>59.931547572638088</c:v>
                </c:pt>
                <c:pt idx="29">
                  <c:v>67.327276044367665</c:v>
                </c:pt>
                <c:pt idx="30">
                  <c:v>59.644976486130801</c:v>
                </c:pt>
                <c:pt idx="31">
                  <c:v>69.302446774651884</c:v>
                </c:pt>
                <c:pt idx="32">
                  <c:v>57.43983687479998</c:v>
                </c:pt>
                <c:pt idx="33">
                  <c:v>52.350587784728319</c:v>
                </c:pt>
                <c:pt idx="34">
                  <c:v>50.715227001723079</c:v>
                </c:pt>
                <c:pt idx="35">
                  <c:v>37.010137252946187</c:v>
                </c:pt>
                <c:pt idx="36">
                  <c:v>40.54299218795137</c:v>
                </c:pt>
                <c:pt idx="37">
                  <c:v>37.916472625359113</c:v>
                </c:pt>
                <c:pt idx="38">
                  <c:v>50.171517967301654</c:v>
                </c:pt>
                <c:pt idx="39">
                  <c:v>75.946987437370538</c:v>
                </c:pt>
                <c:pt idx="40">
                  <c:v>73.483080406080575</c:v>
                </c:pt>
                <c:pt idx="41">
                  <c:v>82.269549396390914</c:v>
                </c:pt>
                <c:pt idx="42">
                  <c:v>72.641906614826993</c:v>
                </c:pt>
                <c:pt idx="43">
                  <c:v>84.134456022379098</c:v>
                </c:pt>
                <c:pt idx="44">
                  <c:v>69.517621705092751</c:v>
                </c:pt>
                <c:pt idx="45">
                  <c:v>63.168705100366502</c:v>
                </c:pt>
                <c:pt idx="46">
                  <c:v>61.017981269103238</c:v>
                </c:pt>
                <c:pt idx="47">
                  <c:v>44.403550662623367</c:v>
                </c:pt>
                <c:pt idx="48">
                  <c:v>48.509533152907636</c:v>
                </c:pt>
                <c:pt idx="49">
                  <c:v>45.246879618316264</c:v>
                </c:pt>
                <c:pt idx="50">
                  <c:v>59.717405312501057</c:v>
                </c:pt>
                <c:pt idx="51">
                  <c:v>90.171510447289052</c:v>
                </c:pt>
                <c:pt idx="52">
                  <c:v>87.034613239523082</c:v>
                </c:pt>
                <c:pt idx="53">
                  <c:v>97.21182274841415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D-407A-A1E8-0FFBA51D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18095"/>
        <c:axId val="473318511"/>
      </c:lineChart>
      <c:catAx>
        <c:axId val="4733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318511"/>
        <c:crosses val="autoZero"/>
        <c:auto val="1"/>
        <c:lblAlgn val="ctr"/>
        <c:lblOffset val="100"/>
        <c:tickMarkSkip val="2"/>
        <c:noMultiLvlLbl val="0"/>
      </c:catAx>
      <c:valAx>
        <c:axId val="4733185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3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1-48'!$D$7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 1-48'!$D$8:$D$57</c:f>
              <c:numCache>
                <c:formatCode>General</c:formatCode>
                <c:ptCount val="50"/>
                <c:pt idx="0">
                  <c:v>13.1164370711084</c:v>
                </c:pt>
                <c:pt idx="1">
                  <c:v>10.148928755682199</c:v>
                </c:pt>
                <c:pt idx="2">
                  <c:v>31.023818588332201</c:v>
                </c:pt>
                <c:pt idx="3">
                  <c:v>48.015015077164001</c:v>
                </c:pt>
                <c:pt idx="4">
                  <c:v>44.482152024402097</c:v>
                </c:pt>
                <c:pt idx="5">
                  <c:v>47.073669347289503</c:v>
                </c:pt>
                <c:pt idx="6">
                  <c:v>34.169364738717299</c:v>
                </c:pt>
                <c:pt idx="7">
                  <c:v>46.7482213177055</c:v>
                </c:pt>
                <c:pt idx="8">
                  <c:v>32.705369869992701</c:v>
                </c:pt>
                <c:pt idx="9">
                  <c:v>41.448023140758401</c:v>
                </c:pt>
                <c:pt idx="10">
                  <c:v>24.211820937762599</c:v>
                </c:pt>
                <c:pt idx="11">
                  <c:v>11.5542116966742</c:v>
                </c:pt>
                <c:pt idx="12">
                  <c:v>20.119875153552901</c:v>
                </c:pt>
                <c:pt idx="13">
                  <c:v>29.553424093765599</c:v>
                </c:pt>
                <c:pt idx="14">
                  <c:v>17.656386846184599</c:v>
                </c:pt>
                <c:pt idx="15">
                  <c:v>41.347032591517902</c:v>
                </c:pt>
                <c:pt idx="16">
                  <c:v>39.906922077836597</c:v>
                </c:pt>
                <c:pt idx="17">
                  <c:v>43.479584541564002</c:v>
                </c:pt>
                <c:pt idx="18">
                  <c:v>43.006773225063803</c:v>
                </c:pt>
                <c:pt idx="19">
                  <c:v>62.6279726098902</c:v>
                </c:pt>
                <c:pt idx="20">
                  <c:v>56.148110823505</c:v>
                </c:pt>
                <c:pt idx="21">
                  <c:v>36.270330861506402</c:v>
                </c:pt>
                <c:pt idx="22">
                  <c:v>44.000973333511503</c:v>
                </c:pt>
                <c:pt idx="23">
                  <c:v>22.639997560508501</c:v>
                </c:pt>
                <c:pt idx="24">
                  <c:v>29.691859741904</c:v>
                </c:pt>
                <c:pt idx="25">
                  <c:v>36.094906627360899</c:v>
                </c:pt>
                <c:pt idx="26">
                  <c:v>33.831360462610597</c:v>
                </c:pt>
                <c:pt idx="27">
                  <c:v>58.297288493059497</c:v>
                </c:pt>
                <c:pt idx="28">
                  <c:v>47.6849520582198</c:v>
                </c:pt>
                <c:pt idx="29">
                  <c:v>60.962201249955299</c:v>
                </c:pt>
                <c:pt idx="30">
                  <c:v>55.462220650216601</c:v>
                </c:pt>
                <c:pt idx="31">
                  <c:v>62.959705507593299</c:v>
                </c:pt>
                <c:pt idx="32">
                  <c:v>50.460437496284698</c:v>
                </c:pt>
                <c:pt idx="33">
                  <c:v>45.689654702579098</c:v>
                </c:pt>
                <c:pt idx="34">
                  <c:v>49.599782244762999</c:v>
                </c:pt>
                <c:pt idx="35">
                  <c:v>49.165051643274197</c:v>
                </c:pt>
                <c:pt idx="36">
                  <c:v>60.121558660457097</c:v>
                </c:pt>
                <c:pt idx="37">
                  <c:v>34.572219938092303</c:v>
                </c:pt>
                <c:pt idx="38">
                  <c:v>58.120784838503702</c:v>
                </c:pt>
                <c:pt idx="39">
                  <c:v>56.348667011267899</c:v>
                </c:pt>
                <c:pt idx="40">
                  <c:v>72.6691015649333</c:v>
                </c:pt>
                <c:pt idx="41">
                  <c:v>82.871828909574305</c:v>
                </c:pt>
                <c:pt idx="42">
                  <c:v>82.287686863914104</c:v>
                </c:pt>
                <c:pt idx="43">
                  <c:v>64.143744939483497</c:v>
                </c:pt>
                <c:pt idx="44">
                  <c:v>62.643954318222399</c:v>
                </c:pt>
                <c:pt idx="45">
                  <c:v>57.1341279733672</c:v>
                </c:pt>
                <c:pt idx="46">
                  <c:v>68.894036724460506</c:v>
                </c:pt>
                <c:pt idx="47">
                  <c:v>61.598018964674402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6-4C28-86C8-4697F4D5B98E}"/>
            </c:ext>
          </c:extLst>
        </c:ser>
        <c:ser>
          <c:idx val="1"/>
          <c:order val="1"/>
          <c:tx>
            <c:strRef>
              <c:f>'Training 1-48'!$I$7</c:f>
              <c:strCache>
                <c:ptCount val="1"/>
                <c:pt idx="0">
                  <c:v>y_hat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 1-48'!$I$8:$I$57</c:f>
              <c:numCache>
                <c:formatCode>General</c:formatCode>
                <c:ptCount val="50"/>
                <c:pt idx="0">
                  <c:v>16.6433692930826</c:v>
                </c:pt>
                <c:pt idx="1">
                  <c:v>15.925251646487625</c:v>
                </c:pt>
                <c:pt idx="2">
                  <c:v>21.533855931703485</c:v>
                </c:pt>
                <c:pt idx="3">
                  <c:v>33.27341840761499</c:v>
                </c:pt>
                <c:pt idx="4">
                  <c:v>32.828481905753094</c:v>
                </c:pt>
                <c:pt idx="5">
                  <c:v>37.442729340321172</c:v>
                </c:pt>
                <c:pt idx="6">
                  <c:v>33.651116228738395</c:v>
                </c:pt>
                <c:pt idx="7">
                  <c:v>39.638428279197456</c:v>
                </c:pt>
                <c:pt idx="8">
                  <c:v>33.284267214214445</c:v>
                </c:pt>
                <c:pt idx="9">
                  <c:v>30.714353153451952</c:v>
                </c:pt>
                <c:pt idx="10">
                  <c:v>30.109718466962768</c:v>
                </c:pt>
                <c:pt idx="11">
                  <c:v>22.223310433591823</c:v>
                </c:pt>
                <c:pt idx="12">
                  <c:v>24.609910258038855</c:v>
                </c:pt>
                <c:pt idx="13">
                  <c:v>23.255658639444789</c:v>
                </c:pt>
                <c:pt idx="14">
                  <c:v>31.079743276902878</c:v>
                </c:pt>
                <c:pt idx="15">
                  <c:v>47.497941417533504</c:v>
                </c:pt>
                <c:pt idx="16">
                  <c:v>46.380014739195587</c:v>
                </c:pt>
                <c:pt idx="17">
                  <c:v>52.385002692344422</c:v>
                </c:pt>
                <c:pt idx="18">
                  <c:v>46.648046357434602</c:v>
                </c:pt>
                <c:pt idx="19">
                  <c:v>54.47043752692467</c:v>
                </c:pt>
                <c:pt idx="20">
                  <c:v>45.362052044507209</c:v>
                </c:pt>
                <c:pt idx="21">
                  <c:v>41.532470469090136</c:v>
                </c:pt>
                <c:pt idx="22">
                  <c:v>40.412472734342934</c:v>
                </c:pt>
                <c:pt idx="23">
                  <c:v>29.616723843269003</c:v>
                </c:pt>
                <c:pt idx="24">
                  <c:v>32.576451222995118</c:v>
                </c:pt>
                <c:pt idx="25">
                  <c:v>30.586065632401944</c:v>
                </c:pt>
                <c:pt idx="26">
                  <c:v>40.625630622102271</c:v>
                </c:pt>
                <c:pt idx="27">
                  <c:v>61.722464427452017</c:v>
                </c:pt>
                <c:pt idx="28">
                  <c:v>59.931547572638088</c:v>
                </c:pt>
                <c:pt idx="29">
                  <c:v>67.327276044367665</c:v>
                </c:pt>
                <c:pt idx="30">
                  <c:v>59.644976486130801</c:v>
                </c:pt>
                <c:pt idx="31">
                  <c:v>69.302446774651884</c:v>
                </c:pt>
                <c:pt idx="32">
                  <c:v>57.43983687479998</c:v>
                </c:pt>
                <c:pt idx="33">
                  <c:v>52.350587784728319</c:v>
                </c:pt>
                <c:pt idx="34">
                  <c:v>50.715227001723079</c:v>
                </c:pt>
                <c:pt idx="35">
                  <c:v>37.010137252946187</c:v>
                </c:pt>
                <c:pt idx="36">
                  <c:v>40.54299218795137</c:v>
                </c:pt>
                <c:pt idx="37">
                  <c:v>37.916472625359113</c:v>
                </c:pt>
                <c:pt idx="38">
                  <c:v>50.171517967301654</c:v>
                </c:pt>
                <c:pt idx="39">
                  <c:v>75.946987437370538</c:v>
                </c:pt>
                <c:pt idx="40">
                  <c:v>73.483080406080575</c:v>
                </c:pt>
                <c:pt idx="41">
                  <c:v>82.269549396390914</c:v>
                </c:pt>
                <c:pt idx="42">
                  <c:v>72.641906614826993</c:v>
                </c:pt>
                <c:pt idx="43">
                  <c:v>84.134456022379098</c:v>
                </c:pt>
                <c:pt idx="44">
                  <c:v>69.517621705092751</c:v>
                </c:pt>
                <c:pt idx="45">
                  <c:v>63.168705100366502</c:v>
                </c:pt>
                <c:pt idx="46">
                  <c:v>61.017981269103238</c:v>
                </c:pt>
                <c:pt idx="47">
                  <c:v>44.403550662623367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6-4C28-86C8-4697F4D5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18095"/>
        <c:axId val="473318511"/>
      </c:lineChart>
      <c:catAx>
        <c:axId val="4733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318511"/>
        <c:crosses val="autoZero"/>
        <c:auto val="1"/>
        <c:lblAlgn val="ctr"/>
        <c:lblOffset val="100"/>
        <c:tickMarkSkip val="2"/>
        <c:noMultiLvlLbl val="0"/>
      </c:catAx>
      <c:valAx>
        <c:axId val="4733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3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'Testing 49-54'!$D$7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'Testing 49-54'!$C$8:$C$13</c:f>
              <c:numCache>
                <c:formatCode>General</c:formatCode>
                <c:ptCount val="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</c:numCache>
            </c:numRef>
          </c:cat>
          <c:val>
            <c:numRef>
              <c:f>'Testing 49-54'!$D$8:$D$13</c:f>
              <c:numCache>
                <c:formatCode>General</c:formatCode>
                <c:ptCount val="6"/>
                <c:pt idx="0">
                  <c:v>64.593584640364199</c:v>
                </c:pt>
                <c:pt idx="1">
                  <c:v>57.705418371868198</c:v>
                </c:pt>
                <c:pt idx="2">
                  <c:v>73.669970002591</c:v>
                </c:pt>
                <c:pt idx="3">
                  <c:v>61.114626015974999</c:v>
                </c:pt>
                <c:pt idx="4">
                  <c:v>49.8998245097115</c:v>
                </c:pt>
                <c:pt idx="5">
                  <c:v>85.440296824210705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2-41CD-BFE7-EDA7C9BE1A37}"/>
            </c:ext>
          </c:extLst>
        </c:ser>
        <c:ser>
          <c:idx val="1"/>
          <c:order val="1"/>
          <c:tx>
            <c:strRef>
              <c:f>'Testing 49-54'!$I$7</c:f>
              <c:strCache>
                <c:ptCount val="1"/>
                <c:pt idx="0">
                  <c:v>y_hat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'Testing 49-54'!$C$8:$C$13</c:f>
              <c:numCache>
                <c:formatCode>General</c:formatCode>
                <c:ptCount val="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</c:numCache>
            </c:numRef>
          </c:cat>
          <c:val>
            <c:numRef>
              <c:f>'Testing 49-54'!$I$8:$I$13</c:f>
              <c:numCache>
                <c:formatCode>General</c:formatCode>
                <c:ptCount val="6"/>
                <c:pt idx="0">
                  <c:v>48.509533152907636</c:v>
                </c:pt>
                <c:pt idx="1">
                  <c:v>45.246879618316264</c:v>
                </c:pt>
                <c:pt idx="2">
                  <c:v>59.717405312501057</c:v>
                </c:pt>
                <c:pt idx="3">
                  <c:v>90.171510447289052</c:v>
                </c:pt>
                <c:pt idx="4">
                  <c:v>87.034613239523082</c:v>
                </c:pt>
                <c:pt idx="5">
                  <c:v>97.21182274841415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2-41CD-BFE7-EDA7C9BE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418736"/>
        <c:axId val="1307433712"/>
      </c:lineChart>
      <c:catAx>
        <c:axId val="13074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433712"/>
        <c:crosses val="autoZero"/>
        <c:auto val="1"/>
        <c:lblAlgn val="ctr"/>
        <c:lblOffset val="100"/>
        <c:noMultiLvlLbl val="0"/>
      </c:catAx>
      <c:valAx>
        <c:axId val="13074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4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3799953567172E-2"/>
          <c:y val="0.13644493834709787"/>
          <c:w val="0.91332025213564005"/>
          <c:h val="0.7986577777777778"/>
        </c:manualLayout>
      </c:layout>
      <c:lineChart>
        <c:grouping val="standard"/>
        <c:varyColors val="0"/>
        <c:ser>
          <c:idx val="0"/>
          <c:order val="0"/>
          <c:tx>
            <c:strRef>
              <c:f>'Q1.g'!$D$7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'Q1.g'!$D$8:$D$61</c:f>
              <c:numCache>
                <c:formatCode>General</c:formatCode>
                <c:ptCount val="54"/>
                <c:pt idx="0">
                  <c:v>12.150375401617699</c:v>
                </c:pt>
                <c:pt idx="1">
                  <c:v>12.3223392967157</c:v>
                </c:pt>
                <c:pt idx="2">
                  <c:v>26.457483105385499</c:v>
                </c:pt>
                <c:pt idx="3">
                  <c:v>39.048074616846399</c:v>
                </c:pt>
                <c:pt idx="4">
                  <c:v>39.499126490234403</c:v>
                </c:pt>
                <c:pt idx="5">
                  <c:v>41.536216910048999</c:v>
                </c:pt>
                <c:pt idx="6">
                  <c:v>35.559796152970002</c:v>
                </c:pt>
                <c:pt idx="7">
                  <c:v>41.652193879579997</c:v>
                </c:pt>
                <c:pt idx="8">
                  <c:v>32.478183976206999</c:v>
                </c:pt>
                <c:pt idx="9">
                  <c:v>33.569125177630397</c:v>
                </c:pt>
                <c:pt idx="10">
                  <c:v>23.120378683370699</c:v>
                </c:pt>
                <c:pt idx="11">
                  <c:v>16.7868884069022</c:v>
                </c:pt>
                <c:pt idx="12">
                  <c:v>21.563318394299099</c:v>
                </c:pt>
                <c:pt idx="13">
                  <c:v>27.145672667458999</c:v>
                </c:pt>
                <c:pt idx="14">
                  <c:v>23.738268981293999</c:v>
                </c:pt>
                <c:pt idx="15">
                  <c:v>39.806348110069301</c:v>
                </c:pt>
                <c:pt idx="16">
                  <c:v>42.507813652706801</c:v>
                </c:pt>
                <c:pt idx="17">
                  <c:v>45.691153545251197</c:v>
                </c:pt>
                <c:pt idx="18">
                  <c:v>46.003337284943498</c:v>
                </c:pt>
                <c:pt idx="19">
                  <c:v>56.155083465886896</c:v>
                </c:pt>
                <c:pt idx="20">
                  <c:v>51.971154586551897</c:v>
                </c:pt>
                <c:pt idx="21">
                  <c:v>39.100406360014702</c:v>
                </c:pt>
                <c:pt idx="22">
                  <c:v>40.058876583337899</c:v>
                </c:pt>
                <c:pt idx="23">
                  <c:v>28.469644188068902</c:v>
                </c:pt>
                <c:pt idx="24">
                  <c:v>32.345959773199297</c:v>
                </c:pt>
                <c:pt idx="25">
                  <c:v>36.100200311073699</c:v>
                </c:pt>
                <c:pt idx="26">
                  <c:v>36.394172288311097</c:v>
                </c:pt>
                <c:pt idx="27">
                  <c:v>52.082950930476699</c:v>
                </c:pt>
                <c:pt idx="28">
                  <c:v>50.987866315231898</c:v>
                </c:pt>
                <c:pt idx="29">
                  <c:v>60.129080175932501</c:v>
                </c:pt>
                <c:pt idx="30">
                  <c:v>58.2282468509271</c:v>
                </c:pt>
                <c:pt idx="31">
                  <c:v>62.468798433642498</c:v>
                </c:pt>
                <c:pt idx="32">
                  <c:v>56.193766795978298</c:v>
                </c:pt>
                <c:pt idx="33">
                  <c:v>51.939290985219699</c:v>
                </c:pt>
                <c:pt idx="34">
                  <c:v>50.6103406575874</c:v>
                </c:pt>
                <c:pt idx="35">
                  <c:v>48.277550019062097</c:v>
                </c:pt>
                <c:pt idx="36">
                  <c:v>53.583322056283599</c:v>
                </c:pt>
                <c:pt idx="37">
                  <c:v>41.286896960834902</c:v>
                </c:pt>
                <c:pt idx="38">
                  <c:v>53.815369640599798</c:v>
                </c:pt>
                <c:pt idx="39">
                  <c:v>55.184291995663799</c:v>
                </c:pt>
                <c:pt idx="40">
                  <c:v>67.457816097428093</c:v>
                </c:pt>
                <c:pt idx="41">
                  <c:v>76.226337638774794</c:v>
                </c:pt>
                <c:pt idx="42">
                  <c:v>77.557897096660298</c:v>
                </c:pt>
                <c:pt idx="43">
                  <c:v>69.071872460275699</c:v>
                </c:pt>
                <c:pt idx="44">
                  <c:v>68.723288483938603</c:v>
                </c:pt>
                <c:pt idx="45">
                  <c:v>65.280157652215806</c:v>
                </c:pt>
                <c:pt idx="46">
                  <c:v>68.432455531897006</c:v>
                </c:pt>
                <c:pt idx="47">
                  <c:v>61.7086060801294</c:v>
                </c:pt>
                <c:pt idx="48">
                  <c:v>62.026195078477301</c:v>
                </c:pt>
                <c:pt idx="49">
                  <c:v>58.853186561967597</c:v>
                </c:pt>
                <c:pt idx="50">
                  <c:v>67.362390485508698</c:v>
                </c:pt>
                <c:pt idx="51">
                  <c:v>62.306804211463003</c:v>
                </c:pt>
                <c:pt idx="52">
                  <c:v>59.888887549192098</c:v>
                </c:pt>
                <c:pt idx="53">
                  <c:v>81.934917033844201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8-41EE-AB30-AD5FEF62B117}"/>
            </c:ext>
          </c:extLst>
        </c:ser>
        <c:ser>
          <c:idx val="1"/>
          <c:order val="1"/>
          <c:tx>
            <c:strRef>
              <c:f>'Q1.g'!$I$7</c:f>
              <c:strCache>
                <c:ptCount val="1"/>
                <c:pt idx="0">
                  <c:v>y_hat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'Q1.g'!$I$8:$I$61</c:f>
              <c:numCache>
                <c:formatCode>General</c:formatCode>
                <c:ptCount val="54"/>
                <c:pt idx="0">
                  <c:v>15.759997207246219</c:v>
                </c:pt>
                <c:pt idx="1">
                  <c:v>16.246577866460065</c:v>
                </c:pt>
                <c:pt idx="2">
                  <c:v>20.780721788153766</c:v>
                </c:pt>
                <c:pt idx="3">
                  <c:v>29.127879958784202</c:v>
                </c:pt>
                <c:pt idx="4">
                  <c:v>31.208601219273724</c:v>
                </c:pt>
                <c:pt idx="5">
                  <c:v>34.812303576631678</c:v>
                </c:pt>
                <c:pt idx="6">
                  <c:v>33.641272676142648</c:v>
                </c:pt>
                <c:pt idx="7">
                  <c:v>36.966744815098146</c:v>
                </c:pt>
                <c:pt idx="8">
                  <c:v>33.354629046916912</c:v>
                </c:pt>
                <c:pt idx="9">
                  <c:v>30.601914657904178</c:v>
                </c:pt>
                <c:pt idx="10">
                  <c:v>28.632086346012585</c:v>
                </c:pt>
                <c:pt idx="11">
                  <c:v>24.026223930002224</c:v>
                </c:pt>
                <c:pt idx="12">
                  <c:v>24.276715865565851</c:v>
                </c:pt>
                <c:pt idx="13">
                  <c:v>22.976402147620192</c:v>
                </c:pt>
                <c:pt idx="14">
                  <c:v>30.751679371048354</c:v>
                </c:pt>
                <c:pt idx="15">
                  <c:v>47.062124077305796</c:v>
                </c:pt>
                <c:pt idx="16">
                  <c:v>46.015344901082024</c:v>
                </c:pt>
                <c:pt idx="17">
                  <c:v>52.03862185188698</c:v>
                </c:pt>
                <c:pt idx="18">
                  <c:v>46.395221278569075</c:v>
                </c:pt>
                <c:pt idx="19">
                  <c:v>54.237217746563431</c:v>
                </c:pt>
                <c:pt idx="20">
                  <c:v>45.217173046403346</c:v>
                </c:pt>
                <c:pt idx="21">
                  <c:v>41.443038142415404</c:v>
                </c:pt>
                <c:pt idx="22">
                  <c:v>40.365715622919247</c:v>
                </c:pt>
                <c:pt idx="23">
                  <c:v>29.610737244023476</c:v>
                </c:pt>
                <c:pt idx="24">
                  <c:v>32.599704525101956</c:v>
                </c:pt>
                <c:pt idx="25">
                  <c:v>30.634794232785548</c:v>
                </c:pt>
                <c:pt idx="26">
                  <c:v>40.724679255037529</c:v>
                </c:pt>
                <c:pt idx="27">
                  <c:v>61.923096263308025</c:v>
                </c:pt>
                <c:pt idx="28">
                  <c:v>60.173215247599778</c:v>
                </c:pt>
                <c:pt idx="29">
                  <c:v>67.649458751319258</c:v>
                </c:pt>
                <c:pt idx="30">
                  <c:v>59.973674279157592</c:v>
                </c:pt>
                <c:pt idx="31">
                  <c:v>69.732856984470246</c:v>
                </c:pt>
                <c:pt idx="32">
                  <c:v>57.83535534371812</c:v>
                </c:pt>
                <c:pt idx="33">
                  <c:v>52.745191502532116</c:v>
                </c:pt>
                <c:pt idx="34">
                  <c:v>51.12944699725017</c:v>
                </c:pt>
                <c:pt idx="35">
                  <c:v>37.334954847961107</c:v>
                </c:pt>
                <c:pt idx="36">
                  <c:v>40.922693184638064</c:v>
                </c:pt>
                <c:pt idx="37">
                  <c:v>38.293186317950912</c:v>
                </c:pt>
                <c:pt idx="38">
                  <c:v>50.697679139026704</c:v>
                </c:pt>
                <c:pt idx="39">
                  <c:v>76.78406844931024</c:v>
                </c:pt>
                <c:pt idx="40">
                  <c:v>74.331085594117525</c:v>
                </c:pt>
                <c:pt idx="41">
                  <c:v>83.260295650751544</c:v>
                </c:pt>
                <c:pt idx="42">
                  <c:v>75.400086588920971</c:v>
                </c:pt>
                <c:pt idx="43">
                  <c:v>81.32399845615943</c:v>
                </c:pt>
                <c:pt idx="44">
                  <c:v>72.086637011158075</c:v>
                </c:pt>
                <c:pt idx="45">
                  <c:v>65.027002216709974</c:v>
                </c:pt>
                <c:pt idx="46">
                  <c:v>59.865271614310082</c:v>
                </c:pt>
                <c:pt idx="47">
                  <c:v>49.464318001802674</c:v>
                </c:pt>
                <c:pt idx="48">
                  <c:v>48.647679524054269</c:v>
                </c:pt>
                <c:pt idx="49">
                  <c:v>48.737133189565988</c:v>
                </c:pt>
                <c:pt idx="50">
                  <c:v>60.676642240950663</c:v>
                </c:pt>
                <c:pt idx="51">
                  <c:v>82.89845504452903</c:v>
                </c:pt>
                <c:pt idx="52">
                  <c:v>86.686612070620242</c:v>
                </c:pt>
                <c:pt idx="53">
                  <c:v>94.486444503687977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8-41EE-AB30-AD5FEF62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18095"/>
        <c:axId val="473318511"/>
      </c:lineChart>
      <c:catAx>
        <c:axId val="4733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318511"/>
        <c:crosses val="autoZero"/>
        <c:auto val="1"/>
        <c:lblAlgn val="ctr"/>
        <c:lblOffset val="100"/>
        <c:tickMarkSkip val="2"/>
        <c:noMultiLvlLbl val="0"/>
      </c:catAx>
      <c:valAx>
        <c:axId val="4733185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3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20767797568629E-2"/>
          <c:y val="8.742333329530895E-2"/>
          <c:w val="0.92290417908737854"/>
          <c:h val="0.7986577777777778"/>
        </c:manualLayout>
      </c:layout>
      <c:lineChart>
        <c:grouping val="standard"/>
        <c:varyColors val="0"/>
        <c:ser>
          <c:idx val="0"/>
          <c:order val="0"/>
          <c:tx>
            <c:strRef>
              <c:f>'Holt-Winter_PPT_EX'!$D$7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'Holt-Winter_PPT_EX'!$D$15:$D$30</c:f>
              <c:numCache>
                <c:formatCode>General</c:formatCode>
                <c:ptCount val="16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  <c:pt idx="12">
                  <c:v>10000</c:v>
                </c:pt>
                <c:pt idx="13">
                  <c:v>16800</c:v>
                </c:pt>
                <c:pt idx="14">
                  <c:v>24500</c:v>
                </c:pt>
                <c:pt idx="15">
                  <c:v>36800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3-4CCB-8B12-7FEA2F1A9F10}"/>
            </c:ext>
          </c:extLst>
        </c:ser>
        <c:ser>
          <c:idx val="1"/>
          <c:order val="1"/>
          <c:tx>
            <c:strRef>
              <c:f>'Holt-Winter_PPT_EX'!$H$7</c:f>
              <c:strCache>
                <c:ptCount val="1"/>
                <c:pt idx="0">
                  <c:v>F_t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'Holt-Winter_PPT_EX'!$H$15:$H$30</c:f>
              <c:numCache>
                <c:formatCode>General</c:formatCode>
                <c:ptCount val="16"/>
                <c:pt idx="0">
                  <c:v>8912.6099999999988</c:v>
                </c:pt>
                <c:pt idx="1">
                  <c:v>13178.539544680852</c:v>
                </c:pt>
                <c:pt idx="2">
                  <c:v>23259.665399815083</c:v>
                </c:pt>
                <c:pt idx="3">
                  <c:v>34035.982753876378</c:v>
                </c:pt>
                <c:pt idx="4">
                  <c:v>9723.00402054201</c:v>
                </c:pt>
                <c:pt idx="5">
                  <c:v>14557.711929112967</c:v>
                </c:pt>
                <c:pt idx="6">
                  <c:v>25980.944066311135</c:v>
                </c:pt>
                <c:pt idx="7">
                  <c:v>37787.178515891763</c:v>
                </c:pt>
                <c:pt idx="8">
                  <c:v>10809.608834917286</c:v>
                </c:pt>
                <c:pt idx="9">
                  <c:v>16544.158590271429</c:v>
                </c:pt>
                <c:pt idx="10">
                  <c:v>27848.868389989319</c:v>
                </c:pt>
                <c:pt idx="11">
                  <c:v>41441.600328893306</c:v>
                </c:pt>
                <c:pt idx="12">
                  <c:v>11940.319821319024</c:v>
                </c:pt>
                <c:pt idx="13">
                  <c:v>17425.456997418034</c:v>
                </c:pt>
                <c:pt idx="14">
                  <c:v>30581.730524889914</c:v>
                </c:pt>
                <c:pt idx="15">
                  <c:v>43913.290760004435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3-4CCB-8B12-7FEA2F1A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18095"/>
        <c:axId val="473318511"/>
      </c:lineChart>
      <c:catAx>
        <c:axId val="4733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318511"/>
        <c:crosses val="autoZero"/>
        <c:auto val="1"/>
        <c:lblAlgn val="ctr"/>
        <c:lblOffset val="100"/>
        <c:tickMarkSkip val="2"/>
        <c:noMultiLvlLbl val="0"/>
      </c:catAx>
      <c:valAx>
        <c:axId val="4733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3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20767797568629E-2"/>
          <c:y val="8.742333329530895E-2"/>
          <c:w val="0.92290417908737854"/>
          <c:h val="0.7986577777777778"/>
        </c:manualLayout>
      </c:layout>
      <c:lineChart>
        <c:grouping val="standard"/>
        <c:varyColors val="0"/>
        <c:ser>
          <c:idx val="0"/>
          <c:order val="0"/>
          <c:tx>
            <c:strRef>
              <c:f>'Holt-Winter_HW_Q2'!$D$7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'Holt-Winter_HW_Q2'!$D$21:$D$74</c:f>
              <c:numCache>
                <c:formatCode>General</c:formatCode>
                <c:ptCount val="54"/>
                <c:pt idx="0">
                  <c:v>13.1164370711084</c:v>
                </c:pt>
                <c:pt idx="1">
                  <c:v>10.148928755682199</c:v>
                </c:pt>
                <c:pt idx="2">
                  <c:v>31.023818588332201</c:v>
                </c:pt>
                <c:pt idx="3">
                  <c:v>48.015015077164001</c:v>
                </c:pt>
                <c:pt idx="4">
                  <c:v>44.482152024402097</c:v>
                </c:pt>
                <c:pt idx="5">
                  <c:v>47.073669347289503</c:v>
                </c:pt>
                <c:pt idx="6">
                  <c:v>34.169364738717299</c:v>
                </c:pt>
                <c:pt idx="7">
                  <c:v>46.7482213177055</c:v>
                </c:pt>
                <c:pt idx="8">
                  <c:v>32.705369869992701</c:v>
                </c:pt>
                <c:pt idx="9">
                  <c:v>41.448023140758401</c:v>
                </c:pt>
                <c:pt idx="10">
                  <c:v>24.211820937762599</c:v>
                </c:pt>
                <c:pt idx="11">
                  <c:v>11.5542116966742</c:v>
                </c:pt>
                <c:pt idx="12">
                  <c:v>20.119875153552901</c:v>
                </c:pt>
                <c:pt idx="13">
                  <c:v>29.553424093765599</c:v>
                </c:pt>
                <c:pt idx="14">
                  <c:v>17.656386846184599</c:v>
                </c:pt>
                <c:pt idx="15">
                  <c:v>41.347032591517902</c:v>
                </c:pt>
                <c:pt idx="16">
                  <c:v>39.906922077836597</c:v>
                </c:pt>
                <c:pt idx="17">
                  <c:v>43.479584541564002</c:v>
                </c:pt>
                <c:pt idx="18">
                  <c:v>43.006773225063803</c:v>
                </c:pt>
                <c:pt idx="19">
                  <c:v>62.6279726098902</c:v>
                </c:pt>
                <c:pt idx="20">
                  <c:v>56.148110823505</c:v>
                </c:pt>
                <c:pt idx="21">
                  <c:v>36.270330861506402</c:v>
                </c:pt>
                <c:pt idx="22">
                  <c:v>44.000973333511503</c:v>
                </c:pt>
                <c:pt idx="23">
                  <c:v>22.639997560508501</c:v>
                </c:pt>
                <c:pt idx="24">
                  <c:v>29.691859741904</c:v>
                </c:pt>
                <c:pt idx="25">
                  <c:v>36.094906627360899</c:v>
                </c:pt>
                <c:pt idx="26">
                  <c:v>33.831360462610597</c:v>
                </c:pt>
                <c:pt idx="27">
                  <c:v>58.297288493059497</c:v>
                </c:pt>
                <c:pt idx="28">
                  <c:v>47.6849520582198</c:v>
                </c:pt>
                <c:pt idx="29">
                  <c:v>60.962201249955299</c:v>
                </c:pt>
                <c:pt idx="30">
                  <c:v>55.462220650216601</c:v>
                </c:pt>
                <c:pt idx="31">
                  <c:v>62.959705507593299</c:v>
                </c:pt>
                <c:pt idx="32">
                  <c:v>50.460437496284698</c:v>
                </c:pt>
                <c:pt idx="33">
                  <c:v>45.689654702579098</c:v>
                </c:pt>
                <c:pt idx="34">
                  <c:v>49.599782244762999</c:v>
                </c:pt>
                <c:pt idx="35">
                  <c:v>49.165051643274197</c:v>
                </c:pt>
                <c:pt idx="36">
                  <c:v>60.121558660457097</c:v>
                </c:pt>
                <c:pt idx="37">
                  <c:v>34.572219938092303</c:v>
                </c:pt>
                <c:pt idx="38">
                  <c:v>58.120784838503702</c:v>
                </c:pt>
                <c:pt idx="39">
                  <c:v>56.348667011267899</c:v>
                </c:pt>
                <c:pt idx="40">
                  <c:v>72.6691015649333</c:v>
                </c:pt>
                <c:pt idx="41">
                  <c:v>82.871828909574305</c:v>
                </c:pt>
                <c:pt idx="42">
                  <c:v>82.287686863914104</c:v>
                </c:pt>
                <c:pt idx="43">
                  <c:v>64.143744939483497</c:v>
                </c:pt>
                <c:pt idx="44">
                  <c:v>62.643954318222399</c:v>
                </c:pt>
                <c:pt idx="45">
                  <c:v>57.1341279733672</c:v>
                </c:pt>
                <c:pt idx="46">
                  <c:v>68.894036724460506</c:v>
                </c:pt>
                <c:pt idx="47">
                  <c:v>61.598018964674402</c:v>
                </c:pt>
                <c:pt idx="48">
                  <c:v>64.593584640364199</c:v>
                </c:pt>
                <c:pt idx="49">
                  <c:v>57.705418371868198</c:v>
                </c:pt>
                <c:pt idx="50">
                  <c:v>73.669970002591</c:v>
                </c:pt>
                <c:pt idx="51">
                  <c:v>61.114626015974999</c:v>
                </c:pt>
                <c:pt idx="52">
                  <c:v>49.8998245097115</c:v>
                </c:pt>
                <c:pt idx="53">
                  <c:v>85.440296824210705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E-4CA4-B471-B0914F74098E}"/>
            </c:ext>
          </c:extLst>
        </c:ser>
        <c:ser>
          <c:idx val="1"/>
          <c:order val="1"/>
          <c:tx>
            <c:strRef>
              <c:f>'Holt-Winter_HW_Q2'!$H$7</c:f>
              <c:strCache>
                <c:ptCount val="1"/>
                <c:pt idx="0">
                  <c:v>F_t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'Holt-Winter_HW_Q2'!$H$21:$H$74</c:f>
              <c:numCache>
                <c:formatCode>General</c:formatCode>
                <c:ptCount val="54"/>
                <c:pt idx="0">
                  <c:v>13.090161715462658</c:v>
                </c:pt>
                <c:pt idx="1">
                  <c:v>10.126028759912323</c:v>
                </c:pt>
                <c:pt idx="2">
                  <c:v>30.952223614026995</c:v>
                </c:pt>
                <c:pt idx="3">
                  <c:v>47.91007805943007</c:v>
                </c:pt>
                <c:pt idx="4">
                  <c:v>44.39651896902258</c:v>
                </c:pt>
                <c:pt idx="5">
                  <c:v>46.999960112762544</c:v>
                </c:pt>
                <c:pt idx="6">
                  <c:v>34.130150517454297</c:v>
                </c:pt>
                <c:pt idx="7">
                  <c:v>46.715097707864125</c:v>
                </c:pt>
                <c:pt idx="8">
                  <c:v>32.696135042492813</c:v>
                </c:pt>
                <c:pt idx="9">
                  <c:v>41.452289540407335</c:v>
                </c:pt>
                <c:pt idx="10">
                  <c:v>24.222139659462872</c:v>
                </c:pt>
                <c:pt idx="11">
                  <c:v>11.561993557785236</c:v>
                </c:pt>
                <c:pt idx="12">
                  <c:v>19.440805810098354</c:v>
                </c:pt>
                <c:pt idx="13">
                  <c:v>14.943133713522293</c:v>
                </c:pt>
                <c:pt idx="14">
                  <c:v>52.186925261848607</c:v>
                </c:pt>
                <c:pt idx="15">
                  <c:v>76.032816524328638</c:v>
                </c:pt>
                <c:pt idx="16">
                  <c:v>65.496570976144341</c:v>
                </c:pt>
                <c:pt idx="17">
                  <c:v>63.065761271119257</c:v>
                </c:pt>
                <c:pt idx="18">
                  <c:v>40.973156517710855</c:v>
                </c:pt>
                <c:pt idx="19">
                  <c:v>51.970039257028937</c:v>
                </c:pt>
                <c:pt idx="20">
                  <c:v>34.67387208677048</c:v>
                </c:pt>
                <c:pt idx="21">
                  <c:v>45.389084989873226</c:v>
                </c:pt>
                <c:pt idx="22">
                  <c:v>25.12917102635808</c:v>
                </c:pt>
                <c:pt idx="23">
                  <c:v>12.994933126319481</c:v>
                </c:pt>
                <c:pt idx="24">
                  <c:v>25.368698553130635</c:v>
                </c:pt>
                <c:pt idx="25">
                  <c:v>34.413561831008543</c:v>
                </c:pt>
                <c:pt idx="26">
                  <c:v>30.328183305104506</c:v>
                </c:pt>
                <c:pt idx="27">
                  <c:v>68.50564991590457</c:v>
                </c:pt>
                <c:pt idx="28">
                  <c:v>70.26005754837864</c:v>
                </c:pt>
                <c:pt idx="29">
                  <c:v>79.817574001806435</c:v>
                </c:pt>
                <c:pt idx="30">
                  <c:v>77.351534239176104</c:v>
                </c:pt>
                <c:pt idx="31">
                  <c:v>111.74243959431507</c:v>
                </c:pt>
                <c:pt idx="32">
                  <c:v>89.017959516634903</c:v>
                </c:pt>
                <c:pt idx="33">
                  <c:v>57.610176290195142</c:v>
                </c:pt>
                <c:pt idx="34">
                  <c:v>53.804002633053507</c:v>
                </c:pt>
                <c:pt idx="35">
                  <c:v>22.395078674968552</c:v>
                </c:pt>
                <c:pt idx="36">
                  <c:v>30.214454604426226</c:v>
                </c:pt>
                <c:pt idx="37">
                  <c:v>38.838179032119065</c:v>
                </c:pt>
                <c:pt idx="38">
                  <c:v>33.82498104634778</c:v>
                </c:pt>
                <c:pt idx="39">
                  <c:v>65.261672830353874</c:v>
                </c:pt>
                <c:pt idx="40">
                  <c:v>56.467159797347854</c:v>
                </c:pt>
                <c:pt idx="41">
                  <c:v>76.639420958889488</c:v>
                </c:pt>
                <c:pt idx="42">
                  <c:v>76.815474061990415</c:v>
                </c:pt>
                <c:pt idx="43">
                  <c:v>103.18037648975572</c:v>
                </c:pt>
                <c:pt idx="44">
                  <c:v>89.373640259818004</c:v>
                </c:pt>
                <c:pt idx="45">
                  <c:v>81.783354041723214</c:v>
                </c:pt>
                <c:pt idx="46">
                  <c:v>92.557797141067098</c:v>
                </c:pt>
                <c:pt idx="47">
                  <c:v>79.962262671439049</c:v>
                </c:pt>
                <c:pt idx="48">
                  <c:v>87.140404443888471</c:v>
                </c:pt>
                <c:pt idx="49">
                  <c:v>48.959540008401291</c:v>
                </c:pt>
                <c:pt idx="50">
                  <c:v>66.750411695325454</c:v>
                </c:pt>
                <c:pt idx="51">
                  <c:v>64.046433249361002</c:v>
                </c:pt>
                <c:pt idx="52">
                  <c:v>68.05481028836202</c:v>
                </c:pt>
                <c:pt idx="53">
                  <c:v>66.521621760330021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E-4CA4-B471-B0914F74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18095"/>
        <c:axId val="473318511"/>
      </c:lineChart>
      <c:catAx>
        <c:axId val="4733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318511"/>
        <c:crosses val="autoZero"/>
        <c:auto val="1"/>
        <c:lblAlgn val="ctr"/>
        <c:lblOffset val="100"/>
        <c:tickMarkSkip val="2"/>
        <c:noMultiLvlLbl val="0"/>
      </c:catAx>
      <c:valAx>
        <c:axId val="4733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3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D$2" horiz="1" max="100" page="0" val="5"/>
</file>

<file path=xl/ctrlProps/ctrlProp2.xml><?xml version="1.0" encoding="utf-8"?>
<formControlPr xmlns="http://schemas.microsoft.com/office/spreadsheetml/2009/9/main" objectType="Scroll" dx="26" fmlaLink="$D$3" horiz="1" max="100" page="0" val="10"/>
</file>

<file path=xl/ctrlProps/ctrlProp3.xml><?xml version="1.0" encoding="utf-8"?>
<formControlPr xmlns="http://schemas.microsoft.com/office/spreadsheetml/2009/9/main" objectType="Scroll" dx="26" fmlaLink="$D$4" horiz="1" max="100" page="0" val="10"/>
</file>

<file path=xl/ctrlProps/ctrlProp4.xml><?xml version="1.0" encoding="utf-8"?>
<formControlPr xmlns="http://schemas.microsoft.com/office/spreadsheetml/2009/9/main" objectType="Scroll" dx="26" fmlaLink="$D$2" horiz="1" max="100" page="0" val="9"/>
</file>

<file path=xl/ctrlProps/ctrlProp5.xml><?xml version="1.0" encoding="utf-8"?>
<formControlPr xmlns="http://schemas.microsoft.com/office/spreadsheetml/2009/9/main" objectType="Scroll" dx="26" fmlaLink="$D$3" horiz="1" max="100" page="0" val="79"/>
</file>

<file path=xl/ctrlProps/ctrlProp6.xml><?xml version="1.0" encoding="utf-8"?>
<formControlPr xmlns="http://schemas.microsoft.com/office/spreadsheetml/2009/9/main" objectType="Scroll" dx="26" fmlaLink="$D$4" horiz="1" max="100" page="0" val="84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574964</xdr:colOff>
      <xdr:row>18</xdr:row>
      <xdr:rowOff>126670</xdr:rowOff>
    </xdr:from>
    <xdr:to>
      <xdr:col>22</xdr:col>
      <xdr:colOff>190995</xdr:colOff>
      <xdr:row>35</xdr:row>
      <xdr:rowOff>109846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134587</xdr:colOff>
      <xdr:row>37</xdr:row>
      <xdr:rowOff>195944</xdr:rowOff>
    </xdr:from>
    <xdr:to>
      <xdr:col>19</xdr:col>
      <xdr:colOff>334839</xdr:colOff>
      <xdr:row>51</xdr:row>
      <xdr:rowOff>126671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605" t="22052" r="12148" b="18148"/>
        <a:stretch/>
      </xdr:blipFill>
      <xdr:spPr>
        <a:xfrm>
          <a:off x="12201896" y="8508671"/>
          <a:ext cx="2550348" cy="3034145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55416</xdr:colOff>
      <xdr:row>20</xdr:row>
      <xdr:rowOff>5936</xdr:rowOff>
    </xdr:from>
    <xdr:to>
      <xdr:col>26</xdr:col>
      <xdr:colOff>431469</xdr:colOff>
      <xdr:row>36</xdr:row>
      <xdr:rowOff>181884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534392</xdr:colOff>
      <xdr:row>0</xdr:row>
      <xdr:rowOff>221673</xdr:rowOff>
    </xdr:from>
    <xdr:to>
      <xdr:col>27</xdr:col>
      <xdr:colOff>586422</xdr:colOff>
      <xdr:row>13</xdr:row>
      <xdr:rowOff>225631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605" t="22052" r="12148" b="18148"/>
        <a:stretch/>
      </xdr:blipFill>
      <xdr:spPr>
        <a:xfrm>
          <a:off x="18476028" y="221673"/>
          <a:ext cx="2490430" cy="2954976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395844</xdr:colOff>
      <xdr:row>7</xdr:row>
      <xdr:rowOff>0</xdr:rowOff>
    </xdr:from>
    <xdr:to>
      <xdr:col>19</xdr:col>
      <xdr:colOff>514597</xdr:colOff>
      <xdr:row>20</xdr:row>
      <xdr:rowOff>148441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8605" t="22052" r="12148" b="18148"/>
        <a:stretch/>
      </xdr:blipFill>
      <xdr:spPr>
        <a:xfrm>
          <a:off x="13433664" y="6331330"/>
          <a:ext cx="2557153" cy="3024447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>
    <xdr:from>
      <xdr:col>0</xdr:col>
      <xdr:colOff>252351</xdr:colOff>
      <xdr:row>13</xdr:row>
      <xdr:rowOff>73230</xdr:rowOff>
    </xdr:from>
    <xdr:to>
      <xdr:col>5</xdr:col>
      <xdr:colOff>994559</xdr:colOff>
      <xdr:row>25</xdr:row>
      <xdr:rowOff>203859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124215</xdr:colOff>
      <xdr:row>20</xdr:row>
      <xdr:rowOff>19061</xdr:rowOff>
    </xdr:from>
    <xdr:to>
      <xdr:col>22</xdr:col>
      <xdr:colOff>173724</xdr:colOff>
      <xdr:row>37</xdr:row>
      <xdr:rowOff>2236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369545</xdr:colOff>
      <xdr:row>38</xdr:row>
      <xdr:rowOff>25894</xdr:rowOff>
    </xdr:from>
    <xdr:to>
      <xdr:col>18</xdr:col>
      <xdr:colOff>651353</xdr:colOff>
      <xdr:row>51</xdr:row>
      <xdr:rowOff>175827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605" t="22052" r="12148" b="18148"/>
        <a:stretch/>
      </xdr:blipFill>
      <xdr:spPr>
        <a:xfrm>
          <a:off x="12404970" y="8439209"/>
          <a:ext cx="2536493" cy="2999604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405741</xdr:colOff>
      <xdr:row>1</xdr:row>
      <xdr:rowOff>69274</xdr:rowOff>
    </xdr:from>
    <xdr:to>
      <xdr:col>17</xdr:col>
      <xdr:colOff>425533</xdr:colOff>
      <xdr:row>8</xdr:row>
      <xdr:rowOff>178132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267195</xdr:colOff>
      <xdr:row>15</xdr:row>
      <xdr:rowOff>89066</xdr:rowOff>
    </xdr:from>
    <xdr:to>
      <xdr:col>14</xdr:col>
      <xdr:colOff>682831</xdr:colOff>
      <xdr:row>29</xdr:row>
      <xdr:rowOff>19793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605" t="22052" r="12148" b="18148"/>
        <a:stretch/>
      </xdr:blipFill>
      <xdr:spPr>
        <a:xfrm>
          <a:off x="12310753" y="3384469"/>
          <a:ext cx="2572987" cy="2978727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1</xdr:row>
          <xdr:rowOff>38100</xdr:rowOff>
        </xdr:from>
        <xdr:to>
          <xdr:col>5</xdr:col>
          <xdr:colOff>487680</xdr:colOff>
          <xdr:row>1</xdr:row>
          <xdr:rowOff>198120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2</xdr:row>
          <xdr:rowOff>53340</xdr:rowOff>
        </xdr:from>
        <xdr:to>
          <xdr:col>5</xdr:col>
          <xdr:colOff>487680</xdr:colOff>
          <xdr:row>2</xdr:row>
          <xdr:rowOff>205740</xdr:rowOff>
        </xdr:to>
        <xdr:sp macro="" textlink="">
          <xdr:nvSpPr>
            <xdr:cNvPr id="8194" name="Scroll Ba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3</xdr:row>
          <xdr:rowOff>53340</xdr:rowOff>
        </xdr:from>
        <xdr:to>
          <xdr:col>5</xdr:col>
          <xdr:colOff>487680</xdr:colOff>
          <xdr:row>3</xdr:row>
          <xdr:rowOff>205740</xdr:rowOff>
        </xdr:to>
        <xdr:sp macro="" textlink="">
          <xdr:nvSpPr>
            <xdr:cNvPr id="8195" name="Scroll Ba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15</xdr:col>
      <xdr:colOff>79169</xdr:colOff>
      <xdr:row>15</xdr:row>
      <xdr:rowOff>38886</xdr:rowOff>
    </xdr:from>
    <xdr:to>
      <xdr:col>20</xdr:col>
      <xdr:colOff>360265</xdr:colOff>
      <xdr:row>25</xdr:row>
      <xdr:rowOff>59376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</a:blip>
        <a:stretch>
          <a:fillRect/>
        </a:stretch>
      </xdr:blipFill>
      <xdr:spPr>
        <a:xfrm>
          <a:off x="15091559" y="3324392"/>
          <a:ext cx="3715044" cy="21976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405740</xdr:colOff>
      <xdr:row>5</xdr:row>
      <xdr:rowOff>33647</xdr:rowOff>
    </xdr:from>
    <xdr:to>
      <xdr:col>18</xdr:col>
      <xdr:colOff>425533</xdr:colOff>
      <xdr:row>14</xdr:row>
      <xdr:rowOff>178131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286987</xdr:colOff>
      <xdr:row>21</xdr:row>
      <xdr:rowOff>118753</xdr:rowOff>
    </xdr:from>
    <xdr:to>
      <xdr:col>16</xdr:col>
      <xdr:colOff>455221</xdr:colOff>
      <xdr:row>35</xdr:row>
      <xdr:rowOff>49480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605" t="22052" r="12148" b="18148"/>
        <a:stretch/>
      </xdr:blipFill>
      <xdr:spPr>
        <a:xfrm>
          <a:off x="12825351" y="4720441"/>
          <a:ext cx="2572987" cy="2978727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1</xdr:row>
          <xdr:rowOff>38100</xdr:rowOff>
        </xdr:from>
        <xdr:to>
          <xdr:col>5</xdr:col>
          <xdr:colOff>434340</xdr:colOff>
          <xdr:row>1</xdr:row>
          <xdr:rowOff>198120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2</xdr:row>
          <xdr:rowOff>53340</xdr:rowOff>
        </xdr:from>
        <xdr:to>
          <xdr:col>5</xdr:col>
          <xdr:colOff>434340</xdr:colOff>
          <xdr:row>2</xdr:row>
          <xdr:rowOff>205740</xdr:rowOff>
        </xdr:to>
        <xdr:sp macro="" textlink="">
          <xdr:nvSpPr>
            <xdr:cNvPr id="7172" name="Scroll Bar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3</xdr:row>
          <xdr:rowOff>53340</xdr:rowOff>
        </xdr:from>
        <xdr:to>
          <xdr:col>5</xdr:col>
          <xdr:colOff>434340</xdr:colOff>
          <xdr:row>3</xdr:row>
          <xdr:rowOff>205740</xdr:rowOff>
        </xdr:to>
        <xdr:sp macro="" textlink="">
          <xdr:nvSpPr>
            <xdr:cNvPr id="7173" name="Scroll Bar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5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692728</xdr:colOff>
      <xdr:row>7</xdr:row>
      <xdr:rowOff>183946</xdr:rowOff>
    </xdr:from>
    <xdr:to>
      <xdr:col>12</xdr:col>
      <xdr:colOff>470066</xdr:colOff>
      <xdr:row>19</xdr:row>
      <xdr:rowOff>69561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55728" y="1731037"/>
          <a:ext cx="4245429" cy="25295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D47-37C2-48F0-B6C5-0E19B62AD937}">
  <sheetPr codeName="工作表2"/>
  <dimension ref="A1:AB61"/>
  <sheetViews>
    <sheetView tabSelected="1" topLeftCell="H17" zoomScale="91" zoomScaleNormal="55" workbookViewId="0">
      <selection activeCell="Y36" sqref="Y36"/>
    </sheetView>
  </sheetViews>
  <sheetFormatPr defaultRowHeight="17.399999999999999" x14ac:dyDescent="0.3"/>
  <cols>
    <col min="1" max="3" width="9" style="6" bestFit="1" customWidth="1"/>
    <col min="4" max="4" width="19.109375" style="6" customWidth="1"/>
    <col min="5" max="5" width="10.109375" style="6" bestFit="1" customWidth="1"/>
    <col min="6" max="6" width="22.77734375" style="6" customWidth="1"/>
    <col min="7" max="7" width="13.77734375" style="6" customWidth="1"/>
    <col min="8" max="8" width="14.21875" style="6" customWidth="1"/>
    <col min="9" max="9" width="9" style="6" bestFit="1" customWidth="1"/>
    <col min="10" max="10" width="8.88671875" style="6"/>
    <col min="11" max="11" width="12.88671875" style="6" customWidth="1"/>
    <col min="12" max="12" width="9" style="6" bestFit="1" customWidth="1"/>
    <col min="13" max="13" width="8.88671875" style="6"/>
    <col min="14" max="14" width="11.88671875" style="6" customWidth="1"/>
    <col min="15" max="15" width="8.88671875" style="6"/>
    <col min="16" max="16" width="11.21875" style="6" customWidth="1"/>
    <col min="17" max="17" width="9" style="6" bestFit="1" customWidth="1"/>
    <col min="18" max="18" width="9.5546875" style="6" bestFit="1" customWidth="1"/>
    <col min="19" max="19" width="4.44140625" style="6" customWidth="1"/>
    <col min="20" max="20" width="15.5546875" style="6" customWidth="1"/>
    <col min="21" max="28" width="9" style="6" bestFit="1" customWidth="1"/>
    <col min="29" max="16384" width="8.88671875" style="6"/>
  </cols>
  <sheetData>
    <row r="1" spans="1:28" ht="18" thickBot="1" x14ac:dyDescent="0.35">
      <c r="T1" t="s">
        <v>3</v>
      </c>
      <c r="U1"/>
      <c r="V1"/>
      <c r="W1"/>
      <c r="X1"/>
      <c r="Y1"/>
      <c r="Z1"/>
      <c r="AA1"/>
      <c r="AB1"/>
    </row>
    <row r="2" spans="1:28" ht="18" thickBot="1" x14ac:dyDescent="0.35">
      <c r="P2" s="7"/>
      <c r="Q2" s="7" t="s">
        <v>20</v>
      </c>
      <c r="T2"/>
      <c r="U2"/>
      <c r="V2"/>
      <c r="W2"/>
      <c r="X2"/>
      <c r="Y2"/>
      <c r="Z2"/>
      <c r="AA2"/>
      <c r="AB2"/>
    </row>
    <row r="3" spans="1:28" x14ac:dyDescent="0.3">
      <c r="J3" s="44" t="s">
        <v>61</v>
      </c>
      <c r="P3" s="8" t="s">
        <v>29</v>
      </c>
      <c r="Q3" s="8">
        <v>22.030686933071525</v>
      </c>
      <c r="T3" s="4" t="s">
        <v>4</v>
      </c>
      <c r="U3" s="4"/>
      <c r="V3"/>
      <c r="W3"/>
      <c r="X3"/>
      <c r="Y3"/>
      <c r="Z3"/>
      <c r="AA3"/>
      <c r="AB3"/>
    </row>
    <row r="4" spans="1:28" ht="18" thickBot="1" x14ac:dyDescent="0.35">
      <c r="P4" s="9" t="s">
        <v>30</v>
      </c>
      <c r="Q4" s="9">
        <v>0.91527931680121155</v>
      </c>
      <c r="T4" s="1" t="s">
        <v>5</v>
      </c>
      <c r="U4" s="1">
        <v>0.98390095266752364</v>
      </c>
      <c r="V4"/>
      <c r="W4"/>
      <c r="X4"/>
      <c r="Y4"/>
      <c r="Z4"/>
      <c r="AA4"/>
      <c r="AB4"/>
    </row>
    <row r="5" spans="1:28" x14ac:dyDescent="0.3">
      <c r="F5" s="10" t="s">
        <v>31</v>
      </c>
      <c r="T5" s="1" t="s">
        <v>6</v>
      </c>
      <c r="U5" s="1">
        <v>0.96806108466006069</v>
      </c>
      <c r="V5"/>
      <c r="W5"/>
      <c r="X5"/>
      <c r="Y5"/>
      <c r="Z5"/>
      <c r="AA5"/>
      <c r="AB5"/>
    </row>
    <row r="6" spans="1:28" x14ac:dyDescent="0.3">
      <c r="F6" s="23" t="s">
        <v>36</v>
      </c>
      <c r="G6" s="6" t="s">
        <v>33</v>
      </c>
      <c r="K6" s="24" t="s">
        <v>38</v>
      </c>
      <c r="T6" s="1" t="s">
        <v>7</v>
      </c>
      <c r="U6" s="1">
        <v>0.96712170479712134</v>
      </c>
      <c r="V6"/>
      <c r="W6"/>
      <c r="X6"/>
      <c r="Y6"/>
      <c r="Z6"/>
      <c r="AA6"/>
      <c r="AB6"/>
    </row>
    <row r="7" spans="1:28" s="19" customFormat="1" x14ac:dyDescent="0.3">
      <c r="A7" s="37" t="s">
        <v>55</v>
      </c>
      <c r="B7" s="37" t="s">
        <v>56</v>
      </c>
      <c r="C7" s="19" t="s">
        <v>0</v>
      </c>
      <c r="D7" s="19" t="s">
        <v>1</v>
      </c>
      <c r="E7" s="19" t="s">
        <v>2</v>
      </c>
      <c r="F7" s="37" t="s">
        <v>28</v>
      </c>
      <c r="G7" s="19" t="s">
        <v>32</v>
      </c>
      <c r="H7" s="20" t="s">
        <v>35</v>
      </c>
      <c r="I7" s="19" t="s">
        <v>34</v>
      </c>
      <c r="K7" s="20" t="s">
        <v>39</v>
      </c>
      <c r="L7" s="20" t="s">
        <v>40</v>
      </c>
      <c r="N7" s="20" t="s">
        <v>41</v>
      </c>
      <c r="P7" s="38"/>
      <c r="Q7" s="38" t="s">
        <v>53</v>
      </c>
      <c r="R7" s="38" t="s">
        <v>54</v>
      </c>
      <c r="T7" s="1" t="s">
        <v>8</v>
      </c>
      <c r="U7" s="1">
        <v>1.77712674142449</v>
      </c>
      <c r="V7"/>
      <c r="W7"/>
      <c r="X7"/>
      <c r="Y7"/>
      <c r="Z7"/>
      <c r="AA7"/>
      <c r="AB7"/>
    </row>
    <row r="8" spans="1:28" ht="18" thickBot="1" x14ac:dyDescent="0.35">
      <c r="A8" s="12">
        <v>1</v>
      </c>
      <c r="B8" s="12">
        <v>1</v>
      </c>
      <c r="C8" s="12">
        <v>1</v>
      </c>
      <c r="D8" s="13">
        <v>13.1164370711084</v>
      </c>
      <c r="E8" s="12"/>
      <c r="F8" s="12">
        <f t="shared" ref="F8:F39" si="0">$Q$3+C8*$Q$4</f>
        <v>22.945966249872736</v>
      </c>
      <c r="G8" s="12">
        <f>D8/F8</f>
        <v>0.57162278233461394</v>
      </c>
      <c r="H8" s="12">
        <f>AVERAGE(G8,G20,G32,G44)</f>
        <v>0.72532876200734886</v>
      </c>
      <c r="I8" s="12">
        <f>F8*H8</f>
        <v>16.6433692930826</v>
      </c>
      <c r="K8" s="6">
        <f>D8-I8</f>
        <v>-3.5269322219741994</v>
      </c>
      <c r="L8" s="6">
        <f>K8^2</f>
        <v>12.439250898399864</v>
      </c>
      <c r="N8" s="6">
        <f>ABS(K8/D8)</f>
        <v>0.26889407564368067</v>
      </c>
      <c r="P8" s="38" t="s">
        <v>57</v>
      </c>
      <c r="Q8" s="38">
        <f>AVERAGE(L8:L55)</f>
        <v>82.184042024789903</v>
      </c>
      <c r="R8" s="39">
        <f>AVERAGE(N8:N55)</f>
        <v>0.2030467830419532</v>
      </c>
      <c r="T8" s="2" t="s">
        <v>9</v>
      </c>
      <c r="U8" s="2">
        <v>36</v>
      </c>
      <c r="V8"/>
      <c r="W8"/>
      <c r="X8"/>
      <c r="Y8"/>
      <c r="Z8"/>
      <c r="AA8"/>
      <c r="AB8"/>
    </row>
    <row r="9" spans="1:28" x14ac:dyDescent="0.3">
      <c r="A9" s="12">
        <v>1</v>
      </c>
      <c r="B9" s="12">
        <v>2</v>
      </c>
      <c r="C9" s="12">
        <v>2</v>
      </c>
      <c r="D9" s="13">
        <v>10.148928755682199</v>
      </c>
      <c r="E9" s="12"/>
      <c r="F9" s="12">
        <f t="shared" si="0"/>
        <v>23.861245566673947</v>
      </c>
      <c r="G9" s="12">
        <f t="shared" ref="G9:G61" si="1">D9/F9</f>
        <v>0.42533105521770431</v>
      </c>
      <c r="H9" s="12">
        <f>AVERAGE(G9,G21,G33,G45)</f>
        <v>0.66741074358372099</v>
      </c>
      <c r="I9" s="12">
        <f t="shared" ref="I9:I49" si="2">F9*H9</f>
        <v>15.925251646487625</v>
      </c>
      <c r="K9" s="6">
        <f t="shared" ref="K9:K61" si="3">D9-I9</f>
        <v>-5.7763228908054263</v>
      </c>
      <c r="L9" s="6">
        <f t="shared" ref="L9:L61" si="4">K9^2</f>
        <v>33.365906138842753</v>
      </c>
      <c r="N9" s="6">
        <f t="shared" ref="N9:N61" si="5">ABS(K9/D9)</f>
        <v>0.5691559207735466</v>
      </c>
      <c r="P9" s="38" t="s">
        <v>58</v>
      </c>
      <c r="Q9" s="38">
        <f>AVERAGE(L56:L61)</f>
        <v>495.07497516712164</v>
      </c>
      <c r="R9" s="39">
        <f>AVERAGE(N56:N61)</f>
        <v>0.33528436820628932</v>
      </c>
      <c r="T9"/>
      <c r="U9"/>
      <c r="V9"/>
      <c r="W9"/>
      <c r="X9"/>
      <c r="Y9"/>
      <c r="Z9"/>
      <c r="AA9"/>
      <c r="AB9"/>
    </row>
    <row r="10" spans="1:28" ht="18" thickBot="1" x14ac:dyDescent="0.35">
      <c r="A10" s="12">
        <v>1</v>
      </c>
      <c r="B10" s="12">
        <v>3</v>
      </c>
      <c r="C10" s="12">
        <v>3</v>
      </c>
      <c r="D10" s="13">
        <v>31.023818588332201</v>
      </c>
      <c r="E10" s="12"/>
      <c r="F10" s="12">
        <f t="shared" si="0"/>
        <v>24.776524883475162</v>
      </c>
      <c r="G10" s="12">
        <f t="shared" si="1"/>
        <v>1.2521456795994705</v>
      </c>
      <c r="H10" s="12">
        <f t="shared" ref="H10:H18" si="6">AVERAGE(G10,G22,G34,G46)</f>
        <v>0.86912333480897508</v>
      </c>
      <c r="I10" s="12">
        <f t="shared" si="2"/>
        <v>21.533855931703485</v>
      </c>
      <c r="K10" s="6">
        <f t="shared" si="3"/>
        <v>9.4899626566287161</v>
      </c>
      <c r="L10" s="6">
        <f t="shared" si="4"/>
        <v>90.059391224207559</v>
      </c>
      <c r="N10" s="6">
        <f t="shared" si="5"/>
        <v>0.30589279748424686</v>
      </c>
      <c r="T10" t="s">
        <v>10</v>
      </c>
      <c r="U10"/>
      <c r="V10"/>
      <c r="W10"/>
      <c r="X10"/>
      <c r="Y10"/>
      <c r="Z10"/>
      <c r="AA10"/>
      <c r="AB10"/>
    </row>
    <row r="11" spans="1:28" x14ac:dyDescent="0.3">
      <c r="A11" s="12">
        <v>1</v>
      </c>
      <c r="B11" s="12">
        <v>4</v>
      </c>
      <c r="C11" s="12">
        <v>4</v>
      </c>
      <c r="D11" s="13">
        <v>48.015015077164001</v>
      </c>
      <c r="E11" s="12"/>
      <c r="F11" s="12">
        <f t="shared" si="0"/>
        <v>25.691804200276373</v>
      </c>
      <c r="G11" s="12">
        <f t="shared" si="1"/>
        <v>1.8688845167459081</v>
      </c>
      <c r="H11" s="12">
        <f t="shared" si="6"/>
        <v>1.2950985515940161</v>
      </c>
      <c r="I11" s="12">
        <f t="shared" si="2"/>
        <v>33.27341840761499</v>
      </c>
      <c r="K11" s="6">
        <f t="shared" si="3"/>
        <v>14.741596669549011</v>
      </c>
      <c r="L11" s="6">
        <f t="shared" si="4"/>
        <v>217.31467236765849</v>
      </c>
      <c r="N11" s="6">
        <f t="shared" si="5"/>
        <v>0.30702055692074814</v>
      </c>
      <c r="T11" s="3"/>
      <c r="U11" s="3" t="s">
        <v>15</v>
      </c>
      <c r="V11" s="3" t="s">
        <v>16</v>
      </c>
      <c r="W11" s="3" t="s">
        <v>17</v>
      </c>
      <c r="X11" s="3" t="s">
        <v>18</v>
      </c>
      <c r="Y11" s="3" t="s">
        <v>19</v>
      </c>
      <c r="Z11"/>
      <c r="AA11"/>
      <c r="AB11"/>
    </row>
    <row r="12" spans="1:28" x14ac:dyDescent="0.3">
      <c r="A12" s="12">
        <v>1</v>
      </c>
      <c r="B12" s="12">
        <v>5</v>
      </c>
      <c r="C12" s="12">
        <v>5</v>
      </c>
      <c r="D12" s="13">
        <v>44.482152024402097</v>
      </c>
      <c r="E12" s="12"/>
      <c r="F12" s="12">
        <f t="shared" si="0"/>
        <v>26.607083517077584</v>
      </c>
      <c r="G12" s="12">
        <f t="shared" si="1"/>
        <v>1.6718161536138119</v>
      </c>
      <c r="H12" s="12">
        <f t="shared" si="6"/>
        <v>1.2338248904537901</v>
      </c>
      <c r="I12" s="12">
        <f t="shared" si="2"/>
        <v>32.828481905753094</v>
      </c>
      <c r="K12" s="6">
        <f t="shared" si="3"/>
        <v>11.653670118649003</v>
      </c>
      <c r="L12" s="6">
        <f t="shared" si="4"/>
        <v>135.80802723429267</v>
      </c>
      <c r="N12" s="6">
        <f t="shared" si="5"/>
        <v>0.26198530395417946</v>
      </c>
      <c r="T12" s="1" t="s">
        <v>11</v>
      </c>
      <c r="U12" s="1">
        <v>1</v>
      </c>
      <c r="V12" s="1">
        <v>3254.6052448634982</v>
      </c>
      <c r="W12" s="1">
        <v>3254.6052448634982</v>
      </c>
      <c r="X12" s="1">
        <v>1030.5320806334121</v>
      </c>
      <c r="Y12" s="1">
        <v>5.1653761244781067E-27</v>
      </c>
      <c r="Z12"/>
      <c r="AA12"/>
      <c r="AB12"/>
    </row>
    <row r="13" spans="1:28" x14ac:dyDescent="0.3">
      <c r="A13" s="12">
        <v>1</v>
      </c>
      <c r="B13" s="12">
        <v>6</v>
      </c>
      <c r="C13" s="12">
        <v>6</v>
      </c>
      <c r="D13" s="13">
        <v>47.073669347289503</v>
      </c>
      <c r="E13" s="12"/>
      <c r="F13" s="12">
        <f t="shared" si="0"/>
        <v>27.522362833878795</v>
      </c>
      <c r="G13" s="12">
        <f t="shared" si="1"/>
        <v>1.7103789246373835</v>
      </c>
      <c r="H13" s="12">
        <f t="shared" si="6"/>
        <v>1.3604474865156146</v>
      </c>
      <c r="I13" s="12">
        <f t="shared" si="2"/>
        <v>37.442729340321172</v>
      </c>
      <c r="K13" s="6">
        <f t="shared" si="3"/>
        <v>9.6309400069683306</v>
      </c>
      <c r="L13" s="6">
        <f t="shared" si="4"/>
        <v>92.755005417823142</v>
      </c>
      <c r="N13" s="6">
        <f t="shared" si="5"/>
        <v>0.20459293147333285</v>
      </c>
      <c r="T13" s="1" t="s">
        <v>12</v>
      </c>
      <c r="U13" s="1">
        <v>34</v>
      </c>
      <c r="V13" s="1">
        <v>107.3781014729249</v>
      </c>
      <c r="W13" s="1">
        <v>3.1581794550860263</v>
      </c>
      <c r="X13" s="1"/>
      <c r="Y13" s="1"/>
      <c r="Z13"/>
      <c r="AA13"/>
      <c r="AB13"/>
    </row>
    <row r="14" spans="1:28" ht="18" thickBot="1" x14ac:dyDescent="0.35">
      <c r="A14" s="12">
        <v>1</v>
      </c>
      <c r="B14" s="12">
        <v>7</v>
      </c>
      <c r="C14" s="12">
        <v>7</v>
      </c>
      <c r="D14" s="13">
        <v>34.169364738717299</v>
      </c>
      <c r="E14" s="12">
        <f>(SUM(D8:D19)+SUM(D9:D20))/(2*12)</f>
        <v>32.349895967234275</v>
      </c>
      <c r="F14" s="12">
        <f t="shared" si="0"/>
        <v>28.437642150680006</v>
      </c>
      <c r="G14" s="12">
        <f t="shared" si="1"/>
        <v>1.2015540725094973</v>
      </c>
      <c r="H14" s="12">
        <f t="shared" si="6"/>
        <v>1.1833300401782334</v>
      </c>
      <c r="I14" s="12">
        <f t="shared" si="2"/>
        <v>33.651116228738395</v>
      </c>
      <c r="K14" s="6">
        <f t="shared" si="3"/>
        <v>0.51824850997890337</v>
      </c>
      <c r="L14" s="6">
        <f t="shared" si="4"/>
        <v>0.26858151809535352</v>
      </c>
      <c r="N14" s="6">
        <f t="shared" si="5"/>
        <v>1.516705136141077E-2</v>
      </c>
      <c r="T14" s="2" t="s">
        <v>13</v>
      </c>
      <c r="U14" s="2">
        <v>35</v>
      </c>
      <c r="V14" s="2">
        <v>3361.983346336423</v>
      </c>
      <c r="W14" s="2"/>
      <c r="X14" s="2"/>
      <c r="Y14" s="2"/>
      <c r="Z14"/>
      <c r="AA14"/>
      <c r="AB14"/>
    </row>
    <row r="15" spans="1:28" ht="18" thickBot="1" x14ac:dyDescent="0.35">
      <c r="A15" s="12">
        <v>1</v>
      </c>
      <c r="B15" s="12">
        <v>8</v>
      </c>
      <c r="C15" s="12">
        <v>8</v>
      </c>
      <c r="D15" s="13">
        <v>46.7482213177055</v>
      </c>
      <c r="E15" s="12">
        <f t="shared" ref="E15:E49" si="7">(SUM(D9:D20)+SUM(D10:D21))/(2*12)</f>
        <v>33.450226526422938</v>
      </c>
      <c r="F15" s="12">
        <f t="shared" si="0"/>
        <v>29.352921467481217</v>
      </c>
      <c r="G15" s="12">
        <f t="shared" si="1"/>
        <v>1.5926258437169791</v>
      </c>
      <c r="H15" s="12">
        <f t="shared" si="6"/>
        <v>1.350408282974868</v>
      </c>
      <c r="I15" s="12">
        <f t="shared" si="2"/>
        <v>39.638428279197456</v>
      </c>
      <c r="K15" s="6">
        <f t="shared" si="3"/>
        <v>7.1097930385080446</v>
      </c>
      <c r="L15" s="6">
        <f t="shared" si="4"/>
        <v>50.549157050417456</v>
      </c>
      <c r="N15" s="6">
        <f t="shared" si="5"/>
        <v>0.15208692091596798</v>
      </c>
      <c r="T15"/>
      <c r="U15"/>
      <c r="V15"/>
      <c r="W15"/>
      <c r="X15"/>
      <c r="Y15"/>
      <c r="Z15"/>
      <c r="AA15"/>
      <c r="AB15"/>
    </row>
    <row r="16" spans="1:28" x14ac:dyDescent="0.3">
      <c r="A16" s="12">
        <v>1</v>
      </c>
      <c r="B16" s="12">
        <v>9</v>
      </c>
      <c r="C16" s="12">
        <v>9</v>
      </c>
      <c r="D16" s="13">
        <v>32.705369869992701</v>
      </c>
      <c r="E16" s="12">
        <f t="shared" si="7"/>
        <v>33.701770842920268</v>
      </c>
      <c r="F16" s="12">
        <f t="shared" si="0"/>
        <v>30.268200784282428</v>
      </c>
      <c r="G16" s="12">
        <f t="shared" si="1"/>
        <v>1.0805191264284146</v>
      </c>
      <c r="H16" s="12">
        <f t="shared" si="6"/>
        <v>1.099644721251426</v>
      </c>
      <c r="I16" s="12">
        <f t="shared" si="2"/>
        <v>33.284267214214445</v>
      </c>
      <c r="K16" s="6">
        <f t="shared" si="3"/>
        <v>-0.57889734422174399</v>
      </c>
      <c r="L16" s="6">
        <f t="shared" si="4"/>
        <v>0.33512213514698835</v>
      </c>
      <c r="N16" s="6">
        <f t="shared" si="5"/>
        <v>1.7700376009289056E-2</v>
      </c>
      <c r="T16" s="3"/>
      <c r="U16" s="3" t="s">
        <v>20</v>
      </c>
      <c r="V16" s="3" t="s">
        <v>8</v>
      </c>
      <c r="W16" s="3" t="s">
        <v>21</v>
      </c>
      <c r="X16" s="3" t="s">
        <v>22</v>
      </c>
      <c r="Y16" s="3" t="s">
        <v>23</v>
      </c>
      <c r="Z16" s="3" t="s">
        <v>24</v>
      </c>
      <c r="AA16" s="3" t="s">
        <v>25</v>
      </c>
      <c r="AB16" s="3" t="s">
        <v>26</v>
      </c>
    </row>
    <row r="17" spans="1:28" x14ac:dyDescent="0.3">
      <c r="A17" s="12">
        <v>1</v>
      </c>
      <c r="B17" s="12">
        <v>10</v>
      </c>
      <c r="C17" s="12">
        <v>10</v>
      </c>
      <c r="D17" s="13">
        <v>41.448023140758401</v>
      </c>
      <c r="E17" s="12">
        <f>(SUM(D11:D22)+SUM(D12:D23))/(2*12)</f>
        <v>32.8669619167622</v>
      </c>
      <c r="F17" s="12">
        <f t="shared" si="0"/>
        <v>31.183480101083639</v>
      </c>
      <c r="G17" s="12">
        <f t="shared" si="1"/>
        <v>1.3291660522302662</v>
      </c>
      <c r="H17" s="12">
        <f t="shared" si="6"/>
        <v>0.98495591428182561</v>
      </c>
      <c r="I17" s="12">
        <f t="shared" si="2"/>
        <v>30.714353153451952</v>
      </c>
      <c r="K17" s="6">
        <f t="shared" si="3"/>
        <v>10.733669987306449</v>
      </c>
      <c r="L17" s="6">
        <f t="shared" si="4"/>
        <v>115.21167139640322</v>
      </c>
      <c r="N17" s="6">
        <f t="shared" si="5"/>
        <v>0.25896699465869988</v>
      </c>
      <c r="T17" s="1" t="s">
        <v>14</v>
      </c>
      <c r="U17" s="1">
        <v>22.030686933071525</v>
      </c>
      <c r="V17" s="1">
        <v>0.75873589537473152</v>
      </c>
      <c r="W17" s="1">
        <v>29.036041483434502</v>
      </c>
      <c r="X17" s="1">
        <v>1.3947106189859957E-25</v>
      </c>
      <c r="Y17" s="1">
        <v>20.488750075673963</v>
      </c>
      <c r="Z17" s="1">
        <v>23.572623790469088</v>
      </c>
      <c r="AA17" s="1">
        <v>20.488750075673963</v>
      </c>
      <c r="AB17" s="1">
        <v>23.572623790469088</v>
      </c>
    </row>
    <row r="18" spans="1:28" ht="18" thickBot="1" x14ac:dyDescent="0.35">
      <c r="A18" s="12">
        <v>1</v>
      </c>
      <c r="B18" s="12">
        <v>11</v>
      </c>
      <c r="C18" s="12">
        <v>11</v>
      </c>
      <c r="D18" s="13">
        <v>24.211820937762599</v>
      </c>
      <c r="E18" s="12">
        <f t="shared" si="7"/>
        <v>32.398494732086718</v>
      </c>
      <c r="F18" s="12">
        <f t="shared" si="0"/>
        <v>32.09875941788485</v>
      </c>
      <c r="G18" s="12">
        <f t="shared" si="1"/>
        <v>0.75429148592802653</v>
      </c>
      <c r="H18" s="12">
        <f t="shared" si="6"/>
        <v>0.93803371261090474</v>
      </c>
      <c r="I18" s="12">
        <f t="shared" si="2"/>
        <v>30.109718466962768</v>
      </c>
      <c r="K18" s="6">
        <f t="shared" si="3"/>
        <v>-5.8978975292001685</v>
      </c>
      <c r="L18" s="6">
        <f t="shared" si="4"/>
        <v>34.78519526494545</v>
      </c>
      <c r="N18" s="6">
        <f t="shared" si="5"/>
        <v>0.24359578506552387</v>
      </c>
      <c r="T18" s="2" t="s">
        <v>27</v>
      </c>
      <c r="U18" s="2">
        <v>0.91527931680121155</v>
      </c>
      <c r="V18" s="2">
        <v>2.8511685405379808E-2</v>
      </c>
      <c r="W18" s="2">
        <v>32.101901511178625</v>
      </c>
      <c r="X18" s="2">
        <v>5.1653761244780708E-27</v>
      </c>
      <c r="Y18" s="2">
        <v>0.85733660068473427</v>
      </c>
      <c r="Z18" s="2">
        <v>0.97322203291768883</v>
      </c>
      <c r="AA18" s="2">
        <v>0.85733660068473427</v>
      </c>
      <c r="AB18" s="2">
        <v>0.97322203291768883</v>
      </c>
    </row>
    <row r="19" spans="1:28" x14ac:dyDescent="0.3">
      <c r="A19" s="12">
        <v>1</v>
      </c>
      <c r="B19" s="12">
        <v>12</v>
      </c>
      <c r="C19" s="12">
        <v>12</v>
      </c>
      <c r="D19" s="13">
        <v>11.5542116966742</v>
      </c>
      <c r="E19" s="12">
        <f t="shared" si="7"/>
        <v>32.058106617407923</v>
      </c>
      <c r="F19" s="12">
        <f t="shared" si="0"/>
        <v>33.014038734686068</v>
      </c>
      <c r="G19" s="12">
        <f t="shared" si="1"/>
        <v>0.34997874054514916</v>
      </c>
      <c r="H19" s="12">
        <f>AVERAGE(G19,G31,G43,G55)</f>
        <v>0.67314728174238769</v>
      </c>
      <c r="I19" s="12">
        <f t="shared" si="2"/>
        <v>22.223310433591823</v>
      </c>
      <c r="K19" s="6">
        <f t="shared" si="3"/>
        <v>-10.669098736917624</v>
      </c>
      <c r="L19" s="6">
        <f t="shared" si="4"/>
        <v>113.82966785809724</v>
      </c>
      <c r="N19" s="6">
        <f t="shared" si="5"/>
        <v>0.92339477733376218</v>
      </c>
      <c r="T19"/>
      <c r="U19"/>
      <c r="V19"/>
      <c r="W19"/>
      <c r="X19"/>
      <c r="Y19"/>
      <c r="Z19"/>
      <c r="AA19"/>
      <c r="AB19"/>
    </row>
    <row r="20" spans="1:28" x14ac:dyDescent="0.3">
      <c r="A20" s="14">
        <v>2</v>
      </c>
      <c r="B20" s="14">
        <v>1</v>
      </c>
      <c r="C20" s="14">
        <v>13</v>
      </c>
      <c r="D20" s="15">
        <v>20.119875153552901</v>
      </c>
      <c r="E20" s="14">
        <f t="shared" si="7"/>
        <v>32.276578437433805</v>
      </c>
      <c r="F20" s="14">
        <f t="shared" si="0"/>
        <v>33.929318051487272</v>
      </c>
      <c r="G20" s="14">
        <f t="shared" si="1"/>
        <v>0.59299379737079505</v>
      </c>
      <c r="H20" s="14">
        <v>0.72532876200734886</v>
      </c>
      <c r="I20" s="14">
        <f t="shared" si="2"/>
        <v>24.609910258038855</v>
      </c>
      <c r="K20" s="6">
        <f t="shared" si="3"/>
        <v>-4.4900351044859548</v>
      </c>
      <c r="L20" s="6">
        <f t="shared" si="4"/>
        <v>20.160415239516198</v>
      </c>
      <c r="N20" s="6">
        <f t="shared" si="5"/>
        <v>0.22316416330710057</v>
      </c>
      <c r="T20"/>
      <c r="U20"/>
      <c r="V20"/>
      <c r="W20"/>
      <c r="X20"/>
      <c r="Y20"/>
      <c r="Z20"/>
      <c r="AA20"/>
      <c r="AB20"/>
    </row>
    <row r="21" spans="1:28" x14ac:dyDescent="0.3">
      <c r="A21" s="14">
        <v>2</v>
      </c>
      <c r="B21" s="14">
        <v>2</v>
      </c>
      <c r="C21" s="14">
        <v>14</v>
      </c>
      <c r="D21" s="15">
        <v>29.553424093765599</v>
      </c>
      <c r="E21" s="14">
        <f t="shared" si="7"/>
        <v>33.306460094872598</v>
      </c>
      <c r="F21" s="14">
        <f t="shared" si="0"/>
        <v>34.84459736828849</v>
      </c>
      <c r="G21" s="14">
        <f t="shared" si="1"/>
        <v>0.84814939261320599</v>
      </c>
      <c r="H21" s="14">
        <v>0.66741074358372099</v>
      </c>
      <c r="I21" s="14">
        <f t="shared" si="2"/>
        <v>23.255658639444789</v>
      </c>
      <c r="K21" s="6">
        <f t="shared" si="3"/>
        <v>6.2977654543208104</v>
      </c>
      <c r="L21" s="6">
        <f t="shared" si="4"/>
        <v>39.661849717636606</v>
      </c>
      <c r="N21" s="6">
        <f t="shared" si="5"/>
        <v>0.21309765779896031</v>
      </c>
      <c r="T21"/>
      <c r="U21"/>
      <c r="V21"/>
      <c r="W21"/>
      <c r="X21"/>
      <c r="Y21"/>
      <c r="Z21"/>
      <c r="AA21"/>
      <c r="AB21"/>
    </row>
    <row r="22" spans="1:28" x14ac:dyDescent="0.3">
      <c r="A22" s="14">
        <v>2</v>
      </c>
      <c r="B22" s="14">
        <v>3</v>
      </c>
      <c r="C22" s="14">
        <v>15</v>
      </c>
      <c r="D22" s="15">
        <v>17.656386846184599</v>
      </c>
      <c r="E22" s="14">
        <f t="shared" si="7"/>
        <v>34.944897271776647</v>
      </c>
      <c r="F22" s="14">
        <f t="shared" si="0"/>
        <v>35.759876685089701</v>
      </c>
      <c r="G22" s="14">
        <f t="shared" si="1"/>
        <v>0.49374853838762084</v>
      </c>
      <c r="H22" s="14">
        <v>0.86912333480897508</v>
      </c>
      <c r="I22" s="14">
        <f t="shared" si="2"/>
        <v>31.079743276902878</v>
      </c>
      <c r="K22" s="6">
        <f t="shared" si="3"/>
        <v>-13.423356430718279</v>
      </c>
      <c r="L22" s="6">
        <f t="shared" si="4"/>
        <v>180.18649786610578</v>
      </c>
      <c r="N22" s="6">
        <f t="shared" si="5"/>
        <v>0.76025500277362557</v>
      </c>
    </row>
    <row r="23" spans="1:28" x14ac:dyDescent="0.3">
      <c r="A23" s="14">
        <v>2</v>
      </c>
      <c r="B23" s="14">
        <v>4</v>
      </c>
      <c r="C23" s="14">
        <v>16</v>
      </c>
      <c r="D23" s="15">
        <v>41.347032591517902</v>
      </c>
      <c r="E23" s="14">
        <f t="shared" si="7"/>
        <v>35.70594096653749</v>
      </c>
      <c r="F23" s="14">
        <f t="shared" si="0"/>
        <v>36.675156001890912</v>
      </c>
      <c r="G23" s="14">
        <f t="shared" si="1"/>
        <v>1.1273853228977708</v>
      </c>
      <c r="H23" s="14">
        <v>1.2950985515940161</v>
      </c>
      <c r="I23" s="14">
        <f t="shared" si="2"/>
        <v>47.497941417533504</v>
      </c>
      <c r="K23" s="6">
        <f t="shared" si="3"/>
        <v>-6.150908826015602</v>
      </c>
      <c r="L23" s="6">
        <f t="shared" si="4"/>
        <v>37.833679385956628</v>
      </c>
      <c r="N23" s="6">
        <f t="shared" si="5"/>
        <v>0.148763005238674</v>
      </c>
    </row>
    <row r="24" spans="1:28" x14ac:dyDescent="0.3">
      <c r="A24" s="14">
        <v>2</v>
      </c>
      <c r="B24" s="14">
        <v>5</v>
      </c>
      <c r="C24" s="14">
        <v>17</v>
      </c>
      <c r="D24" s="15">
        <v>39.906922077836597</v>
      </c>
      <c r="E24" s="14">
        <f t="shared" si="7"/>
        <v>36.314751804724857</v>
      </c>
      <c r="F24" s="14">
        <f t="shared" si="0"/>
        <v>37.590435318692123</v>
      </c>
      <c r="G24" s="14">
        <f t="shared" si="1"/>
        <v>1.0616243663981348</v>
      </c>
      <c r="H24" s="14">
        <v>1.2338248904537901</v>
      </c>
      <c r="I24" s="14">
        <f t="shared" si="2"/>
        <v>46.380014739195587</v>
      </c>
      <c r="K24" s="6">
        <f t="shared" si="3"/>
        <v>-6.4730926613589901</v>
      </c>
      <c r="L24" s="6">
        <f t="shared" si="4"/>
        <v>41.900928602539615</v>
      </c>
      <c r="N24" s="6">
        <f t="shared" si="5"/>
        <v>0.16220475858131889</v>
      </c>
    </row>
    <row r="25" spans="1:28" x14ac:dyDescent="0.3">
      <c r="A25" s="14">
        <v>2</v>
      </c>
      <c r="B25" s="14">
        <v>6</v>
      </c>
      <c r="C25" s="14">
        <v>18</v>
      </c>
      <c r="D25" s="15">
        <v>43.479584541564002</v>
      </c>
      <c r="E25" s="14">
        <f t="shared" si="7"/>
        <v>37.601207565540825</v>
      </c>
      <c r="F25" s="14">
        <f t="shared" si="0"/>
        <v>38.505714635493334</v>
      </c>
      <c r="G25" s="14">
        <f t="shared" si="1"/>
        <v>1.1291722528241539</v>
      </c>
      <c r="H25" s="14">
        <v>1.3604474865156146</v>
      </c>
      <c r="I25" s="14">
        <f t="shared" si="2"/>
        <v>52.385002692344422</v>
      </c>
      <c r="K25" s="6">
        <f t="shared" si="3"/>
        <v>-8.9054181507804202</v>
      </c>
      <c r="L25" s="6">
        <f t="shared" si="4"/>
        <v>79.306472440249365</v>
      </c>
      <c r="N25" s="6">
        <f t="shared" si="5"/>
        <v>0.20481838188374013</v>
      </c>
    </row>
    <row r="26" spans="1:28" x14ac:dyDescent="0.3">
      <c r="A26" s="14">
        <v>2</v>
      </c>
      <c r="B26" s="14">
        <v>7</v>
      </c>
      <c r="C26" s="14">
        <v>19</v>
      </c>
      <c r="D26" s="15">
        <v>43.006773225063803</v>
      </c>
      <c r="E26" s="14">
        <f t="shared" si="7"/>
        <v>38.461948001048547</v>
      </c>
      <c r="F26" s="14">
        <f t="shared" si="0"/>
        <v>39.420993952294545</v>
      </c>
      <c r="G26" s="14">
        <f t="shared" si="1"/>
        <v>1.0909611583388437</v>
      </c>
      <c r="H26" s="14">
        <v>1.1833300401782334</v>
      </c>
      <c r="I26" s="14">
        <f t="shared" si="2"/>
        <v>46.648046357434602</v>
      </c>
      <c r="K26" s="6">
        <f t="shared" si="3"/>
        <v>-3.6412731323707987</v>
      </c>
      <c r="L26" s="6">
        <f t="shared" si="4"/>
        <v>13.258870024525448</v>
      </c>
      <c r="N26" s="6">
        <f t="shared" si="5"/>
        <v>8.4667433971742645E-2</v>
      </c>
    </row>
    <row r="27" spans="1:28" x14ac:dyDescent="0.3">
      <c r="A27" s="14">
        <v>2</v>
      </c>
      <c r="B27" s="14">
        <v>8</v>
      </c>
      <c r="C27" s="14">
        <v>20</v>
      </c>
      <c r="D27" s="15">
        <v>62.6279726098902</v>
      </c>
      <c r="E27" s="14">
        <f t="shared" si="7"/>
        <v>39.133342464462984</v>
      </c>
      <c r="F27" s="14">
        <f t="shared" si="0"/>
        <v>40.336273269095756</v>
      </c>
      <c r="G27" s="14">
        <f t="shared" si="1"/>
        <v>1.5526464775781248</v>
      </c>
      <c r="H27" s="14">
        <v>1.350408282974868</v>
      </c>
      <c r="I27" s="14">
        <f t="shared" si="2"/>
        <v>54.47043752692467</v>
      </c>
      <c r="K27" s="6">
        <f t="shared" si="3"/>
        <v>8.1575350829655306</v>
      </c>
      <c r="L27" s="6">
        <f t="shared" si="4"/>
        <v>66.545378629813442</v>
      </c>
      <c r="N27" s="6">
        <f t="shared" si="5"/>
        <v>0.13025385850790408</v>
      </c>
    </row>
    <row r="28" spans="1:28" x14ac:dyDescent="0.3">
      <c r="A28" s="14">
        <v>2</v>
      </c>
      <c r="B28" s="14">
        <v>9</v>
      </c>
      <c r="C28" s="14">
        <v>21</v>
      </c>
      <c r="D28" s="15">
        <v>56.148110823505</v>
      </c>
      <c r="E28" s="14">
        <f t="shared" si="7"/>
        <v>40.079861470713873</v>
      </c>
      <c r="F28" s="14">
        <f t="shared" si="0"/>
        <v>41.251552585896967</v>
      </c>
      <c r="G28" s="14">
        <f t="shared" si="1"/>
        <v>1.3611150927371605</v>
      </c>
      <c r="H28" s="14">
        <v>1.099644721251426</v>
      </c>
      <c r="I28" s="14">
        <f t="shared" si="2"/>
        <v>45.362052044507209</v>
      </c>
      <c r="K28" s="6">
        <f t="shared" si="3"/>
        <v>10.786058778997791</v>
      </c>
      <c r="L28" s="6">
        <f t="shared" si="4"/>
        <v>116.33906398399533</v>
      </c>
      <c r="N28" s="6">
        <f t="shared" si="5"/>
        <v>0.1921001191456379</v>
      </c>
    </row>
    <row r="29" spans="1:28" x14ac:dyDescent="0.3">
      <c r="A29" s="14">
        <v>2</v>
      </c>
      <c r="B29" s="14">
        <v>10</v>
      </c>
      <c r="C29" s="14">
        <v>22</v>
      </c>
      <c r="D29" s="15">
        <v>36.270330861506402</v>
      </c>
      <c r="E29" s="14">
        <f t="shared" si="7"/>
        <v>41.460079367295855</v>
      </c>
      <c r="F29" s="14">
        <f t="shared" si="0"/>
        <v>42.166831902698178</v>
      </c>
      <c r="G29" s="14">
        <f t="shared" si="1"/>
        <v>0.86016257861633494</v>
      </c>
      <c r="H29" s="14">
        <v>0.98495591428182561</v>
      </c>
      <c r="I29" s="14">
        <f t="shared" si="2"/>
        <v>41.532470469090136</v>
      </c>
      <c r="K29" s="6">
        <f t="shared" si="3"/>
        <v>-5.2621396075837339</v>
      </c>
      <c r="L29" s="6">
        <f t="shared" si="4"/>
        <v>27.690113249701493</v>
      </c>
      <c r="N29" s="6">
        <f t="shared" si="5"/>
        <v>0.14508110300059124</v>
      </c>
    </row>
    <row r="30" spans="1:28" x14ac:dyDescent="0.3">
      <c r="A30" s="14">
        <v>2</v>
      </c>
      <c r="B30" s="14">
        <v>11</v>
      </c>
      <c r="C30" s="14">
        <v>23</v>
      </c>
      <c r="D30" s="15">
        <v>44.000973333511503</v>
      </c>
      <c r="E30" s="14">
        <f t="shared" si="7"/>
        <v>42.490424612376053</v>
      </c>
      <c r="F30" s="14">
        <f t="shared" si="0"/>
        <v>43.082111219499396</v>
      </c>
      <c r="G30" s="14">
        <f t="shared" si="1"/>
        <v>1.0213281589040655</v>
      </c>
      <c r="H30" s="14">
        <v>0.93803371261090474</v>
      </c>
      <c r="I30" s="14">
        <f t="shared" si="2"/>
        <v>40.412472734342934</v>
      </c>
      <c r="K30" s="6">
        <f t="shared" si="3"/>
        <v>3.5885005991685688</v>
      </c>
      <c r="L30" s="6">
        <f t="shared" si="4"/>
        <v>12.877336550233178</v>
      </c>
      <c r="N30" s="6">
        <f t="shared" si="5"/>
        <v>8.1555027702888042E-2</v>
      </c>
    </row>
    <row r="31" spans="1:28" x14ac:dyDescent="0.3">
      <c r="A31" s="14">
        <v>2</v>
      </c>
      <c r="B31" s="14">
        <v>12</v>
      </c>
      <c r="C31" s="14">
        <v>24</v>
      </c>
      <c r="D31" s="15">
        <v>22.639997560508501</v>
      </c>
      <c r="E31" s="14">
        <f t="shared" si="7"/>
        <v>43.542951557741652</v>
      </c>
      <c r="F31" s="14">
        <f t="shared" si="0"/>
        <v>43.9973905363006</v>
      </c>
      <c r="G31" s="14">
        <f t="shared" si="1"/>
        <v>0.51457591653825663</v>
      </c>
      <c r="H31" s="14">
        <v>0.67314728174238769</v>
      </c>
      <c r="I31" s="14">
        <f t="shared" si="2"/>
        <v>29.616723843269003</v>
      </c>
      <c r="K31" s="6">
        <f t="shared" si="3"/>
        <v>-6.9767262827605023</v>
      </c>
      <c r="L31" s="6">
        <f t="shared" si="4"/>
        <v>48.674709624561174</v>
      </c>
      <c r="N31" s="6">
        <f t="shared" si="5"/>
        <v>0.30815932131239165</v>
      </c>
    </row>
    <row r="32" spans="1:28" x14ac:dyDescent="0.3">
      <c r="A32" s="12">
        <v>3</v>
      </c>
      <c r="B32" s="12">
        <v>1</v>
      </c>
      <c r="C32" s="12">
        <v>25</v>
      </c>
      <c r="D32" s="13">
        <v>29.691859741904</v>
      </c>
      <c r="E32" s="12">
        <f t="shared" si="7"/>
        <v>44.790370896639331</v>
      </c>
      <c r="F32" s="12">
        <f t="shared" si="0"/>
        <v>44.912669853101818</v>
      </c>
      <c r="G32" s="12">
        <f t="shared" si="1"/>
        <v>0.66110208631592593</v>
      </c>
      <c r="H32" s="12">
        <v>0.72532876200734886</v>
      </c>
      <c r="I32" s="12">
        <f t="shared" si="2"/>
        <v>32.576451222995118</v>
      </c>
      <c r="K32" s="6">
        <f t="shared" si="3"/>
        <v>-2.8845914810911175</v>
      </c>
      <c r="L32" s="6">
        <f t="shared" si="4"/>
        <v>8.3208680127834462</v>
      </c>
      <c r="N32" s="6">
        <f t="shared" si="5"/>
        <v>9.7150919685239701E-2</v>
      </c>
    </row>
    <row r="33" spans="1:14" x14ac:dyDescent="0.3">
      <c r="A33" s="12">
        <v>3</v>
      </c>
      <c r="B33" s="12">
        <v>2</v>
      </c>
      <c r="C33" s="12">
        <v>26</v>
      </c>
      <c r="D33" s="13">
        <v>36.094906627360899</v>
      </c>
      <c r="E33" s="12">
        <f t="shared" si="7"/>
        <v>45.323170076758316</v>
      </c>
      <c r="F33" s="12">
        <f t="shared" si="0"/>
        <v>45.827949169903022</v>
      </c>
      <c r="G33" s="12">
        <f t="shared" si="1"/>
        <v>0.78761775905664599</v>
      </c>
      <c r="H33" s="12">
        <v>0.66741074358372099</v>
      </c>
      <c r="I33" s="12">
        <f t="shared" si="2"/>
        <v>30.586065632401944</v>
      </c>
      <c r="K33" s="6">
        <f t="shared" si="3"/>
        <v>5.5088409949589554</v>
      </c>
      <c r="L33" s="6">
        <f t="shared" si="4"/>
        <v>30.347329107740375</v>
      </c>
      <c r="N33" s="6">
        <f t="shared" si="5"/>
        <v>0.1526210069423786</v>
      </c>
    </row>
    <row r="34" spans="1:14" x14ac:dyDescent="0.3">
      <c r="A34" s="12">
        <v>3</v>
      </c>
      <c r="B34" s="12">
        <v>3</v>
      </c>
      <c r="C34" s="12">
        <v>27</v>
      </c>
      <c r="D34" s="13">
        <v>33.831360462610597</v>
      </c>
      <c r="E34" s="12">
        <f t="shared" si="7"/>
        <v>45.100005892195099</v>
      </c>
      <c r="F34" s="12">
        <f t="shared" si="0"/>
        <v>46.74322848670424</v>
      </c>
      <c r="G34" s="12">
        <f t="shared" si="1"/>
        <v>0.72377029909762591</v>
      </c>
      <c r="H34" s="12">
        <v>0.86912333480897508</v>
      </c>
      <c r="I34" s="12">
        <f t="shared" si="2"/>
        <v>40.625630622102271</v>
      </c>
      <c r="K34" s="6">
        <f t="shared" si="3"/>
        <v>-6.7942701594916741</v>
      </c>
      <c r="L34" s="6">
        <f t="shared" si="4"/>
        <v>46.162107000159018</v>
      </c>
      <c r="N34" s="6">
        <f t="shared" si="5"/>
        <v>0.20082757733022583</v>
      </c>
    </row>
    <row r="35" spans="1:14" x14ac:dyDescent="0.3">
      <c r="A35" s="12">
        <v>3</v>
      </c>
      <c r="B35" s="12">
        <v>4</v>
      </c>
      <c r="C35" s="12">
        <v>28</v>
      </c>
      <c r="D35" s="13">
        <v>58.297288493059497</v>
      </c>
      <c r="E35" s="12">
        <f t="shared" si="7"/>
        <v>45.255491330272285</v>
      </c>
      <c r="F35" s="12">
        <f t="shared" si="0"/>
        <v>47.658507803505444</v>
      </c>
      <c r="G35" s="12">
        <f t="shared" si="1"/>
        <v>1.2232294123311083</v>
      </c>
      <c r="H35" s="12">
        <v>1.2950985515940161</v>
      </c>
      <c r="I35" s="12">
        <f t="shared" si="2"/>
        <v>61.722464427452017</v>
      </c>
      <c r="K35" s="6">
        <f t="shared" si="3"/>
        <v>-3.4251759343925201</v>
      </c>
      <c r="L35" s="6">
        <f t="shared" si="4"/>
        <v>11.731830181541673</v>
      </c>
      <c r="N35" s="6">
        <f t="shared" si="5"/>
        <v>5.875360626421415E-2</v>
      </c>
    </row>
    <row r="36" spans="1:14" x14ac:dyDescent="0.3">
      <c r="A36" s="12">
        <v>3</v>
      </c>
      <c r="B36" s="12">
        <v>5</v>
      </c>
      <c r="C36" s="12">
        <v>29</v>
      </c>
      <c r="D36" s="13">
        <v>47.6849520582198</v>
      </c>
      <c r="E36" s="12">
        <f t="shared" si="7"/>
        <v>45.881246861619125</v>
      </c>
      <c r="F36" s="12">
        <f t="shared" si="0"/>
        <v>48.573787120306662</v>
      </c>
      <c r="G36" s="12">
        <f t="shared" si="1"/>
        <v>0.98170134315684687</v>
      </c>
      <c r="H36" s="12">
        <v>1.2338248904537901</v>
      </c>
      <c r="I36" s="12">
        <f t="shared" si="2"/>
        <v>59.931547572638088</v>
      </c>
      <c r="K36" s="6">
        <f t="shared" si="3"/>
        <v>-12.246595514418289</v>
      </c>
      <c r="L36" s="6">
        <f t="shared" si="4"/>
        <v>149.97910169377013</v>
      </c>
      <c r="N36" s="6">
        <f t="shared" si="5"/>
        <v>0.25682306442221231</v>
      </c>
    </row>
    <row r="37" spans="1:14" x14ac:dyDescent="0.3">
      <c r="A37" s="12">
        <v>3</v>
      </c>
      <c r="B37" s="12">
        <v>6</v>
      </c>
      <c r="C37" s="12">
        <v>30</v>
      </c>
      <c r="D37" s="13">
        <v>60.962201249955299</v>
      </c>
      <c r="E37" s="12">
        <f t="shared" si="7"/>
        <v>47.219741153036502</v>
      </c>
      <c r="F37" s="12">
        <f t="shared" si="0"/>
        <v>49.489066437107873</v>
      </c>
      <c r="G37" s="12">
        <f t="shared" si="1"/>
        <v>1.2318317082709132</v>
      </c>
      <c r="H37" s="12">
        <v>1.3604474865156146</v>
      </c>
      <c r="I37" s="12">
        <f t="shared" si="2"/>
        <v>67.327276044367665</v>
      </c>
      <c r="K37" s="6">
        <f t="shared" si="3"/>
        <v>-6.3650747944123651</v>
      </c>
      <c r="L37" s="6">
        <f t="shared" si="4"/>
        <v>40.514177138463609</v>
      </c>
      <c r="N37" s="6">
        <f t="shared" si="5"/>
        <v>0.10441018637621836</v>
      </c>
    </row>
    <row r="38" spans="1:14" x14ac:dyDescent="0.3">
      <c r="A38" s="12">
        <v>3</v>
      </c>
      <c r="B38" s="12">
        <v>7</v>
      </c>
      <c r="C38" s="12">
        <v>31</v>
      </c>
      <c r="D38" s="13">
        <v>55.462220650216601</v>
      </c>
      <c r="E38" s="12">
        <f t="shared" si="7"/>
        <v>49.592855861424795</v>
      </c>
      <c r="F38" s="12">
        <f t="shared" si="0"/>
        <v>50.404345753909084</v>
      </c>
      <c r="G38" s="12">
        <f t="shared" si="1"/>
        <v>1.1003460082787655</v>
      </c>
      <c r="H38" s="12">
        <v>1.1833300401782334</v>
      </c>
      <c r="I38" s="12">
        <f t="shared" si="2"/>
        <v>59.644976486130801</v>
      </c>
      <c r="K38" s="6">
        <f t="shared" si="3"/>
        <v>-4.1827558359142003</v>
      </c>
      <c r="L38" s="6">
        <f t="shared" si="4"/>
        <v>17.495446382874299</v>
      </c>
      <c r="N38" s="6">
        <f t="shared" si="5"/>
        <v>7.5416306575489866E-2</v>
      </c>
    </row>
    <row r="39" spans="1:14" x14ac:dyDescent="0.3">
      <c r="A39" s="12">
        <v>3</v>
      </c>
      <c r="B39" s="12">
        <v>8</v>
      </c>
      <c r="C39" s="12">
        <v>32</v>
      </c>
      <c r="D39" s="13">
        <v>62.959705507593299</v>
      </c>
      <c r="E39" s="12">
        <f t="shared" si="7"/>
        <v>50.797314704311646</v>
      </c>
      <c r="F39" s="12">
        <f t="shared" si="0"/>
        <v>51.319625070710295</v>
      </c>
      <c r="G39" s="12">
        <f t="shared" si="1"/>
        <v>1.2268153834102415</v>
      </c>
      <c r="H39" s="12">
        <v>1.350408282974868</v>
      </c>
      <c r="I39" s="12">
        <f t="shared" si="2"/>
        <v>69.302446774651884</v>
      </c>
      <c r="K39" s="6">
        <f t="shared" si="3"/>
        <v>-6.3427412670585852</v>
      </c>
      <c r="L39" s="6">
        <f t="shared" si="4"/>
        <v>40.230366780847945</v>
      </c>
      <c r="N39" s="6">
        <f t="shared" si="5"/>
        <v>0.10074286745660865</v>
      </c>
    </row>
    <row r="40" spans="1:14" x14ac:dyDescent="0.3">
      <c r="A40" s="12">
        <v>3</v>
      </c>
      <c r="B40" s="12">
        <v>9</v>
      </c>
      <c r="C40" s="12">
        <v>33</v>
      </c>
      <c r="D40" s="13">
        <v>50.460437496284698</v>
      </c>
      <c r="E40" s="12">
        <f t="shared" si="7"/>
        <v>51.745928774587675</v>
      </c>
      <c r="F40" s="12">
        <f t="shared" ref="F40:F61" si="8">$Q$3+C40*$Q$4</f>
        <v>52.234904387511506</v>
      </c>
      <c r="G40" s="12">
        <f t="shared" si="1"/>
        <v>0.96602909659673741</v>
      </c>
      <c r="H40" s="12">
        <v>1.099644721251426</v>
      </c>
      <c r="I40" s="12">
        <f t="shared" si="2"/>
        <v>57.43983687479998</v>
      </c>
      <c r="K40" s="6">
        <f t="shared" si="3"/>
        <v>-6.9793993785152821</v>
      </c>
      <c r="L40" s="6">
        <f t="shared" si="4"/>
        <v>48.712015684819505</v>
      </c>
      <c r="N40" s="6">
        <f t="shared" si="5"/>
        <v>0.13831428590029884</v>
      </c>
    </row>
    <row r="41" spans="1:14" x14ac:dyDescent="0.3">
      <c r="A41" s="12">
        <v>3</v>
      </c>
      <c r="B41" s="12">
        <v>10</v>
      </c>
      <c r="C41" s="12">
        <v>34</v>
      </c>
      <c r="D41" s="13">
        <v>45.689654702579098</v>
      </c>
      <c r="E41" s="12">
        <f t="shared" si="7"/>
        <v>52.676795561841907</v>
      </c>
      <c r="F41" s="12">
        <f t="shared" si="8"/>
        <v>53.150183704312717</v>
      </c>
      <c r="G41" s="12">
        <f t="shared" si="1"/>
        <v>0.85963305332605544</v>
      </c>
      <c r="H41" s="12">
        <v>0.98495591428182561</v>
      </c>
      <c r="I41" s="12">
        <f t="shared" si="2"/>
        <v>52.350587784728319</v>
      </c>
      <c r="K41" s="6">
        <f t="shared" si="3"/>
        <v>-6.6609330821492208</v>
      </c>
      <c r="L41" s="6">
        <f t="shared" si="4"/>
        <v>44.368029524869918</v>
      </c>
      <c r="N41" s="6">
        <f t="shared" si="5"/>
        <v>0.1457864614103381</v>
      </c>
    </row>
    <row r="42" spans="1:14" x14ac:dyDescent="0.3">
      <c r="A42" s="12">
        <v>3</v>
      </c>
      <c r="B42" s="12">
        <v>11</v>
      </c>
      <c r="C42" s="12">
        <v>35</v>
      </c>
      <c r="D42" s="13">
        <v>49.599782244762999</v>
      </c>
      <c r="E42" s="12">
        <f t="shared" si="7"/>
        <v>53.63660922954697</v>
      </c>
      <c r="F42" s="12">
        <f t="shared" si="8"/>
        <v>54.065463021113928</v>
      </c>
      <c r="G42" s="12">
        <f t="shared" si="1"/>
        <v>0.9174023391863495</v>
      </c>
      <c r="H42" s="12">
        <v>0.93803371261090474</v>
      </c>
      <c r="I42" s="12">
        <f t="shared" si="2"/>
        <v>50.715227001723079</v>
      </c>
      <c r="K42" s="6">
        <f t="shared" si="3"/>
        <v>-1.1154447569600805</v>
      </c>
      <c r="L42" s="6">
        <f t="shared" si="4"/>
        <v>1.244217005829733</v>
      </c>
      <c r="N42" s="6">
        <f t="shared" si="5"/>
        <v>2.2488904315257453E-2</v>
      </c>
    </row>
    <row r="43" spans="1:14" x14ac:dyDescent="0.3">
      <c r="A43" s="12">
        <v>3</v>
      </c>
      <c r="B43" s="12">
        <v>12</v>
      </c>
      <c r="C43" s="12">
        <v>36</v>
      </c>
      <c r="D43" s="13">
        <v>49.165051643274197</v>
      </c>
      <c r="E43" s="12">
        <f t="shared" si="7"/>
        <v>55.590516611477504</v>
      </c>
      <c r="F43" s="12">
        <f t="shared" si="8"/>
        <v>54.980742337915146</v>
      </c>
      <c r="G43" s="12">
        <f t="shared" si="1"/>
        <v>0.89422313254889607</v>
      </c>
      <c r="H43" s="12">
        <v>0.67314728174238769</v>
      </c>
      <c r="I43" s="12">
        <f t="shared" si="2"/>
        <v>37.010137252946187</v>
      </c>
      <c r="K43" s="6">
        <f t="shared" si="3"/>
        <v>12.15491439032801</v>
      </c>
      <c r="L43" s="6">
        <f t="shared" si="4"/>
        <v>147.74194383620292</v>
      </c>
      <c r="N43" s="6">
        <f t="shared" si="5"/>
        <v>0.2472267186561739</v>
      </c>
    </row>
    <row r="44" spans="1:14" x14ac:dyDescent="0.3">
      <c r="A44" s="14">
        <v>4</v>
      </c>
      <c r="B44" s="14">
        <v>1</v>
      </c>
      <c r="C44" s="14">
        <v>37</v>
      </c>
      <c r="D44" s="15">
        <v>60.121558660457097</v>
      </c>
      <c r="E44" s="14">
        <f t="shared" si="7"/>
        <v>57.621145522865696</v>
      </c>
      <c r="F44" s="14">
        <f t="shared" si="8"/>
        <v>55.89602165471635</v>
      </c>
      <c r="G44" s="14">
        <f t="shared" si="1"/>
        <v>1.0755963820080603</v>
      </c>
      <c r="H44" s="14">
        <v>0.72532876200734886</v>
      </c>
      <c r="I44" s="14">
        <f t="shared" si="2"/>
        <v>40.54299218795137</v>
      </c>
      <c r="K44" s="6">
        <f t="shared" si="3"/>
        <v>19.578566472505727</v>
      </c>
      <c r="L44" s="6">
        <f t="shared" si="4"/>
        <v>383.32026511832538</v>
      </c>
      <c r="N44" s="6">
        <f t="shared" si="5"/>
        <v>0.32564968222260782</v>
      </c>
    </row>
    <row r="45" spans="1:14" x14ac:dyDescent="0.3">
      <c r="A45" s="14">
        <v>4</v>
      </c>
      <c r="B45" s="14">
        <v>2</v>
      </c>
      <c r="C45" s="14">
        <v>38</v>
      </c>
      <c r="D45" s="15">
        <v>34.572219938092303</v>
      </c>
      <c r="E45" s="14">
        <f t="shared" si="7"/>
        <v>58.788208258098507</v>
      </c>
      <c r="F45" s="14">
        <f t="shared" si="8"/>
        <v>56.811300971517568</v>
      </c>
      <c r="G45" s="14">
        <f t="shared" si="1"/>
        <v>0.60854476744732777</v>
      </c>
      <c r="H45" s="14">
        <v>0.66741074358372099</v>
      </c>
      <c r="I45" s="14">
        <f t="shared" si="2"/>
        <v>37.916472625359113</v>
      </c>
      <c r="K45" s="6">
        <f t="shared" si="3"/>
        <v>-3.3442526872668097</v>
      </c>
      <c r="L45" s="6">
        <f t="shared" si="4"/>
        <v>11.184026036291279</v>
      </c>
      <c r="N45" s="6">
        <f t="shared" si="5"/>
        <v>9.6732367584589238E-2</v>
      </c>
    </row>
    <row r="46" spans="1:14" x14ac:dyDescent="0.3">
      <c r="A46" s="14">
        <v>4</v>
      </c>
      <c r="B46" s="14">
        <v>3</v>
      </c>
      <c r="C46" s="14">
        <v>39</v>
      </c>
      <c r="D46" s="15">
        <v>58.120784838503702</v>
      </c>
      <c r="E46" s="14">
        <f t="shared" si="7"/>
        <v>59.345189768674665</v>
      </c>
      <c r="F46" s="14">
        <f t="shared" si="8"/>
        <v>57.726580288318772</v>
      </c>
      <c r="G46" s="14">
        <f t="shared" si="1"/>
        <v>1.0068288221511832</v>
      </c>
      <c r="H46" s="14">
        <v>0.86912333480897508</v>
      </c>
      <c r="I46" s="14">
        <f t="shared" si="2"/>
        <v>50.171517967301654</v>
      </c>
      <c r="K46" s="6">
        <f t="shared" si="3"/>
        <v>7.9492668712020489</v>
      </c>
      <c r="L46" s="6">
        <f t="shared" si="4"/>
        <v>63.19084378959041</v>
      </c>
      <c r="N46" s="6">
        <f t="shared" si="5"/>
        <v>0.136771499099507</v>
      </c>
    </row>
    <row r="47" spans="1:14" x14ac:dyDescent="0.3">
      <c r="A47" s="14">
        <v>4</v>
      </c>
      <c r="B47" s="14">
        <v>4</v>
      </c>
      <c r="C47" s="14">
        <v>40</v>
      </c>
      <c r="D47" s="15">
        <v>56.348667011267899</v>
      </c>
      <c r="E47" s="14">
        <f t="shared" si="7"/>
        <v>60.329689355871587</v>
      </c>
      <c r="F47" s="14">
        <f t="shared" si="8"/>
        <v>58.64185960511999</v>
      </c>
      <c r="G47" s="14">
        <f t="shared" si="1"/>
        <v>0.9608949544012777</v>
      </c>
      <c r="H47" s="14">
        <v>1.2950985515940161</v>
      </c>
      <c r="I47" s="14">
        <f t="shared" si="2"/>
        <v>75.946987437370538</v>
      </c>
      <c r="K47" s="6">
        <f t="shared" si="3"/>
        <v>-19.598320426102639</v>
      </c>
      <c r="L47" s="6">
        <f t="shared" si="4"/>
        <v>384.09416352419191</v>
      </c>
      <c r="N47" s="6">
        <f t="shared" si="5"/>
        <v>0.34780450835125543</v>
      </c>
    </row>
    <row r="48" spans="1:14" x14ac:dyDescent="0.3">
      <c r="A48" s="14">
        <v>4</v>
      </c>
      <c r="B48" s="14">
        <v>5</v>
      </c>
      <c r="C48" s="14">
        <v>41</v>
      </c>
      <c r="D48" s="15">
        <v>72.6691015649333</v>
      </c>
      <c r="E48" s="14">
        <f t="shared" si="7"/>
        <v>61.610469678808499</v>
      </c>
      <c r="F48" s="14">
        <f t="shared" si="8"/>
        <v>59.557138921921194</v>
      </c>
      <c r="G48" s="14">
        <f t="shared" si="1"/>
        <v>1.2201576986463665</v>
      </c>
      <c r="H48" s="14">
        <v>1.2338248904537901</v>
      </c>
      <c r="I48" s="14">
        <f t="shared" si="2"/>
        <v>73.483080406080575</v>
      </c>
      <c r="K48" s="6">
        <f t="shared" si="3"/>
        <v>-0.81397884114727503</v>
      </c>
      <c r="L48" s="6">
        <f t="shared" si="4"/>
        <v>0.66256155383546078</v>
      </c>
      <c r="N48" s="6">
        <f t="shared" si="5"/>
        <v>1.1201168359291551E-2</v>
      </c>
    </row>
    <row r="49" spans="1:14" x14ac:dyDescent="0.3">
      <c r="A49" s="14">
        <v>4</v>
      </c>
      <c r="B49" s="14">
        <v>6</v>
      </c>
      <c r="C49" s="14">
        <v>42</v>
      </c>
      <c r="D49" s="15">
        <v>82.871828909574305</v>
      </c>
      <c r="E49" s="14">
        <f t="shared" si="7"/>
        <v>62.932437253854232</v>
      </c>
      <c r="F49" s="14">
        <f t="shared" si="8"/>
        <v>60.472418238722412</v>
      </c>
      <c r="G49" s="14">
        <f t="shared" si="1"/>
        <v>1.3704070603300074</v>
      </c>
      <c r="H49" s="14">
        <v>1.3604474865156146</v>
      </c>
      <c r="I49" s="14">
        <f t="shared" si="2"/>
        <v>82.269549396390914</v>
      </c>
      <c r="K49" s="6">
        <f t="shared" si="3"/>
        <v>0.60227951318339024</v>
      </c>
      <c r="L49" s="6">
        <f t="shared" si="4"/>
        <v>0.36274061200042151</v>
      </c>
      <c r="N49" s="6">
        <f t="shared" si="5"/>
        <v>7.2676025267955444E-3</v>
      </c>
    </row>
    <row r="50" spans="1:14" x14ac:dyDescent="0.3">
      <c r="A50" s="14">
        <v>4</v>
      </c>
      <c r="B50" s="14">
        <v>7</v>
      </c>
      <c r="C50" s="14">
        <v>43</v>
      </c>
      <c r="D50" s="15">
        <v>82.287686863914104</v>
      </c>
      <c r="E50" s="14"/>
      <c r="F50" s="14">
        <f t="shared" si="8"/>
        <v>61.387697555523616</v>
      </c>
      <c r="G50" s="14">
        <f t="shared" si="1"/>
        <v>1.3404589215858271</v>
      </c>
      <c r="H50" s="14">
        <v>1.1833300401782334</v>
      </c>
      <c r="I50" s="14">
        <f>F50*H14</f>
        <v>72.641906614826993</v>
      </c>
      <c r="K50" s="6">
        <f t="shared" si="3"/>
        <v>9.6457802490871103</v>
      </c>
      <c r="L50" s="6">
        <f t="shared" si="4"/>
        <v>93.041076613678996</v>
      </c>
      <c r="N50" s="6">
        <f t="shared" si="5"/>
        <v>0.11722021382177297</v>
      </c>
    </row>
    <row r="51" spans="1:14" x14ac:dyDescent="0.3">
      <c r="A51" s="14">
        <v>4</v>
      </c>
      <c r="B51" s="14">
        <v>8</v>
      </c>
      <c r="C51" s="14">
        <v>44</v>
      </c>
      <c r="D51" s="15">
        <v>64.143744939483497</v>
      </c>
      <c r="E51" s="14"/>
      <c r="F51" s="14">
        <f t="shared" si="8"/>
        <v>62.302976872324834</v>
      </c>
      <c r="G51" s="14">
        <f t="shared" si="1"/>
        <v>1.0295454271941271</v>
      </c>
      <c r="H51" s="14">
        <v>1.350408282974868</v>
      </c>
      <c r="I51" s="14">
        <f t="shared" ref="I51:I55" si="9">F51*H15</f>
        <v>84.134456022379098</v>
      </c>
      <c r="K51" s="6">
        <f t="shared" si="3"/>
        <v>-19.990711082895601</v>
      </c>
      <c r="L51" s="6">
        <f t="shared" si="4"/>
        <v>399.62852959980501</v>
      </c>
      <c r="N51" s="6">
        <f t="shared" si="5"/>
        <v>0.31165487923656254</v>
      </c>
    </row>
    <row r="52" spans="1:14" x14ac:dyDescent="0.3">
      <c r="A52" s="14">
        <v>4</v>
      </c>
      <c r="B52" s="14">
        <v>9</v>
      </c>
      <c r="C52" s="14">
        <v>45</v>
      </c>
      <c r="D52" s="15">
        <v>62.643954318222399</v>
      </c>
      <c r="E52" s="14"/>
      <c r="F52" s="14">
        <f t="shared" si="8"/>
        <v>63.218256189126052</v>
      </c>
      <c r="G52" s="14">
        <f t="shared" si="1"/>
        <v>0.99091556924339153</v>
      </c>
      <c r="H52" s="14">
        <v>1.099644721251426</v>
      </c>
      <c r="I52" s="14">
        <f t="shared" si="9"/>
        <v>69.517621705092751</v>
      </c>
      <c r="K52" s="6">
        <f t="shared" si="3"/>
        <v>-6.8736673868703519</v>
      </c>
      <c r="L52" s="6">
        <f t="shared" si="4"/>
        <v>47.247303345325093</v>
      </c>
      <c r="N52" s="6">
        <f t="shared" si="5"/>
        <v>0.10972594980120663</v>
      </c>
    </row>
    <row r="53" spans="1:14" x14ac:dyDescent="0.3">
      <c r="A53" s="14">
        <v>4</v>
      </c>
      <c r="B53" s="14">
        <v>10</v>
      </c>
      <c r="C53" s="14">
        <v>46</v>
      </c>
      <c r="D53" s="15">
        <v>57.1341279733672</v>
      </c>
      <c r="E53" s="14"/>
      <c r="F53" s="14">
        <f t="shared" si="8"/>
        <v>64.133535505927256</v>
      </c>
      <c r="G53" s="14">
        <f t="shared" si="1"/>
        <v>0.89086197295464609</v>
      </c>
      <c r="H53" s="14">
        <v>0.98495591428182561</v>
      </c>
      <c r="I53" s="14">
        <f t="shared" si="9"/>
        <v>63.168705100366502</v>
      </c>
      <c r="K53" s="6">
        <f t="shared" si="3"/>
        <v>-6.0345771269993023</v>
      </c>
      <c r="L53" s="6">
        <f t="shared" si="4"/>
        <v>36.416121101703155</v>
      </c>
      <c r="N53" s="6">
        <f t="shared" si="5"/>
        <v>0.10562123447149296</v>
      </c>
    </row>
    <row r="54" spans="1:14" x14ac:dyDescent="0.3">
      <c r="A54" s="14">
        <v>4</v>
      </c>
      <c r="B54" s="14">
        <v>11</v>
      </c>
      <c r="C54" s="14">
        <v>47</v>
      </c>
      <c r="D54" s="15">
        <v>68.894036724460506</v>
      </c>
      <c r="E54" s="14"/>
      <c r="F54" s="14">
        <f t="shared" si="8"/>
        <v>65.048814822728474</v>
      </c>
      <c r="G54" s="14">
        <f t="shared" si="1"/>
        <v>1.0591128664251772</v>
      </c>
      <c r="H54" s="14">
        <v>0.93803371261090474</v>
      </c>
      <c r="I54" s="14">
        <f t="shared" si="9"/>
        <v>61.017981269103238</v>
      </c>
      <c r="K54" s="6">
        <f t="shared" si="3"/>
        <v>7.8760554553572675</v>
      </c>
      <c r="L54" s="6">
        <f t="shared" si="4"/>
        <v>62.032249535862974</v>
      </c>
      <c r="N54" s="6">
        <f t="shared" si="5"/>
        <v>0.11432129440835785</v>
      </c>
    </row>
    <row r="55" spans="1:14" x14ac:dyDescent="0.3">
      <c r="A55" s="14">
        <v>4</v>
      </c>
      <c r="B55" s="14">
        <v>12</v>
      </c>
      <c r="C55" s="14">
        <v>48</v>
      </c>
      <c r="D55" s="15">
        <v>61.598018964674402</v>
      </c>
      <c r="E55" s="14"/>
      <c r="F55" s="14">
        <f t="shared" si="8"/>
        <v>65.964094139529678</v>
      </c>
      <c r="G55" s="14">
        <f t="shared" si="1"/>
        <v>0.93381133733724908</v>
      </c>
      <c r="H55" s="14">
        <v>0.67314728174238769</v>
      </c>
      <c r="I55" s="14">
        <f t="shared" si="9"/>
        <v>44.403550662623367</v>
      </c>
      <c r="K55" s="6">
        <f t="shared" si="3"/>
        <v>17.194468302051035</v>
      </c>
      <c r="L55" s="6">
        <f t="shared" si="4"/>
        <v>295.64974019023782</v>
      </c>
      <c r="N55" s="6">
        <f t="shared" si="5"/>
        <v>0.27913995597669822</v>
      </c>
    </row>
    <row r="56" spans="1:14" x14ac:dyDescent="0.3">
      <c r="A56" s="6">
        <v>5</v>
      </c>
      <c r="B56" s="6">
        <v>1</v>
      </c>
      <c r="C56" s="6">
        <v>49</v>
      </c>
      <c r="D56" s="5">
        <v>64.593584640364199</v>
      </c>
      <c r="F56" s="6">
        <f t="shared" si="8"/>
        <v>66.879373456330896</v>
      </c>
      <c r="G56" s="6">
        <f t="shared" si="1"/>
        <v>0.96582221546290037</v>
      </c>
      <c r="H56" s="6">
        <v>0.72532876200734886</v>
      </c>
      <c r="I56" s="11">
        <f t="shared" ref="I56:I61" si="10">F56*H8</f>
        <v>48.509533152907636</v>
      </c>
      <c r="K56" s="6">
        <f t="shared" si="3"/>
        <v>16.084051487456563</v>
      </c>
      <c r="L56" s="6">
        <f t="shared" si="4"/>
        <v>258.69671225115366</v>
      </c>
      <c r="M56" s="21"/>
      <c r="N56" s="6">
        <f t="shared" si="5"/>
        <v>0.24900385350971405</v>
      </c>
    </row>
    <row r="57" spans="1:14" x14ac:dyDescent="0.3">
      <c r="A57" s="6">
        <v>5</v>
      </c>
      <c r="B57" s="6">
        <v>2</v>
      </c>
      <c r="C57" s="6">
        <v>50</v>
      </c>
      <c r="D57" s="5">
        <v>57.705418371868198</v>
      </c>
      <c r="F57" s="6">
        <f t="shared" si="8"/>
        <v>67.7946527731321</v>
      </c>
      <c r="G57" s="6">
        <f t="shared" si="1"/>
        <v>0.85117949589584152</v>
      </c>
      <c r="H57" s="6">
        <v>0.66741074358372099</v>
      </c>
      <c r="I57" s="11">
        <f t="shared" si="10"/>
        <v>45.246879618316264</v>
      </c>
      <c r="K57" s="6">
        <f t="shared" si="3"/>
        <v>12.458538753551935</v>
      </c>
      <c r="L57" s="6">
        <f t="shared" si="4"/>
        <v>155.21518787375538</v>
      </c>
      <c r="M57" s="21"/>
      <c r="N57" s="6">
        <f t="shared" si="5"/>
        <v>0.21589894164298376</v>
      </c>
    </row>
    <row r="58" spans="1:14" x14ac:dyDescent="0.3">
      <c r="A58" s="6">
        <v>5</v>
      </c>
      <c r="B58" s="6">
        <v>3</v>
      </c>
      <c r="C58" s="6">
        <v>51</v>
      </c>
      <c r="D58" s="5">
        <v>73.669970002591</v>
      </c>
      <c r="F58" s="6">
        <f t="shared" si="8"/>
        <v>68.709932089933318</v>
      </c>
      <c r="G58" s="6">
        <f t="shared" si="1"/>
        <v>1.0721880776445183</v>
      </c>
      <c r="H58" s="6">
        <v>0.86912333480897508</v>
      </c>
      <c r="I58" s="11">
        <f t="shared" si="10"/>
        <v>59.717405312501057</v>
      </c>
      <c r="K58" s="6">
        <f t="shared" si="3"/>
        <v>13.952564690089943</v>
      </c>
      <c r="L58" s="6">
        <f t="shared" si="4"/>
        <v>194.67406143114468</v>
      </c>
      <c r="N58" s="6">
        <f t="shared" si="5"/>
        <v>0.18939283794467712</v>
      </c>
    </row>
    <row r="59" spans="1:14" x14ac:dyDescent="0.3">
      <c r="A59" s="6">
        <v>5</v>
      </c>
      <c r="B59" s="6">
        <v>4</v>
      </c>
      <c r="C59" s="6">
        <v>52</v>
      </c>
      <c r="D59" s="5">
        <v>61.114626015974999</v>
      </c>
      <c r="F59" s="6">
        <f t="shared" si="8"/>
        <v>69.625211406734522</v>
      </c>
      <c r="G59" s="6">
        <f t="shared" si="1"/>
        <v>0.87776575153154457</v>
      </c>
      <c r="H59" s="6">
        <v>1.2950985515940161</v>
      </c>
      <c r="I59" s="11">
        <f t="shared" si="10"/>
        <v>90.171510447289052</v>
      </c>
      <c r="K59" s="6">
        <f t="shared" si="3"/>
        <v>-29.056884431314053</v>
      </c>
      <c r="L59" s="6">
        <f t="shared" si="4"/>
        <v>844.302532854741</v>
      </c>
      <c r="N59" s="6">
        <f t="shared" si="5"/>
        <v>0.4754489444755623</v>
      </c>
    </row>
    <row r="60" spans="1:14" x14ac:dyDescent="0.3">
      <c r="A60" s="6">
        <v>5</v>
      </c>
      <c r="B60" s="6">
        <v>5</v>
      </c>
      <c r="C60" s="6">
        <v>53</v>
      </c>
      <c r="D60" s="5">
        <v>49.8998245097115</v>
      </c>
      <c r="F60" s="6">
        <f t="shared" si="8"/>
        <v>70.54049072353574</v>
      </c>
      <c r="G60" s="6">
        <f t="shared" si="1"/>
        <v>0.70739264779543831</v>
      </c>
      <c r="H60" s="6">
        <v>1.2338248904537901</v>
      </c>
      <c r="I60" s="11">
        <f t="shared" si="10"/>
        <v>87.034613239523082</v>
      </c>
      <c r="K60" s="6">
        <f t="shared" si="3"/>
        <v>-37.134788729811582</v>
      </c>
      <c r="L60" s="6">
        <f t="shared" si="4"/>
        <v>1378.9925340077414</v>
      </c>
      <c r="N60" s="6">
        <f t="shared" si="5"/>
        <v>0.74418676006735074</v>
      </c>
    </row>
    <row r="61" spans="1:14" x14ac:dyDescent="0.3">
      <c r="A61" s="6">
        <v>5</v>
      </c>
      <c r="B61" s="6">
        <v>6</v>
      </c>
      <c r="C61" s="6">
        <v>54</v>
      </c>
      <c r="D61" s="5">
        <v>85.440296824210705</v>
      </c>
      <c r="F61" s="6">
        <f t="shared" si="8"/>
        <v>71.455770040336944</v>
      </c>
      <c r="G61" s="6">
        <f t="shared" si="1"/>
        <v>1.1957088528467255</v>
      </c>
      <c r="H61" s="6">
        <v>1.3604474865156146</v>
      </c>
      <c r="I61" s="11">
        <f t="shared" si="10"/>
        <v>97.21182274841415</v>
      </c>
      <c r="K61" s="6">
        <f t="shared" si="3"/>
        <v>-11.771525924203445</v>
      </c>
      <c r="L61" s="6">
        <f t="shared" si="4"/>
        <v>138.56882258419375</v>
      </c>
      <c r="N61" s="6">
        <f t="shared" si="5"/>
        <v>0.13777487159744767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75FD-402D-4F6C-A1EA-D70970023C96}">
  <sheetPr codeName="工作表3"/>
  <dimension ref="A1:Z58"/>
  <sheetViews>
    <sheetView zoomScale="55" zoomScaleNormal="55" workbookViewId="0">
      <selection activeCell="O59" sqref="L56:O59"/>
    </sheetView>
  </sheetViews>
  <sheetFormatPr defaultRowHeight="17.399999999999999" x14ac:dyDescent="0.3"/>
  <cols>
    <col min="1" max="3" width="8.88671875" style="6"/>
    <col min="4" max="4" width="19.109375" style="6" customWidth="1"/>
    <col min="5" max="5" width="10" style="6" bestFit="1" customWidth="1"/>
    <col min="6" max="6" width="22.77734375" style="6" customWidth="1"/>
    <col min="7" max="7" width="13.77734375" style="6" customWidth="1"/>
    <col min="8" max="8" width="21.33203125" style="6" customWidth="1"/>
    <col min="9" max="9" width="8.88671875" style="6"/>
    <col min="10" max="10" width="16.109375" style="6" customWidth="1"/>
    <col min="11" max="11" width="12.88671875" style="6" customWidth="1"/>
    <col min="12" max="13" width="8.88671875" style="6"/>
    <col min="14" max="14" width="11.88671875" style="6" customWidth="1"/>
    <col min="15" max="16384" width="8.88671875" style="6"/>
  </cols>
  <sheetData>
    <row r="1" spans="1:26" ht="18" thickBot="1" x14ac:dyDescent="0.35">
      <c r="R1" t="s">
        <v>3</v>
      </c>
      <c r="S1"/>
      <c r="T1"/>
      <c r="U1"/>
      <c r="V1"/>
      <c r="W1"/>
      <c r="X1"/>
      <c r="Y1"/>
      <c r="Z1"/>
    </row>
    <row r="2" spans="1:26" ht="18" thickBot="1" x14ac:dyDescent="0.35">
      <c r="O2" s="7"/>
      <c r="P2" s="7" t="s">
        <v>20</v>
      </c>
      <c r="R2"/>
      <c r="S2"/>
      <c r="T2"/>
      <c r="U2"/>
      <c r="V2"/>
      <c r="W2"/>
      <c r="X2"/>
      <c r="Y2"/>
      <c r="Z2"/>
    </row>
    <row r="3" spans="1:26" x14ac:dyDescent="0.3">
      <c r="O3" s="8" t="s">
        <v>29</v>
      </c>
      <c r="P3" s="8">
        <v>22.030686933071525</v>
      </c>
      <c r="R3" s="4" t="s">
        <v>4</v>
      </c>
      <c r="S3" s="4"/>
      <c r="T3"/>
      <c r="U3"/>
      <c r="V3"/>
      <c r="W3"/>
      <c r="X3"/>
      <c r="Y3"/>
      <c r="Z3"/>
    </row>
    <row r="4" spans="1:26" ht="18" thickBot="1" x14ac:dyDescent="0.35">
      <c r="O4" s="9" t="s">
        <v>30</v>
      </c>
      <c r="P4" s="9">
        <v>0.91527931680121155</v>
      </c>
      <c r="R4" s="1" t="s">
        <v>5</v>
      </c>
      <c r="S4" s="1">
        <v>0.98390095266752364</v>
      </c>
      <c r="T4"/>
      <c r="U4"/>
      <c r="V4"/>
      <c r="W4"/>
      <c r="X4"/>
      <c r="Y4"/>
      <c r="Z4"/>
    </row>
    <row r="5" spans="1:26" x14ac:dyDescent="0.3">
      <c r="F5" s="10" t="s">
        <v>31</v>
      </c>
      <c r="R5" s="1" t="s">
        <v>6</v>
      </c>
      <c r="S5" s="1">
        <v>0.96806108466006069</v>
      </c>
      <c r="T5"/>
      <c r="U5"/>
      <c r="V5"/>
      <c r="W5"/>
      <c r="X5"/>
      <c r="Y5"/>
      <c r="Z5"/>
    </row>
    <row r="6" spans="1:26" x14ac:dyDescent="0.3">
      <c r="F6" s="23" t="s">
        <v>36</v>
      </c>
      <c r="G6" s="6" t="s">
        <v>33</v>
      </c>
      <c r="H6" s="18" t="s">
        <v>37</v>
      </c>
      <c r="K6" s="24" t="s">
        <v>38</v>
      </c>
      <c r="R6" s="1" t="s">
        <v>7</v>
      </c>
      <c r="S6" s="1">
        <v>0.96712170479712134</v>
      </c>
      <c r="T6"/>
      <c r="U6"/>
      <c r="V6"/>
      <c r="W6"/>
      <c r="X6"/>
      <c r="Y6"/>
      <c r="Z6"/>
    </row>
    <row r="7" spans="1:26" s="19" customFormat="1" x14ac:dyDescent="0.3">
      <c r="A7" s="37" t="s">
        <v>55</v>
      </c>
      <c r="B7" s="37" t="s">
        <v>56</v>
      </c>
      <c r="C7" s="19" t="s">
        <v>0</v>
      </c>
      <c r="D7" s="19" t="s">
        <v>1</v>
      </c>
      <c r="E7" s="19" t="s">
        <v>2</v>
      </c>
      <c r="F7" s="19" t="s">
        <v>28</v>
      </c>
      <c r="G7" s="19" t="s">
        <v>32</v>
      </c>
      <c r="H7" s="20" t="s">
        <v>35</v>
      </c>
      <c r="I7" s="19" t="s">
        <v>34</v>
      </c>
      <c r="K7" s="20" t="s">
        <v>39</v>
      </c>
      <c r="L7" s="20" t="s">
        <v>40</v>
      </c>
      <c r="N7" s="20" t="s">
        <v>41</v>
      </c>
      <c r="R7" s="1" t="s">
        <v>8</v>
      </c>
      <c r="S7" s="1">
        <v>1.77712674142449</v>
      </c>
      <c r="T7"/>
      <c r="U7"/>
      <c r="V7"/>
      <c r="W7"/>
      <c r="X7"/>
      <c r="Y7"/>
      <c r="Z7"/>
    </row>
    <row r="8" spans="1:26" ht="18" thickBot="1" x14ac:dyDescent="0.35">
      <c r="A8" s="12">
        <v>1</v>
      </c>
      <c r="B8" s="12">
        <v>1</v>
      </c>
      <c r="C8" s="12">
        <v>1</v>
      </c>
      <c r="D8" s="13">
        <v>13.1164370711084</v>
      </c>
      <c r="E8" s="12"/>
      <c r="F8" s="12">
        <f>$P$3+C8*$P$4</f>
        <v>22.945966249872736</v>
      </c>
      <c r="G8" s="12">
        <f>D8/F8</f>
        <v>0.57162278233461394</v>
      </c>
      <c r="H8" s="12">
        <f>AVERAGE(G8,G20,G32,G44)</f>
        <v>0.72532876200734886</v>
      </c>
      <c r="I8" s="12">
        <f>F8*H8</f>
        <v>16.6433692930826</v>
      </c>
      <c r="K8" s="6">
        <f>D8-I8</f>
        <v>-3.5269322219741994</v>
      </c>
      <c r="L8" s="6">
        <f>K8^2</f>
        <v>12.439250898399864</v>
      </c>
      <c r="N8" s="6">
        <f>ABS(K8/D8)</f>
        <v>0.26889407564368067</v>
      </c>
      <c r="R8" s="2" t="s">
        <v>9</v>
      </c>
      <c r="S8" s="2">
        <v>36</v>
      </c>
      <c r="T8"/>
      <c r="U8"/>
      <c r="V8"/>
      <c r="W8"/>
      <c r="X8"/>
      <c r="Y8"/>
      <c r="Z8"/>
    </row>
    <row r="9" spans="1:26" x14ac:dyDescent="0.3">
      <c r="A9" s="12">
        <v>1</v>
      </c>
      <c r="B9" s="12">
        <v>2</v>
      </c>
      <c r="C9" s="12">
        <v>2</v>
      </c>
      <c r="D9" s="13">
        <v>10.148928755682199</v>
      </c>
      <c r="E9" s="12"/>
      <c r="F9" s="12">
        <f>$P$3+C9*$P$4</f>
        <v>23.861245566673947</v>
      </c>
      <c r="G9" s="12">
        <f t="shared" ref="G9:G55" si="0">D9/F9</f>
        <v>0.42533105521770431</v>
      </c>
      <c r="H9" s="12">
        <f>AVERAGE(G9,G21,G33,G45)</f>
        <v>0.66741074358372099</v>
      </c>
      <c r="I9" s="12">
        <f t="shared" ref="I9:I49" si="1">F9*H9</f>
        <v>15.925251646487625</v>
      </c>
      <c r="K9" s="6">
        <f t="shared" ref="K9:K55" si="2">D9-I9</f>
        <v>-5.7763228908054263</v>
      </c>
      <c r="L9" s="6">
        <f t="shared" ref="L9:L55" si="3">K9^2</f>
        <v>33.365906138842753</v>
      </c>
      <c r="N9" s="6">
        <f t="shared" ref="N9:N55" si="4">ABS(K9/D9)</f>
        <v>0.5691559207735466</v>
      </c>
      <c r="R9"/>
      <c r="S9"/>
      <c r="T9"/>
      <c r="U9"/>
      <c r="V9"/>
      <c r="W9"/>
      <c r="X9"/>
      <c r="Y9"/>
      <c r="Z9"/>
    </row>
    <row r="10" spans="1:26" ht="18" thickBot="1" x14ac:dyDescent="0.35">
      <c r="A10" s="12">
        <v>1</v>
      </c>
      <c r="B10" s="12">
        <v>3</v>
      </c>
      <c r="C10" s="12">
        <v>3</v>
      </c>
      <c r="D10" s="13">
        <v>31.023818588332201</v>
      </c>
      <c r="E10" s="12"/>
      <c r="F10" s="12">
        <f>$P$3+C10*$P$4</f>
        <v>24.776524883475162</v>
      </c>
      <c r="G10" s="12">
        <f t="shared" si="0"/>
        <v>1.2521456795994705</v>
      </c>
      <c r="H10" s="12">
        <f t="shared" ref="H10:H18" si="5">AVERAGE(G10,G22,G34,G46)</f>
        <v>0.86912333480897508</v>
      </c>
      <c r="I10" s="12">
        <f t="shared" si="1"/>
        <v>21.533855931703485</v>
      </c>
      <c r="K10" s="6">
        <f t="shared" si="2"/>
        <v>9.4899626566287161</v>
      </c>
      <c r="L10" s="6">
        <f t="shared" si="3"/>
        <v>90.059391224207559</v>
      </c>
      <c r="N10" s="6">
        <f t="shared" si="4"/>
        <v>0.30589279748424686</v>
      </c>
      <c r="R10" t="s">
        <v>10</v>
      </c>
      <c r="S10"/>
      <c r="T10"/>
      <c r="U10"/>
      <c r="V10"/>
      <c r="W10"/>
      <c r="X10"/>
      <c r="Y10"/>
      <c r="Z10"/>
    </row>
    <row r="11" spans="1:26" x14ac:dyDescent="0.3">
      <c r="A11" s="12">
        <v>1</v>
      </c>
      <c r="B11" s="12">
        <v>4</v>
      </c>
      <c r="C11" s="12">
        <v>4</v>
      </c>
      <c r="D11" s="13">
        <v>48.015015077164001</v>
      </c>
      <c r="E11" s="12"/>
      <c r="F11" s="12">
        <f t="shared" ref="F11:F55" si="6">$P$3+C11*$P$4</f>
        <v>25.691804200276373</v>
      </c>
      <c r="G11" s="12">
        <f t="shared" si="0"/>
        <v>1.8688845167459081</v>
      </c>
      <c r="H11" s="12">
        <f t="shared" si="5"/>
        <v>1.2950985515940161</v>
      </c>
      <c r="I11" s="12">
        <f t="shared" si="1"/>
        <v>33.27341840761499</v>
      </c>
      <c r="K11" s="6">
        <f t="shared" si="2"/>
        <v>14.741596669549011</v>
      </c>
      <c r="L11" s="6">
        <f t="shared" si="3"/>
        <v>217.31467236765849</v>
      </c>
      <c r="N11" s="6">
        <f t="shared" si="4"/>
        <v>0.30702055692074814</v>
      </c>
      <c r="R11" s="3"/>
      <c r="S11" s="3" t="s">
        <v>15</v>
      </c>
      <c r="T11" s="3" t="s">
        <v>16</v>
      </c>
      <c r="U11" s="3" t="s">
        <v>17</v>
      </c>
      <c r="V11" s="3" t="s">
        <v>18</v>
      </c>
      <c r="W11" s="3" t="s">
        <v>19</v>
      </c>
      <c r="X11"/>
      <c r="Y11"/>
      <c r="Z11"/>
    </row>
    <row r="12" spans="1:26" x14ac:dyDescent="0.3">
      <c r="A12" s="12">
        <v>1</v>
      </c>
      <c r="B12" s="12">
        <v>5</v>
      </c>
      <c r="C12" s="12">
        <v>5</v>
      </c>
      <c r="D12" s="13">
        <v>44.482152024402097</v>
      </c>
      <c r="E12" s="12"/>
      <c r="F12" s="12">
        <f t="shared" si="6"/>
        <v>26.607083517077584</v>
      </c>
      <c r="G12" s="12">
        <f t="shared" si="0"/>
        <v>1.6718161536138119</v>
      </c>
      <c r="H12" s="12">
        <f t="shared" si="5"/>
        <v>1.2338248904537901</v>
      </c>
      <c r="I12" s="12">
        <f t="shared" si="1"/>
        <v>32.828481905753094</v>
      </c>
      <c r="K12" s="6">
        <f t="shared" si="2"/>
        <v>11.653670118649003</v>
      </c>
      <c r="L12" s="6">
        <f t="shared" si="3"/>
        <v>135.80802723429267</v>
      </c>
      <c r="N12" s="6">
        <f t="shared" si="4"/>
        <v>0.26198530395417946</v>
      </c>
      <c r="R12" s="1" t="s">
        <v>11</v>
      </c>
      <c r="S12" s="1">
        <v>1</v>
      </c>
      <c r="T12" s="1">
        <v>3254.6052448634982</v>
      </c>
      <c r="U12" s="1">
        <v>3254.6052448634982</v>
      </c>
      <c r="V12" s="1">
        <v>1030.5320806334121</v>
      </c>
      <c r="W12" s="1">
        <v>5.1653761244781067E-27</v>
      </c>
      <c r="X12"/>
      <c r="Y12"/>
      <c r="Z12"/>
    </row>
    <row r="13" spans="1:26" x14ac:dyDescent="0.3">
      <c r="A13" s="12">
        <v>1</v>
      </c>
      <c r="B13" s="12">
        <v>6</v>
      </c>
      <c r="C13" s="12">
        <v>6</v>
      </c>
      <c r="D13" s="13">
        <v>47.073669347289503</v>
      </c>
      <c r="E13" s="12"/>
      <c r="F13" s="12">
        <f t="shared" si="6"/>
        <v>27.522362833878795</v>
      </c>
      <c r="G13" s="12">
        <f t="shared" si="0"/>
        <v>1.7103789246373835</v>
      </c>
      <c r="H13" s="12">
        <f t="shared" si="5"/>
        <v>1.3604474865156146</v>
      </c>
      <c r="I13" s="12">
        <f t="shared" si="1"/>
        <v>37.442729340321172</v>
      </c>
      <c r="K13" s="6">
        <f t="shared" si="2"/>
        <v>9.6309400069683306</v>
      </c>
      <c r="L13" s="6">
        <f t="shared" si="3"/>
        <v>92.755005417823142</v>
      </c>
      <c r="N13" s="6">
        <f t="shared" si="4"/>
        <v>0.20459293147333285</v>
      </c>
      <c r="R13" s="1" t="s">
        <v>12</v>
      </c>
      <c r="S13" s="1">
        <v>34</v>
      </c>
      <c r="T13" s="1">
        <v>107.3781014729249</v>
      </c>
      <c r="U13" s="1">
        <v>3.1581794550860263</v>
      </c>
      <c r="V13" s="1"/>
      <c r="W13" s="1"/>
      <c r="X13"/>
      <c r="Y13"/>
      <c r="Z13"/>
    </row>
    <row r="14" spans="1:26" ht="18" thickBot="1" x14ac:dyDescent="0.35">
      <c r="A14" s="12">
        <v>1</v>
      </c>
      <c r="B14" s="12">
        <v>7</v>
      </c>
      <c r="C14" s="12">
        <v>7</v>
      </c>
      <c r="D14" s="13">
        <v>34.169364738717299</v>
      </c>
      <c r="E14" s="12">
        <f>(SUM(D8:D19)+SUM(D9:D20))/(2*12)</f>
        <v>32.349895967234275</v>
      </c>
      <c r="F14" s="12">
        <f t="shared" si="6"/>
        <v>28.437642150680006</v>
      </c>
      <c r="G14" s="12">
        <f t="shared" si="0"/>
        <v>1.2015540725094973</v>
      </c>
      <c r="H14" s="12">
        <f t="shared" si="5"/>
        <v>1.1833300401782334</v>
      </c>
      <c r="I14" s="12">
        <f t="shared" si="1"/>
        <v>33.651116228738395</v>
      </c>
      <c r="K14" s="6">
        <f t="shared" si="2"/>
        <v>0.51824850997890337</v>
      </c>
      <c r="L14" s="6">
        <f t="shared" si="3"/>
        <v>0.26858151809535352</v>
      </c>
      <c r="N14" s="6">
        <f t="shared" si="4"/>
        <v>1.516705136141077E-2</v>
      </c>
      <c r="R14" s="2" t="s">
        <v>13</v>
      </c>
      <c r="S14" s="2">
        <v>35</v>
      </c>
      <c r="T14" s="2">
        <v>3361.983346336423</v>
      </c>
      <c r="U14" s="2"/>
      <c r="V14" s="2"/>
      <c r="W14" s="2"/>
      <c r="X14"/>
      <c r="Y14"/>
      <c r="Z14"/>
    </row>
    <row r="15" spans="1:26" ht="18" thickBot="1" x14ac:dyDescent="0.35">
      <c r="A15" s="12">
        <v>1</v>
      </c>
      <c r="B15" s="12">
        <v>8</v>
      </c>
      <c r="C15" s="12">
        <v>8</v>
      </c>
      <c r="D15" s="13">
        <v>46.7482213177055</v>
      </c>
      <c r="E15" s="12">
        <f t="shared" ref="E15:E49" si="7">(SUM(D9:D20)+SUM(D10:D21))/(2*12)</f>
        <v>33.450226526422938</v>
      </c>
      <c r="F15" s="12">
        <f t="shared" si="6"/>
        <v>29.352921467481217</v>
      </c>
      <c r="G15" s="12">
        <f t="shared" si="0"/>
        <v>1.5926258437169791</v>
      </c>
      <c r="H15" s="12">
        <f t="shared" si="5"/>
        <v>1.350408282974868</v>
      </c>
      <c r="I15" s="12">
        <f t="shared" si="1"/>
        <v>39.638428279197456</v>
      </c>
      <c r="K15" s="6">
        <f t="shared" si="2"/>
        <v>7.1097930385080446</v>
      </c>
      <c r="L15" s="6">
        <f t="shared" si="3"/>
        <v>50.549157050417456</v>
      </c>
      <c r="N15" s="6">
        <f t="shared" si="4"/>
        <v>0.15208692091596798</v>
      </c>
      <c r="R15"/>
      <c r="S15"/>
      <c r="T15"/>
      <c r="U15"/>
      <c r="V15"/>
      <c r="W15"/>
      <c r="X15"/>
      <c r="Y15"/>
      <c r="Z15"/>
    </row>
    <row r="16" spans="1:26" x14ac:dyDescent="0.3">
      <c r="A16" s="12">
        <v>1</v>
      </c>
      <c r="B16" s="12">
        <v>9</v>
      </c>
      <c r="C16" s="12">
        <v>9</v>
      </c>
      <c r="D16" s="13">
        <v>32.705369869992701</v>
      </c>
      <c r="E16" s="12">
        <f t="shared" si="7"/>
        <v>33.701770842920268</v>
      </c>
      <c r="F16" s="12">
        <f t="shared" si="6"/>
        <v>30.268200784282428</v>
      </c>
      <c r="G16" s="12">
        <f t="shared" si="0"/>
        <v>1.0805191264284146</v>
      </c>
      <c r="H16" s="12">
        <f t="shared" si="5"/>
        <v>1.099644721251426</v>
      </c>
      <c r="I16" s="12">
        <f t="shared" si="1"/>
        <v>33.284267214214445</v>
      </c>
      <c r="K16" s="6">
        <f t="shared" si="2"/>
        <v>-0.57889734422174399</v>
      </c>
      <c r="L16" s="6">
        <f t="shared" si="3"/>
        <v>0.33512213514698835</v>
      </c>
      <c r="N16" s="6">
        <f t="shared" si="4"/>
        <v>1.7700376009289056E-2</v>
      </c>
      <c r="R16" s="3"/>
      <c r="S16" s="3" t="s">
        <v>20</v>
      </c>
      <c r="T16" s="3" t="s">
        <v>8</v>
      </c>
      <c r="U16" s="3" t="s">
        <v>21</v>
      </c>
      <c r="V16" s="3" t="s">
        <v>22</v>
      </c>
      <c r="W16" s="3" t="s">
        <v>23</v>
      </c>
      <c r="X16" s="3" t="s">
        <v>24</v>
      </c>
      <c r="Y16" s="3" t="s">
        <v>25</v>
      </c>
      <c r="Z16" s="3" t="s">
        <v>26</v>
      </c>
    </row>
    <row r="17" spans="1:26" x14ac:dyDescent="0.3">
      <c r="A17" s="12">
        <v>1</v>
      </c>
      <c r="B17" s="12">
        <v>10</v>
      </c>
      <c r="C17" s="12">
        <v>10</v>
      </c>
      <c r="D17" s="13">
        <v>41.448023140758401</v>
      </c>
      <c r="E17" s="12">
        <f>(SUM(D11:D22)+SUM(D12:D23))/(2*12)</f>
        <v>32.8669619167622</v>
      </c>
      <c r="F17" s="12">
        <f t="shared" si="6"/>
        <v>31.183480101083639</v>
      </c>
      <c r="G17" s="12">
        <f t="shared" si="0"/>
        <v>1.3291660522302662</v>
      </c>
      <c r="H17" s="12">
        <f t="shared" si="5"/>
        <v>0.98495591428182561</v>
      </c>
      <c r="I17" s="12">
        <f t="shared" si="1"/>
        <v>30.714353153451952</v>
      </c>
      <c r="K17" s="6">
        <f t="shared" si="2"/>
        <v>10.733669987306449</v>
      </c>
      <c r="L17" s="6">
        <f t="shared" si="3"/>
        <v>115.21167139640322</v>
      </c>
      <c r="N17" s="6">
        <f t="shared" si="4"/>
        <v>0.25896699465869988</v>
      </c>
      <c r="R17" s="1" t="s">
        <v>14</v>
      </c>
      <c r="S17" s="1">
        <v>22.030686933071525</v>
      </c>
      <c r="T17" s="1">
        <v>0.75873589537473152</v>
      </c>
      <c r="U17" s="1">
        <v>29.036041483434502</v>
      </c>
      <c r="V17" s="1">
        <v>1.3947106189859957E-25</v>
      </c>
      <c r="W17" s="1">
        <v>20.488750075673963</v>
      </c>
      <c r="X17" s="1">
        <v>23.572623790469088</v>
      </c>
      <c r="Y17" s="1">
        <v>20.488750075673963</v>
      </c>
      <c r="Z17" s="1">
        <v>23.572623790469088</v>
      </c>
    </row>
    <row r="18" spans="1:26" ht="18" thickBot="1" x14ac:dyDescent="0.35">
      <c r="A18" s="12">
        <v>1</v>
      </c>
      <c r="B18" s="12">
        <v>11</v>
      </c>
      <c r="C18" s="12">
        <v>11</v>
      </c>
      <c r="D18" s="13">
        <v>24.211820937762599</v>
      </c>
      <c r="E18" s="12">
        <f t="shared" si="7"/>
        <v>32.398494732086718</v>
      </c>
      <c r="F18" s="12">
        <f t="shared" si="6"/>
        <v>32.09875941788485</v>
      </c>
      <c r="G18" s="12">
        <f t="shared" si="0"/>
        <v>0.75429148592802653</v>
      </c>
      <c r="H18" s="12">
        <f t="shared" si="5"/>
        <v>0.93803371261090474</v>
      </c>
      <c r="I18" s="12">
        <f t="shared" si="1"/>
        <v>30.109718466962768</v>
      </c>
      <c r="K18" s="6">
        <f t="shared" si="2"/>
        <v>-5.8978975292001685</v>
      </c>
      <c r="L18" s="6">
        <f t="shared" si="3"/>
        <v>34.78519526494545</v>
      </c>
      <c r="N18" s="6">
        <f t="shared" si="4"/>
        <v>0.24359578506552387</v>
      </c>
      <c r="R18" s="2" t="s">
        <v>27</v>
      </c>
      <c r="S18" s="2">
        <v>0.91527931680121155</v>
      </c>
      <c r="T18" s="2">
        <v>2.8511685405379808E-2</v>
      </c>
      <c r="U18" s="2">
        <v>32.101901511178625</v>
      </c>
      <c r="V18" s="2">
        <v>5.1653761244780708E-27</v>
      </c>
      <c r="W18" s="2">
        <v>0.85733660068473427</v>
      </c>
      <c r="X18" s="2">
        <v>0.97322203291768883</v>
      </c>
      <c r="Y18" s="2">
        <v>0.85733660068473427</v>
      </c>
      <c r="Z18" s="2">
        <v>0.97322203291768883</v>
      </c>
    </row>
    <row r="19" spans="1:26" x14ac:dyDescent="0.3">
      <c r="A19" s="12">
        <v>1</v>
      </c>
      <c r="B19" s="12">
        <v>12</v>
      </c>
      <c r="C19" s="12">
        <v>12</v>
      </c>
      <c r="D19" s="13">
        <v>11.5542116966742</v>
      </c>
      <c r="E19" s="12">
        <f t="shared" si="7"/>
        <v>32.058106617407923</v>
      </c>
      <c r="F19" s="12">
        <f t="shared" si="6"/>
        <v>33.014038734686068</v>
      </c>
      <c r="G19" s="12">
        <f t="shared" si="0"/>
        <v>0.34997874054514916</v>
      </c>
      <c r="H19" s="12">
        <f>AVERAGE(G19,G31,G43,G55)</f>
        <v>0.67314728174238769</v>
      </c>
      <c r="I19" s="12">
        <f t="shared" si="1"/>
        <v>22.223310433591823</v>
      </c>
      <c r="K19" s="6">
        <f t="shared" si="2"/>
        <v>-10.669098736917624</v>
      </c>
      <c r="L19" s="6">
        <f t="shared" si="3"/>
        <v>113.82966785809724</v>
      </c>
      <c r="N19" s="6">
        <f t="shared" si="4"/>
        <v>0.92339477733376218</v>
      </c>
      <c r="R19"/>
      <c r="S19"/>
      <c r="T19"/>
      <c r="U19"/>
      <c r="V19"/>
      <c r="W19"/>
      <c r="X19"/>
      <c r="Y19"/>
      <c r="Z19"/>
    </row>
    <row r="20" spans="1:26" x14ac:dyDescent="0.3">
      <c r="A20" s="16">
        <v>2</v>
      </c>
      <c r="B20" s="16">
        <v>1</v>
      </c>
      <c r="C20" s="16">
        <v>13</v>
      </c>
      <c r="D20" s="17">
        <v>20.119875153552901</v>
      </c>
      <c r="E20" s="16">
        <f t="shared" si="7"/>
        <v>32.276578437433805</v>
      </c>
      <c r="F20" s="16">
        <f t="shared" si="6"/>
        <v>33.929318051487272</v>
      </c>
      <c r="G20" s="16">
        <f t="shared" si="0"/>
        <v>0.59299379737079505</v>
      </c>
      <c r="H20" s="16">
        <v>0.72532876200734886</v>
      </c>
      <c r="I20" s="16">
        <f t="shared" si="1"/>
        <v>24.609910258038855</v>
      </c>
      <c r="K20" s="6">
        <f t="shared" si="2"/>
        <v>-4.4900351044859548</v>
      </c>
      <c r="L20" s="6">
        <f t="shared" si="3"/>
        <v>20.160415239516198</v>
      </c>
      <c r="N20" s="6">
        <f t="shared" si="4"/>
        <v>0.22316416330710057</v>
      </c>
      <c r="R20"/>
      <c r="S20"/>
      <c r="T20"/>
      <c r="U20"/>
      <c r="V20"/>
      <c r="W20"/>
      <c r="X20"/>
      <c r="Y20"/>
      <c r="Z20"/>
    </row>
    <row r="21" spans="1:26" x14ac:dyDescent="0.3">
      <c r="A21" s="16">
        <v>2</v>
      </c>
      <c r="B21" s="16">
        <v>2</v>
      </c>
      <c r="C21" s="16">
        <v>14</v>
      </c>
      <c r="D21" s="17">
        <v>29.553424093765599</v>
      </c>
      <c r="E21" s="16">
        <f t="shared" si="7"/>
        <v>33.306460094872598</v>
      </c>
      <c r="F21" s="16">
        <f t="shared" si="6"/>
        <v>34.84459736828849</v>
      </c>
      <c r="G21" s="16">
        <f t="shared" si="0"/>
        <v>0.84814939261320599</v>
      </c>
      <c r="H21" s="16">
        <v>0.66741074358372099</v>
      </c>
      <c r="I21" s="16">
        <f t="shared" si="1"/>
        <v>23.255658639444789</v>
      </c>
      <c r="K21" s="6">
        <f t="shared" si="2"/>
        <v>6.2977654543208104</v>
      </c>
      <c r="L21" s="6">
        <f t="shared" si="3"/>
        <v>39.661849717636606</v>
      </c>
      <c r="N21" s="6">
        <f t="shared" si="4"/>
        <v>0.21309765779896031</v>
      </c>
      <c r="R21"/>
      <c r="S21"/>
      <c r="T21"/>
      <c r="U21"/>
      <c r="V21"/>
      <c r="W21"/>
      <c r="X21"/>
      <c r="Y21"/>
      <c r="Z21"/>
    </row>
    <row r="22" spans="1:26" x14ac:dyDescent="0.3">
      <c r="A22" s="16">
        <v>2</v>
      </c>
      <c r="B22" s="16">
        <v>3</v>
      </c>
      <c r="C22" s="16">
        <v>15</v>
      </c>
      <c r="D22" s="17">
        <v>17.656386846184599</v>
      </c>
      <c r="E22" s="16">
        <f t="shared" si="7"/>
        <v>34.944897271776647</v>
      </c>
      <c r="F22" s="16">
        <f t="shared" si="6"/>
        <v>35.759876685089701</v>
      </c>
      <c r="G22" s="16">
        <f t="shared" si="0"/>
        <v>0.49374853838762084</v>
      </c>
      <c r="H22" s="16">
        <v>0.86912333480897508</v>
      </c>
      <c r="I22" s="16">
        <f t="shared" si="1"/>
        <v>31.079743276902878</v>
      </c>
      <c r="K22" s="6">
        <f t="shared" si="2"/>
        <v>-13.423356430718279</v>
      </c>
      <c r="L22" s="6">
        <f t="shared" si="3"/>
        <v>180.18649786610578</v>
      </c>
      <c r="N22" s="6">
        <f t="shared" si="4"/>
        <v>0.76025500277362557</v>
      </c>
    </row>
    <row r="23" spans="1:26" x14ac:dyDescent="0.3">
      <c r="A23" s="16">
        <v>2</v>
      </c>
      <c r="B23" s="16">
        <v>4</v>
      </c>
      <c r="C23" s="16">
        <v>16</v>
      </c>
      <c r="D23" s="17">
        <v>41.347032591517902</v>
      </c>
      <c r="E23" s="16">
        <f t="shared" si="7"/>
        <v>35.70594096653749</v>
      </c>
      <c r="F23" s="16">
        <f t="shared" si="6"/>
        <v>36.675156001890912</v>
      </c>
      <c r="G23" s="16">
        <f t="shared" si="0"/>
        <v>1.1273853228977708</v>
      </c>
      <c r="H23" s="16">
        <v>1.2950985515940161</v>
      </c>
      <c r="I23" s="16">
        <f t="shared" si="1"/>
        <v>47.497941417533504</v>
      </c>
      <c r="K23" s="6">
        <f t="shared" si="2"/>
        <v>-6.150908826015602</v>
      </c>
      <c r="L23" s="6">
        <f t="shared" si="3"/>
        <v>37.833679385956628</v>
      </c>
      <c r="N23" s="6">
        <f t="shared" si="4"/>
        <v>0.148763005238674</v>
      </c>
    </row>
    <row r="24" spans="1:26" x14ac:dyDescent="0.3">
      <c r="A24" s="16">
        <v>2</v>
      </c>
      <c r="B24" s="16">
        <v>5</v>
      </c>
      <c r="C24" s="16">
        <v>17</v>
      </c>
      <c r="D24" s="17">
        <v>39.906922077836597</v>
      </c>
      <c r="E24" s="16">
        <f t="shared" si="7"/>
        <v>36.314751804724857</v>
      </c>
      <c r="F24" s="16">
        <f t="shared" si="6"/>
        <v>37.590435318692123</v>
      </c>
      <c r="G24" s="16">
        <f t="shared" si="0"/>
        <v>1.0616243663981348</v>
      </c>
      <c r="H24" s="16">
        <v>1.2338248904537901</v>
      </c>
      <c r="I24" s="16">
        <f t="shared" si="1"/>
        <v>46.380014739195587</v>
      </c>
      <c r="K24" s="6">
        <f t="shared" si="2"/>
        <v>-6.4730926613589901</v>
      </c>
      <c r="L24" s="6">
        <f t="shared" si="3"/>
        <v>41.900928602539615</v>
      </c>
      <c r="N24" s="6">
        <f t="shared" si="4"/>
        <v>0.16220475858131889</v>
      </c>
    </row>
    <row r="25" spans="1:26" x14ac:dyDescent="0.3">
      <c r="A25" s="16">
        <v>2</v>
      </c>
      <c r="B25" s="16">
        <v>6</v>
      </c>
      <c r="C25" s="16">
        <v>18</v>
      </c>
      <c r="D25" s="17">
        <v>43.479584541564002</v>
      </c>
      <c r="E25" s="16">
        <f t="shared" si="7"/>
        <v>37.601207565540825</v>
      </c>
      <c r="F25" s="16">
        <f t="shared" si="6"/>
        <v>38.505714635493334</v>
      </c>
      <c r="G25" s="16">
        <f t="shared" si="0"/>
        <v>1.1291722528241539</v>
      </c>
      <c r="H25" s="16">
        <v>1.3604474865156146</v>
      </c>
      <c r="I25" s="16">
        <f t="shared" si="1"/>
        <v>52.385002692344422</v>
      </c>
      <c r="K25" s="6">
        <f t="shared" si="2"/>
        <v>-8.9054181507804202</v>
      </c>
      <c r="L25" s="6">
        <f t="shared" si="3"/>
        <v>79.306472440249365</v>
      </c>
      <c r="N25" s="6">
        <f t="shared" si="4"/>
        <v>0.20481838188374013</v>
      </c>
    </row>
    <row r="26" spans="1:26" x14ac:dyDescent="0.3">
      <c r="A26" s="16">
        <v>2</v>
      </c>
      <c r="B26" s="16">
        <v>7</v>
      </c>
      <c r="C26" s="16">
        <v>19</v>
      </c>
      <c r="D26" s="17">
        <v>43.006773225063803</v>
      </c>
      <c r="E26" s="16">
        <f t="shared" si="7"/>
        <v>38.461948001048547</v>
      </c>
      <c r="F26" s="16">
        <f t="shared" si="6"/>
        <v>39.420993952294545</v>
      </c>
      <c r="G26" s="16">
        <f t="shared" si="0"/>
        <v>1.0909611583388437</v>
      </c>
      <c r="H26" s="16">
        <v>1.1833300401782334</v>
      </c>
      <c r="I26" s="16">
        <f t="shared" si="1"/>
        <v>46.648046357434602</v>
      </c>
      <c r="K26" s="6">
        <f t="shared" si="2"/>
        <v>-3.6412731323707987</v>
      </c>
      <c r="L26" s="6">
        <f t="shared" si="3"/>
        <v>13.258870024525448</v>
      </c>
      <c r="N26" s="6">
        <f t="shared" si="4"/>
        <v>8.4667433971742645E-2</v>
      </c>
    </row>
    <row r="27" spans="1:26" x14ac:dyDescent="0.3">
      <c r="A27" s="16">
        <v>2</v>
      </c>
      <c r="B27" s="16">
        <v>8</v>
      </c>
      <c r="C27" s="16">
        <v>20</v>
      </c>
      <c r="D27" s="17">
        <v>62.6279726098902</v>
      </c>
      <c r="E27" s="16">
        <f t="shared" si="7"/>
        <v>39.133342464462984</v>
      </c>
      <c r="F27" s="16">
        <f t="shared" si="6"/>
        <v>40.336273269095756</v>
      </c>
      <c r="G27" s="16">
        <f t="shared" si="0"/>
        <v>1.5526464775781248</v>
      </c>
      <c r="H27" s="16">
        <v>1.350408282974868</v>
      </c>
      <c r="I27" s="16">
        <f t="shared" si="1"/>
        <v>54.47043752692467</v>
      </c>
      <c r="K27" s="6">
        <f t="shared" si="2"/>
        <v>8.1575350829655306</v>
      </c>
      <c r="L27" s="6">
        <f t="shared" si="3"/>
        <v>66.545378629813442</v>
      </c>
      <c r="N27" s="6">
        <f t="shared" si="4"/>
        <v>0.13025385850790408</v>
      </c>
    </row>
    <row r="28" spans="1:26" x14ac:dyDescent="0.3">
      <c r="A28" s="16">
        <v>2</v>
      </c>
      <c r="B28" s="16">
        <v>9</v>
      </c>
      <c r="C28" s="16">
        <v>21</v>
      </c>
      <c r="D28" s="17">
        <v>56.148110823505</v>
      </c>
      <c r="E28" s="16">
        <f t="shared" si="7"/>
        <v>40.079861470713873</v>
      </c>
      <c r="F28" s="16">
        <f t="shared" si="6"/>
        <v>41.251552585896967</v>
      </c>
      <c r="G28" s="16">
        <f t="shared" si="0"/>
        <v>1.3611150927371605</v>
      </c>
      <c r="H28" s="16">
        <v>1.099644721251426</v>
      </c>
      <c r="I28" s="16">
        <f t="shared" si="1"/>
        <v>45.362052044507209</v>
      </c>
      <c r="K28" s="6">
        <f t="shared" si="2"/>
        <v>10.786058778997791</v>
      </c>
      <c r="L28" s="6">
        <f t="shared" si="3"/>
        <v>116.33906398399533</v>
      </c>
      <c r="N28" s="6">
        <f t="shared" si="4"/>
        <v>0.1921001191456379</v>
      </c>
    </row>
    <row r="29" spans="1:26" x14ac:dyDescent="0.3">
      <c r="A29" s="16">
        <v>2</v>
      </c>
      <c r="B29" s="16">
        <v>10</v>
      </c>
      <c r="C29" s="16">
        <v>22</v>
      </c>
      <c r="D29" s="17">
        <v>36.270330861506402</v>
      </c>
      <c r="E29" s="16">
        <f t="shared" si="7"/>
        <v>41.460079367295855</v>
      </c>
      <c r="F29" s="16">
        <f t="shared" si="6"/>
        <v>42.166831902698178</v>
      </c>
      <c r="G29" s="16">
        <f t="shared" si="0"/>
        <v>0.86016257861633494</v>
      </c>
      <c r="H29" s="16">
        <v>0.98495591428182561</v>
      </c>
      <c r="I29" s="16">
        <f t="shared" si="1"/>
        <v>41.532470469090136</v>
      </c>
      <c r="K29" s="6">
        <f t="shared" si="2"/>
        <v>-5.2621396075837339</v>
      </c>
      <c r="L29" s="6">
        <f t="shared" si="3"/>
        <v>27.690113249701493</v>
      </c>
      <c r="N29" s="6">
        <f t="shared" si="4"/>
        <v>0.14508110300059124</v>
      </c>
    </row>
    <row r="30" spans="1:26" x14ac:dyDescent="0.3">
      <c r="A30" s="16">
        <v>2</v>
      </c>
      <c r="B30" s="16">
        <v>11</v>
      </c>
      <c r="C30" s="16">
        <v>23</v>
      </c>
      <c r="D30" s="17">
        <v>44.000973333511503</v>
      </c>
      <c r="E30" s="16">
        <f t="shared" si="7"/>
        <v>42.490424612376053</v>
      </c>
      <c r="F30" s="16">
        <f t="shared" si="6"/>
        <v>43.082111219499396</v>
      </c>
      <c r="G30" s="16">
        <f t="shared" si="0"/>
        <v>1.0213281589040655</v>
      </c>
      <c r="H30" s="16">
        <v>0.93803371261090474</v>
      </c>
      <c r="I30" s="16">
        <f t="shared" si="1"/>
        <v>40.412472734342934</v>
      </c>
      <c r="K30" s="6">
        <f t="shared" si="2"/>
        <v>3.5885005991685688</v>
      </c>
      <c r="L30" s="6">
        <f t="shared" si="3"/>
        <v>12.877336550233178</v>
      </c>
      <c r="N30" s="6">
        <f t="shared" si="4"/>
        <v>8.1555027702888042E-2</v>
      </c>
    </row>
    <row r="31" spans="1:26" x14ac:dyDescent="0.3">
      <c r="A31" s="16">
        <v>2</v>
      </c>
      <c r="B31" s="16">
        <v>12</v>
      </c>
      <c r="C31" s="16">
        <v>24</v>
      </c>
      <c r="D31" s="17">
        <v>22.639997560508501</v>
      </c>
      <c r="E31" s="16">
        <f t="shared" si="7"/>
        <v>43.542951557741652</v>
      </c>
      <c r="F31" s="16">
        <f t="shared" si="6"/>
        <v>43.9973905363006</v>
      </c>
      <c r="G31" s="16">
        <f t="shared" si="0"/>
        <v>0.51457591653825663</v>
      </c>
      <c r="H31" s="16">
        <v>0.67314728174238769</v>
      </c>
      <c r="I31" s="16">
        <f t="shared" si="1"/>
        <v>29.616723843269003</v>
      </c>
      <c r="K31" s="6">
        <f t="shared" si="2"/>
        <v>-6.9767262827605023</v>
      </c>
      <c r="L31" s="6">
        <f t="shared" si="3"/>
        <v>48.674709624561174</v>
      </c>
      <c r="N31" s="6">
        <f t="shared" si="4"/>
        <v>0.30815932131239165</v>
      </c>
    </row>
    <row r="32" spans="1:26" x14ac:dyDescent="0.3">
      <c r="A32" s="12">
        <v>3</v>
      </c>
      <c r="B32" s="12">
        <v>1</v>
      </c>
      <c r="C32" s="12">
        <v>25</v>
      </c>
      <c r="D32" s="13">
        <v>29.691859741904</v>
      </c>
      <c r="E32" s="12">
        <f t="shared" si="7"/>
        <v>44.790370896639331</v>
      </c>
      <c r="F32" s="12">
        <f t="shared" si="6"/>
        <v>44.912669853101818</v>
      </c>
      <c r="G32" s="12">
        <f t="shared" si="0"/>
        <v>0.66110208631592593</v>
      </c>
      <c r="H32" s="12">
        <v>0.72532876200734886</v>
      </c>
      <c r="I32" s="12">
        <f t="shared" si="1"/>
        <v>32.576451222995118</v>
      </c>
      <c r="K32" s="6">
        <f t="shared" si="2"/>
        <v>-2.8845914810911175</v>
      </c>
      <c r="L32" s="6">
        <f t="shared" si="3"/>
        <v>8.3208680127834462</v>
      </c>
      <c r="N32" s="6">
        <f t="shared" si="4"/>
        <v>9.7150919685239701E-2</v>
      </c>
    </row>
    <row r="33" spans="1:14" x14ac:dyDescent="0.3">
      <c r="A33" s="12">
        <v>3</v>
      </c>
      <c r="B33" s="12">
        <v>2</v>
      </c>
      <c r="C33" s="12">
        <v>26</v>
      </c>
      <c r="D33" s="13">
        <v>36.094906627360899</v>
      </c>
      <c r="E33" s="12">
        <f t="shared" si="7"/>
        <v>45.323170076758316</v>
      </c>
      <c r="F33" s="12">
        <f t="shared" si="6"/>
        <v>45.827949169903022</v>
      </c>
      <c r="G33" s="12">
        <f t="shared" si="0"/>
        <v>0.78761775905664599</v>
      </c>
      <c r="H33" s="12">
        <v>0.66741074358372099</v>
      </c>
      <c r="I33" s="12">
        <f t="shared" si="1"/>
        <v>30.586065632401944</v>
      </c>
      <c r="K33" s="6">
        <f t="shared" si="2"/>
        <v>5.5088409949589554</v>
      </c>
      <c r="L33" s="6">
        <f t="shared" si="3"/>
        <v>30.347329107740375</v>
      </c>
      <c r="N33" s="6">
        <f t="shared" si="4"/>
        <v>0.1526210069423786</v>
      </c>
    </row>
    <row r="34" spans="1:14" x14ac:dyDescent="0.3">
      <c r="A34" s="12">
        <v>3</v>
      </c>
      <c r="B34" s="12">
        <v>3</v>
      </c>
      <c r="C34" s="12">
        <v>27</v>
      </c>
      <c r="D34" s="13">
        <v>33.831360462610597</v>
      </c>
      <c r="E34" s="12">
        <f t="shared" si="7"/>
        <v>45.100005892195099</v>
      </c>
      <c r="F34" s="12">
        <f t="shared" si="6"/>
        <v>46.74322848670424</v>
      </c>
      <c r="G34" s="12">
        <f t="shared" si="0"/>
        <v>0.72377029909762591</v>
      </c>
      <c r="H34" s="12">
        <v>0.86912333480897508</v>
      </c>
      <c r="I34" s="12">
        <f t="shared" si="1"/>
        <v>40.625630622102271</v>
      </c>
      <c r="K34" s="6">
        <f t="shared" si="2"/>
        <v>-6.7942701594916741</v>
      </c>
      <c r="L34" s="6">
        <f t="shared" si="3"/>
        <v>46.162107000159018</v>
      </c>
      <c r="N34" s="6">
        <f t="shared" si="4"/>
        <v>0.20082757733022583</v>
      </c>
    </row>
    <row r="35" spans="1:14" x14ac:dyDescent="0.3">
      <c r="A35" s="12">
        <v>3</v>
      </c>
      <c r="B35" s="12">
        <v>4</v>
      </c>
      <c r="C35" s="12">
        <v>28</v>
      </c>
      <c r="D35" s="13">
        <v>58.297288493059497</v>
      </c>
      <c r="E35" s="12">
        <f t="shared" si="7"/>
        <v>45.255491330272285</v>
      </c>
      <c r="F35" s="12">
        <f t="shared" si="6"/>
        <v>47.658507803505444</v>
      </c>
      <c r="G35" s="12">
        <f t="shared" si="0"/>
        <v>1.2232294123311083</v>
      </c>
      <c r="H35" s="12">
        <v>1.2950985515940161</v>
      </c>
      <c r="I35" s="12">
        <f t="shared" si="1"/>
        <v>61.722464427452017</v>
      </c>
      <c r="K35" s="6">
        <f t="shared" si="2"/>
        <v>-3.4251759343925201</v>
      </c>
      <c r="L35" s="6">
        <f t="shared" si="3"/>
        <v>11.731830181541673</v>
      </c>
      <c r="N35" s="6">
        <f t="shared" si="4"/>
        <v>5.875360626421415E-2</v>
      </c>
    </row>
    <row r="36" spans="1:14" x14ac:dyDescent="0.3">
      <c r="A36" s="12">
        <v>3</v>
      </c>
      <c r="B36" s="12">
        <v>5</v>
      </c>
      <c r="C36" s="12">
        <v>29</v>
      </c>
      <c r="D36" s="13">
        <v>47.6849520582198</v>
      </c>
      <c r="E36" s="12">
        <f t="shared" si="7"/>
        <v>45.881246861619125</v>
      </c>
      <c r="F36" s="12">
        <f t="shared" si="6"/>
        <v>48.573787120306662</v>
      </c>
      <c r="G36" s="12">
        <f t="shared" si="0"/>
        <v>0.98170134315684687</v>
      </c>
      <c r="H36" s="12">
        <v>1.2338248904537901</v>
      </c>
      <c r="I36" s="12">
        <f t="shared" si="1"/>
        <v>59.931547572638088</v>
      </c>
      <c r="K36" s="6">
        <f t="shared" si="2"/>
        <v>-12.246595514418289</v>
      </c>
      <c r="L36" s="6">
        <f t="shared" si="3"/>
        <v>149.97910169377013</v>
      </c>
      <c r="N36" s="6">
        <f t="shared" si="4"/>
        <v>0.25682306442221231</v>
      </c>
    </row>
    <row r="37" spans="1:14" x14ac:dyDescent="0.3">
      <c r="A37" s="12">
        <v>3</v>
      </c>
      <c r="B37" s="12">
        <v>6</v>
      </c>
      <c r="C37" s="12">
        <v>30</v>
      </c>
      <c r="D37" s="13">
        <v>60.962201249955299</v>
      </c>
      <c r="E37" s="12">
        <f t="shared" si="7"/>
        <v>47.219741153036502</v>
      </c>
      <c r="F37" s="12">
        <f t="shared" si="6"/>
        <v>49.489066437107873</v>
      </c>
      <c r="G37" s="12">
        <f t="shared" si="0"/>
        <v>1.2318317082709132</v>
      </c>
      <c r="H37" s="12">
        <v>1.3604474865156146</v>
      </c>
      <c r="I37" s="12">
        <f t="shared" si="1"/>
        <v>67.327276044367665</v>
      </c>
      <c r="K37" s="6">
        <f t="shared" si="2"/>
        <v>-6.3650747944123651</v>
      </c>
      <c r="L37" s="6">
        <f t="shared" si="3"/>
        <v>40.514177138463609</v>
      </c>
      <c r="N37" s="6">
        <f t="shared" si="4"/>
        <v>0.10441018637621836</v>
      </c>
    </row>
    <row r="38" spans="1:14" x14ac:dyDescent="0.3">
      <c r="A38" s="12">
        <v>3</v>
      </c>
      <c r="B38" s="12">
        <v>7</v>
      </c>
      <c r="C38" s="12">
        <v>31</v>
      </c>
      <c r="D38" s="13">
        <v>55.462220650216601</v>
      </c>
      <c r="E38" s="12">
        <f t="shared" si="7"/>
        <v>49.592855861424795</v>
      </c>
      <c r="F38" s="12">
        <f t="shared" si="6"/>
        <v>50.404345753909084</v>
      </c>
      <c r="G38" s="12">
        <f t="shared" si="0"/>
        <v>1.1003460082787655</v>
      </c>
      <c r="H38" s="12">
        <v>1.1833300401782334</v>
      </c>
      <c r="I38" s="12">
        <f t="shared" si="1"/>
        <v>59.644976486130801</v>
      </c>
      <c r="K38" s="6">
        <f t="shared" si="2"/>
        <v>-4.1827558359142003</v>
      </c>
      <c r="L38" s="6">
        <f t="shared" si="3"/>
        <v>17.495446382874299</v>
      </c>
      <c r="N38" s="6">
        <f t="shared" si="4"/>
        <v>7.5416306575489866E-2</v>
      </c>
    </row>
    <row r="39" spans="1:14" x14ac:dyDescent="0.3">
      <c r="A39" s="12">
        <v>3</v>
      </c>
      <c r="B39" s="12">
        <v>8</v>
      </c>
      <c r="C39" s="12">
        <v>32</v>
      </c>
      <c r="D39" s="13">
        <v>62.959705507593299</v>
      </c>
      <c r="E39" s="12">
        <f t="shared" si="7"/>
        <v>50.797314704311646</v>
      </c>
      <c r="F39" s="12">
        <f t="shared" si="6"/>
        <v>51.319625070710295</v>
      </c>
      <c r="G39" s="12">
        <f t="shared" si="0"/>
        <v>1.2268153834102415</v>
      </c>
      <c r="H39" s="12">
        <v>1.350408282974868</v>
      </c>
      <c r="I39" s="12">
        <f t="shared" si="1"/>
        <v>69.302446774651884</v>
      </c>
      <c r="K39" s="6">
        <f t="shared" si="2"/>
        <v>-6.3427412670585852</v>
      </c>
      <c r="L39" s="6">
        <f t="shared" si="3"/>
        <v>40.230366780847945</v>
      </c>
      <c r="N39" s="6">
        <f t="shared" si="4"/>
        <v>0.10074286745660865</v>
      </c>
    </row>
    <row r="40" spans="1:14" x14ac:dyDescent="0.3">
      <c r="A40" s="12">
        <v>3</v>
      </c>
      <c r="B40" s="12">
        <v>9</v>
      </c>
      <c r="C40" s="12">
        <v>33</v>
      </c>
      <c r="D40" s="13">
        <v>50.460437496284698</v>
      </c>
      <c r="E40" s="12">
        <f t="shared" si="7"/>
        <v>51.745928774587675</v>
      </c>
      <c r="F40" s="12">
        <f t="shared" si="6"/>
        <v>52.234904387511506</v>
      </c>
      <c r="G40" s="12">
        <f t="shared" si="0"/>
        <v>0.96602909659673741</v>
      </c>
      <c r="H40" s="12">
        <v>1.099644721251426</v>
      </c>
      <c r="I40" s="12">
        <f t="shared" si="1"/>
        <v>57.43983687479998</v>
      </c>
      <c r="K40" s="6">
        <f t="shared" si="2"/>
        <v>-6.9793993785152821</v>
      </c>
      <c r="L40" s="6">
        <f t="shared" si="3"/>
        <v>48.712015684819505</v>
      </c>
      <c r="N40" s="6">
        <f t="shared" si="4"/>
        <v>0.13831428590029884</v>
      </c>
    </row>
    <row r="41" spans="1:14" x14ac:dyDescent="0.3">
      <c r="A41" s="12">
        <v>3</v>
      </c>
      <c r="B41" s="12">
        <v>10</v>
      </c>
      <c r="C41" s="12">
        <v>34</v>
      </c>
      <c r="D41" s="13">
        <v>45.689654702579098</v>
      </c>
      <c r="E41" s="12">
        <f t="shared" si="7"/>
        <v>52.676795561841907</v>
      </c>
      <c r="F41" s="12">
        <f t="shared" si="6"/>
        <v>53.150183704312717</v>
      </c>
      <c r="G41" s="12">
        <f t="shared" si="0"/>
        <v>0.85963305332605544</v>
      </c>
      <c r="H41" s="12">
        <v>0.98495591428182561</v>
      </c>
      <c r="I41" s="12">
        <f t="shared" si="1"/>
        <v>52.350587784728319</v>
      </c>
      <c r="K41" s="6">
        <f t="shared" si="2"/>
        <v>-6.6609330821492208</v>
      </c>
      <c r="L41" s="6">
        <f t="shared" si="3"/>
        <v>44.368029524869918</v>
      </c>
      <c r="N41" s="6">
        <f t="shared" si="4"/>
        <v>0.1457864614103381</v>
      </c>
    </row>
    <row r="42" spans="1:14" x14ac:dyDescent="0.3">
      <c r="A42" s="12">
        <v>3</v>
      </c>
      <c r="B42" s="12">
        <v>11</v>
      </c>
      <c r="C42" s="12">
        <v>35</v>
      </c>
      <c r="D42" s="13">
        <v>49.599782244762999</v>
      </c>
      <c r="E42" s="12">
        <f t="shared" si="7"/>
        <v>53.63660922954697</v>
      </c>
      <c r="F42" s="12">
        <f t="shared" si="6"/>
        <v>54.065463021113928</v>
      </c>
      <c r="G42" s="12">
        <f t="shared" si="0"/>
        <v>0.9174023391863495</v>
      </c>
      <c r="H42" s="12">
        <v>0.93803371261090474</v>
      </c>
      <c r="I42" s="12">
        <f t="shared" si="1"/>
        <v>50.715227001723079</v>
      </c>
      <c r="K42" s="6">
        <f t="shared" si="2"/>
        <v>-1.1154447569600805</v>
      </c>
      <c r="L42" s="6">
        <f t="shared" si="3"/>
        <v>1.244217005829733</v>
      </c>
      <c r="N42" s="6">
        <f t="shared" si="4"/>
        <v>2.2488904315257453E-2</v>
      </c>
    </row>
    <row r="43" spans="1:14" x14ac:dyDescent="0.3">
      <c r="A43" s="12">
        <v>3</v>
      </c>
      <c r="B43" s="12">
        <v>12</v>
      </c>
      <c r="C43" s="12">
        <v>36</v>
      </c>
      <c r="D43" s="13">
        <v>49.165051643274197</v>
      </c>
      <c r="E43" s="12">
        <f t="shared" si="7"/>
        <v>55.590516611477504</v>
      </c>
      <c r="F43" s="12">
        <f t="shared" si="6"/>
        <v>54.980742337915146</v>
      </c>
      <c r="G43" s="12">
        <f t="shared" si="0"/>
        <v>0.89422313254889607</v>
      </c>
      <c r="H43" s="12">
        <v>0.67314728174238769</v>
      </c>
      <c r="I43" s="12">
        <f t="shared" si="1"/>
        <v>37.010137252946187</v>
      </c>
      <c r="K43" s="6">
        <f t="shared" si="2"/>
        <v>12.15491439032801</v>
      </c>
      <c r="L43" s="6">
        <f t="shared" si="3"/>
        <v>147.74194383620292</v>
      </c>
      <c r="N43" s="6">
        <f t="shared" si="4"/>
        <v>0.2472267186561739</v>
      </c>
    </row>
    <row r="44" spans="1:14" x14ac:dyDescent="0.3">
      <c r="A44" s="14">
        <v>4</v>
      </c>
      <c r="B44" s="14">
        <v>1</v>
      </c>
      <c r="C44" s="14">
        <v>37</v>
      </c>
      <c r="D44" s="15">
        <v>60.121558660457097</v>
      </c>
      <c r="E44" s="14">
        <f t="shared" si="7"/>
        <v>57.621145522865696</v>
      </c>
      <c r="F44" s="14">
        <f t="shared" si="6"/>
        <v>55.89602165471635</v>
      </c>
      <c r="G44" s="14">
        <f t="shared" si="0"/>
        <v>1.0755963820080603</v>
      </c>
      <c r="H44" s="14">
        <v>0.72532876200734886</v>
      </c>
      <c r="I44" s="14">
        <f t="shared" si="1"/>
        <v>40.54299218795137</v>
      </c>
      <c r="K44" s="6">
        <f t="shared" si="2"/>
        <v>19.578566472505727</v>
      </c>
      <c r="L44" s="6">
        <f t="shared" si="3"/>
        <v>383.32026511832538</v>
      </c>
      <c r="N44" s="6">
        <f t="shared" si="4"/>
        <v>0.32564968222260782</v>
      </c>
    </row>
    <row r="45" spans="1:14" x14ac:dyDescent="0.3">
      <c r="A45" s="14">
        <v>4</v>
      </c>
      <c r="B45" s="14">
        <v>2</v>
      </c>
      <c r="C45" s="14">
        <v>38</v>
      </c>
      <c r="D45" s="15">
        <v>34.572219938092303</v>
      </c>
      <c r="E45" s="14">
        <f t="shared" si="7"/>
        <v>58.788208258098507</v>
      </c>
      <c r="F45" s="14">
        <f t="shared" si="6"/>
        <v>56.811300971517568</v>
      </c>
      <c r="G45" s="14">
        <f t="shared" si="0"/>
        <v>0.60854476744732777</v>
      </c>
      <c r="H45" s="14">
        <v>0.66741074358372099</v>
      </c>
      <c r="I45" s="14">
        <f t="shared" si="1"/>
        <v>37.916472625359113</v>
      </c>
      <c r="K45" s="6">
        <f t="shared" si="2"/>
        <v>-3.3442526872668097</v>
      </c>
      <c r="L45" s="6">
        <f t="shared" si="3"/>
        <v>11.184026036291279</v>
      </c>
      <c r="N45" s="6">
        <f t="shared" si="4"/>
        <v>9.6732367584589238E-2</v>
      </c>
    </row>
    <row r="46" spans="1:14" x14ac:dyDescent="0.3">
      <c r="A46" s="14">
        <v>4</v>
      </c>
      <c r="B46" s="14">
        <v>3</v>
      </c>
      <c r="C46" s="14">
        <v>39</v>
      </c>
      <c r="D46" s="15">
        <v>58.120784838503702</v>
      </c>
      <c r="E46" s="14">
        <f t="shared" si="7"/>
        <v>59.345189768674665</v>
      </c>
      <c r="F46" s="14">
        <f t="shared" si="6"/>
        <v>57.726580288318772</v>
      </c>
      <c r="G46" s="14">
        <f t="shared" si="0"/>
        <v>1.0068288221511832</v>
      </c>
      <c r="H46" s="14">
        <v>0.86912333480897508</v>
      </c>
      <c r="I46" s="14">
        <f>F46*H46</f>
        <v>50.171517967301654</v>
      </c>
      <c r="K46" s="6">
        <f t="shared" si="2"/>
        <v>7.9492668712020489</v>
      </c>
      <c r="L46" s="6">
        <f t="shared" si="3"/>
        <v>63.19084378959041</v>
      </c>
      <c r="N46" s="6">
        <f t="shared" si="4"/>
        <v>0.136771499099507</v>
      </c>
    </row>
    <row r="47" spans="1:14" x14ac:dyDescent="0.3">
      <c r="A47" s="14">
        <v>4</v>
      </c>
      <c r="B47" s="14">
        <v>4</v>
      </c>
      <c r="C47" s="14">
        <v>40</v>
      </c>
      <c r="D47" s="15">
        <v>56.348667011267899</v>
      </c>
      <c r="E47" s="14">
        <f t="shared" si="7"/>
        <v>60.329689355871587</v>
      </c>
      <c r="F47" s="14">
        <f t="shared" si="6"/>
        <v>58.64185960511999</v>
      </c>
      <c r="G47" s="14">
        <f t="shared" si="0"/>
        <v>0.9608949544012777</v>
      </c>
      <c r="H47" s="14">
        <v>1.2950985515940161</v>
      </c>
      <c r="I47" s="14">
        <f t="shared" si="1"/>
        <v>75.946987437370538</v>
      </c>
      <c r="K47" s="6">
        <f t="shared" si="2"/>
        <v>-19.598320426102639</v>
      </c>
      <c r="L47" s="6">
        <f t="shared" si="3"/>
        <v>384.09416352419191</v>
      </c>
      <c r="N47" s="6">
        <f t="shared" si="4"/>
        <v>0.34780450835125543</v>
      </c>
    </row>
    <row r="48" spans="1:14" x14ac:dyDescent="0.3">
      <c r="A48" s="14">
        <v>4</v>
      </c>
      <c r="B48" s="14">
        <v>5</v>
      </c>
      <c r="C48" s="14">
        <v>41</v>
      </c>
      <c r="D48" s="15">
        <v>72.6691015649333</v>
      </c>
      <c r="E48" s="14">
        <f t="shared" si="7"/>
        <v>61.610469678808499</v>
      </c>
      <c r="F48" s="14">
        <f t="shared" si="6"/>
        <v>59.557138921921194</v>
      </c>
      <c r="G48" s="14">
        <f t="shared" si="0"/>
        <v>1.2201576986463665</v>
      </c>
      <c r="H48" s="14">
        <v>1.2338248904537901</v>
      </c>
      <c r="I48" s="14">
        <f t="shared" si="1"/>
        <v>73.483080406080575</v>
      </c>
      <c r="K48" s="6">
        <f t="shared" si="2"/>
        <v>-0.81397884114727503</v>
      </c>
      <c r="L48" s="6">
        <f t="shared" si="3"/>
        <v>0.66256155383546078</v>
      </c>
      <c r="N48" s="6">
        <f t="shared" si="4"/>
        <v>1.1201168359291551E-2</v>
      </c>
    </row>
    <row r="49" spans="1:26" x14ac:dyDescent="0.3">
      <c r="A49" s="14">
        <v>4</v>
      </c>
      <c r="B49" s="14">
        <v>6</v>
      </c>
      <c r="C49" s="14">
        <v>42</v>
      </c>
      <c r="D49" s="15">
        <v>82.871828909574305</v>
      </c>
      <c r="E49" s="14">
        <f t="shared" si="7"/>
        <v>62.932437253854232</v>
      </c>
      <c r="F49" s="14">
        <f t="shared" si="6"/>
        <v>60.472418238722412</v>
      </c>
      <c r="G49" s="14">
        <f t="shared" si="0"/>
        <v>1.3704070603300074</v>
      </c>
      <c r="H49" s="14">
        <v>1.3604474865156146</v>
      </c>
      <c r="I49" s="14">
        <f t="shared" si="1"/>
        <v>82.269549396390914</v>
      </c>
      <c r="K49" s="6">
        <f t="shared" si="2"/>
        <v>0.60227951318339024</v>
      </c>
      <c r="L49" s="6">
        <f t="shared" si="3"/>
        <v>0.36274061200042151</v>
      </c>
      <c r="N49" s="6">
        <f t="shared" si="4"/>
        <v>7.2676025267955444E-3</v>
      </c>
    </row>
    <row r="50" spans="1:26" x14ac:dyDescent="0.3">
      <c r="A50" s="14">
        <v>4</v>
      </c>
      <c r="B50" s="14">
        <v>7</v>
      </c>
      <c r="C50" s="14">
        <v>43</v>
      </c>
      <c r="D50" s="15">
        <v>82.287686863914104</v>
      </c>
      <c r="E50" s="14"/>
      <c r="F50" s="14">
        <f t="shared" si="6"/>
        <v>61.387697555523616</v>
      </c>
      <c r="G50" s="14">
        <f t="shared" si="0"/>
        <v>1.3404589215858271</v>
      </c>
      <c r="H50" s="14">
        <v>1.1833300401782334</v>
      </c>
      <c r="I50" s="14">
        <f>F50*H14</f>
        <v>72.641906614826993</v>
      </c>
      <c r="K50" s="6">
        <f t="shared" si="2"/>
        <v>9.6457802490871103</v>
      </c>
      <c r="L50" s="6">
        <f t="shared" si="3"/>
        <v>93.041076613678996</v>
      </c>
      <c r="N50" s="6">
        <f t="shared" si="4"/>
        <v>0.11722021382177297</v>
      </c>
    </row>
    <row r="51" spans="1:26" x14ac:dyDescent="0.3">
      <c r="A51" s="14">
        <v>4</v>
      </c>
      <c r="B51" s="14">
        <v>8</v>
      </c>
      <c r="C51" s="14">
        <v>44</v>
      </c>
      <c r="D51" s="15">
        <v>64.143744939483497</v>
      </c>
      <c r="E51" s="14"/>
      <c r="F51" s="14">
        <f t="shared" si="6"/>
        <v>62.302976872324834</v>
      </c>
      <c r="G51" s="14">
        <f t="shared" si="0"/>
        <v>1.0295454271941271</v>
      </c>
      <c r="H51" s="14">
        <v>1.350408282974868</v>
      </c>
      <c r="I51" s="14">
        <f t="shared" ref="I51:I55" si="8">F51*H15</f>
        <v>84.134456022379098</v>
      </c>
      <c r="K51" s="6">
        <f t="shared" si="2"/>
        <v>-19.990711082895601</v>
      </c>
      <c r="L51" s="6">
        <f t="shared" si="3"/>
        <v>399.62852959980501</v>
      </c>
      <c r="N51" s="6">
        <f t="shared" si="4"/>
        <v>0.31165487923656254</v>
      </c>
    </row>
    <row r="52" spans="1:26" x14ac:dyDescent="0.3">
      <c r="A52" s="14">
        <v>4</v>
      </c>
      <c r="B52" s="14">
        <v>9</v>
      </c>
      <c r="C52" s="14">
        <v>45</v>
      </c>
      <c r="D52" s="15">
        <v>62.643954318222399</v>
      </c>
      <c r="E52" s="14"/>
      <c r="F52" s="14">
        <f t="shared" si="6"/>
        <v>63.218256189126052</v>
      </c>
      <c r="G52" s="14">
        <f t="shared" si="0"/>
        <v>0.99091556924339153</v>
      </c>
      <c r="H52" s="14">
        <v>1.099644721251426</v>
      </c>
      <c r="I52" s="14">
        <f t="shared" si="8"/>
        <v>69.517621705092751</v>
      </c>
      <c r="K52" s="6">
        <f t="shared" si="2"/>
        <v>-6.8736673868703519</v>
      </c>
      <c r="L52" s="6">
        <f t="shared" si="3"/>
        <v>47.247303345325093</v>
      </c>
      <c r="N52" s="6">
        <f t="shared" si="4"/>
        <v>0.10972594980120663</v>
      </c>
    </row>
    <row r="53" spans="1:26" x14ac:dyDescent="0.3">
      <c r="A53" s="14">
        <v>4</v>
      </c>
      <c r="B53" s="14">
        <v>10</v>
      </c>
      <c r="C53" s="14">
        <v>46</v>
      </c>
      <c r="D53" s="15">
        <v>57.1341279733672</v>
      </c>
      <c r="E53" s="14"/>
      <c r="F53" s="14">
        <f t="shared" si="6"/>
        <v>64.133535505927256</v>
      </c>
      <c r="G53" s="14">
        <f t="shared" si="0"/>
        <v>0.89086197295464609</v>
      </c>
      <c r="H53" s="14">
        <v>0.98495591428182561</v>
      </c>
      <c r="I53" s="14">
        <f t="shared" si="8"/>
        <v>63.168705100366502</v>
      </c>
      <c r="K53" s="6">
        <f t="shared" si="2"/>
        <v>-6.0345771269993023</v>
      </c>
      <c r="L53" s="6">
        <f t="shared" si="3"/>
        <v>36.416121101703155</v>
      </c>
      <c r="N53" s="6">
        <f t="shared" si="4"/>
        <v>0.10562123447149296</v>
      </c>
    </row>
    <row r="54" spans="1:26" x14ac:dyDescent="0.3">
      <c r="A54" s="14">
        <v>4</v>
      </c>
      <c r="B54" s="14">
        <v>11</v>
      </c>
      <c r="C54" s="14">
        <v>47</v>
      </c>
      <c r="D54" s="15">
        <v>68.894036724460506</v>
      </c>
      <c r="E54" s="14"/>
      <c r="F54" s="14">
        <f t="shared" si="6"/>
        <v>65.048814822728474</v>
      </c>
      <c r="G54" s="14">
        <f t="shared" si="0"/>
        <v>1.0591128664251772</v>
      </c>
      <c r="H54" s="14">
        <v>0.93803371261090474</v>
      </c>
      <c r="I54" s="14">
        <f t="shared" si="8"/>
        <v>61.017981269103238</v>
      </c>
      <c r="K54" s="6">
        <f t="shared" si="2"/>
        <v>7.8760554553572675</v>
      </c>
      <c r="L54" s="6">
        <f t="shared" si="3"/>
        <v>62.032249535862974</v>
      </c>
      <c r="N54" s="6">
        <f t="shared" si="4"/>
        <v>0.11432129440835785</v>
      </c>
    </row>
    <row r="55" spans="1:26" x14ac:dyDescent="0.3">
      <c r="A55" s="14">
        <v>4</v>
      </c>
      <c r="B55" s="14">
        <v>12</v>
      </c>
      <c r="C55" s="14">
        <v>48</v>
      </c>
      <c r="D55" s="15">
        <v>61.598018964674402</v>
      </c>
      <c r="E55" s="14"/>
      <c r="F55" s="14">
        <f t="shared" si="6"/>
        <v>65.964094139529678</v>
      </c>
      <c r="G55" s="14">
        <f t="shared" si="0"/>
        <v>0.93381133733724908</v>
      </c>
      <c r="H55" s="14">
        <v>0.67314728174238769</v>
      </c>
      <c r="I55" s="14">
        <f t="shared" si="8"/>
        <v>44.403550662623367</v>
      </c>
      <c r="K55" s="6">
        <f t="shared" si="2"/>
        <v>17.194468302051035</v>
      </c>
      <c r="L55" s="6">
        <f t="shared" si="3"/>
        <v>295.64974019023782</v>
      </c>
      <c r="N55" s="6">
        <f t="shared" si="4"/>
        <v>0.27913995597669822</v>
      </c>
    </row>
    <row r="56" spans="1:26" s="21" customFormat="1" x14ac:dyDescent="0.3">
      <c r="D56" s="22"/>
      <c r="L56" s="25">
        <f>AVERAGE(L8:L55)</f>
        <v>82.184042024789903</v>
      </c>
      <c r="N56" s="27">
        <f>AVERAGE(N8:N55)*100%</f>
        <v>0.2030467830419532</v>
      </c>
      <c r="R56" s="6"/>
      <c r="S56" s="6"/>
      <c r="T56" s="6"/>
      <c r="U56" s="6"/>
      <c r="V56" s="6"/>
      <c r="W56" s="6"/>
      <c r="X56" s="6"/>
      <c r="Y56" s="6"/>
      <c r="Z56" s="6"/>
    </row>
    <row r="57" spans="1:26" s="21" customFormat="1" x14ac:dyDescent="0.3">
      <c r="D57" s="22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">
      <c r="L58" s="18" t="s">
        <v>42</v>
      </c>
      <c r="N58" s="18" t="s">
        <v>43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B089-16AA-4A60-B911-BD064B371517}">
  <sheetPr codeName="工作表4"/>
  <dimension ref="A1:P19"/>
  <sheetViews>
    <sheetView zoomScale="77" workbookViewId="0">
      <selection activeCell="I7" activeCellId="1" sqref="C7:D13 I7:I13"/>
    </sheetView>
  </sheetViews>
  <sheetFormatPr defaultRowHeight="17.399999999999999" x14ac:dyDescent="0.3"/>
  <cols>
    <col min="1" max="3" width="8.88671875" style="6"/>
    <col min="4" max="4" width="19.109375" style="6" customWidth="1"/>
    <col min="5" max="5" width="10" style="6" bestFit="1" customWidth="1"/>
    <col min="6" max="6" width="22.77734375" style="6" customWidth="1"/>
    <col min="7" max="7" width="13.77734375" style="6" customWidth="1"/>
    <col min="8" max="8" width="21.33203125" style="6" customWidth="1"/>
    <col min="9" max="9" width="8.88671875" style="6"/>
    <col min="10" max="10" width="16.109375" style="6" customWidth="1"/>
    <col min="11" max="11" width="12.88671875" style="6" customWidth="1"/>
    <col min="12" max="13" width="8.88671875" style="6"/>
    <col min="14" max="14" width="11.88671875" style="6" customWidth="1"/>
    <col min="15" max="16384" width="8.88671875" style="6"/>
  </cols>
  <sheetData>
    <row r="1" spans="1:16" ht="18" thickBot="1" x14ac:dyDescent="0.35"/>
    <row r="2" spans="1:16" x14ac:dyDescent="0.3">
      <c r="O2" s="7"/>
      <c r="P2" s="7" t="s">
        <v>20</v>
      </c>
    </row>
    <row r="3" spans="1:16" x14ac:dyDescent="0.3">
      <c r="O3" s="8" t="s">
        <v>29</v>
      </c>
      <c r="P3" s="8">
        <v>22.030686933071525</v>
      </c>
    </row>
    <row r="4" spans="1:16" ht="18" thickBot="1" x14ac:dyDescent="0.35">
      <c r="O4" s="9" t="s">
        <v>30</v>
      </c>
      <c r="P4" s="9">
        <v>0.91527931680121155</v>
      </c>
    </row>
    <row r="5" spans="1:16" x14ac:dyDescent="0.3">
      <c r="F5" s="10" t="s">
        <v>31</v>
      </c>
    </row>
    <row r="6" spans="1:16" x14ac:dyDescent="0.3">
      <c r="F6" s="23" t="s">
        <v>36</v>
      </c>
      <c r="G6" s="6" t="s">
        <v>33</v>
      </c>
      <c r="H6" s="18" t="s">
        <v>37</v>
      </c>
      <c r="K6" s="24" t="s">
        <v>38</v>
      </c>
    </row>
    <row r="7" spans="1:16" s="19" customFormat="1" x14ac:dyDescent="0.3">
      <c r="A7" s="37" t="s">
        <v>55</v>
      </c>
      <c r="B7" s="37" t="s">
        <v>56</v>
      </c>
      <c r="C7" s="19" t="s">
        <v>0</v>
      </c>
      <c r="D7" s="19" t="s">
        <v>1</v>
      </c>
      <c r="E7" s="19" t="s">
        <v>2</v>
      </c>
      <c r="F7" s="19" t="s">
        <v>28</v>
      </c>
      <c r="G7" s="19" t="s">
        <v>32</v>
      </c>
      <c r="H7" s="20" t="s">
        <v>35</v>
      </c>
      <c r="I7" s="19" t="s">
        <v>34</v>
      </c>
      <c r="K7" s="20" t="s">
        <v>39</v>
      </c>
      <c r="L7" s="20" t="s">
        <v>40</v>
      </c>
      <c r="N7" s="20" t="s">
        <v>41</v>
      </c>
    </row>
    <row r="8" spans="1:16" x14ac:dyDescent="0.3">
      <c r="A8" s="6">
        <v>5</v>
      </c>
      <c r="B8" s="6">
        <v>1</v>
      </c>
      <c r="C8" s="6">
        <v>49</v>
      </c>
      <c r="D8" s="5">
        <v>64.593584640364199</v>
      </c>
      <c r="F8" s="6">
        <f t="shared" ref="F8:F13" si="0">$P$3+C8*$P$4</f>
        <v>66.879373456330896</v>
      </c>
      <c r="G8" s="6">
        <f t="shared" ref="G8:G13" si="1">D8/F8</f>
        <v>0.96582221546290037</v>
      </c>
      <c r="H8" s="6">
        <v>0.72532876200734886</v>
      </c>
      <c r="I8" s="11">
        <f>F8*H8</f>
        <v>48.509533152907636</v>
      </c>
      <c r="K8" s="6">
        <f>D8-I8</f>
        <v>16.084051487456563</v>
      </c>
      <c r="L8" s="6">
        <f>K8^2</f>
        <v>258.69671225115366</v>
      </c>
      <c r="N8" s="6">
        <f>ABS(K8/D8)</f>
        <v>0.24900385350971405</v>
      </c>
    </row>
    <row r="9" spans="1:16" x14ac:dyDescent="0.3">
      <c r="A9" s="6">
        <v>5</v>
      </c>
      <c r="B9" s="6">
        <v>2</v>
      </c>
      <c r="C9" s="6">
        <v>50</v>
      </c>
      <c r="D9" s="5">
        <v>57.705418371868198</v>
      </c>
      <c r="F9" s="6">
        <f>$P$3+C9*$P$4</f>
        <v>67.7946527731321</v>
      </c>
      <c r="G9" s="6">
        <f t="shared" si="1"/>
        <v>0.85117949589584152</v>
      </c>
      <c r="H9" s="6">
        <v>0.66741074358372099</v>
      </c>
      <c r="I9" s="11">
        <f t="shared" ref="I9:I13" si="2">F9*H9</f>
        <v>45.246879618316264</v>
      </c>
      <c r="K9" s="6">
        <f t="shared" ref="K9:K13" si="3">D9-I9</f>
        <v>12.458538753551935</v>
      </c>
      <c r="L9" s="6">
        <f t="shared" ref="L9:L13" si="4">K9^2</f>
        <v>155.21518787375538</v>
      </c>
      <c r="N9" s="6">
        <f t="shared" ref="N9:N13" si="5">ABS(K9/D9)</f>
        <v>0.21589894164298376</v>
      </c>
    </row>
    <row r="10" spans="1:16" x14ac:dyDescent="0.3">
      <c r="A10" s="6">
        <v>5</v>
      </c>
      <c r="B10" s="6">
        <v>3</v>
      </c>
      <c r="C10" s="6">
        <v>51</v>
      </c>
      <c r="D10" s="5">
        <v>73.669970002591</v>
      </c>
      <c r="F10" s="6">
        <f t="shared" si="0"/>
        <v>68.709932089933318</v>
      </c>
      <c r="G10" s="6">
        <f t="shared" si="1"/>
        <v>1.0721880776445183</v>
      </c>
      <c r="H10" s="6">
        <v>0.86912333480897508</v>
      </c>
      <c r="I10" s="11">
        <f t="shared" si="2"/>
        <v>59.717405312501057</v>
      </c>
      <c r="K10" s="6">
        <f t="shared" si="3"/>
        <v>13.952564690089943</v>
      </c>
      <c r="L10" s="6">
        <f t="shared" si="4"/>
        <v>194.67406143114468</v>
      </c>
      <c r="N10" s="6">
        <f t="shared" si="5"/>
        <v>0.18939283794467712</v>
      </c>
    </row>
    <row r="11" spans="1:16" x14ac:dyDescent="0.3">
      <c r="A11" s="6">
        <v>5</v>
      </c>
      <c r="B11" s="6">
        <v>4</v>
      </c>
      <c r="C11" s="6">
        <v>52</v>
      </c>
      <c r="D11" s="5">
        <v>61.114626015974999</v>
      </c>
      <c r="F11" s="6">
        <f t="shared" si="0"/>
        <v>69.625211406734522</v>
      </c>
      <c r="G11" s="6">
        <f t="shared" si="1"/>
        <v>0.87776575153154457</v>
      </c>
      <c r="H11" s="6">
        <v>1.2950985515940161</v>
      </c>
      <c r="I11" s="11">
        <f t="shared" si="2"/>
        <v>90.171510447289052</v>
      </c>
      <c r="K11" s="6">
        <f t="shared" si="3"/>
        <v>-29.056884431314053</v>
      </c>
      <c r="L11" s="6">
        <f t="shared" si="4"/>
        <v>844.302532854741</v>
      </c>
      <c r="N11" s="6">
        <f t="shared" si="5"/>
        <v>0.4754489444755623</v>
      </c>
    </row>
    <row r="12" spans="1:16" x14ac:dyDescent="0.3">
      <c r="A12" s="6">
        <v>5</v>
      </c>
      <c r="B12" s="6">
        <v>5</v>
      </c>
      <c r="C12" s="6">
        <v>53</v>
      </c>
      <c r="D12" s="5">
        <v>49.8998245097115</v>
      </c>
      <c r="F12" s="6">
        <f t="shared" si="0"/>
        <v>70.54049072353574</v>
      </c>
      <c r="G12" s="6">
        <f t="shared" si="1"/>
        <v>0.70739264779543831</v>
      </c>
      <c r="H12" s="6">
        <v>1.2338248904537901</v>
      </c>
      <c r="I12" s="11">
        <f t="shared" si="2"/>
        <v>87.034613239523082</v>
      </c>
      <c r="K12" s="6">
        <f t="shared" si="3"/>
        <v>-37.134788729811582</v>
      </c>
      <c r="L12" s="6">
        <f t="shared" si="4"/>
        <v>1378.9925340077414</v>
      </c>
      <c r="N12" s="6">
        <f t="shared" si="5"/>
        <v>0.74418676006735074</v>
      </c>
    </row>
    <row r="13" spans="1:16" x14ac:dyDescent="0.3">
      <c r="A13" s="6">
        <v>5</v>
      </c>
      <c r="B13" s="6">
        <v>6</v>
      </c>
      <c r="C13" s="6">
        <v>54</v>
      </c>
      <c r="D13" s="5">
        <v>85.440296824210705</v>
      </c>
      <c r="F13" s="6">
        <f t="shared" si="0"/>
        <v>71.455770040336944</v>
      </c>
      <c r="G13" s="6">
        <f t="shared" si="1"/>
        <v>1.1957088528467255</v>
      </c>
      <c r="H13" s="6">
        <v>1.3604474865156146</v>
      </c>
      <c r="I13" s="11">
        <f t="shared" si="2"/>
        <v>97.21182274841415</v>
      </c>
      <c r="K13" s="6">
        <f t="shared" si="3"/>
        <v>-11.771525924203445</v>
      </c>
      <c r="L13" s="6">
        <f t="shared" si="4"/>
        <v>138.56882258419375</v>
      </c>
      <c r="N13" s="6">
        <f t="shared" si="5"/>
        <v>0.13777487159744767</v>
      </c>
    </row>
    <row r="14" spans="1:16" x14ac:dyDescent="0.3">
      <c r="H14" s="6">
        <v>1.1833300401782334</v>
      </c>
      <c r="L14" s="26">
        <f>AVERAGE(L8:L13)</f>
        <v>495.07497516712164</v>
      </c>
      <c r="N14" s="27">
        <f>AVERAGE(N8:N13)*100%</f>
        <v>0.33528436820628932</v>
      </c>
    </row>
    <row r="15" spans="1:16" x14ac:dyDescent="0.3">
      <c r="H15" s="6">
        <v>1.350408282974868</v>
      </c>
    </row>
    <row r="16" spans="1:16" x14ac:dyDescent="0.3">
      <c r="H16" s="6">
        <v>1.099644721251426</v>
      </c>
      <c r="L16" s="18" t="s">
        <v>44</v>
      </c>
      <c r="N16" s="18" t="s">
        <v>45</v>
      </c>
    </row>
    <row r="17" spans="8:8" x14ac:dyDescent="0.3">
      <c r="H17" s="6">
        <v>0.98495591428182561</v>
      </c>
    </row>
    <row r="18" spans="8:8" x14ac:dyDescent="0.3">
      <c r="H18" s="6">
        <v>0.93803371261090474</v>
      </c>
    </row>
    <row r="19" spans="8:8" x14ac:dyDescent="0.3">
      <c r="H19" s="6">
        <v>0.67314728174238769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BFA5-29BC-4049-9D36-4DE03E2EB1B2}">
  <dimension ref="A1:AC61"/>
  <sheetViews>
    <sheetView topLeftCell="C1" zoomScale="73" zoomScaleNormal="73" workbookViewId="0">
      <selection activeCell="P14" sqref="P14"/>
    </sheetView>
  </sheetViews>
  <sheetFormatPr defaultRowHeight="17.399999999999999" x14ac:dyDescent="0.3"/>
  <cols>
    <col min="1" max="3" width="8.88671875" style="6"/>
    <col min="4" max="4" width="19.109375" style="6" customWidth="1"/>
    <col min="5" max="5" width="10" style="6" bestFit="1" customWidth="1"/>
    <col min="6" max="6" width="22.77734375" style="6" customWidth="1"/>
    <col min="7" max="7" width="13.77734375" style="6" customWidth="1"/>
    <col min="8" max="8" width="14.21875" style="6" customWidth="1"/>
    <col min="9" max="10" width="8.88671875" style="6"/>
    <col min="11" max="11" width="12.88671875" style="6" customWidth="1"/>
    <col min="12" max="13" width="8.88671875" style="6"/>
    <col min="14" max="14" width="11.88671875" style="6" customWidth="1"/>
    <col min="15" max="15" width="8.88671875" style="6"/>
    <col min="16" max="16" width="11.33203125" style="6" customWidth="1"/>
    <col min="17" max="17" width="12" style="6" bestFit="1" customWidth="1"/>
    <col min="18" max="18" width="9.5546875" style="6" bestFit="1" customWidth="1"/>
    <col min="19" max="19" width="9.5546875" style="21" customWidth="1"/>
    <col min="20" max="16384" width="8.88671875" style="6"/>
  </cols>
  <sheetData>
    <row r="1" spans="1:29" ht="18" thickBot="1" x14ac:dyDescent="0.35">
      <c r="T1" t="s">
        <v>3</v>
      </c>
      <c r="U1"/>
      <c r="V1"/>
      <c r="W1"/>
      <c r="X1"/>
      <c r="Y1"/>
      <c r="Z1"/>
      <c r="AA1"/>
      <c r="AB1"/>
      <c r="AC1"/>
    </row>
    <row r="2" spans="1:29" ht="18" thickBot="1" x14ac:dyDescent="0.35">
      <c r="P2" s="7"/>
      <c r="Q2" s="7" t="s">
        <v>20</v>
      </c>
      <c r="T2"/>
      <c r="U2"/>
      <c r="V2"/>
      <c r="W2"/>
      <c r="X2"/>
      <c r="Y2"/>
      <c r="Z2"/>
      <c r="AA2"/>
      <c r="AB2"/>
      <c r="AC2"/>
    </row>
    <row r="3" spans="1:29" x14ac:dyDescent="0.3">
      <c r="P3" s="8" t="s">
        <v>29</v>
      </c>
      <c r="Q3" s="1">
        <v>21.03893519333576</v>
      </c>
      <c r="T3" s="4" t="s">
        <v>4</v>
      </c>
      <c r="U3" s="4"/>
      <c r="V3"/>
      <c r="W3"/>
      <c r="X3"/>
      <c r="Y3"/>
      <c r="Z3"/>
      <c r="AA3"/>
      <c r="AB3"/>
      <c r="AC3"/>
    </row>
    <row r="4" spans="1:29" ht="18" thickBot="1" x14ac:dyDescent="0.35">
      <c r="P4" s="9" t="s">
        <v>30</v>
      </c>
      <c r="Q4" s="2">
        <v>0.95623174569168445</v>
      </c>
      <c r="T4" s="1" t="s">
        <v>5</v>
      </c>
      <c r="U4" s="1">
        <v>0.99607233900749648</v>
      </c>
      <c r="V4"/>
      <c r="W4"/>
      <c r="X4"/>
      <c r="Y4"/>
      <c r="Z4"/>
      <c r="AA4"/>
      <c r="AB4"/>
      <c r="AC4"/>
    </row>
    <row r="5" spans="1:29" x14ac:dyDescent="0.3">
      <c r="F5" s="10" t="s">
        <v>31</v>
      </c>
      <c r="T5" s="1" t="s">
        <v>6</v>
      </c>
      <c r="U5" s="1">
        <v>0.9921601045358649</v>
      </c>
      <c r="V5"/>
      <c r="W5"/>
      <c r="X5"/>
      <c r="Y5"/>
      <c r="Z5"/>
      <c r="AA5"/>
      <c r="AB5"/>
      <c r="AC5"/>
    </row>
    <row r="6" spans="1:29" x14ac:dyDescent="0.3">
      <c r="F6" s="23" t="s">
        <v>36</v>
      </c>
      <c r="G6" s="6" t="s">
        <v>33</v>
      </c>
      <c r="K6" s="24" t="s">
        <v>38</v>
      </c>
      <c r="P6" s="38"/>
      <c r="Q6" s="38" t="s">
        <v>53</v>
      </c>
      <c r="R6" s="38" t="s">
        <v>54</v>
      </c>
      <c r="S6" s="46"/>
      <c r="T6" s="1" t="s">
        <v>7</v>
      </c>
      <c r="U6" s="1">
        <v>0.99192951937515494</v>
      </c>
      <c r="V6"/>
      <c r="W6"/>
      <c r="X6"/>
      <c r="Y6"/>
      <c r="Z6"/>
      <c r="AA6"/>
      <c r="AB6"/>
      <c r="AC6"/>
    </row>
    <row r="7" spans="1:29" s="19" customFormat="1" x14ac:dyDescent="0.3">
      <c r="A7" s="37" t="s">
        <v>55</v>
      </c>
      <c r="B7" s="37" t="s">
        <v>56</v>
      </c>
      <c r="C7" s="19" t="s">
        <v>0</v>
      </c>
      <c r="D7" s="19" t="s">
        <v>1</v>
      </c>
      <c r="E7" s="19" t="s">
        <v>2</v>
      </c>
      <c r="F7" s="37" t="s">
        <v>28</v>
      </c>
      <c r="G7" s="19" t="s">
        <v>32</v>
      </c>
      <c r="H7" s="20" t="s">
        <v>35</v>
      </c>
      <c r="I7" s="19" t="s">
        <v>34</v>
      </c>
      <c r="K7" s="20" t="s">
        <v>39</v>
      </c>
      <c r="L7" s="20" t="s">
        <v>40</v>
      </c>
      <c r="N7" s="20" t="s">
        <v>41</v>
      </c>
      <c r="P7" s="38" t="s">
        <v>57</v>
      </c>
      <c r="Q7" s="38">
        <f>AVERAGE(L8:L55)</f>
        <v>46.329721890644748</v>
      </c>
      <c r="R7" s="39">
        <f>AVERAGE(N8:N55)</f>
        <v>0.13334322979218466</v>
      </c>
      <c r="S7" s="47"/>
      <c r="T7" s="1" t="s">
        <v>8</v>
      </c>
      <c r="U7" s="1">
        <v>0.90862245776225548</v>
      </c>
      <c r="V7"/>
      <c r="W7"/>
      <c r="X7"/>
      <c r="Y7"/>
      <c r="Z7"/>
      <c r="AA7"/>
      <c r="AB7"/>
      <c r="AC7"/>
    </row>
    <row r="8" spans="1:29" ht="18" thickBot="1" x14ac:dyDescent="0.35">
      <c r="A8" s="12">
        <v>1</v>
      </c>
      <c r="B8" s="12">
        <v>1</v>
      </c>
      <c r="C8" s="12">
        <v>1</v>
      </c>
      <c r="D8" s="13">
        <v>12.150375401617699</v>
      </c>
      <c r="E8" s="12"/>
      <c r="F8" s="12">
        <f t="shared" ref="F8:F39" si="0">$Q$3+C8*$Q$4</f>
        <v>21.995166939027445</v>
      </c>
      <c r="G8" s="12">
        <f>D8/F8</f>
        <v>0.55241114719881956</v>
      </c>
      <c r="H8" s="12">
        <f>AVERAGE(G8,G20,G32,G44)</f>
        <v>0.71652091802414275</v>
      </c>
      <c r="I8" s="12">
        <f>F8*H8</f>
        <v>15.759997207246219</v>
      </c>
      <c r="K8" s="6">
        <f>D8-I8</f>
        <v>-3.6096218056285192</v>
      </c>
      <c r="L8" s="6">
        <f>K8^2</f>
        <v>13.029369579668892</v>
      </c>
      <c r="N8" s="6">
        <f>ABS(K8/D8)</f>
        <v>0.29707903552905324</v>
      </c>
      <c r="P8" s="38" t="s">
        <v>58</v>
      </c>
      <c r="Q8" s="38">
        <f>AVERAGE(L56:L61)</f>
        <v>270.94890154105514</v>
      </c>
      <c r="R8" s="39">
        <f>AVERAGE(N56:N61)</f>
        <v>0.23632707534482988</v>
      </c>
      <c r="S8" s="47"/>
      <c r="T8" s="2" t="s">
        <v>9</v>
      </c>
      <c r="U8" s="2">
        <v>36</v>
      </c>
      <c r="V8"/>
      <c r="W8"/>
      <c r="X8"/>
      <c r="Y8"/>
      <c r="Z8"/>
      <c r="AA8"/>
      <c r="AB8"/>
      <c r="AC8"/>
    </row>
    <row r="9" spans="1:29" x14ac:dyDescent="0.3">
      <c r="A9" s="12">
        <v>1</v>
      </c>
      <c r="B9" s="12">
        <v>2</v>
      </c>
      <c r="C9" s="12">
        <v>2</v>
      </c>
      <c r="D9" s="13">
        <v>12.3223392967157</v>
      </c>
      <c r="E9" s="12"/>
      <c r="F9" s="12">
        <f t="shared" si="0"/>
        <v>22.95139868471913</v>
      </c>
      <c r="G9" s="12">
        <f t="shared" ref="G9:G61" si="1">D9/F9</f>
        <v>0.53688838166189068</v>
      </c>
      <c r="H9" s="12">
        <f>AVERAGE(G9,G21,G33,G45)</f>
        <v>0.7078687486387012</v>
      </c>
      <c r="I9" s="12">
        <f t="shared" ref="I9:I49" si="2">F9*H9</f>
        <v>16.246577866460065</v>
      </c>
      <c r="K9" s="6">
        <f t="shared" ref="K9:K61" si="3">D9-I9</f>
        <v>-3.9242385697443645</v>
      </c>
      <c r="L9" s="6">
        <f t="shared" ref="L9:L61" si="4">K9^2</f>
        <v>15.399648352269296</v>
      </c>
      <c r="N9" s="6">
        <f t="shared" ref="N9:N61" si="5">ABS(K9/D9)</f>
        <v>0.3184653883690981</v>
      </c>
      <c r="T9"/>
      <c r="U9"/>
      <c r="V9"/>
      <c r="W9"/>
      <c r="X9"/>
      <c r="Y9"/>
      <c r="Z9"/>
      <c r="AA9"/>
      <c r="AB9"/>
      <c r="AC9"/>
    </row>
    <row r="10" spans="1:29" ht="18" thickBot="1" x14ac:dyDescent="0.35">
      <c r="A10" s="12">
        <v>1</v>
      </c>
      <c r="B10" s="12">
        <v>3</v>
      </c>
      <c r="C10" s="12">
        <v>3</v>
      </c>
      <c r="D10" s="13">
        <v>26.457483105385499</v>
      </c>
      <c r="E10" s="12"/>
      <c r="F10" s="12">
        <f t="shared" si="0"/>
        <v>23.907630430410812</v>
      </c>
      <c r="G10" s="12">
        <f t="shared" si="1"/>
        <v>1.1066543454566389</v>
      </c>
      <c r="H10" s="12">
        <f t="shared" ref="H10:H18" si="6">AVERAGE(G10,G22,G34,G46)</f>
        <v>0.86920875946452736</v>
      </c>
      <c r="I10" s="12">
        <f t="shared" si="2"/>
        <v>20.780721788153766</v>
      </c>
      <c r="K10" s="6">
        <f t="shared" si="3"/>
        <v>5.6767613172317333</v>
      </c>
      <c r="L10" s="6">
        <f t="shared" si="4"/>
        <v>32.225619052818566</v>
      </c>
      <c r="N10" s="6">
        <f t="shared" si="5"/>
        <v>0.21456165329937266</v>
      </c>
      <c r="T10" t="s">
        <v>10</v>
      </c>
      <c r="U10"/>
      <c r="V10"/>
      <c r="W10"/>
      <c r="X10"/>
      <c r="Y10"/>
      <c r="Z10"/>
      <c r="AA10"/>
      <c r="AB10"/>
      <c r="AC10"/>
    </row>
    <row r="11" spans="1:29" x14ac:dyDescent="0.3">
      <c r="A11" s="12">
        <v>1</v>
      </c>
      <c r="B11" s="12">
        <v>4</v>
      </c>
      <c r="C11" s="12">
        <v>4</v>
      </c>
      <c r="D11" s="13">
        <v>39.048074616846399</v>
      </c>
      <c r="E11" s="12"/>
      <c r="F11" s="12">
        <f t="shared" si="0"/>
        <v>24.863862176102497</v>
      </c>
      <c r="G11" s="12">
        <f t="shared" si="1"/>
        <v>1.5704750267790992</v>
      </c>
      <c r="H11" s="12">
        <f t="shared" si="6"/>
        <v>1.1714945873043006</v>
      </c>
      <c r="I11" s="12">
        <f t="shared" si="2"/>
        <v>29.127879958784202</v>
      </c>
      <c r="K11" s="6">
        <f t="shared" si="3"/>
        <v>9.9201946580621971</v>
      </c>
      <c r="L11" s="6">
        <f t="shared" si="4"/>
        <v>98.410262053845756</v>
      </c>
      <c r="N11" s="6">
        <f t="shared" si="5"/>
        <v>0.25405080161833016</v>
      </c>
      <c r="T11" s="3"/>
      <c r="U11" s="3" t="s">
        <v>15</v>
      </c>
      <c r="V11" s="3" t="s">
        <v>16</v>
      </c>
      <c r="W11" s="3" t="s">
        <v>17</v>
      </c>
      <c r="X11" s="3" t="s">
        <v>18</v>
      </c>
      <c r="Y11" s="3" t="s">
        <v>19</v>
      </c>
      <c r="Z11"/>
      <c r="AA11"/>
      <c r="AB11"/>
      <c r="AC11"/>
    </row>
    <row r="12" spans="1:29" x14ac:dyDescent="0.3">
      <c r="A12" s="12">
        <v>1</v>
      </c>
      <c r="B12" s="12">
        <v>5</v>
      </c>
      <c r="C12" s="12">
        <v>5</v>
      </c>
      <c r="D12" s="13">
        <v>39.499126490234403</v>
      </c>
      <c r="E12" s="12"/>
      <c r="F12" s="12">
        <f t="shared" si="0"/>
        <v>25.820093921794182</v>
      </c>
      <c r="G12" s="12">
        <f t="shared" si="1"/>
        <v>1.5297824481147237</v>
      </c>
      <c r="H12" s="12">
        <f t="shared" si="6"/>
        <v>1.2086943337154641</v>
      </c>
      <c r="I12" s="12">
        <f t="shared" si="2"/>
        <v>31.208601219273724</v>
      </c>
      <c r="K12" s="6">
        <f t="shared" si="3"/>
        <v>8.2905252709606785</v>
      </c>
      <c r="L12" s="6">
        <f t="shared" si="4"/>
        <v>68.732809268437634</v>
      </c>
      <c r="N12" s="6">
        <f t="shared" si="5"/>
        <v>0.20989135729394909</v>
      </c>
      <c r="T12" s="1" t="s">
        <v>11</v>
      </c>
      <c r="U12" s="1">
        <v>1</v>
      </c>
      <c r="V12" s="1">
        <v>3552.3630034553803</v>
      </c>
      <c r="W12" s="1">
        <v>3552.3630034553803</v>
      </c>
      <c r="X12" s="1">
        <v>4302.7925191781715</v>
      </c>
      <c r="Y12" s="1">
        <v>2.1771892782430276E-37</v>
      </c>
      <c r="Z12"/>
      <c r="AA12"/>
      <c r="AB12"/>
      <c r="AC12"/>
    </row>
    <row r="13" spans="1:29" x14ac:dyDescent="0.3">
      <c r="A13" s="12">
        <v>1</v>
      </c>
      <c r="B13" s="12">
        <v>6</v>
      </c>
      <c r="C13" s="12">
        <v>6</v>
      </c>
      <c r="D13" s="13">
        <v>41.536216910048999</v>
      </c>
      <c r="E13" s="12"/>
      <c r="F13" s="12">
        <f t="shared" si="0"/>
        <v>26.776325667485867</v>
      </c>
      <c r="G13" s="12">
        <f t="shared" si="1"/>
        <v>1.5512291501774595</v>
      </c>
      <c r="H13" s="12">
        <f t="shared" si="6"/>
        <v>1.3001150347862624</v>
      </c>
      <c r="I13" s="12">
        <f t="shared" si="2"/>
        <v>34.812303576631678</v>
      </c>
      <c r="K13" s="6">
        <f t="shared" si="3"/>
        <v>6.7239133334173218</v>
      </c>
      <c r="L13" s="6">
        <f t="shared" si="4"/>
        <v>45.211010515307237</v>
      </c>
      <c r="N13" s="6">
        <f t="shared" si="5"/>
        <v>0.16188073526240138</v>
      </c>
      <c r="T13" s="1" t="s">
        <v>12</v>
      </c>
      <c r="U13" s="1">
        <v>34</v>
      </c>
      <c r="V13" s="1">
        <v>28.070222205497338</v>
      </c>
      <c r="W13" s="1">
        <v>0.82559477074992171</v>
      </c>
      <c r="X13" s="1"/>
      <c r="Y13" s="1"/>
      <c r="Z13"/>
      <c r="AA13"/>
      <c r="AB13"/>
      <c r="AC13"/>
    </row>
    <row r="14" spans="1:29" ht="18" thickBot="1" x14ac:dyDescent="0.35">
      <c r="A14" s="12">
        <v>1</v>
      </c>
      <c r="B14" s="12">
        <v>7</v>
      </c>
      <c r="C14" s="12">
        <v>7</v>
      </c>
      <c r="D14" s="13">
        <v>35.559796152970002</v>
      </c>
      <c r="E14" s="12">
        <f>(SUM(D8:D19)+SUM(D9:D20))/(2*12)</f>
        <v>29.907221132820808</v>
      </c>
      <c r="F14" s="12">
        <f t="shared" si="0"/>
        <v>27.732557413177553</v>
      </c>
      <c r="G14" s="12">
        <f t="shared" si="1"/>
        <v>1.2822400625797754</v>
      </c>
      <c r="H14" s="12">
        <f t="shared" si="6"/>
        <v>1.2130605978717808</v>
      </c>
      <c r="I14" s="12">
        <f t="shared" si="2"/>
        <v>33.641272676142648</v>
      </c>
      <c r="K14" s="6">
        <f t="shared" si="3"/>
        <v>1.9185234768273531</v>
      </c>
      <c r="L14" s="6">
        <f t="shared" si="4"/>
        <v>3.6807323311377154</v>
      </c>
      <c r="N14" s="6">
        <f t="shared" si="5"/>
        <v>5.3952038098708716E-2</v>
      </c>
      <c r="T14" s="2" t="s">
        <v>13</v>
      </c>
      <c r="U14" s="2">
        <v>35</v>
      </c>
      <c r="V14" s="2">
        <v>3580.4332256608777</v>
      </c>
      <c r="W14" s="2"/>
      <c r="X14" s="2"/>
      <c r="Y14" s="2"/>
      <c r="Z14"/>
      <c r="AA14"/>
      <c r="AB14"/>
      <c r="AC14"/>
    </row>
    <row r="15" spans="1:29" ht="18" thickBot="1" x14ac:dyDescent="0.35">
      <c r="A15" s="12">
        <v>1</v>
      </c>
      <c r="B15" s="12">
        <v>8</v>
      </c>
      <c r="C15" s="12">
        <v>8</v>
      </c>
      <c r="D15" s="13">
        <v>41.652193879579997</v>
      </c>
      <c r="E15" s="12">
        <f>(SUM(D9:D20)+SUM(D10:D21))/(2*12)</f>
        <v>30.917065981296833</v>
      </c>
      <c r="F15" s="12">
        <f t="shared" si="0"/>
        <v>28.688789158869234</v>
      </c>
      <c r="G15" s="12">
        <f t="shared" si="1"/>
        <v>1.4518630831340988</v>
      </c>
      <c r="H15" s="12">
        <f t="shared" si="6"/>
        <v>1.2885432218971764</v>
      </c>
      <c r="I15" s="12">
        <f t="shared" si="2"/>
        <v>36.966744815098146</v>
      </c>
      <c r="K15" s="6">
        <f t="shared" si="3"/>
        <v>4.6854490644818512</v>
      </c>
      <c r="L15" s="6">
        <f t="shared" si="4"/>
        <v>21.953432935853854</v>
      </c>
      <c r="N15" s="6">
        <f t="shared" si="5"/>
        <v>0.11248985054731761</v>
      </c>
      <c r="T15"/>
      <c r="U15"/>
      <c r="V15"/>
      <c r="W15"/>
      <c r="X15"/>
      <c r="Y15"/>
      <c r="Z15"/>
      <c r="AA15"/>
      <c r="AB15"/>
      <c r="AC15"/>
    </row>
    <row r="16" spans="1:29" x14ac:dyDescent="0.3">
      <c r="A16" s="12">
        <v>1</v>
      </c>
      <c r="B16" s="12">
        <v>9</v>
      </c>
      <c r="C16" s="12">
        <v>9</v>
      </c>
      <c r="D16" s="13">
        <v>32.478183976206999</v>
      </c>
      <c r="E16" s="12">
        <f t="shared" ref="E16:E49" si="7">(SUM(D10:D21)+SUM(D11:D22))/(2*12)</f>
        <v>31.421404283240658</v>
      </c>
      <c r="F16" s="12">
        <f t="shared" si="0"/>
        <v>29.645020904560923</v>
      </c>
      <c r="G16" s="12">
        <f t="shared" si="1"/>
        <v>1.0955696095059995</v>
      </c>
      <c r="H16" s="12">
        <f t="shared" si="6"/>
        <v>1.1251342731144867</v>
      </c>
      <c r="I16" s="12">
        <f t="shared" si="2"/>
        <v>33.354629046916912</v>
      </c>
      <c r="K16" s="6">
        <f t="shared" si="3"/>
        <v>-0.87644507070991295</v>
      </c>
      <c r="L16" s="6">
        <f t="shared" si="4"/>
        <v>0.76815596197170433</v>
      </c>
      <c r="N16" s="6">
        <f t="shared" si="5"/>
        <v>2.6985655089335741E-2</v>
      </c>
      <c r="T16" s="3"/>
      <c r="U16" s="3" t="s">
        <v>20</v>
      </c>
      <c r="V16" s="3" t="s">
        <v>8</v>
      </c>
      <c r="W16" s="3" t="s">
        <v>21</v>
      </c>
      <c r="X16" s="3" t="s">
        <v>22</v>
      </c>
      <c r="Y16" s="3" t="s">
        <v>23</v>
      </c>
      <c r="Z16" s="3" t="s">
        <v>24</v>
      </c>
      <c r="AA16" s="3" t="s">
        <v>25</v>
      </c>
      <c r="AB16" s="3" t="s">
        <v>26</v>
      </c>
      <c r="AC16" s="3"/>
    </row>
    <row r="17" spans="1:29" x14ac:dyDescent="0.3">
      <c r="A17" s="12">
        <v>1</v>
      </c>
      <c r="B17" s="12">
        <v>10</v>
      </c>
      <c r="C17" s="12">
        <v>10</v>
      </c>
      <c r="D17" s="13">
        <v>33.569125177630397</v>
      </c>
      <c r="E17" s="12">
        <f>(SUM(D11:D22)+SUM(D12:D23))/(2*12)</f>
        <v>31.33969842362113</v>
      </c>
      <c r="F17" s="12">
        <f t="shared" si="0"/>
        <v>30.601252650252604</v>
      </c>
      <c r="G17" s="12">
        <f t="shared" si="1"/>
        <v>1.0969853280615065</v>
      </c>
      <c r="H17" s="12">
        <f t="shared" si="6"/>
        <v>1.0000216333513905</v>
      </c>
      <c r="I17" s="12">
        <f t="shared" si="2"/>
        <v>30.601914657904178</v>
      </c>
      <c r="K17" s="6">
        <f t="shared" si="3"/>
        <v>2.9672105197262191</v>
      </c>
      <c r="L17" s="6">
        <f t="shared" si="4"/>
        <v>8.8043382683739395</v>
      </c>
      <c r="N17" s="6">
        <f t="shared" si="5"/>
        <v>8.8391058868090247E-2</v>
      </c>
      <c r="T17" s="1" t="s">
        <v>14</v>
      </c>
      <c r="U17" s="1">
        <v>21.03893519333576</v>
      </c>
      <c r="V17" s="1">
        <v>0.38793208046333755</v>
      </c>
      <c r="W17" s="1">
        <v>54.233553379259895</v>
      </c>
      <c r="X17" s="1">
        <v>1.3198864193602898E-34</v>
      </c>
      <c r="Y17" s="1">
        <v>20.250562352825941</v>
      </c>
      <c r="Z17" s="1">
        <v>21.827308033845579</v>
      </c>
      <c r="AA17" s="1">
        <v>20.250562352825941</v>
      </c>
      <c r="AB17" s="1">
        <v>21.827308033845579</v>
      </c>
      <c r="AC17" s="1"/>
    </row>
    <row r="18" spans="1:29" ht="18" thickBot="1" x14ac:dyDescent="0.35">
      <c r="A18" s="12">
        <v>1</v>
      </c>
      <c r="B18" s="12">
        <v>11</v>
      </c>
      <c r="C18" s="12">
        <v>11</v>
      </c>
      <c r="D18" s="13">
        <v>23.120378683370699</v>
      </c>
      <c r="E18" s="12">
        <f t="shared" si="7"/>
        <v>31.496655117608437</v>
      </c>
      <c r="F18" s="12">
        <f t="shared" si="0"/>
        <v>31.557484395944289</v>
      </c>
      <c r="G18" s="12">
        <f t="shared" si="1"/>
        <v>0.73264327388345596</v>
      </c>
      <c r="H18" s="12">
        <f t="shared" si="6"/>
        <v>0.90729939011527572</v>
      </c>
      <c r="I18" s="12">
        <f t="shared" si="2"/>
        <v>28.632086346012585</v>
      </c>
      <c r="K18" s="6">
        <f t="shared" si="3"/>
        <v>-5.5117076626418857</v>
      </c>
      <c r="L18" s="6">
        <f t="shared" si="4"/>
        <v>30.378921358425281</v>
      </c>
      <c r="N18" s="6">
        <f t="shared" si="5"/>
        <v>0.23839175552112277</v>
      </c>
      <c r="T18" s="2" t="s">
        <v>27</v>
      </c>
      <c r="U18" s="2">
        <v>0.95623174569168445</v>
      </c>
      <c r="V18" s="2">
        <v>1.4577664644905794E-2</v>
      </c>
      <c r="W18" s="2">
        <v>65.595674546254727</v>
      </c>
      <c r="X18" s="2">
        <v>2.1771892782430276E-37</v>
      </c>
      <c r="Y18" s="2">
        <v>0.92660636675839958</v>
      </c>
      <c r="Z18" s="2">
        <v>0.98585712462496933</v>
      </c>
      <c r="AA18" s="2">
        <v>0.92660636675839958</v>
      </c>
      <c r="AB18" s="2">
        <v>0.98585712462496933</v>
      </c>
      <c r="AC18" s="2"/>
    </row>
    <row r="19" spans="1:29" x14ac:dyDescent="0.3">
      <c r="A19" s="12">
        <v>1</v>
      </c>
      <c r="B19" s="12">
        <v>12</v>
      </c>
      <c r="C19" s="12">
        <v>12</v>
      </c>
      <c r="D19" s="13">
        <v>16.7868884069022</v>
      </c>
      <c r="E19" s="12">
        <f t="shared" si="7"/>
        <v>31.795139442511545</v>
      </c>
      <c r="F19" s="12">
        <f t="shared" si="0"/>
        <v>32.513716141635975</v>
      </c>
      <c r="G19" s="12">
        <f t="shared" si="1"/>
        <v>0.51630174581629795</v>
      </c>
      <c r="H19" s="12">
        <f>AVERAGE(G19,G31,G43,G55)</f>
        <v>0.73895656298835211</v>
      </c>
      <c r="I19" s="12">
        <f t="shared" si="2"/>
        <v>24.026223930002224</v>
      </c>
      <c r="K19" s="6">
        <f t="shared" si="3"/>
        <v>-7.2393355231000243</v>
      </c>
      <c r="L19" s="6">
        <f t="shared" si="4"/>
        <v>52.407978816017902</v>
      </c>
      <c r="N19" s="6">
        <f t="shared" si="5"/>
        <v>0.43124939819838526</v>
      </c>
      <c r="T19"/>
      <c r="U19"/>
      <c r="V19"/>
      <c r="W19"/>
      <c r="X19"/>
      <c r="Y19"/>
      <c r="Z19"/>
      <c r="AA19"/>
      <c r="AB19"/>
      <c r="AC19"/>
    </row>
    <row r="20" spans="1:29" x14ac:dyDescent="0.3">
      <c r="A20" s="14">
        <v>2</v>
      </c>
      <c r="B20" s="14">
        <v>1</v>
      </c>
      <c r="C20" s="14">
        <v>13</v>
      </c>
      <c r="D20" s="15">
        <v>21.563318394299099</v>
      </c>
      <c r="E20" s="14">
        <f t="shared" si="7"/>
        <v>32.403409349477208</v>
      </c>
      <c r="F20" s="14">
        <f t="shared" si="0"/>
        <v>33.469947887327656</v>
      </c>
      <c r="G20" s="14">
        <f t="shared" si="1"/>
        <v>0.64425909675417725</v>
      </c>
      <c r="H20" s="14">
        <v>0.72532876200734886</v>
      </c>
      <c r="I20" s="14">
        <f t="shared" si="2"/>
        <v>24.276715865565851</v>
      </c>
      <c r="K20" s="6">
        <f t="shared" si="3"/>
        <v>-2.7133974712667523</v>
      </c>
      <c r="L20" s="6">
        <f t="shared" si="4"/>
        <v>7.3625258370768059</v>
      </c>
      <c r="N20" s="6">
        <f t="shared" si="5"/>
        <v>0.12583394733827791</v>
      </c>
      <c r="T20"/>
      <c r="U20"/>
      <c r="V20"/>
      <c r="W20"/>
      <c r="X20"/>
      <c r="Y20"/>
      <c r="Z20"/>
      <c r="AA20"/>
      <c r="AB20"/>
      <c r="AC20"/>
    </row>
    <row r="21" spans="1:29" x14ac:dyDescent="0.3">
      <c r="A21" s="14">
        <v>2</v>
      </c>
      <c r="B21" s="14">
        <v>2</v>
      </c>
      <c r="C21" s="14">
        <v>14</v>
      </c>
      <c r="D21" s="15">
        <v>27.145672667458999</v>
      </c>
      <c r="E21" s="14">
        <f t="shared" si="7"/>
        <v>33.442843962738891</v>
      </c>
      <c r="F21" s="14">
        <f t="shared" si="0"/>
        <v>34.426179633019345</v>
      </c>
      <c r="G21" s="14">
        <f t="shared" si="1"/>
        <v>0.78851830080566487</v>
      </c>
      <c r="H21" s="14">
        <v>0.66741074358372099</v>
      </c>
      <c r="I21" s="14">
        <f t="shared" si="2"/>
        <v>22.976402147620192</v>
      </c>
      <c r="K21" s="6">
        <f t="shared" si="3"/>
        <v>4.1692705198388076</v>
      </c>
      <c r="L21" s="6">
        <f t="shared" si="4"/>
        <v>17.382816667596959</v>
      </c>
      <c r="N21" s="6">
        <f t="shared" si="5"/>
        <v>0.15358877162166404</v>
      </c>
      <c r="T21"/>
      <c r="U21"/>
      <c r="V21"/>
      <c r="W21"/>
      <c r="X21"/>
      <c r="Y21"/>
      <c r="Z21"/>
      <c r="AA21"/>
      <c r="AB21"/>
      <c r="AC21"/>
    </row>
    <row r="22" spans="1:29" x14ac:dyDescent="0.3">
      <c r="A22" s="14">
        <v>2</v>
      </c>
      <c r="B22" s="14">
        <v>3</v>
      </c>
      <c r="C22" s="14">
        <v>15</v>
      </c>
      <c r="D22" s="15">
        <v>23.738268981293999</v>
      </c>
      <c r="E22" s="14">
        <f t="shared" si="7"/>
        <v>34.85933813759938</v>
      </c>
      <c r="F22" s="14">
        <f t="shared" si="0"/>
        <v>35.382411378711026</v>
      </c>
      <c r="G22" s="14">
        <f t="shared" si="1"/>
        <v>0.67090591218372686</v>
      </c>
      <c r="H22" s="14">
        <v>0.86912333480897508</v>
      </c>
      <c r="I22" s="14">
        <f t="shared" si="2"/>
        <v>30.751679371048354</v>
      </c>
      <c r="K22" s="6">
        <f t="shared" si="3"/>
        <v>-7.0134103897543554</v>
      </c>
      <c r="L22" s="6">
        <f t="shared" si="4"/>
        <v>49.18792529511434</v>
      </c>
      <c r="N22" s="6">
        <f t="shared" si="5"/>
        <v>0.29544742269459479</v>
      </c>
    </row>
    <row r="23" spans="1:29" x14ac:dyDescent="0.3">
      <c r="A23" s="14">
        <v>2</v>
      </c>
      <c r="B23" s="14">
        <v>4</v>
      </c>
      <c r="C23" s="14">
        <v>16</v>
      </c>
      <c r="D23" s="15">
        <v>39.806348110069301</v>
      </c>
      <c r="E23" s="14">
        <f t="shared" si="7"/>
        <v>35.902015295629759</v>
      </c>
      <c r="F23" s="14">
        <f t="shared" si="0"/>
        <v>36.338643124402708</v>
      </c>
      <c r="G23" s="14">
        <f t="shared" si="1"/>
        <v>1.095427475753433</v>
      </c>
      <c r="H23" s="14">
        <v>1.2950985515940161</v>
      </c>
      <c r="I23" s="14">
        <f t="shared" si="2"/>
        <v>47.062124077305796</v>
      </c>
      <c r="K23" s="6">
        <f t="shared" si="3"/>
        <v>-7.2557759672364952</v>
      </c>
      <c r="L23" s="6">
        <f t="shared" si="4"/>
        <v>52.646284886726697</v>
      </c>
      <c r="N23" s="6">
        <f t="shared" si="5"/>
        <v>0.18227685562045051</v>
      </c>
    </row>
    <row r="24" spans="1:29" x14ac:dyDescent="0.3">
      <c r="A24" s="14">
        <v>2</v>
      </c>
      <c r="B24" s="14">
        <v>5</v>
      </c>
      <c r="C24" s="14">
        <v>17</v>
      </c>
      <c r="D24" s="15">
        <v>42.507813652706801</v>
      </c>
      <c r="E24" s="14">
        <f t="shared" si="7"/>
        <v>36.838256090727732</v>
      </c>
      <c r="F24" s="14">
        <f t="shared" si="0"/>
        <v>37.294874870094397</v>
      </c>
      <c r="G24" s="14">
        <f t="shared" si="1"/>
        <v>1.1397762775922999</v>
      </c>
      <c r="H24" s="14">
        <v>1.2338248904537901</v>
      </c>
      <c r="I24" s="14">
        <f t="shared" si="2"/>
        <v>46.015344901082024</v>
      </c>
      <c r="K24" s="6">
        <f t="shared" si="3"/>
        <v>-3.5075312483752228</v>
      </c>
      <c r="L24" s="6">
        <f t="shared" si="4"/>
        <v>12.302775458328648</v>
      </c>
      <c r="N24" s="6">
        <f t="shared" si="5"/>
        <v>8.2514976588354161E-2</v>
      </c>
    </row>
    <row r="25" spans="1:29" x14ac:dyDescent="0.3">
      <c r="A25" s="14">
        <v>2</v>
      </c>
      <c r="B25" s="14">
        <v>6</v>
      </c>
      <c r="C25" s="14">
        <v>18</v>
      </c>
      <c r="D25" s="15">
        <v>45.691153545251197</v>
      </c>
      <c r="E25" s="14">
        <f t="shared" si="7"/>
        <v>38.030808327441655</v>
      </c>
      <c r="F25" s="14">
        <f t="shared" si="0"/>
        <v>38.251106615786085</v>
      </c>
      <c r="G25" s="14">
        <f t="shared" si="1"/>
        <v>1.1945054035742493</v>
      </c>
      <c r="H25" s="14">
        <v>1.3604474865156146</v>
      </c>
      <c r="I25" s="14">
        <f t="shared" si="2"/>
        <v>52.03862185188698</v>
      </c>
      <c r="K25" s="6">
        <f t="shared" si="3"/>
        <v>-6.3474683066357827</v>
      </c>
      <c r="L25" s="6">
        <f t="shared" si="4"/>
        <v>40.290353903745732</v>
      </c>
      <c r="N25" s="6">
        <f t="shared" si="5"/>
        <v>0.13892116556762862</v>
      </c>
    </row>
    <row r="26" spans="1:29" x14ac:dyDescent="0.3">
      <c r="A26" s="14">
        <v>2</v>
      </c>
      <c r="B26" s="14">
        <v>7</v>
      </c>
      <c r="C26" s="14">
        <v>19</v>
      </c>
      <c r="D26" s="15">
        <v>46.003337284943498</v>
      </c>
      <c r="E26" s="14">
        <f t="shared" si="7"/>
        <v>38.966866542444443</v>
      </c>
      <c r="F26" s="14">
        <f t="shared" si="0"/>
        <v>39.207338361477767</v>
      </c>
      <c r="G26" s="14">
        <f t="shared" si="1"/>
        <v>1.1733348706512294</v>
      </c>
      <c r="H26" s="14">
        <v>1.1833300401782334</v>
      </c>
      <c r="I26" s="14">
        <f t="shared" si="2"/>
        <v>46.395221278569075</v>
      </c>
      <c r="K26" s="6">
        <f t="shared" si="3"/>
        <v>-0.39188399362557647</v>
      </c>
      <c r="L26" s="6">
        <f t="shared" si="4"/>
        <v>0.15357306445993085</v>
      </c>
      <c r="N26" s="6">
        <f t="shared" si="5"/>
        <v>8.518599231143972E-3</v>
      </c>
    </row>
    <row r="27" spans="1:29" x14ac:dyDescent="0.3">
      <c r="A27" s="14">
        <v>2</v>
      </c>
      <c r="B27" s="14">
        <v>8</v>
      </c>
      <c r="C27" s="14">
        <v>20</v>
      </c>
      <c r="D27" s="15">
        <v>56.155083465886896</v>
      </c>
      <c r="E27" s="14">
        <f t="shared" si="7"/>
        <v>39.789248585049229</v>
      </c>
      <c r="F27" s="14">
        <f t="shared" si="0"/>
        <v>40.163570107169448</v>
      </c>
      <c r="G27" s="14">
        <f t="shared" si="1"/>
        <v>1.3981596585175795</v>
      </c>
      <c r="H27" s="14">
        <v>1.350408282974868</v>
      </c>
      <c r="I27" s="14">
        <f t="shared" si="2"/>
        <v>54.237217746563431</v>
      </c>
      <c r="K27" s="6">
        <f t="shared" si="3"/>
        <v>1.9178657193234656</v>
      </c>
      <c r="L27" s="6">
        <f t="shared" si="4"/>
        <v>3.6782089173561143</v>
      </c>
      <c r="N27" s="6">
        <f t="shared" si="5"/>
        <v>3.4153020545121815E-2</v>
      </c>
    </row>
    <row r="28" spans="1:29" x14ac:dyDescent="0.3">
      <c r="A28" s="14">
        <v>2</v>
      </c>
      <c r="B28" s="14">
        <v>9</v>
      </c>
      <c r="C28" s="14">
        <v>21</v>
      </c>
      <c r="D28" s="15">
        <v>51.971154586551897</v>
      </c>
      <c r="E28" s="14">
        <f t="shared" si="7"/>
        <v>40.689683207992225</v>
      </c>
      <c r="F28" s="14">
        <f t="shared" si="0"/>
        <v>41.11980185286113</v>
      </c>
      <c r="G28" s="14">
        <f t="shared" si="1"/>
        <v>1.2638960365743039</v>
      </c>
      <c r="H28" s="14">
        <v>1.099644721251426</v>
      </c>
      <c r="I28" s="14">
        <f t="shared" si="2"/>
        <v>45.217173046403346</v>
      </c>
      <c r="K28" s="6">
        <f t="shared" si="3"/>
        <v>6.7539815401485512</v>
      </c>
      <c r="L28" s="6">
        <f t="shared" si="4"/>
        <v>45.616266644667398</v>
      </c>
      <c r="N28" s="6">
        <f t="shared" si="5"/>
        <v>0.1299563497074244</v>
      </c>
    </row>
    <row r="29" spans="1:29" x14ac:dyDescent="0.3">
      <c r="A29" s="14">
        <v>2</v>
      </c>
      <c r="B29" s="14">
        <v>10</v>
      </c>
      <c r="C29" s="14">
        <v>22</v>
      </c>
      <c r="D29" s="15">
        <v>39.100406360014702</v>
      </c>
      <c r="E29" s="14">
        <f t="shared" si="7"/>
        <v>41.728537629968244</v>
      </c>
      <c r="F29" s="14">
        <f t="shared" si="0"/>
        <v>42.076033598552819</v>
      </c>
      <c r="G29" s="14">
        <f t="shared" si="1"/>
        <v>0.92927975894951131</v>
      </c>
      <c r="H29" s="14">
        <v>0.98495591428182561</v>
      </c>
      <c r="I29" s="14">
        <f t="shared" si="2"/>
        <v>41.443038142415404</v>
      </c>
      <c r="K29" s="6">
        <f t="shared" si="3"/>
        <v>-2.3426317824007015</v>
      </c>
      <c r="L29" s="6">
        <f t="shared" si="4"/>
        <v>5.4879236679138872</v>
      </c>
      <c r="N29" s="6">
        <f t="shared" si="5"/>
        <v>5.9913233658777265E-2</v>
      </c>
    </row>
    <row r="30" spans="1:29" x14ac:dyDescent="0.3">
      <c r="A30" s="14">
        <v>2</v>
      </c>
      <c r="B30" s="14">
        <v>11</v>
      </c>
      <c r="C30" s="14">
        <v>23</v>
      </c>
      <c r="D30" s="15">
        <v>40.058876583337899</v>
      </c>
      <c r="E30" s="14">
        <f t="shared" si="7"/>
        <v>42.593398275090429</v>
      </c>
      <c r="F30" s="14">
        <f t="shared" si="0"/>
        <v>43.032265344244507</v>
      </c>
      <c r="G30" s="14">
        <f t="shared" si="1"/>
        <v>0.93090327136811324</v>
      </c>
      <c r="H30" s="14">
        <v>0.93803371261090474</v>
      </c>
      <c r="I30" s="14">
        <f t="shared" si="2"/>
        <v>40.365715622919247</v>
      </c>
      <c r="K30" s="6">
        <f t="shared" si="3"/>
        <v>-0.30683903958134806</v>
      </c>
      <c r="L30" s="6">
        <f t="shared" si="4"/>
        <v>9.4150196211204087E-2</v>
      </c>
      <c r="N30" s="6">
        <f t="shared" si="5"/>
        <v>7.6597015630981225E-3</v>
      </c>
    </row>
    <row r="31" spans="1:29" x14ac:dyDescent="0.3">
      <c r="A31" s="14">
        <v>2</v>
      </c>
      <c r="B31" s="14">
        <v>12</v>
      </c>
      <c r="C31" s="14">
        <v>24</v>
      </c>
      <c r="D31" s="15">
        <v>28.469644188068902</v>
      </c>
      <c r="E31" s="14">
        <f t="shared" si="7"/>
        <v>43.548314078974023</v>
      </c>
      <c r="F31" s="14">
        <f t="shared" si="0"/>
        <v>43.988497089936189</v>
      </c>
      <c r="G31" s="14">
        <f t="shared" si="1"/>
        <v>0.64720656697730794</v>
      </c>
      <c r="H31" s="14">
        <v>0.67314728174238769</v>
      </c>
      <c r="I31" s="14">
        <f t="shared" si="2"/>
        <v>29.610737244023476</v>
      </c>
      <c r="K31" s="6">
        <f t="shared" si="3"/>
        <v>-1.141093055954574</v>
      </c>
      <c r="L31" s="6">
        <f t="shared" si="4"/>
        <v>1.3020933623477486</v>
      </c>
      <c r="N31" s="6">
        <f t="shared" si="5"/>
        <v>4.0081043809911218E-2</v>
      </c>
    </row>
    <row r="32" spans="1:29" x14ac:dyDescent="0.3">
      <c r="A32" s="12">
        <v>3</v>
      </c>
      <c r="B32" s="12">
        <v>1</v>
      </c>
      <c r="C32" s="12">
        <v>25</v>
      </c>
      <c r="D32" s="13">
        <v>32.345959773199297</v>
      </c>
      <c r="E32" s="12">
        <f t="shared" si="7"/>
        <v>44.659265587168399</v>
      </c>
      <c r="F32" s="12">
        <f t="shared" si="0"/>
        <v>44.94472883562787</v>
      </c>
      <c r="G32" s="12">
        <f t="shared" si="1"/>
        <v>0.71968305541446542</v>
      </c>
      <c r="H32" s="12">
        <v>0.72532876200734886</v>
      </c>
      <c r="I32" s="12">
        <f t="shared" si="2"/>
        <v>32.599704525101956</v>
      </c>
      <c r="K32" s="6">
        <f t="shared" si="3"/>
        <v>-0.25374475190265855</v>
      </c>
      <c r="L32" s="6">
        <f t="shared" si="4"/>
        <v>6.4386399118141743E-2</v>
      </c>
      <c r="N32" s="6">
        <f t="shared" si="5"/>
        <v>7.8447124055630087E-3</v>
      </c>
    </row>
    <row r="33" spans="1:14" x14ac:dyDescent="0.3">
      <c r="A33" s="12">
        <v>3</v>
      </c>
      <c r="B33" s="12">
        <v>2</v>
      </c>
      <c r="C33" s="12">
        <v>26</v>
      </c>
      <c r="D33" s="13">
        <v>36.100200311073699</v>
      </c>
      <c r="E33" s="12">
        <f t="shared" si="7"/>
        <v>45.431708276074204</v>
      </c>
      <c r="F33" s="12">
        <f t="shared" si="0"/>
        <v>45.900960581319552</v>
      </c>
      <c r="G33" s="12">
        <f t="shared" si="1"/>
        <v>0.78648027958189404</v>
      </c>
      <c r="H33" s="12">
        <v>0.66741074358372099</v>
      </c>
      <c r="I33" s="12">
        <f t="shared" si="2"/>
        <v>30.634794232785548</v>
      </c>
      <c r="K33" s="6">
        <f t="shared" si="3"/>
        <v>5.4654060782881508</v>
      </c>
      <c r="L33" s="6">
        <f t="shared" si="4"/>
        <v>29.870663600589065</v>
      </c>
      <c r="N33" s="6">
        <f t="shared" si="5"/>
        <v>0.15139545019675812</v>
      </c>
    </row>
    <row r="34" spans="1:14" x14ac:dyDescent="0.3">
      <c r="A34" s="12">
        <v>3</v>
      </c>
      <c r="B34" s="12">
        <v>3</v>
      </c>
      <c r="C34" s="12">
        <v>27</v>
      </c>
      <c r="D34" s="13">
        <v>36.394172288311097</v>
      </c>
      <c r="E34" s="12">
        <f t="shared" si="7"/>
        <v>45.87072190845678</v>
      </c>
      <c r="F34" s="12">
        <f t="shared" si="0"/>
        <v>46.857192327011241</v>
      </c>
      <c r="G34" s="12">
        <f t="shared" si="1"/>
        <v>0.7767040763842642</v>
      </c>
      <c r="H34" s="12">
        <v>0.86912333480897508</v>
      </c>
      <c r="I34" s="12">
        <f t="shared" si="2"/>
        <v>40.724679255037529</v>
      </c>
      <c r="K34" s="6">
        <f t="shared" si="3"/>
        <v>-4.330506966726432</v>
      </c>
      <c r="L34" s="6">
        <f t="shared" si="4"/>
        <v>18.753290588866161</v>
      </c>
      <c r="N34" s="6">
        <f t="shared" si="5"/>
        <v>0.11898902199013009</v>
      </c>
    </row>
    <row r="35" spans="1:14" x14ac:dyDescent="0.3">
      <c r="A35" s="12">
        <v>3</v>
      </c>
      <c r="B35" s="12">
        <v>4</v>
      </c>
      <c r="C35" s="12">
        <v>28</v>
      </c>
      <c r="D35" s="13">
        <v>52.082950930476699</v>
      </c>
      <c r="E35" s="12">
        <f t="shared" si="7"/>
        <v>46.581617609899752</v>
      </c>
      <c r="F35" s="12">
        <f t="shared" si="0"/>
        <v>47.813424072702929</v>
      </c>
      <c r="G35" s="12">
        <f t="shared" si="1"/>
        <v>1.0892955679409557</v>
      </c>
      <c r="H35" s="12">
        <v>1.2950985515940161</v>
      </c>
      <c r="I35" s="12">
        <f t="shared" si="2"/>
        <v>61.923096263308025</v>
      </c>
      <c r="K35" s="6">
        <f t="shared" si="3"/>
        <v>-9.8401453328313266</v>
      </c>
      <c r="L35" s="6">
        <f t="shared" si="4"/>
        <v>96.828460171242142</v>
      </c>
      <c r="N35" s="6">
        <f t="shared" si="5"/>
        <v>0.18893217755588609</v>
      </c>
    </row>
    <row r="36" spans="1:14" x14ac:dyDescent="0.3">
      <c r="A36" s="12">
        <v>3</v>
      </c>
      <c r="B36" s="12">
        <v>5</v>
      </c>
      <c r="C36" s="12">
        <v>29</v>
      </c>
      <c r="D36" s="13">
        <v>50.987866315231898</v>
      </c>
      <c r="E36" s="12">
        <f t="shared" si="7"/>
        <v>47.556215472377026</v>
      </c>
      <c r="F36" s="12">
        <f t="shared" si="0"/>
        <v>48.769655818394611</v>
      </c>
      <c r="G36" s="12">
        <f t="shared" si="1"/>
        <v>1.045483415037771</v>
      </c>
      <c r="H36" s="12">
        <v>1.2338248904537901</v>
      </c>
      <c r="I36" s="12">
        <f t="shared" si="2"/>
        <v>60.173215247599778</v>
      </c>
      <c r="K36" s="6">
        <f t="shared" si="3"/>
        <v>-9.1853489323678801</v>
      </c>
      <c r="L36" s="6">
        <f t="shared" si="4"/>
        <v>84.370635009351759</v>
      </c>
      <c r="N36" s="6">
        <f t="shared" si="5"/>
        <v>0.18014774094643549</v>
      </c>
    </row>
    <row r="37" spans="1:14" x14ac:dyDescent="0.3">
      <c r="A37" s="12">
        <v>3</v>
      </c>
      <c r="B37" s="12">
        <v>6</v>
      </c>
      <c r="C37" s="12">
        <v>30</v>
      </c>
      <c r="D37" s="13">
        <v>60.129080175932501</v>
      </c>
      <c r="E37" s="12">
        <f t="shared" si="7"/>
        <v>48.821189218428806</v>
      </c>
      <c r="F37" s="12">
        <f t="shared" si="0"/>
        <v>49.725887564086293</v>
      </c>
      <c r="G37" s="12">
        <f t="shared" si="1"/>
        <v>1.2092107978653708</v>
      </c>
      <c r="H37" s="12">
        <v>1.3604474865156146</v>
      </c>
      <c r="I37" s="12">
        <f t="shared" si="2"/>
        <v>67.649458751319258</v>
      </c>
      <c r="K37" s="6">
        <f t="shared" si="3"/>
        <v>-7.5203785753867578</v>
      </c>
      <c r="L37" s="6">
        <f t="shared" si="4"/>
        <v>56.55609391713616</v>
      </c>
      <c r="N37" s="6">
        <f t="shared" si="5"/>
        <v>0.12507057406138225</v>
      </c>
    </row>
    <row r="38" spans="1:14" x14ac:dyDescent="0.3">
      <c r="A38" s="12">
        <v>3</v>
      </c>
      <c r="B38" s="12">
        <v>7</v>
      </c>
      <c r="C38" s="12">
        <v>31</v>
      </c>
      <c r="D38" s="13">
        <v>58.2282468509271</v>
      </c>
      <c r="E38" s="12">
        <f t="shared" si="7"/>
        <v>50.531408723182039</v>
      </c>
      <c r="F38" s="12">
        <f t="shared" si="0"/>
        <v>50.682119309777974</v>
      </c>
      <c r="G38" s="12">
        <f t="shared" si="1"/>
        <v>1.1488913179621767</v>
      </c>
      <c r="H38" s="12">
        <v>1.1833300401782334</v>
      </c>
      <c r="I38" s="12">
        <f t="shared" si="2"/>
        <v>59.973674279157592</v>
      </c>
      <c r="K38" s="6">
        <f t="shared" si="3"/>
        <v>-1.7454274282304922</v>
      </c>
      <c r="L38" s="6">
        <f t="shared" si="4"/>
        <v>3.0465169072193103</v>
      </c>
      <c r="N38" s="6">
        <f t="shared" si="5"/>
        <v>2.997561360037241E-2</v>
      </c>
    </row>
    <row r="39" spans="1:14" x14ac:dyDescent="0.3">
      <c r="A39" s="12">
        <v>3</v>
      </c>
      <c r="B39" s="12">
        <v>8</v>
      </c>
      <c r="C39" s="12">
        <v>32</v>
      </c>
      <c r="D39" s="13">
        <v>62.468798433642498</v>
      </c>
      <c r="E39" s="12">
        <f t="shared" si="7"/>
        <v>51.63241117871727</v>
      </c>
      <c r="F39" s="12">
        <f t="shared" si="0"/>
        <v>51.638351055469663</v>
      </c>
      <c r="G39" s="12">
        <f t="shared" si="1"/>
        <v>1.2097365070108226</v>
      </c>
      <c r="H39" s="12">
        <v>1.350408282974868</v>
      </c>
      <c r="I39" s="12">
        <f t="shared" si="2"/>
        <v>69.732856984470246</v>
      </c>
      <c r="K39" s="6">
        <f t="shared" si="3"/>
        <v>-7.2640585508277482</v>
      </c>
      <c r="L39" s="6">
        <f t="shared" si="4"/>
        <v>52.766546629853728</v>
      </c>
      <c r="N39" s="6">
        <f t="shared" si="5"/>
        <v>0.11628298819520272</v>
      </c>
    </row>
    <row r="40" spans="1:14" x14ac:dyDescent="0.3">
      <c r="A40" s="12">
        <v>3</v>
      </c>
      <c r="B40" s="12">
        <v>9</v>
      </c>
      <c r="C40" s="12">
        <v>33</v>
      </c>
      <c r="D40" s="13">
        <v>56.193766795978298</v>
      </c>
      <c r="E40" s="12">
        <f t="shared" si="7"/>
        <v>52.574406762136014</v>
      </c>
      <c r="F40" s="12">
        <f t="shared" ref="F40:F61" si="8">$Q$3+C40*$Q$4</f>
        <v>52.594582801161351</v>
      </c>
      <c r="G40" s="12">
        <f t="shared" si="1"/>
        <v>1.0684325990078483</v>
      </c>
      <c r="H40" s="12">
        <v>1.099644721251426</v>
      </c>
      <c r="I40" s="12">
        <f t="shared" si="2"/>
        <v>57.83535534371812</v>
      </c>
      <c r="K40" s="6">
        <f t="shared" si="3"/>
        <v>-1.641588547739822</v>
      </c>
      <c r="L40" s="6">
        <f t="shared" si="4"/>
        <v>2.6948129600705379</v>
      </c>
      <c r="N40" s="6">
        <f t="shared" si="5"/>
        <v>2.921300068208469E-2</v>
      </c>
    </row>
    <row r="41" spans="1:14" x14ac:dyDescent="0.3">
      <c r="A41" s="12">
        <v>3</v>
      </c>
      <c r="B41" s="12">
        <v>10</v>
      </c>
      <c r="C41" s="12">
        <v>34</v>
      </c>
      <c r="D41" s="13">
        <v>51.939290985219699</v>
      </c>
      <c r="E41" s="12">
        <f t="shared" si="7"/>
        <v>53.429512529530847</v>
      </c>
      <c r="F41" s="12">
        <f t="shared" si="8"/>
        <v>53.550814546853033</v>
      </c>
      <c r="G41" s="12">
        <f t="shared" si="1"/>
        <v>0.96990664707399799</v>
      </c>
      <c r="H41" s="12">
        <v>0.98495591428182561</v>
      </c>
      <c r="I41" s="12">
        <f t="shared" si="2"/>
        <v>52.745191502532116</v>
      </c>
      <c r="K41" s="6">
        <f t="shared" si="3"/>
        <v>-0.8059005173124163</v>
      </c>
      <c r="L41" s="6">
        <f t="shared" si="4"/>
        <v>0.64947564380442024</v>
      </c>
      <c r="N41" s="6">
        <f t="shared" si="5"/>
        <v>1.5516201742949291E-2</v>
      </c>
    </row>
    <row r="42" spans="1:14" x14ac:dyDescent="0.3">
      <c r="A42" s="12">
        <v>3</v>
      </c>
      <c r="B42" s="12">
        <v>11</v>
      </c>
      <c r="C42" s="12">
        <v>35</v>
      </c>
      <c r="D42" s="13">
        <v>50.6103406575874</v>
      </c>
      <c r="E42" s="12">
        <f t="shared" si="7"/>
        <v>54.244982981505139</v>
      </c>
      <c r="F42" s="12">
        <f t="shared" si="8"/>
        <v>54.507046292544715</v>
      </c>
      <c r="G42" s="12">
        <f t="shared" si="1"/>
        <v>0.92851005695587852</v>
      </c>
      <c r="H42" s="12">
        <v>0.93803371261090474</v>
      </c>
      <c r="I42" s="12">
        <f t="shared" si="2"/>
        <v>51.12944699725017</v>
      </c>
      <c r="K42" s="6">
        <f t="shared" si="3"/>
        <v>-0.51910633966276976</v>
      </c>
      <c r="L42" s="6">
        <f t="shared" si="4"/>
        <v>0.26947139187807889</v>
      </c>
      <c r="N42" s="6">
        <f t="shared" si="5"/>
        <v>1.0256922457307079E-2</v>
      </c>
    </row>
    <row r="43" spans="1:14" x14ac:dyDescent="0.3">
      <c r="A43" s="12">
        <v>3</v>
      </c>
      <c r="B43" s="12">
        <v>12</v>
      </c>
      <c r="C43" s="12">
        <v>36</v>
      </c>
      <c r="D43" s="13">
        <v>48.277550019062097</v>
      </c>
      <c r="E43" s="12">
        <f t="shared" si="7"/>
        <v>55.601949950048414</v>
      </c>
      <c r="F43" s="12">
        <f t="shared" si="8"/>
        <v>55.463278038236403</v>
      </c>
      <c r="G43" s="12">
        <f t="shared" si="1"/>
        <v>0.87044169992584175</v>
      </c>
      <c r="H43" s="12">
        <v>0.67314728174238769</v>
      </c>
      <c r="I43" s="12">
        <f t="shared" si="2"/>
        <v>37.334954847961107</v>
      </c>
      <c r="K43" s="6">
        <f t="shared" si="3"/>
        <v>10.94259517110099</v>
      </c>
      <c r="L43" s="6">
        <f t="shared" si="4"/>
        <v>119.7403890786027</v>
      </c>
      <c r="N43" s="6">
        <f t="shared" si="5"/>
        <v>0.22666011773133418</v>
      </c>
    </row>
    <row r="44" spans="1:14" x14ac:dyDescent="0.3">
      <c r="A44" s="14">
        <v>4</v>
      </c>
      <c r="B44" s="14">
        <v>1</v>
      </c>
      <c r="C44" s="14">
        <v>37</v>
      </c>
      <c r="D44" s="15">
        <v>53.583322056283599</v>
      </c>
      <c r="E44" s="14">
        <f t="shared" si="7"/>
        <v>57.078071104572395</v>
      </c>
      <c r="F44" s="14">
        <f t="shared" si="8"/>
        <v>56.419509783928085</v>
      </c>
      <c r="G44" s="14">
        <f t="shared" si="1"/>
        <v>0.94973037272910843</v>
      </c>
      <c r="H44" s="14">
        <v>0.72532876200734886</v>
      </c>
      <c r="I44" s="14">
        <f t="shared" si="2"/>
        <v>40.922693184638064</v>
      </c>
      <c r="K44" s="6">
        <f t="shared" si="3"/>
        <v>12.660628871645535</v>
      </c>
      <c r="L44" s="6">
        <f t="shared" si="4"/>
        <v>160.29152342554451</v>
      </c>
      <c r="N44" s="6">
        <f t="shared" si="5"/>
        <v>0.23627928216818822</v>
      </c>
    </row>
    <row r="45" spans="1:14" x14ac:dyDescent="0.3">
      <c r="A45" s="14">
        <v>4</v>
      </c>
      <c r="B45" s="14">
        <v>2</v>
      </c>
      <c r="C45" s="14">
        <v>38</v>
      </c>
      <c r="D45" s="15">
        <v>41.286896960834902</v>
      </c>
      <c r="E45" s="14">
        <f t="shared" si="7"/>
        <v>58.158601282587654</v>
      </c>
      <c r="F45" s="14">
        <f t="shared" si="8"/>
        <v>57.375741529619766</v>
      </c>
      <c r="G45" s="14">
        <f t="shared" si="1"/>
        <v>0.71958803250535541</v>
      </c>
      <c r="H45" s="14">
        <v>0.66741074358372099</v>
      </c>
      <c r="I45" s="14">
        <f t="shared" si="2"/>
        <v>38.293186317950912</v>
      </c>
      <c r="K45" s="6">
        <f t="shared" si="3"/>
        <v>2.9937106428839897</v>
      </c>
      <c r="L45" s="6">
        <f t="shared" si="4"/>
        <v>8.9623034133168709</v>
      </c>
      <c r="N45" s="6">
        <f t="shared" si="5"/>
        <v>7.2509945364115133E-2</v>
      </c>
    </row>
    <row r="46" spans="1:14" x14ac:dyDescent="0.3">
      <c r="A46" s="14">
        <v>4</v>
      </c>
      <c r="B46" s="14">
        <v>3</v>
      </c>
      <c r="C46" s="14">
        <v>39</v>
      </c>
      <c r="D46" s="15">
        <v>53.815369640599798</v>
      </c>
      <c r="E46" s="14">
        <f t="shared" si="7"/>
        <v>58.955792770695723</v>
      </c>
      <c r="F46" s="14">
        <f t="shared" si="8"/>
        <v>58.331973275311455</v>
      </c>
      <c r="G46" s="14">
        <f t="shared" si="1"/>
        <v>0.92257070383347939</v>
      </c>
      <c r="H46" s="14">
        <v>0.86912333480897508</v>
      </c>
      <c r="I46" s="14">
        <f t="shared" si="2"/>
        <v>50.697679139026704</v>
      </c>
      <c r="K46" s="6">
        <f t="shared" si="3"/>
        <v>3.1176905015730938</v>
      </c>
      <c r="L46" s="6">
        <f t="shared" si="4"/>
        <v>9.7199940635990885</v>
      </c>
      <c r="N46" s="6">
        <f t="shared" si="5"/>
        <v>5.7933087190411535E-2</v>
      </c>
    </row>
    <row r="47" spans="1:14" x14ac:dyDescent="0.3">
      <c r="A47" s="14">
        <v>4</v>
      </c>
      <c r="B47" s="14">
        <v>4</v>
      </c>
      <c r="C47" s="14">
        <v>40</v>
      </c>
      <c r="D47" s="15">
        <v>55.184291995663799</v>
      </c>
      <c r="E47" s="14">
        <f t="shared" si="7"/>
        <v>60.033725618818913</v>
      </c>
      <c r="F47" s="14">
        <f t="shared" si="8"/>
        <v>59.288205021003137</v>
      </c>
      <c r="G47" s="14">
        <f t="shared" si="1"/>
        <v>0.93078027874371461</v>
      </c>
      <c r="H47" s="14">
        <v>1.2950985515940161</v>
      </c>
      <c r="I47" s="14">
        <f t="shared" si="2"/>
        <v>76.78406844931024</v>
      </c>
      <c r="K47" s="6">
        <f t="shared" si="3"/>
        <v>-21.599776453646442</v>
      </c>
      <c r="L47" s="6">
        <f t="shared" si="4"/>
        <v>466.55034284749922</v>
      </c>
      <c r="N47" s="6">
        <f t="shared" si="5"/>
        <v>0.39141168025393314</v>
      </c>
    </row>
    <row r="48" spans="1:14" x14ac:dyDescent="0.3">
      <c r="A48" s="14">
        <v>4</v>
      </c>
      <c r="B48" s="14">
        <v>5</v>
      </c>
      <c r="C48" s="14">
        <v>41</v>
      </c>
      <c r="D48" s="15">
        <v>67.457816097428093</v>
      </c>
      <c r="E48" s="14">
        <f t="shared" si="7"/>
        <v>61.33218318303998</v>
      </c>
      <c r="F48" s="14">
        <f t="shared" si="8"/>
        <v>60.244436766694825</v>
      </c>
      <c r="G48" s="14">
        <f t="shared" si="1"/>
        <v>1.1197351941170619</v>
      </c>
      <c r="H48" s="14">
        <v>1.2338248904537901</v>
      </c>
      <c r="I48" s="14">
        <f t="shared" si="2"/>
        <v>74.331085594117525</v>
      </c>
      <c r="K48" s="6">
        <f t="shared" si="3"/>
        <v>-6.8732694966894314</v>
      </c>
      <c r="L48" s="6">
        <f t="shared" si="4"/>
        <v>47.241833574121387</v>
      </c>
      <c r="N48" s="6">
        <f t="shared" si="5"/>
        <v>0.10188989051709729</v>
      </c>
    </row>
    <row r="49" spans="1:14" x14ac:dyDescent="0.3">
      <c r="A49" s="14">
        <v>4</v>
      </c>
      <c r="B49" s="14">
        <v>6</v>
      </c>
      <c r="C49" s="14">
        <v>42</v>
      </c>
      <c r="D49" s="15">
        <v>76.226337638774794</v>
      </c>
      <c r="E49" s="14">
        <f t="shared" si="7"/>
        <v>62.634398638680686</v>
      </c>
      <c r="F49" s="14">
        <f t="shared" si="8"/>
        <v>61.200668512386507</v>
      </c>
      <c r="G49" s="14">
        <f t="shared" si="1"/>
        <v>1.2455147875279697</v>
      </c>
      <c r="H49" s="14">
        <v>1.3604474865156146</v>
      </c>
      <c r="I49" s="14">
        <f t="shared" si="2"/>
        <v>83.260295650751544</v>
      </c>
      <c r="K49" s="6">
        <f t="shared" si="3"/>
        <v>-7.0339580119767504</v>
      </c>
      <c r="L49" s="6">
        <f t="shared" si="4"/>
        <v>49.476565314251921</v>
      </c>
      <c r="N49" s="6">
        <f t="shared" si="5"/>
        <v>9.2277265704534109E-2</v>
      </c>
    </row>
    <row r="50" spans="1:14" x14ac:dyDescent="0.3">
      <c r="A50" s="14">
        <v>4</v>
      </c>
      <c r="B50" s="14">
        <v>7</v>
      </c>
      <c r="C50" s="14">
        <v>43</v>
      </c>
      <c r="D50" s="15">
        <v>77.557897096660298</v>
      </c>
      <c r="E50" s="14"/>
      <c r="F50" s="14">
        <f t="shared" si="8"/>
        <v>62.156900258078188</v>
      </c>
      <c r="G50" s="14">
        <f t="shared" si="1"/>
        <v>1.2477761402939416</v>
      </c>
      <c r="H50" s="14">
        <v>1.1833300401782334</v>
      </c>
      <c r="I50" s="14">
        <f>F50*H14</f>
        <v>75.400086588920971</v>
      </c>
      <c r="K50" s="6">
        <f t="shared" si="3"/>
        <v>2.1578105077393275</v>
      </c>
      <c r="L50" s="6">
        <f t="shared" si="4"/>
        <v>4.6561461873102541</v>
      </c>
      <c r="N50" s="6">
        <f t="shared" si="5"/>
        <v>2.7821931595825133E-2</v>
      </c>
    </row>
    <row r="51" spans="1:14" x14ac:dyDescent="0.3">
      <c r="A51" s="14">
        <v>4</v>
      </c>
      <c r="B51" s="14">
        <v>8</v>
      </c>
      <c r="C51" s="14">
        <v>44</v>
      </c>
      <c r="D51" s="15">
        <v>69.071872460275699</v>
      </c>
      <c r="E51" s="14"/>
      <c r="F51" s="14">
        <f t="shared" si="8"/>
        <v>63.113132003769877</v>
      </c>
      <c r="G51" s="14">
        <f t="shared" si="1"/>
        <v>1.0944136389262047</v>
      </c>
      <c r="H51" s="14">
        <v>1.350408282974868</v>
      </c>
      <c r="I51" s="14">
        <f t="shared" ref="I51:I55" si="9">F51*H15</f>
        <v>81.32399845615943</v>
      </c>
      <c r="K51" s="6">
        <f t="shared" si="3"/>
        <v>-12.252125995883731</v>
      </c>
      <c r="L51" s="6">
        <f t="shared" si="4"/>
        <v>150.11459141900988</v>
      </c>
      <c r="N51" s="6">
        <f t="shared" si="5"/>
        <v>0.17738227674268014</v>
      </c>
    </row>
    <row r="52" spans="1:14" x14ac:dyDescent="0.3">
      <c r="A52" s="14">
        <v>4</v>
      </c>
      <c r="B52" s="14">
        <v>9</v>
      </c>
      <c r="C52" s="14">
        <v>45</v>
      </c>
      <c r="D52" s="15">
        <v>68.723288483938603</v>
      </c>
      <c r="E52" s="14"/>
      <c r="F52" s="14">
        <f t="shared" si="8"/>
        <v>64.069363749461559</v>
      </c>
      <c r="G52" s="14">
        <f t="shared" si="1"/>
        <v>1.0726388473697954</v>
      </c>
      <c r="H52" s="14">
        <v>1.099644721251426</v>
      </c>
      <c r="I52" s="14">
        <f t="shared" si="9"/>
        <v>72.086637011158075</v>
      </c>
      <c r="K52" s="6">
        <f t="shared" si="3"/>
        <v>-3.3633485272194719</v>
      </c>
      <c r="L52" s="6">
        <f t="shared" si="4"/>
        <v>11.312113315549391</v>
      </c>
      <c r="N52" s="6">
        <f t="shared" si="5"/>
        <v>4.8940448011382982E-2</v>
      </c>
    </row>
    <row r="53" spans="1:14" x14ac:dyDescent="0.3">
      <c r="A53" s="14">
        <v>4</v>
      </c>
      <c r="B53" s="14">
        <v>10</v>
      </c>
      <c r="C53" s="14">
        <v>46</v>
      </c>
      <c r="D53" s="15">
        <v>65.280157652215806</v>
      </c>
      <c r="E53" s="14"/>
      <c r="F53" s="14">
        <f t="shared" si="8"/>
        <v>65.025595495153254</v>
      </c>
      <c r="G53" s="14">
        <f t="shared" si="1"/>
        <v>1.0039147993205464</v>
      </c>
      <c r="H53" s="14">
        <v>0.98495591428182561</v>
      </c>
      <c r="I53" s="14">
        <f t="shared" si="9"/>
        <v>65.027002216709974</v>
      </c>
      <c r="K53" s="6">
        <f t="shared" si="3"/>
        <v>0.25315543550583186</v>
      </c>
      <c r="L53" s="6">
        <f t="shared" si="4"/>
        <v>6.4087674526147401E-2</v>
      </c>
      <c r="N53" s="6">
        <f t="shared" si="5"/>
        <v>3.8779844383117694E-3</v>
      </c>
    </row>
    <row r="54" spans="1:14" x14ac:dyDescent="0.3">
      <c r="A54" s="14">
        <v>4</v>
      </c>
      <c r="B54" s="14">
        <v>11</v>
      </c>
      <c r="C54" s="14">
        <v>47</v>
      </c>
      <c r="D54" s="15">
        <v>68.432455531897006</v>
      </c>
      <c r="E54" s="14"/>
      <c r="F54" s="14">
        <f t="shared" si="8"/>
        <v>65.981827240844922</v>
      </c>
      <c r="G54" s="14">
        <f t="shared" si="1"/>
        <v>1.0371409582536548</v>
      </c>
      <c r="H54" s="14">
        <v>0.93803371261090474</v>
      </c>
      <c r="I54" s="14">
        <f t="shared" si="9"/>
        <v>59.865271614310082</v>
      </c>
      <c r="K54" s="6">
        <f t="shared" si="3"/>
        <v>8.5671839175869238</v>
      </c>
      <c r="L54" s="6">
        <f t="shared" si="4"/>
        <v>73.396640277760028</v>
      </c>
      <c r="N54" s="6">
        <f t="shared" si="5"/>
        <v>0.1251918238356021</v>
      </c>
    </row>
    <row r="55" spans="1:14" x14ac:dyDescent="0.3">
      <c r="A55" s="14">
        <v>4</v>
      </c>
      <c r="B55" s="14">
        <v>12</v>
      </c>
      <c r="C55" s="14">
        <v>48</v>
      </c>
      <c r="D55" s="15">
        <v>61.7086060801294</v>
      </c>
      <c r="E55" s="14"/>
      <c r="F55" s="14">
        <f t="shared" si="8"/>
        <v>66.938058986536618</v>
      </c>
      <c r="G55" s="14">
        <f t="shared" si="1"/>
        <v>0.92187623923396067</v>
      </c>
      <c r="H55" s="14">
        <v>0.67314728174238769</v>
      </c>
      <c r="I55" s="14">
        <f t="shared" si="9"/>
        <v>49.464318001802674</v>
      </c>
      <c r="K55" s="6">
        <f t="shared" si="3"/>
        <v>12.244288078326726</v>
      </c>
      <c r="L55" s="6">
        <f t="shared" si="4"/>
        <v>149.92259054505399</v>
      </c>
      <c r="N55" s="6">
        <f t="shared" si="5"/>
        <v>0.19842107699576561</v>
      </c>
    </row>
    <row r="56" spans="1:14" x14ac:dyDescent="0.3">
      <c r="A56" s="6">
        <v>5</v>
      </c>
      <c r="B56" s="6">
        <v>1</v>
      </c>
      <c r="C56" s="6">
        <v>49</v>
      </c>
      <c r="D56" s="5">
        <v>62.026195078477301</v>
      </c>
      <c r="F56" s="6">
        <f t="shared" si="8"/>
        <v>67.894290732228299</v>
      </c>
      <c r="G56" s="6">
        <f t="shared" si="1"/>
        <v>0.91357011627244955</v>
      </c>
      <c r="H56" s="6">
        <v>0.72532876200734886</v>
      </c>
      <c r="I56" s="11">
        <f t="shared" ref="I56:I61" si="10">F56*H8</f>
        <v>48.647679524054269</v>
      </c>
      <c r="K56" s="6">
        <f t="shared" si="3"/>
        <v>13.378515554423032</v>
      </c>
      <c r="L56" s="6">
        <f t="shared" si="4"/>
        <v>178.98467843993902</v>
      </c>
      <c r="M56" s="21"/>
      <c r="N56" s="6">
        <f t="shared" si="5"/>
        <v>0.21569137906163927</v>
      </c>
    </row>
    <row r="57" spans="1:14" x14ac:dyDescent="0.3">
      <c r="A57" s="6">
        <v>5</v>
      </c>
      <c r="B57" s="6">
        <v>2</v>
      </c>
      <c r="C57" s="6">
        <v>50</v>
      </c>
      <c r="D57" s="5">
        <v>58.853186561967597</v>
      </c>
      <c r="F57" s="6">
        <f t="shared" si="8"/>
        <v>68.850522477919981</v>
      </c>
      <c r="G57" s="6">
        <f t="shared" si="1"/>
        <v>0.85479651343011265</v>
      </c>
      <c r="H57" s="6">
        <v>0.66741074358372099</v>
      </c>
      <c r="I57" s="11">
        <f t="shared" si="10"/>
        <v>48.737133189565988</v>
      </c>
      <c r="K57" s="6">
        <f t="shared" si="3"/>
        <v>10.116053372401609</v>
      </c>
      <c r="L57" s="6">
        <f t="shared" si="4"/>
        <v>102.33453583327797</v>
      </c>
      <c r="M57" s="21"/>
      <c r="N57" s="6">
        <f t="shared" si="5"/>
        <v>0.17188624717457279</v>
      </c>
    </row>
    <row r="58" spans="1:14" x14ac:dyDescent="0.3">
      <c r="A58" s="6">
        <v>5</v>
      </c>
      <c r="B58" s="6">
        <v>3</v>
      </c>
      <c r="C58" s="6">
        <v>51</v>
      </c>
      <c r="D58" s="5">
        <v>67.362390485508698</v>
      </c>
      <c r="F58" s="6">
        <f t="shared" si="8"/>
        <v>69.806754223611676</v>
      </c>
      <c r="G58" s="6">
        <f t="shared" si="1"/>
        <v>0.96498385055587943</v>
      </c>
      <c r="H58" s="6">
        <v>0.86912333480897508</v>
      </c>
      <c r="I58" s="11">
        <f t="shared" si="10"/>
        <v>60.676642240950663</v>
      </c>
      <c r="K58" s="6">
        <f t="shared" si="3"/>
        <v>6.6857482445580345</v>
      </c>
      <c r="L58" s="6">
        <f t="shared" si="4"/>
        <v>44.699229589610837</v>
      </c>
      <c r="N58" s="6">
        <f t="shared" si="5"/>
        <v>9.9250460032238655E-2</v>
      </c>
    </row>
    <row r="59" spans="1:14" x14ac:dyDescent="0.3">
      <c r="A59" s="6">
        <v>5</v>
      </c>
      <c r="B59" s="6">
        <v>4</v>
      </c>
      <c r="C59" s="6">
        <v>52</v>
      </c>
      <c r="D59" s="5">
        <v>62.306804211463003</v>
      </c>
      <c r="F59" s="6">
        <f t="shared" si="8"/>
        <v>70.762985969303344</v>
      </c>
      <c r="G59" s="6">
        <f t="shared" si="1"/>
        <v>0.88049993026709483</v>
      </c>
      <c r="H59" s="6">
        <v>1.2950985515940161</v>
      </c>
      <c r="I59" s="11">
        <f t="shared" si="10"/>
        <v>82.89845504452903</v>
      </c>
      <c r="K59" s="6">
        <f t="shared" si="3"/>
        <v>-20.591650833066026</v>
      </c>
      <c r="L59" s="6">
        <f t="shared" si="4"/>
        <v>424.01608403090876</v>
      </c>
      <c r="N59" s="6">
        <f t="shared" si="5"/>
        <v>0.33048799555149777</v>
      </c>
    </row>
    <row r="60" spans="1:14" x14ac:dyDescent="0.3">
      <c r="A60" s="6">
        <v>5</v>
      </c>
      <c r="B60" s="6">
        <v>5</v>
      </c>
      <c r="C60" s="6">
        <v>53</v>
      </c>
      <c r="D60" s="5">
        <v>59.888887549192098</v>
      </c>
      <c r="F60" s="6">
        <f t="shared" si="8"/>
        <v>71.71921771499504</v>
      </c>
      <c r="G60" s="6">
        <f t="shared" si="1"/>
        <v>0.83504658105982854</v>
      </c>
      <c r="H60" s="6">
        <v>1.2338248904537901</v>
      </c>
      <c r="I60" s="11">
        <f t="shared" si="10"/>
        <v>86.686612070620242</v>
      </c>
      <c r="K60" s="6">
        <f t="shared" si="3"/>
        <v>-26.797724521428144</v>
      </c>
      <c r="L60" s="6">
        <f t="shared" si="4"/>
        <v>718.11803952635125</v>
      </c>
      <c r="N60" s="6">
        <f t="shared" si="5"/>
        <v>0.44745737678658293</v>
      </c>
    </row>
    <row r="61" spans="1:14" x14ac:dyDescent="0.3">
      <c r="A61" s="6">
        <v>5</v>
      </c>
      <c r="B61" s="6">
        <v>6</v>
      </c>
      <c r="C61" s="6">
        <v>54</v>
      </c>
      <c r="D61" s="5">
        <v>81.934917033844201</v>
      </c>
      <c r="F61" s="6">
        <f t="shared" si="8"/>
        <v>72.675449460686721</v>
      </c>
      <c r="G61" s="6">
        <f t="shared" si="1"/>
        <v>1.1274084665711812</v>
      </c>
      <c r="H61" s="6">
        <v>1.3604474865156146</v>
      </c>
      <c r="I61" s="11">
        <f t="shared" si="10"/>
        <v>94.486444503687977</v>
      </c>
      <c r="K61" s="6">
        <f t="shared" si="3"/>
        <v>-12.551527469843776</v>
      </c>
      <c r="L61" s="6">
        <f t="shared" si="4"/>
        <v>157.54084182624291</v>
      </c>
      <c r="N61" s="6">
        <f t="shared" si="5"/>
        <v>0.15318899346244796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0B3F-CB0B-435B-B73B-7E747E8C0D94}">
  <sheetPr codeName="工作表8"/>
  <dimension ref="A1:O30"/>
  <sheetViews>
    <sheetView zoomScale="77" workbookViewId="0">
      <selection activeCell="K11" sqref="K11"/>
    </sheetView>
  </sheetViews>
  <sheetFormatPr defaultRowHeight="17.399999999999999" x14ac:dyDescent="0.3"/>
  <cols>
    <col min="1" max="3" width="8.88671875" style="6"/>
    <col min="4" max="8" width="19.109375" style="6" customWidth="1"/>
    <col min="9" max="9" width="7" style="6" customWidth="1"/>
    <col min="10" max="10" width="10" style="6" bestFit="1" customWidth="1"/>
    <col min="11" max="11" width="22.77734375" style="6" customWidth="1"/>
    <col min="12" max="12" width="13.77734375" style="6" customWidth="1"/>
    <col min="13" max="13" width="14.21875" style="6" customWidth="1"/>
    <col min="14" max="14" width="17.109375" style="6" bestFit="1" customWidth="1"/>
    <col min="15" max="15" width="11.88671875" style="6" bestFit="1" customWidth="1"/>
    <col min="16" max="16" width="8.88671875" style="6"/>
    <col min="17" max="17" width="14.21875" style="6" customWidth="1"/>
    <col min="18" max="16384" width="8.88671875" style="6"/>
  </cols>
  <sheetData>
    <row r="1" spans="1:15" x14ac:dyDescent="0.3">
      <c r="D1" s="18" t="s">
        <v>48</v>
      </c>
      <c r="K1" s="10"/>
    </row>
    <row r="2" spans="1:15" x14ac:dyDescent="0.3">
      <c r="B2" s="18" t="s">
        <v>46</v>
      </c>
      <c r="C2" s="6">
        <f>D2/100</f>
        <v>0.05</v>
      </c>
      <c r="D2" s="6">
        <v>5</v>
      </c>
      <c r="K2" s="10"/>
    </row>
    <row r="3" spans="1:15" x14ac:dyDescent="0.3">
      <c r="B3" s="18" t="s">
        <v>47</v>
      </c>
      <c r="C3" s="6">
        <f t="shared" ref="C3:C4" si="0">D3/100</f>
        <v>0.1</v>
      </c>
      <c r="D3" s="6">
        <v>10</v>
      </c>
      <c r="K3" s="10"/>
    </row>
    <row r="4" spans="1:15" x14ac:dyDescent="0.3">
      <c r="B4" s="18" t="s">
        <v>49</v>
      </c>
      <c r="C4" s="6">
        <f t="shared" si="0"/>
        <v>0.1</v>
      </c>
      <c r="D4" s="6">
        <v>10</v>
      </c>
      <c r="K4" s="10"/>
    </row>
    <row r="5" spans="1:15" x14ac:dyDescent="0.3">
      <c r="K5" s="10"/>
    </row>
    <row r="6" spans="1:15" x14ac:dyDescent="0.3">
      <c r="K6" s="23"/>
    </row>
    <row r="7" spans="1:15" s="19" customFormat="1" x14ac:dyDescent="0.3">
      <c r="A7" s="37" t="s">
        <v>55</v>
      </c>
      <c r="B7" s="37" t="s">
        <v>56</v>
      </c>
      <c r="C7" s="19" t="s">
        <v>0</v>
      </c>
      <c r="D7" s="19" t="s">
        <v>1</v>
      </c>
      <c r="E7" s="20" t="s">
        <v>50</v>
      </c>
      <c r="F7" s="20" t="s">
        <v>51</v>
      </c>
      <c r="G7" s="20" t="s">
        <v>32</v>
      </c>
      <c r="H7" s="20" t="s">
        <v>52</v>
      </c>
      <c r="I7" s="20"/>
      <c r="J7" s="20" t="s">
        <v>39</v>
      </c>
      <c r="K7" s="20" t="s">
        <v>40</v>
      </c>
      <c r="L7" s="20" t="s">
        <v>41</v>
      </c>
    </row>
    <row r="8" spans="1:15" s="19" customFormat="1" x14ac:dyDescent="0.3">
      <c r="A8" s="20"/>
      <c r="B8" s="20"/>
      <c r="E8" s="20"/>
      <c r="F8" s="20"/>
      <c r="H8" s="20"/>
      <c r="I8" s="20"/>
      <c r="J8" s="20"/>
      <c r="K8" s="20"/>
    </row>
    <row r="9" spans="1:15" s="19" customFormat="1" x14ac:dyDescent="0.3">
      <c r="A9" s="20"/>
      <c r="B9" s="20"/>
      <c r="C9" s="21"/>
      <c r="E9" s="20"/>
      <c r="F9" s="20"/>
      <c r="G9" s="20"/>
      <c r="H9" s="20"/>
      <c r="I9" s="20"/>
      <c r="J9" s="20"/>
      <c r="K9" s="20"/>
      <c r="L9" s="20"/>
    </row>
    <row r="10" spans="1:15" s="19" customFormat="1" x14ac:dyDescent="0.3">
      <c r="A10" s="20"/>
      <c r="B10" s="20"/>
      <c r="C10" s="36"/>
      <c r="E10" s="20"/>
      <c r="F10" s="20"/>
      <c r="G10" s="20"/>
      <c r="H10" s="20"/>
      <c r="I10" s="20"/>
      <c r="J10" s="20"/>
      <c r="K10" s="20"/>
    </row>
    <row r="11" spans="1:15" s="19" customFormat="1" x14ac:dyDescent="0.3">
      <c r="A11" s="20"/>
      <c r="B11" s="20"/>
      <c r="C11" s="16">
        <v>-3</v>
      </c>
      <c r="E11" s="20"/>
      <c r="F11" s="20"/>
      <c r="G11" s="20">
        <v>0.47</v>
      </c>
      <c r="H11" s="20"/>
      <c r="I11" s="20"/>
      <c r="K11" s="31"/>
      <c r="L11" s="33"/>
      <c r="M11" s="20"/>
    </row>
    <row r="12" spans="1:15" s="19" customFormat="1" x14ac:dyDescent="0.3">
      <c r="A12" s="20"/>
      <c r="B12" s="20"/>
      <c r="C12" s="16">
        <v>-2</v>
      </c>
      <c r="E12" s="20"/>
      <c r="F12" s="20"/>
      <c r="G12" s="20">
        <v>0.68</v>
      </c>
      <c r="H12" s="20"/>
      <c r="I12" s="20"/>
      <c r="J12" s="20"/>
      <c r="K12" s="20"/>
      <c r="M12" s="38"/>
      <c r="N12" s="38" t="s">
        <v>53</v>
      </c>
      <c r="O12" s="38" t="s">
        <v>54</v>
      </c>
    </row>
    <row r="13" spans="1:15" s="19" customFormat="1" ht="18" thickBot="1" x14ac:dyDescent="0.35">
      <c r="A13" s="20"/>
      <c r="B13" s="20"/>
      <c r="C13" s="16">
        <v>-1</v>
      </c>
      <c r="E13" s="20"/>
      <c r="F13" s="20"/>
      <c r="G13" s="20">
        <v>1.17</v>
      </c>
      <c r="H13" s="20"/>
      <c r="I13" s="20"/>
      <c r="J13" s="20"/>
      <c r="K13" s="20"/>
      <c r="M13" s="38" t="s">
        <v>57</v>
      </c>
      <c r="N13" s="38">
        <f>AVERAGE(K15:K26)</f>
        <v>4432987.0365619538</v>
      </c>
      <c r="O13" s="39">
        <f>AVERAGE(L15:L26)</f>
        <v>8.388527340064332E-2</v>
      </c>
    </row>
    <row r="14" spans="1:15" s="19" customFormat="1" ht="18" thickBot="1" x14ac:dyDescent="0.35">
      <c r="A14" s="20"/>
      <c r="B14" s="20"/>
      <c r="C14" s="28">
        <v>0</v>
      </c>
      <c r="E14" s="34">
        <v>18439</v>
      </c>
      <c r="F14" s="35">
        <v>524</v>
      </c>
      <c r="G14" s="20">
        <v>1.67</v>
      </c>
      <c r="J14" s="31"/>
      <c r="K14" s="31"/>
      <c r="L14" s="33"/>
      <c r="M14" s="38" t="s">
        <v>58</v>
      </c>
      <c r="N14" s="38">
        <f>AVERAGE(K27:K30)</f>
        <v>22935597.26959122</v>
      </c>
      <c r="O14" s="39">
        <f>AVERAGE(L27:L30)</f>
        <v>0.16819785221299594</v>
      </c>
    </row>
    <row r="15" spans="1:15" x14ac:dyDescent="0.3">
      <c r="A15" s="12">
        <v>1</v>
      </c>
      <c r="B15" s="12">
        <v>2</v>
      </c>
      <c r="C15" s="12">
        <v>1</v>
      </c>
      <c r="D15" s="13">
        <v>8000</v>
      </c>
      <c r="E15" s="13">
        <f>$C$2*(D15/G11)+(1-$C$2)*(E14+F14)</f>
        <v>18865.913829787234</v>
      </c>
      <c r="F15" s="13">
        <f t="shared" ref="F15:F30" si="1">$C$3*(E15-E14)+(1-$C$3)*F14</f>
        <v>514.29138297872339</v>
      </c>
      <c r="G15" s="29">
        <f>$C$4*(D15/E15)+(1-$C$4)*G11</f>
        <v>0.46540451892327028</v>
      </c>
      <c r="H15" s="13">
        <f>(E14+F14)*G11</f>
        <v>8912.6099999999988</v>
      </c>
      <c r="I15" s="13"/>
      <c r="J15" s="6">
        <f>D15-H15</f>
        <v>-912.60999999999876</v>
      </c>
      <c r="K15" s="6">
        <f>J15^2</f>
        <v>832857.01209999772</v>
      </c>
      <c r="L15" s="6">
        <f t="shared" ref="L15:L30" si="2">ABS(J15/D15)</f>
        <v>0.11407624999999985</v>
      </c>
    </row>
    <row r="16" spans="1:15" x14ac:dyDescent="0.3">
      <c r="A16" s="12">
        <v>1</v>
      </c>
      <c r="B16" s="12">
        <v>3</v>
      </c>
      <c r="C16" s="12">
        <v>2</v>
      </c>
      <c r="D16" s="13">
        <v>13000</v>
      </c>
      <c r="E16" s="13">
        <f t="shared" ref="E16:E30" si="3">$C$2*(D16/G12)+(1-$C$2)*(E15+F15)</f>
        <v>19367.077305068837</v>
      </c>
      <c r="F16" s="13">
        <f t="shared" si="1"/>
        <v>512.97859220901137</v>
      </c>
      <c r="G16" s="29">
        <f t="shared" ref="G16:G30" si="4">$C$4*(D16/E16)+(1-$C$4)*G12</f>
        <v>0.6791242221798619</v>
      </c>
      <c r="H16" s="13">
        <f t="shared" ref="H16:H30" si="5">(E15+F15)*G12</f>
        <v>13178.539544680852</v>
      </c>
      <c r="I16" s="13"/>
      <c r="J16" s="6">
        <f t="shared" ref="J16:J30" si="6">D16-H16</f>
        <v>-178.53954468085249</v>
      </c>
      <c r="K16" s="6">
        <f t="shared" ref="K16:K30" si="7">J16^2</f>
        <v>31876.369014846121</v>
      </c>
      <c r="L16" s="6">
        <f t="shared" si="2"/>
        <v>1.3733811129296345E-2</v>
      </c>
    </row>
    <row r="17" spans="1:12" x14ac:dyDescent="0.3">
      <c r="A17" s="12">
        <v>1</v>
      </c>
      <c r="B17" s="12">
        <v>4</v>
      </c>
      <c r="C17" s="12">
        <v>3</v>
      </c>
      <c r="D17" s="13">
        <v>23000</v>
      </c>
      <c r="E17" s="13">
        <f t="shared" si="3"/>
        <v>19868.959085319941</v>
      </c>
      <c r="F17" s="13">
        <f t="shared" si="1"/>
        <v>511.86891101322067</v>
      </c>
      <c r="G17" s="29">
        <f t="shared" si="4"/>
        <v>1.1687584546892211</v>
      </c>
      <c r="H17" s="13">
        <f t="shared" si="5"/>
        <v>23259.665399815083</v>
      </c>
      <c r="I17" s="13"/>
      <c r="J17" s="6">
        <f t="shared" si="6"/>
        <v>-259.66539981508322</v>
      </c>
      <c r="K17" s="6">
        <f t="shared" si="7"/>
        <v>67426.119861127023</v>
      </c>
      <c r="L17" s="6">
        <f t="shared" si="2"/>
        <v>1.128979999196014E-2</v>
      </c>
    </row>
    <row r="18" spans="1:12" x14ac:dyDescent="0.3">
      <c r="A18" s="12">
        <v>2</v>
      </c>
      <c r="B18" s="12">
        <v>1</v>
      </c>
      <c r="C18" s="12">
        <v>4</v>
      </c>
      <c r="D18" s="13">
        <v>34000</v>
      </c>
      <c r="E18" s="13">
        <f t="shared" si="3"/>
        <v>20379.750668372792</v>
      </c>
      <c r="F18" s="13">
        <f t="shared" si="1"/>
        <v>511.76117821718373</v>
      </c>
      <c r="G18" s="29">
        <f t="shared" si="4"/>
        <v>1.6698322667595946</v>
      </c>
      <c r="H18" s="13">
        <f t="shared" si="5"/>
        <v>34035.982753876378</v>
      </c>
      <c r="I18" s="13"/>
      <c r="J18" s="6">
        <f t="shared" si="6"/>
        <v>-35.98275387637841</v>
      </c>
      <c r="K18" s="6">
        <f t="shared" si="7"/>
        <v>1294.7585765280255</v>
      </c>
      <c r="L18" s="6">
        <f t="shared" si="2"/>
        <v>1.058316290481718E-3</v>
      </c>
    </row>
    <row r="19" spans="1:12" x14ac:dyDescent="0.3">
      <c r="A19" s="12">
        <v>2</v>
      </c>
      <c r="B19" s="12">
        <v>2</v>
      </c>
      <c r="C19" s="12">
        <v>5</v>
      </c>
      <c r="D19" s="13">
        <v>10000</v>
      </c>
      <c r="E19" s="13">
        <f t="shared" si="3"/>
        <v>20921.270472494471</v>
      </c>
      <c r="F19" s="13">
        <f t="shared" si="1"/>
        <v>514.73704080763321</v>
      </c>
      <c r="G19" s="29">
        <f t="shared" si="4"/>
        <v>0.4666623114690483</v>
      </c>
      <c r="H19" s="13">
        <f t="shared" si="5"/>
        <v>9723.00402054201</v>
      </c>
      <c r="I19" s="13"/>
      <c r="J19" s="6">
        <f t="shared" si="6"/>
        <v>276.99597945798996</v>
      </c>
      <c r="K19" s="6">
        <f t="shared" si="7"/>
        <v>76726.77263589119</v>
      </c>
      <c r="L19" s="6">
        <f t="shared" si="2"/>
        <v>2.7699597945798998E-2</v>
      </c>
    </row>
    <row r="20" spans="1:12" x14ac:dyDescent="0.3">
      <c r="A20" s="12">
        <v>2</v>
      </c>
      <c r="B20" s="12">
        <v>3</v>
      </c>
      <c r="C20" s="12">
        <v>6</v>
      </c>
      <c r="D20" s="13">
        <v>18000</v>
      </c>
      <c r="E20" s="13">
        <f t="shared" si="3"/>
        <v>21689.443332439725</v>
      </c>
      <c r="F20" s="13">
        <f t="shared" si="1"/>
        <v>540.08062272139534</v>
      </c>
      <c r="G20" s="29">
        <f t="shared" si="4"/>
        <v>0.69420148173521279</v>
      </c>
      <c r="H20" s="13">
        <f t="shared" si="5"/>
        <v>14557.711929112967</v>
      </c>
      <c r="I20" s="13"/>
      <c r="J20" s="6">
        <f t="shared" si="6"/>
        <v>3442.2880708870325</v>
      </c>
      <c r="K20" s="6">
        <f t="shared" si="7"/>
        <v>11849347.162971167</v>
      </c>
      <c r="L20" s="6">
        <f t="shared" si="2"/>
        <v>0.19123822616039068</v>
      </c>
    </row>
    <row r="21" spans="1:12" x14ac:dyDescent="0.3">
      <c r="A21" s="12">
        <v>2</v>
      </c>
      <c r="B21" s="12">
        <v>4</v>
      </c>
      <c r="C21" s="12">
        <v>7</v>
      </c>
      <c r="D21" s="13">
        <v>23000</v>
      </c>
      <c r="E21" s="13">
        <f t="shared" si="3"/>
        <v>22101.997858800012</v>
      </c>
      <c r="F21" s="13">
        <f t="shared" si="1"/>
        <v>527.32801308528451</v>
      </c>
      <c r="G21" s="29">
        <f t="shared" si="4"/>
        <v>1.1559456000274511</v>
      </c>
      <c r="H21" s="13">
        <f t="shared" si="5"/>
        <v>25980.944066311135</v>
      </c>
      <c r="I21" s="13"/>
      <c r="J21" s="6">
        <f t="shared" si="6"/>
        <v>-2980.9440663111345</v>
      </c>
      <c r="K21" s="6">
        <f t="shared" si="7"/>
        <v>8886027.5264755618</v>
      </c>
      <c r="L21" s="6">
        <f t="shared" si="2"/>
        <v>0.12960626375265802</v>
      </c>
    </row>
    <row r="22" spans="1:12" x14ac:dyDescent="0.3">
      <c r="A22" s="12">
        <v>3</v>
      </c>
      <c r="B22" s="12">
        <v>1</v>
      </c>
      <c r="C22" s="12">
        <v>8</v>
      </c>
      <c r="D22" s="13">
        <v>38000</v>
      </c>
      <c r="E22" s="13">
        <f t="shared" si="3"/>
        <v>22635.698412659141</v>
      </c>
      <c r="F22" s="13">
        <f t="shared" si="1"/>
        <v>527.96526716266897</v>
      </c>
      <c r="G22" s="29">
        <f t="shared" si="4"/>
        <v>1.6707254594776499</v>
      </c>
      <c r="H22" s="13">
        <f t="shared" si="5"/>
        <v>37787.178515891763</v>
      </c>
      <c r="I22" s="13"/>
      <c r="J22" s="6">
        <f t="shared" si="6"/>
        <v>212.8214841082372</v>
      </c>
      <c r="K22" s="6">
        <f t="shared" si="7"/>
        <v>45292.984098032663</v>
      </c>
      <c r="L22" s="6">
        <f t="shared" si="2"/>
        <v>5.6005653712693998E-3</v>
      </c>
    </row>
    <row r="23" spans="1:12" x14ac:dyDescent="0.3">
      <c r="A23" s="12">
        <v>3</v>
      </c>
      <c r="B23" s="12">
        <v>2</v>
      </c>
      <c r="C23" s="12">
        <v>9</v>
      </c>
      <c r="D23" s="13">
        <v>12000</v>
      </c>
      <c r="E23" s="13">
        <f t="shared" si="3"/>
        <v>23291.206780670833</v>
      </c>
      <c r="F23" s="13">
        <f t="shared" si="1"/>
        <v>540.71957724757124</v>
      </c>
      <c r="G23" s="29">
        <f t="shared" si="4"/>
        <v>0.47151767004912448</v>
      </c>
      <c r="H23" s="13">
        <f t="shared" si="5"/>
        <v>10809.608834917286</v>
      </c>
      <c r="I23" s="13"/>
      <c r="J23" s="6">
        <f t="shared" si="6"/>
        <v>1190.391165082714</v>
      </c>
      <c r="K23" s="6">
        <f t="shared" si="7"/>
        <v>1417031.1259069813</v>
      </c>
      <c r="L23" s="6">
        <f t="shared" si="2"/>
        <v>9.9199263756892836E-2</v>
      </c>
    </row>
    <row r="24" spans="1:12" x14ac:dyDescent="0.3">
      <c r="A24" s="12">
        <v>3</v>
      </c>
      <c r="B24" s="12">
        <v>3</v>
      </c>
      <c r="C24" s="12">
        <v>10</v>
      </c>
      <c r="D24" s="13">
        <v>13000</v>
      </c>
      <c r="E24" s="13">
        <f t="shared" si="3"/>
        <v>23576.657629493009</v>
      </c>
      <c r="F24" s="13">
        <f t="shared" si="1"/>
        <v>515.1927044050318</v>
      </c>
      <c r="G24" s="29">
        <f t="shared" si="4"/>
        <v>0.67992061667931958</v>
      </c>
      <c r="H24" s="13">
        <f t="shared" si="5"/>
        <v>16544.158590271429</v>
      </c>
      <c r="I24" s="13"/>
      <c r="J24" s="6">
        <f t="shared" si="6"/>
        <v>-3544.1585902714287</v>
      </c>
      <c r="K24" s="6">
        <f t="shared" si="7"/>
        <v>12561060.11299476</v>
      </c>
      <c r="L24" s="6">
        <f t="shared" si="2"/>
        <v>0.27262758386703295</v>
      </c>
    </row>
    <row r="25" spans="1:12" x14ac:dyDescent="0.3">
      <c r="A25" s="12">
        <v>3</v>
      </c>
      <c r="B25" s="12">
        <v>4</v>
      </c>
      <c r="C25" s="12">
        <v>11</v>
      </c>
      <c r="D25" s="13">
        <v>32000</v>
      </c>
      <c r="E25" s="13">
        <f t="shared" si="3"/>
        <v>24271.405998537972</v>
      </c>
      <c r="F25" s="13">
        <f t="shared" si="1"/>
        <v>533.14827086902483</v>
      </c>
      <c r="G25" s="29">
        <f t="shared" si="4"/>
        <v>1.172193422793663</v>
      </c>
      <c r="H25" s="13">
        <f t="shared" si="5"/>
        <v>27848.868389989319</v>
      </c>
      <c r="I25" s="13"/>
      <c r="J25" s="6">
        <f t="shared" si="6"/>
        <v>4151.1316100106815</v>
      </c>
      <c r="K25" s="6">
        <f t="shared" si="7"/>
        <v>17231893.643629871</v>
      </c>
      <c r="L25" s="6">
        <f t="shared" si="2"/>
        <v>0.12972286281283379</v>
      </c>
    </row>
    <row r="26" spans="1:12" x14ac:dyDescent="0.3">
      <c r="A26" s="12">
        <v>4</v>
      </c>
      <c r="B26" s="12">
        <v>1</v>
      </c>
      <c r="C26" s="12">
        <v>12</v>
      </c>
      <c r="D26" s="13">
        <v>41000</v>
      </c>
      <c r="E26" s="13">
        <f t="shared" si="3"/>
        <v>24791.338443719171</v>
      </c>
      <c r="F26" s="13">
        <f t="shared" si="1"/>
        <v>531.82668830024227</v>
      </c>
      <c r="G26" s="29">
        <f t="shared" si="4"/>
        <v>1.6690332543012292</v>
      </c>
      <c r="H26" s="13">
        <f t="shared" si="5"/>
        <v>41441.600328893306</v>
      </c>
      <c r="I26" s="13"/>
      <c r="J26" s="6">
        <f t="shared" si="6"/>
        <v>-441.60032889330614</v>
      </c>
      <c r="K26" s="6">
        <f t="shared" si="7"/>
        <v>195010.85047867615</v>
      </c>
      <c r="L26" s="6">
        <f t="shared" si="2"/>
        <v>1.0770739729105028E-2</v>
      </c>
    </row>
    <row r="27" spans="1:12" x14ac:dyDescent="0.3">
      <c r="A27" s="12">
        <v>4</v>
      </c>
      <c r="B27" s="16">
        <v>2</v>
      </c>
      <c r="C27" s="16">
        <v>13</v>
      </c>
      <c r="D27" s="17">
        <v>10000</v>
      </c>
      <c r="E27" s="13">
        <f t="shared" si="3"/>
        <v>25117.412522460065</v>
      </c>
      <c r="F27" s="13">
        <f t="shared" si="1"/>
        <v>511.25142734430744</v>
      </c>
      <c r="G27" s="29">
        <f t="shared" si="4"/>
        <v>0.4641789211688217</v>
      </c>
      <c r="H27" s="13">
        <f t="shared" si="5"/>
        <v>11940.319821319024</v>
      </c>
      <c r="I27" s="17"/>
      <c r="J27" s="6">
        <f t="shared" si="6"/>
        <v>-1940.3198213190244</v>
      </c>
      <c r="K27" s="6">
        <f t="shared" si="7"/>
        <v>3764841.0090034907</v>
      </c>
      <c r="L27" s="6">
        <f t="shared" si="2"/>
        <v>0.19403198213190245</v>
      </c>
    </row>
    <row r="28" spans="1:12" x14ac:dyDescent="0.3">
      <c r="A28" s="12">
        <v>4</v>
      </c>
      <c r="B28" s="16">
        <v>3</v>
      </c>
      <c r="C28" s="16">
        <v>14</v>
      </c>
      <c r="D28" s="17">
        <v>16800</v>
      </c>
      <c r="E28" s="13">
        <f t="shared" si="3"/>
        <v>25582.669095252622</v>
      </c>
      <c r="F28" s="13">
        <f t="shared" si="1"/>
        <v>506.6519418891325</v>
      </c>
      <c r="G28" s="29">
        <f t="shared" si="4"/>
        <v>0.67759801247670581</v>
      </c>
      <c r="H28" s="13">
        <f t="shared" si="5"/>
        <v>17425.456997418034</v>
      </c>
      <c r="I28" s="17"/>
      <c r="J28" s="6">
        <f t="shared" si="6"/>
        <v>-625.45699741803401</v>
      </c>
      <c r="K28" s="6">
        <f t="shared" si="7"/>
        <v>391196.45561918261</v>
      </c>
      <c r="L28" s="6">
        <f t="shared" si="2"/>
        <v>3.7229583179644879E-2</v>
      </c>
    </row>
    <row r="29" spans="1:12" x14ac:dyDescent="0.3">
      <c r="A29" s="12">
        <v>4</v>
      </c>
      <c r="B29" s="16">
        <v>4</v>
      </c>
      <c r="C29" s="16">
        <v>15</v>
      </c>
      <c r="D29" s="17">
        <v>24500</v>
      </c>
      <c r="E29" s="13">
        <f t="shared" si="3"/>
        <v>25829.904356983479</v>
      </c>
      <c r="F29" s="13">
        <f t="shared" si="1"/>
        <v>480.71027387330497</v>
      </c>
      <c r="G29" s="29">
        <f t="shared" si="4"/>
        <v>1.1498253802380454</v>
      </c>
      <c r="H29" s="13">
        <f t="shared" si="5"/>
        <v>30581.730524889914</v>
      </c>
      <c r="I29" s="17"/>
      <c r="J29" s="6">
        <f t="shared" si="6"/>
        <v>-6081.7305248899138</v>
      </c>
      <c r="K29" s="6">
        <f t="shared" si="7"/>
        <v>36987446.177377746</v>
      </c>
      <c r="L29" s="6">
        <f t="shared" si="2"/>
        <v>0.24823389897509851</v>
      </c>
    </row>
    <row r="30" spans="1:12" x14ac:dyDescent="0.3">
      <c r="A30" s="16">
        <v>5</v>
      </c>
      <c r="B30" s="16">
        <v>1</v>
      </c>
      <c r="C30" s="16">
        <v>16</v>
      </c>
      <c r="D30" s="17">
        <v>36800</v>
      </c>
      <c r="E30" s="13">
        <f t="shared" si="3"/>
        <v>26097.518494465465</v>
      </c>
      <c r="F30" s="13">
        <f t="shared" si="1"/>
        <v>459.40066023417302</v>
      </c>
      <c r="G30" s="29">
        <f t="shared" si="4"/>
        <v>1.6431395041983705</v>
      </c>
      <c r="H30" s="13">
        <f t="shared" si="5"/>
        <v>43913.290760004435</v>
      </c>
      <c r="I30" s="17"/>
      <c r="J30" s="6">
        <f t="shared" si="6"/>
        <v>-7113.2907600044346</v>
      </c>
      <c r="K30" s="6">
        <f t="shared" si="7"/>
        <v>50598905.436364464</v>
      </c>
      <c r="L30" s="6">
        <f t="shared" si="2"/>
        <v>0.19329594456533788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4</xdr:col>
                    <xdr:colOff>68580</xdr:colOff>
                    <xdr:row>1</xdr:row>
                    <xdr:rowOff>38100</xdr:rowOff>
                  </from>
                  <to>
                    <xdr:col>5</xdr:col>
                    <xdr:colOff>487680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croll Bar 2">
              <controlPr defaultSize="0" autoPict="0">
                <anchor moveWithCells="1">
                  <from>
                    <xdr:col>4</xdr:col>
                    <xdr:colOff>68580</xdr:colOff>
                    <xdr:row>2</xdr:row>
                    <xdr:rowOff>53340</xdr:rowOff>
                  </from>
                  <to>
                    <xdr:col>5</xdr:col>
                    <xdr:colOff>487680</xdr:colOff>
                    <xdr:row>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Scroll Bar 3">
              <controlPr defaultSize="0" autoPict="0">
                <anchor moveWithCells="1">
                  <from>
                    <xdr:col>4</xdr:col>
                    <xdr:colOff>68580</xdr:colOff>
                    <xdr:row>3</xdr:row>
                    <xdr:rowOff>53340</xdr:rowOff>
                  </from>
                  <to>
                    <xdr:col>5</xdr:col>
                    <xdr:colOff>487680</xdr:colOff>
                    <xdr:row>3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544-43EF-4255-8673-05959F226A6C}">
  <sheetPr codeName="工作表1"/>
  <dimension ref="A1:P75"/>
  <sheetViews>
    <sheetView zoomScale="77" workbookViewId="0">
      <selection activeCell="T18" sqref="T18"/>
    </sheetView>
  </sheetViews>
  <sheetFormatPr defaultRowHeight="17.399999999999999" x14ac:dyDescent="0.3"/>
  <cols>
    <col min="1" max="3" width="8.88671875" style="6"/>
    <col min="4" max="6" width="19.88671875" style="6" customWidth="1"/>
    <col min="7" max="8" width="19.109375" style="6" customWidth="1"/>
    <col min="9" max="9" width="7" style="21" customWidth="1"/>
    <col min="10" max="10" width="10" style="6" bestFit="1" customWidth="1"/>
    <col min="11" max="11" width="21.6640625" style="6" customWidth="1"/>
    <col min="12" max="12" width="7.21875" style="6" customWidth="1"/>
    <col min="13" max="13" width="13.77734375" style="6" customWidth="1"/>
    <col min="14" max="14" width="14.21875" style="6" customWidth="1"/>
    <col min="15" max="15" width="8.88671875" style="6"/>
    <col min="16" max="16" width="11.88671875" style="6" bestFit="1" customWidth="1"/>
    <col min="17" max="17" width="8.88671875" style="6"/>
    <col min="18" max="18" width="14.21875" style="6" customWidth="1"/>
    <col min="19" max="16384" width="8.88671875" style="6"/>
  </cols>
  <sheetData>
    <row r="1" spans="1:13" x14ac:dyDescent="0.3">
      <c r="D1" s="20" t="s">
        <v>48</v>
      </c>
      <c r="J1" s="7"/>
      <c r="K1" s="7" t="s">
        <v>20</v>
      </c>
      <c r="M1" s="43" t="s">
        <v>59</v>
      </c>
    </row>
    <row r="2" spans="1:13" x14ac:dyDescent="0.3">
      <c r="B2" s="18" t="s">
        <v>46</v>
      </c>
      <c r="C2" s="6">
        <f>D2/100</f>
        <v>0.09</v>
      </c>
      <c r="D2" s="6">
        <v>9</v>
      </c>
      <c r="J2" s="8" t="s">
        <v>29</v>
      </c>
      <c r="K2" s="8">
        <v>22.030686933071525</v>
      </c>
      <c r="L2" s="8"/>
    </row>
    <row r="3" spans="1:13" ht="18" thickBot="1" x14ac:dyDescent="0.35">
      <c r="B3" s="18" t="s">
        <v>47</v>
      </c>
      <c r="C3" s="6">
        <f t="shared" ref="C3:C4" si="0">D3/100</f>
        <v>0.79</v>
      </c>
      <c r="D3" s="6">
        <v>79</v>
      </c>
      <c r="J3" s="9" t="s">
        <v>30</v>
      </c>
      <c r="K3" s="9">
        <v>0.91527931680121155</v>
      </c>
      <c r="L3" s="8"/>
    </row>
    <row r="4" spans="1:13" x14ac:dyDescent="0.3">
      <c r="B4" s="18" t="s">
        <v>49</v>
      </c>
      <c r="C4" s="6">
        <f t="shared" si="0"/>
        <v>0.84</v>
      </c>
      <c r="D4" s="6">
        <v>84</v>
      </c>
    </row>
    <row r="5" spans="1:13" x14ac:dyDescent="0.3">
      <c r="K5" s="10"/>
      <c r="L5" s="10"/>
    </row>
    <row r="6" spans="1:13" x14ac:dyDescent="0.3">
      <c r="G6" s="45" t="s">
        <v>60</v>
      </c>
      <c r="K6" s="23"/>
      <c r="L6" s="23"/>
      <c r="M6" s="6" t="s">
        <v>33</v>
      </c>
    </row>
    <row r="7" spans="1:13" s="19" customFormat="1" x14ac:dyDescent="0.3">
      <c r="A7" s="37" t="s">
        <v>55</v>
      </c>
      <c r="B7" s="37" t="s">
        <v>56</v>
      </c>
      <c r="C7" s="19" t="s">
        <v>0</v>
      </c>
      <c r="D7" s="19" t="s">
        <v>1</v>
      </c>
      <c r="E7" s="20" t="s">
        <v>50</v>
      </c>
      <c r="F7" s="20" t="s">
        <v>51</v>
      </c>
      <c r="G7" s="20" t="s">
        <v>32</v>
      </c>
      <c r="H7" s="20" t="s">
        <v>52</v>
      </c>
      <c r="I7" s="41"/>
      <c r="J7" s="20" t="s">
        <v>39</v>
      </c>
      <c r="K7" s="20" t="s">
        <v>40</v>
      </c>
      <c r="L7" s="20"/>
      <c r="M7" s="20" t="s">
        <v>41</v>
      </c>
    </row>
    <row r="8" spans="1:13" s="19" customFormat="1" x14ac:dyDescent="0.3">
      <c r="A8" s="20"/>
      <c r="B8" s="20"/>
      <c r="E8" s="20"/>
      <c r="F8" s="20"/>
      <c r="H8" s="20"/>
      <c r="I8" s="41"/>
      <c r="J8" s="20"/>
      <c r="K8" s="20"/>
      <c r="L8" s="20"/>
    </row>
    <row r="9" spans="1:13" s="19" customFormat="1" x14ac:dyDescent="0.3">
      <c r="A9" s="20"/>
      <c r="B9" s="20"/>
      <c r="C9" s="16">
        <v>-11</v>
      </c>
      <c r="E9" s="20"/>
      <c r="F9" s="20"/>
      <c r="G9" s="20">
        <v>0.57162278233461394</v>
      </c>
      <c r="H9" s="20"/>
      <c r="I9" s="41"/>
      <c r="J9" s="20"/>
      <c r="K9" s="20"/>
      <c r="L9" s="20"/>
    </row>
    <row r="10" spans="1:13" s="19" customFormat="1" x14ac:dyDescent="0.3">
      <c r="A10" s="20"/>
      <c r="B10" s="20"/>
      <c r="C10" s="16">
        <v>-10</v>
      </c>
      <c r="E10" s="20"/>
      <c r="F10" s="20"/>
      <c r="G10" s="20">
        <v>0.42533105521770431</v>
      </c>
      <c r="H10" s="20"/>
      <c r="I10" s="41"/>
      <c r="J10" s="20"/>
      <c r="K10" s="20"/>
      <c r="L10" s="20"/>
    </row>
    <row r="11" spans="1:13" s="19" customFormat="1" x14ac:dyDescent="0.3">
      <c r="A11" s="20"/>
      <c r="B11" s="20"/>
      <c r="C11" s="16">
        <v>-9</v>
      </c>
      <c r="E11" s="20"/>
      <c r="F11" s="20"/>
      <c r="G11" s="20">
        <v>1.2521456795994705</v>
      </c>
      <c r="H11" s="20"/>
      <c r="I11" s="41"/>
      <c r="J11" s="20"/>
      <c r="K11" s="20"/>
      <c r="L11" s="20"/>
    </row>
    <row r="12" spans="1:13" s="19" customFormat="1" x14ac:dyDescent="0.3">
      <c r="A12" s="20"/>
      <c r="B12" s="20"/>
      <c r="C12" s="30">
        <v>-8</v>
      </c>
      <c r="E12" s="20"/>
      <c r="F12" s="20"/>
      <c r="G12" s="20">
        <v>1.8688845167459081</v>
      </c>
      <c r="H12" s="20"/>
      <c r="I12" s="41"/>
      <c r="J12" s="20"/>
      <c r="K12" s="20"/>
      <c r="L12" s="20"/>
    </row>
    <row r="13" spans="1:13" s="19" customFormat="1" x14ac:dyDescent="0.3">
      <c r="A13" s="20"/>
      <c r="B13" s="20"/>
      <c r="C13" s="16">
        <v>-7</v>
      </c>
      <c r="E13" s="20"/>
      <c r="F13" s="20"/>
      <c r="G13" s="20">
        <v>1.6718161536138119</v>
      </c>
      <c r="H13" s="20"/>
      <c r="I13" s="41"/>
      <c r="J13" s="20"/>
      <c r="K13" s="20"/>
      <c r="L13" s="20"/>
    </row>
    <row r="14" spans="1:13" s="19" customFormat="1" x14ac:dyDescent="0.3">
      <c r="A14" s="20"/>
      <c r="B14" s="20"/>
      <c r="C14" s="16">
        <v>-6</v>
      </c>
      <c r="E14" s="20"/>
      <c r="F14" s="20"/>
      <c r="G14" s="20">
        <v>1.7103789246373835</v>
      </c>
      <c r="H14" s="20"/>
      <c r="I14" s="41"/>
      <c r="J14" s="20"/>
      <c r="K14" s="20"/>
      <c r="L14" s="20"/>
    </row>
    <row r="15" spans="1:13" s="19" customFormat="1" x14ac:dyDescent="0.3">
      <c r="A15" s="20"/>
      <c r="B15" s="20"/>
      <c r="C15" s="16">
        <v>-5</v>
      </c>
      <c r="E15" s="20"/>
      <c r="F15" s="20"/>
      <c r="G15" s="20">
        <v>1.2015540725094973</v>
      </c>
      <c r="H15" s="20"/>
      <c r="I15" s="41"/>
      <c r="J15" s="20"/>
      <c r="K15" s="20"/>
      <c r="L15" s="20"/>
      <c r="M15" s="20"/>
    </row>
    <row r="16" spans="1:13" s="19" customFormat="1" x14ac:dyDescent="0.3">
      <c r="A16" s="20"/>
      <c r="B16" s="20"/>
      <c r="C16" s="30">
        <v>-4</v>
      </c>
      <c r="E16" s="20"/>
      <c r="F16" s="20"/>
      <c r="G16" s="20">
        <v>1.5926258437169791</v>
      </c>
      <c r="H16" s="20"/>
      <c r="I16" s="41"/>
      <c r="J16" s="20"/>
      <c r="K16" s="20"/>
      <c r="L16" s="20"/>
    </row>
    <row r="17" spans="1:16" s="19" customFormat="1" x14ac:dyDescent="0.3">
      <c r="A17" s="20"/>
      <c r="B17" s="20"/>
      <c r="C17" s="16">
        <v>-3</v>
      </c>
      <c r="E17" s="20"/>
      <c r="F17" s="20"/>
      <c r="G17" s="20">
        <v>1.0805191264284146</v>
      </c>
      <c r="H17" s="20"/>
      <c r="I17" s="41"/>
      <c r="K17" s="31"/>
      <c r="L17" s="31"/>
      <c r="M17" s="33"/>
      <c r="N17" s="20"/>
    </row>
    <row r="18" spans="1:16" s="19" customFormat="1" x14ac:dyDescent="0.3">
      <c r="A18" s="20"/>
      <c r="B18" s="20"/>
      <c r="C18" s="16">
        <v>-2</v>
      </c>
      <c r="E18" s="20"/>
      <c r="F18" s="20"/>
      <c r="G18" s="20">
        <v>1.3291660522302662</v>
      </c>
      <c r="H18" s="20"/>
      <c r="I18" s="41"/>
      <c r="J18" s="20"/>
      <c r="K18" s="20"/>
      <c r="L18" s="20"/>
      <c r="N18" s="38"/>
      <c r="O18" s="38" t="s">
        <v>53</v>
      </c>
      <c r="P18" s="38" t="s">
        <v>54</v>
      </c>
    </row>
    <row r="19" spans="1:16" s="19" customFormat="1" ht="18" thickBot="1" x14ac:dyDescent="0.35">
      <c r="A19" s="20"/>
      <c r="B19" s="20"/>
      <c r="C19" s="16">
        <v>-1</v>
      </c>
      <c r="E19" s="20"/>
      <c r="F19" s="20"/>
      <c r="G19" s="20">
        <v>0.75429148592802653</v>
      </c>
      <c r="H19" s="20"/>
      <c r="I19" s="41"/>
      <c r="J19" s="20"/>
      <c r="K19" s="20"/>
      <c r="L19" s="20"/>
      <c r="N19" s="38" t="s">
        <v>57</v>
      </c>
      <c r="O19" s="38">
        <f>AVERAGE(K21:K68)</f>
        <v>346.68738163294569</v>
      </c>
      <c r="P19" s="39">
        <f>AVERAGE(M21:M68)</f>
        <v>0.28924113764793397</v>
      </c>
    </row>
    <row r="20" spans="1:16" s="19" customFormat="1" ht="18" thickBot="1" x14ac:dyDescent="0.35">
      <c r="A20" s="20"/>
      <c r="B20" s="20"/>
      <c r="C20" s="28">
        <v>0</v>
      </c>
      <c r="E20" s="34">
        <v>22</v>
      </c>
      <c r="F20" s="35">
        <v>0.9</v>
      </c>
      <c r="G20" s="20">
        <v>0.34997874054514916</v>
      </c>
      <c r="I20" s="42"/>
      <c r="J20" s="31"/>
      <c r="K20" s="31"/>
      <c r="L20" s="31"/>
      <c r="M20" s="33"/>
      <c r="N20" s="38" t="s">
        <v>58</v>
      </c>
      <c r="O20" s="38">
        <f>AVERAGE(K69:K74)</f>
        <v>221.47417120303976</v>
      </c>
      <c r="P20" s="39">
        <f>AVERAGE(M69:M74)</f>
        <v>0.20462840974755583</v>
      </c>
    </row>
    <row r="21" spans="1:16" x14ac:dyDescent="0.3">
      <c r="A21" s="12">
        <v>1</v>
      </c>
      <c r="B21" s="12">
        <v>1</v>
      </c>
      <c r="C21" s="12">
        <v>1</v>
      </c>
      <c r="D21" s="13">
        <v>13.1164370711084</v>
      </c>
      <c r="E21" s="13">
        <f t="shared" ref="E21:E52" si="1">$C$2*(D21/G9)+(1-$C$2)*(E20+F20)</f>
        <v>22.904136962488543</v>
      </c>
      <c r="F21" s="13">
        <f t="shared" ref="F21:F52" si="2">$C$3*(E21-E20)+(1-$C$3)*F20</f>
        <v>0.90326820036594924</v>
      </c>
      <c r="G21" s="29">
        <f t="shared" ref="G21:G52" si="3">$C$4*(D21/E21)+(1-$C$4)*G9</f>
        <v>0.57249969299439996</v>
      </c>
      <c r="H21" s="13">
        <f>(E20+F20)*G9</f>
        <v>13.090161715462658</v>
      </c>
      <c r="I21" s="22"/>
      <c r="J21" s="6">
        <f t="shared" ref="J21:J52" si="4">D21-H21</f>
        <v>2.6275355645742238E-2</v>
      </c>
      <c r="K21" s="6">
        <f>J21^2</f>
        <v>6.9039431431023853E-4</v>
      </c>
      <c r="M21" s="6">
        <f t="shared" ref="M21:M52" si="5">ABS(J21/D21)</f>
        <v>2.0032387990195151E-3</v>
      </c>
    </row>
    <row r="22" spans="1:16" x14ac:dyDescent="0.3">
      <c r="A22" s="12">
        <v>1</v>
      </c>
      <c r="B22" s="12">
        <v>2</v>
      </c>
      <c r="C22" s="12">
        <v>2</v>
      </c>
      <c r="D22" s="13">
        <v>10.148928755682199</v>
      </c>
      <c r="E22" s="13">
        <f t="shared" si="1"/>
        <v>23.812250799198242</v>
      </c>
      <c r="F22" s="13">
        <f t="shared" si="2"/>
        <v>0.90709625307751163</v>
      </c>
      <c r="G22" s="29">
        <f t="shared" si="3"/>
        <v>0.42606617080648701</v>
      </c>
      <c r="H22" s="13">
        <f t="shared" ref="H22:H74" si="6">(E21+F21)*G10</f>
        <v>10.126028759912323</v>
      </c>
      <c r="I22" s="22"/>
      <c r="J22" s="6">
        <f t="shared" si="4"/>
        <v>2.2899995769876114E-2</v>
      </c>
      <c r="K22" s="6">
        <f t="shared" ref="K22:K74" si="7">J22^2</f>
        <v>5.2440980626034385E-4</v>
      </c>
      <c r="M22" s="6">
        <f t="shared" si="5"/>
        <v>2.2563953616340864E-3</v>
      </c>
    </row>
    <row r="23" spans="1:16" x14ac:dyDescent="0.3">
      <c r="A23" s="12">
        <v>1</v>
      </c>
      <c r="B23" s="12">
        <v>3</v>
      </c>
      <c r="C23" s="12">
        <v>3</v>
      </c>
      <c r="D23" s="13">
        <v>31.023818588332201</v>
      </c>
      <c r="E23" s="13">
        <f t="shared" si="1"/>
        <v>24.724493057083702</v>
      </c>
      <c r="F23" s="13">
        <f t="shared" si="2"/>
        <v>0.91116159687579046</v>
      </c>
      <c r="G23" s="29">
        <f t="shared" si="3"/>
        <v>1.2543591607103894</v>
      </c>
      <c r="H23" s="13">
        <f t="shared" si="6"/>
        <v>30.952223614026995</v>
      </c>
      <c r="I23" s="22"/>
      <c r="J23" s="6">
        <f t="shared" si="4"/>
        <v>7.1594974305206449E-2</v>
      </c>
      <c r="K23" s="6">
        <f t="shared" si="7"/>
        <v>5.125840345763172E-3</v>
      </c>
      <c r="M23" s="6">
        <f t="shared" si="5"/>
        <v>2.3077421659541525E-3</v>
      </c>
    </row>
    <row r="24" spans="1:16" x14ac:dyDescent="0.3">
      <c r="A24" s="12">
        <v>1</v>
      </c>
      <c r="B24" s="12">
        <v>4</v>
      </c>
      <c r="C24" s="12">
        <v>4</v>
      </c>
      <c r="D24" s="13">
        <v>48.015015077164001</v>
      </c>
      <c r="E24" s="13">
        <f t="shared" si="1"/>
        <v>25.64070811312801</v>
      </c>
      <c r="F24" s="13">
        <f t="shared" si="2"/>
        <v>0.91515382961891945</v>
      </c>
      <c r="G24" s="29">
        <f t="shared" si="3"/>
        <v>1.8720128958843432</v>
      </c>
      <c r="H24" s="13">
        <f t="shared" si="6"/>
        <v>47.91007805943007</v>
      </c>
      <c r="I24" s="22"/>
      <c r="J24" s="6">
        <f t="shared" si="4"/>
        <v>0.10493701773393127</v>
      </c>
      <c r="K24" s="6">
        <f t="shared" si="7"/>
        <v>1.1011777690891405E-2</v>
      </c>
      <c r="M24" s="6">
        <f t="shared" si="5"/>
        <v>2.1855042129069213E-3</v>
      </c>
    </row>
    <row r="25" spans="1:16" x14ac:dyDescent="0.3">
      <c r="A25" s="12">
        <v>1</v>
      </c>
      <c r="B25" s="12">
        <v>5</v>
      </c>
      <c r="C25" s="12">
        <v>5</v>
      </c>
      <c r="D25" s="13">
        <v>44.482152024402097</v>
      </c>
      <c r="E25" s="13">
        <f t="shared" si="1"/>
        <v>26.560471884436687</v>
      </c>
      <c r="F25" s="13">
        <f t="shared" si="2"/>
        <v>0.9187956835538279</v>
      </c>
      <c r="G25" s="29">
        <f t="shared" si="3"/>
        <v>1.6742806394790066</v>
      </c>
      <c r="H25" s="13">
        <f t="shared" si="6"/>
        <v>44.39651896902258</v>
      </c>
      <c r="I25" s="22"/>
      <c r="J25" s="6">
        <f t="shared" si="4"/>
        <v>8.5633055379517486E-2</v>
      </c>
      <c r="K25" s="6">
        <f t="shared" si="7"/>
        <v>7.3330201736315085E-3</v>
      </c>
      <c r="M25" s="6">
        <f t="shared" si="5"/>
        <v>1.9251104427803034E-3</v>
      </c>
    </row>
    <row r="26" spans="1:16" x14ac:dyDescent="0.3">
      <c r="A26" s="12">
        <v>1</v>
      </c>
      <c r="B26" s="12">
        <v>6</v>
      </c>
      <c r="C26" s="12">
        <v>6</v>
      </c>
      <c r="D26" s="13">
        <v>47.073669347289503</v>
      </c>
      <c r="E26" s="13">
        <f t="shared" si="1"/>
        <v>27.483146141920461</v>
      </c>
      <c r="F26" s="13">
        <f t="shared" si="2"/>
        <v>0.92185975695848499</v>
      </c>
      <c r="G26" s="29">
        <f t="shared" si="3"/>
        <v>1.7124290297665947</v>
      </c>
      <c r="H26" s="13">
        <f t="shared" si="6"/>
        <v>46.999960112762544</v>
      </c>
      <c r="I26" s="22"/>
      <c r="J26" s="6">
        <f t="shared" si="4"/>
        <v>7.3709234526958767E-2</v>
      </c>
      <c r="K26" s="6">
        <f t="shared" si="7"/>
        <v>5.4330512545502103E-3</v>
      </c>
      <c r="M26" s="6">
        <f t="shared" si="5"/>
        <v>1.5658272564894697E-3</v>
      </c>
    </row>
    <row r="27" spans="1:16" x14ac:dyDescent="0.3">
      <c r="A27" s="12">
        <v>1</v>
      </c>
      <c r="B27" s="12">
        <v>7</v>
      </c>
      <c r="C27" s="12">
        <v>7</v>
      </c>
      <c r="D27" s="13">
        <v>34.169364738717299</v>
      </c>
      <c r="E27" s="13">
        <f t="shared" si="1"/>
        <v>28.407943161541041</v>
      </c>
      <c r="F27" s="13">
        <f t="shared" si="2"/>
        <v>0.92418019446154054</v>
      </c>
      <c r="G27" s="29">
        <f t="shared" si="3"/>
        <v>1.2026092474851366</v>
      </c>
      <c r="H27" s="13">
        <f t="shared" si="6"/>
        <v>34.130150517454297</v>
      </c>
      <c r="I27" s="22"/>
      <c r="J27" s="6">
        <f t="shared" si="4"/>
        <v>3.9214221263002003E-2</v>
      </c>
      <c r="K27" s="6">
        <f t="shared" si="7"/>
        <v>1.5377551492636785E-3</v>
      </c>
      <c r="M27" s="6">
        <f t="shared" si="5"/>
        <v>1.1476426782546642E-3</v>
      </c>
    </row>
    <row r="28" spans="1:16" x14ac:dyDescent="0.3">
      <c r="A28" s="12">
        <v>1</v>
      </c>
      <c r="B28" s="12">
        <v>8</v>
      </c>
      <c r="C28" s="12">
        <v>8</v>
      </c>
      <c r="D28" s="13">
        <v>46.7482213177055</v>
      </c>
      <c r="E28" s="13">
        <f t="shared" si="1"/>
        <v>29.333995186035661</v>
      </c>
      <c r="F28" s="13">
        <f t="shared" si="2"/>
        <v>0.92565894018767325</v>
      </c>
      <c r="G28" s="29">
        <f t="shared" si="3"/>
        <v>1.5934889954016431</v>
      </c>
      <c r="H28" s="13">
        <f t="shared" si="6"/>
        <v>46.715097707864125</v>
      </c>
      <c r="I28" s="22"/>
      <c r="J28" s="6">
        <f t="shared" si="4"/>
        <v>3.3123609841375412E-2</v>
      </c>
      <c r="K28" s="6">
        <f t="shared" si="7"/>
        <v>1.0971735289236621E-3</v>
      </c>
      <c r="M28" s="6">
        <f t="shared" si="5"/>
        <v>7.0855337182272897E-4</v>
      </c>
    </row>
    <row r="29" spans="1:16" x14ac:dyDescent="0.3">
      <c r="A29" s="12">
        <v>1</v>
      </c>
      <c r="B29" s="12">
        <v>9</v>
      </c>
      <c r="C29" s="12">
        <v>9</v>
      </c>
      <c r="D29" s="13">
        <v>32.705369869992701</v>
      </c>
      <c r="E29" s="13">
        <f t="shared" si="1"/>
        <v>30.260423325448656</v>
      </c>
      <c r="F29" s="13">
        <f t="shared" si="2"/>
        <v>0.92626660757567714</v>
      </c>
      <c r="G29" s="29">
        <f t="shared" si="3"/>
        <v>1.0807524047955082</v>
      </c>
      <c r="H29" s="13">
        <f t="shared" si="6"/>
        <v>32.696135042492813</v>
      </c>
      <c r="I29" s="22"/>
      <c r="J29" s="6">
        <f t="shared" si="4"/>
        <v>9.2348274998883539E-3</v>
      </c>
      <c r="K29" s="6">
        <f t="shared" si="7"/>
        <v>8.528203895269418E-5</v>
      </c>
      <c r="M29" s="6">
        <f t="shared" si="5"/>
        <v>2.8236425812023434E-4</v>
      </c>
    </row>
    <row r="30" spans="1:16" x14ac:dyDescent="0.3">
      <c r="A30" s="12">
        <v>1</v>
      </c>
      <c r="B30" s="12">
        <v>10</v>
      </c>
      <c r="C30" s="12">
        <v>10</v>
      </c>
      <c r="D30" s="13">
        <v>41.448023140758401</v>
      </c>
      <c r="E30" s="13">
        <f t="shared" si="1"/>
        <v>31.186401048149673</v>
      </c>
      <c r="F30" s="13">
        <f t="shared" si="2"/>
        <v>0.92603838852469555</v>
      </c>
      <c r="G30" s="29">
        <f t="shared" si="3"/>
        <v>1.3290614798595521</v>
      </c>
      <c r="H30" s="13">
        <f t="shared" si="6"/>
        <v>41.452289540407335</v>
      </c>
      <c r="I30" s="22"/>
      <c r="J30" s="6">
        <f t="shared" si="4"/>
        <v>-4.2663996489338274E-3</v>
      </c>
      <c r="K30" s="6">
        <f t="shared" si="7"/>
        <v>1.8202165964422685E-5</v>
      </c>
      <c r="M30" s="6">
        <f t="shared" si="5"/>
        <v>1.0293373062558473E-4</v>
      </c>
    </row>
    <row r="31" spans="1:16" x14ac:dyDescent="0.3">
      <c r="A31" s="12">
        <v>1</v>
      </c>
      <c r="B31" s="12">
        <v>11</v>
      </c>
      <c r="C31" s="12">
        <v>11</v>
      </c>
      <c r="D31" s="13">
        <v>24.211820937762599</v>
      </c>
      <c r="E31" s="13">
        <f t="shared" si="1"/>
        <v>32.111208234983316</v>
      </c>
      <c r="F31" s="13">
        <f t="shared" si="2"/>
        <v>0.92506573918876411</v>
      </c>
      <c r="G31" s="29">
        <f t="shared" si="3"/>
        <v>0.75404585110762468</v>
      </c>
      <c r="H31" s="13">
        <f t="shared" si="6"/>
        <v>24.222139659462872</v>
      </c>
      <c r="I31" s="22"/>
      <c r="J31" s="6">
        <f t="shared" si="4"/>
        <v>-1.0318721700272704E-2</v>
      </c>
      <c r="K31" s="6">
        <f t="shared" si="7"/>
        <v>1.064760175276788E-4</v>
      </c>
      <c r="M31" s="6">
        <f t="shared" si="5"/>
        <v>4.2618528060311397E-4</v>
      </c>
    </row>
    <row r="32" spans="1:16" x14ac:dyDescent="0.3">
      <c r="A32" s="12">
        <v>1</v>
      </c>
      <c r="B32" s="12">
        <v>12</v>
      </c>
      <c r="C32" s="12">
        <v>12</v>
      </c>
      <c r="D32" s="13">
        <v>11.5542116966742</v>
      </c>
      <c r="E32" s="13">
        <f t="shared" si="1"/>
        <v>33.034272802618347</v>
      </c>
      <c r="F32" s="13">
        <f t="shared" si="2"/>
        <v>0.92348481366131474</v>
      </c>
      <c r="G32" s="29">
        <f t="shared" si="3"/>
        <v>0.34979867135855558</v>
      </c>
      <c r="H32" s="13">
        <f t="shared" si="6"/>
        <v>11.561993557785236</v>
      </c>
      <c r="I32" s="22"/>
      <c r="J32" s="6">
        <f t="shared" si="4"/>
        <v>-7.7818611110362923E-3</v>
      </c>
      <c r="K32" s="6">
        <f t="shared" si="7"/>
        <v>6.0557362351458995E-5</v>
      </c>
      <c r="M32" s="6">
        <f t="shared" si="5"/>
        <v>6.7350861446274584E-4</v>
      </c>
    </row>
    <row r="33" spans="1:13" x14ac:dyDescent="0.3">
      <c r="A33" s="14">
        <v>2</v>
      </c>
      <c r="B33" s="14">
        <v>1</v>
      </c>
      <c r="C33" s="14">
        <v>13</v>
      </c>
      <c r="D33" s="15">
        <v>20.119875153552901</v>
      </c>
      <c r="E33" s="15">
        <f t="shared" si="1"/>
        <v>34.064510932759617</v>
      </c>
      <c r="F33" s="15">
        <f t="shared" si="2"/>
        <v>1.0078199336804801</v>
      </c>
      <c r="G33" s="40">
        <f t="shared" si="3"/>
        <v>0.58773785705203974</v>
      </c>
      <c r="H33" s="15">
        <f t="shared" si="6"/>
        <v>19.440805810098354</v>
      </c>
      <c r="I33" s="22"/>
      <c r="J33" s="6">
        <f t="shared" si="4"/>
        <v>0.67906934345454673</v>
      </c>
      <c r="K33" s="6">
        <f t="shared" si="7"/>
        <v>0.46113517321978914</v>
      </c>
      <c r="M33" s="6">
        <f t="shared" si="5"/>
        <v>3.3751170833415049E-2</v>
      </c>
    </row>
    <row r="34" spans="1:13" x14ac:dyDescent="0.3">
      <c r="A34" s="14">
        <v>2</v>
      </c>
      <c r="B34" s="14">
        <v>2</v>
      </c>
      <c r="C34" s="14">
        <v>14</v>
      </c>
      <c r="D34" s="15">
        <v>29.553424093765599</v>
      </c>
      <c r="E34" s="15">
        <f t="shared" si="1"/>
        <v>38.158532551340159</v>
      </c>
      <c r="F34" s="15">
        <f t="shared" si="2"/>
        <v>3.4459192647515287</v>
      </c>
      <c r="G34" s="40">
        <f t="shared" si="3"/>
        <v>0.71874267642503831</v>
      </c>
      <c r="H34" s="15">
        <f t="shared" si="6"/>
        <v>14.943133713522293</v>
      </c>
      <c r="I34" s="22"/>
      <c r="J34" s="6">
        <f t="shared" si="4"/>
        <v>14.610290380243306</v>
      </c>
      <c r="K34" s="6">
        <f t="shared" si="7"/>
        <v>213.4605849950301</v>
      </c>
      <c r="M34" s="6">
        <f t="shared" si="5"/>
        <v>0.49436878562323339</v>
      </c>
    </row>
    <row r="35" spans="1:13" x14ac:dyDescent="0.3">
      <c r="A35" s="14">
        <v>2</v>
      </c>
      <c r="B35" s="14">
        <v>3</v>
      </c>
      <c r="C35" s="14">
        <v>15</v>
      </c>
      <c r="D35" s="15">
        <v>17.656386846184599</v>
      </c>
      <c r="E35" s="15">
        <f t="shared" si="1"/>
        <v>39.126893111414368</v>
      </c>
      <c r="F35" s="15">
        <f t="shared" si="2"/>
        <v>1.4886478880564467</v>
      </c>
      <c r="G35" s="40">
        <f t="shared" si="3"/>
        <v>0.5797555449882561</v>
      </c>
      <c r="H35" s="15">
        <f t="shared" si="6"/>
        <v>52.186925261848607</v>
      </c>
      <c r="I35" s="22"/>
      <c r="J35" s="6">
        <f t="shared" si="4"/>
        <v>-34.530538415664012</v>
      </c>
      <c r="K35" s="6">
        <f t="shared" si="7"/>
        <v>1192.3580832756481</v>
      </c>
      <c r="M35" s="6">
        <f t="shared" si="5"/>
        <v>1.9556967524828432</v>
      </c>
    </row>
    <row r="36" spans="1:13" x14ac:dyDescent="0.3">
      <c r="A36" s="14">
        <v>2</v>
      </c>
      <c r="B36" s="14">
        <v>4</v>
      </c>
      <c r="C36" s="14">
        <v>16</v>
      </c>
      <c r="D36" s="15">
        <v>41.347032591517902</v>
      </c>
      <c r="E36" s="15">
        <f t="shared" si="1"/>
        <v>38.947966721101196</v>
      </c>
      <c r="F36" s="15">
        <f t="shared" si="2"/>
        <v>0.1712642081444474</v>
      </c>
      <c r="G36" s="40">
        <f t="shared" si="3"/>
        <v>1.1912632837646455</v>
      </c>
      <c r="H36" s="15">
        <f t="shared" si="6"/>
        <v>76.032816524328638</v>
      </c>
      <c r="I36" s="22"/>
      <c r="J36" s="6">
        <f t="shared" si="4"/>
        <v>-34.685783932810736</v>
      </c>
      <c r="K36" s="6">
        <f t="shared" si="7"/>
        <v>1203.1036070336313</v>
      </c>
      <c r="M36" s="6">
        <f t="shared" si="5"/>
        <v>0.83889415415814672</v>
      </c>
    </row>
    <row r="37" spans="1:13" x14ac:dyDescent="0.3">
      <c r="A37" s="14">
        <v>2</v>
      </c>
      <c r="B37" s="14">
        <v>5</v>
      </c>
      <c r="C37" s="14">
        <v>17</v>
      </c>
      <c r="D37" s="15">
        <v>39.906922077836597</v>
      </c>
      <c r="E37" s="15">
        <f t="shared" si="1"/>
        <v>37.743673960752986</v>
      </c>
      <c r="F37" s="15">
        <f t="shared" si="2"/>
        <v>-0.9154257969647519</v>
      </c>
      <c r="G37" s="40">
        <f t="shared" si="3"/>
        <v>1.1560288222816064</v>
      </c>
      <c r="H37" s="15">
        <f t="shared" si="6"/>
        <v>65.496570976144341</v>
      </c>
      <c r="I37" s="22"/>
      <c r="J37" s="6">
        <f t="shared" si="4"/>
        <v>-25.589648898307743</v>
      </c>
      <c r="K37" s="6">
        <f t="shared" si="7"/>
        <v>654.83013073866266</v>
      </c>
      <c r="M37" s="6">
        <f t="shared" si="5"/>
        <v>0.64123333912839287</v>
      </c>
    </row>
    <row r="38" spans="1:13" x14ac:dyDescent="0.3">
      <c r="A38" s="14">
        <v>2</v>
      </c>
      <c r="B38" s="14">
        <v>6</v>
      </c>
      <c r="C38" s="14">
        <v>18</v>
      </c>
      <c r="D38" s="15">
        <v>43.479584541564002</v>
      </c>
      <c r="E38" s="15">
        <f t="shared" si="1"/>
        <v>35.798858989102122</v>
      </c>
      <c r="F38" s="15">
        <f t="shared" si="2"/>
        <v>-1.7286432449667803</v>
      </c>
      <c r="G38" s="40">
        <f t="shared" si="3"/>
        <v>1.2942125302790073</v>
      </c>
      <c r="H38" s="15">
        <f t="shared" si="6"/>
        <v>63.065761271119257</v>
      </c>
      <c r="I38" s="22"/>
      <c r="J38" s="6">
        <f t="shared" si="4"/>
        <v>-19.586176729555255</v>
      </c>
      <c r="K38" s="6">
        <f t="shared" si="7"/>
        <v>383.61831888137181</v>
      </c>
      <c r="M38" s="6">
        <f t="shared" si="5"/>
        <v>0.45046835051590678</v>
      </c>
    </row>
    <row r="39" spans="1:13" x14ac:dyDescent="0.3">
      <c r="A39" s="14">
        <v>2</v>
      </c>
      <c r="B39" s="14">
        <v>7</v>
      </c>
      <c r="C39" s="14">
        <v>19</v>
      </c>
      <c r="D39" s="15">
        <v>43.006773225063803</v>
      </c>
      <c r="E39" s="15">
        <f t="shared" si="1"/>
        <v>34.222406078647154</v>
      </c>
      <c r="F39" s="15">
        <f t="shared" si="2"/>
        <v>-1.6084128807024485</v>
      </c>
      <c r="G39" s="40">
        <f t="shared" si="3"/>
        <v>1.2480326057238349</v>
      </c>
      <c r="H39" s="15">
        <f t="shared" si="6"/>
        <v>40.973156517710855</v>
      </c>
      <c r="I39" s="22"/>
      <c r="J39" s="6">
        <f t="shared" si="4"/>
        <v>2.0336167073529481</v>
      </c>
      <c r="K39" s="6">
        <f t="shared" si="7"/>
        <v>4.1355969124250462</v>
      </c>
      <c r="M39" s="6">
        <f t="shared" si="5"/>
        <v>4.7285963462326955E-2</v>
      </c>
    </row>
    <row r="40" spans="1:13" x14ac:dyDescent="0.3">
      <c r="A40" s="14">
        <v>2</v>
      </c>
      <c r="B40" s="14">
        <v>8</v>
      </c>
      <c r="C40" s="14">
        <v>20</v>
      </c>
      <c r="D40" s="15">
        <v>62.6279726098902</v>
      </c>
      <c r="E40" s="15">
        <f t="shared" si="1"/>
        <v>33.215951545021802</v>
      </c>
      <c r="F40" s="15">
        <f t="shared" si="2"/>
        <v>-1.1328657865115419</v>
      </c>
      <c r="G40" s="40">
        <f t="shared" si="3"/>
        <v>1.8387604350557076</v>
      </c>
      <c r="H40" s="15">
        <f t="shared" si="6"/>
        <v>51.970039257028937</v>
      </c>
      <c r="I40" s="22"/>
      <c r="J40" s="6">
        <f t="shared" si="4"/>
        <v>10.657933352861264</v>
      </c>
      <c r="K40" s="6">
        <f t="shared" si="7"/>
        <v>113.59154335403254</v>
      </c>
      <c r="M40" s="6">
        <f t="shared" si="5"/>
        <v>0.17017848269254313</v>
      </c>
    </row>
    <row r="41" spans="1:13" x14ac:dyDescent="0.3">
      <c r="A41" s="14">
        <v>2</v>
      </c>
      <c r="B41" s="14">
        <v>9</v>
      </c>
      <c r="C41" s="14">
        <v>21</v>
      </c>
      <c r="D41" s="15">
        <v>56.148110823505</v>
      </c>
      <c r="E41" s="15">
        <f t="shared" si="1"/>
        <v>33.871359814372099</v>
      </c>
      <c r="F41" s="15">
        <f t="shared" si="2"/>
        <v>0.27987071761931032</v>
      </c>
      <c r="G41" s="40">
        <f t="shared" si="3"/>
        <v>1.5653774148429285</v>
      </c>
      <c r="H41" s="15">
        <f t="shared" si="6"/>
        <v>34.67387208677048</v>
      </c>
      <c r="I41" s="22"/>
      <c r="J41" s="6">
        <f t="shared" si="4"/>
        <v>21.47423873673452</v>
      </c>
      <c r="K41" s="6">
        <f t="shared" si="7"/>
        <v>461.14292932226942</v>
      </c>
      <c r="M41" s="6">
        <f t="shared" si="5"/>
        <v>0.38245701274324739</v>
      </c>
    </row>
    <row r="42" spans="1:13" x14ac:dyDescent="0.3">
      <c r="A42" s="14">
        <v>2</v>
      </c>
      <c r="B42" s="14">
        <v>10</v>
      </c>
      <c r="C42" s="14">
        <v>22</v>
      </c>
      <c r="D42" s="15">
        <v>36.270330861506402</v>
      </c>
      <c r="E42" s="15">
        <f t="shared" si="1"/>
        <v>33.533736244488821</v>
      </c>
      <c r="F42" s="15">
        <f t="shared" si="2"/>
        <v>-0.20794976950773386</v>
      </c>
      <c r="G42" s="40">
        <f t="shared" si="3"/>
        <v>1.1211998922063373</v>
      </c>
      <c r="H42" s="15">
        <f t="shared" si="6"/>
        <v>45.389084989873226</v>
      </c>
      <c r="I42" s="22"/>
      <c r="J42" s="6">
        <f t="shared" si="4"/>
        <v>-9.1187541283668239</v>
      </c>
      <c r="K42" s="6">
        <f t="shared" si="7"/>
        <v>83.151676853607</v>
      </c>
      <c r="M42" s="6">
        <f t="shared" si="5"/>
        <v>0.25141083391782709</v>
      </c>
    </row>
    <row r="43" spans="1:13" x14ac:dyDescent="0.3">
      <c r="A43" s="14">
        <v>2</v>
      </c>
      <c r="B43" s="14">
        <v>11</v>
      </c>
      <c r="C43" s="14">
        <v>23</v>
      </c>
      <c r="D43" s="15">
        <v>44.000973333511503</v>
      </c>
      <c r="E43" s="15">
        <f t="shared" si="1"/>
        <v>35.578251898866014</v>
      </c>
      <c r="F43" s="15">
        <f t="shared" si="2"/>
        <v>1.5714979153613584</v>
      </c>
      <c r="G43" s="40">
        <f t="shared" si="3"/>
        <v>1.1595071909338197</v>
      </c>
      <c r="H43" s="15">
        <f t="shared" si="6"/>
        <v>25.12917102635808</v>
      </c>
      <c r="I43" s="22"/>
      <c r="J43" s="6">
        <f t="shared" si="4"/>
        <v>18.871802307153423</v>
      </c>
      <c r="K43" s="6">
        <f t="shared" si="7"/>
        <v>356.1449223202813</v>
      </c>
      <c r="M43" s="6">
        <f t="shared" si="5"/>
        <v>0.42889511020840315</v>
      </c>
    </row>
    <row r="44" spans="1:13" x14ac:dyDescent="0.3">
      <c r="A44" s="14">
        <v>2</v>
      </c>
      <c r="B44" s="14">
        <v>12</v>
      </c>
      <c r="C44" s="14">
        <v>24</v>
      </c>
      <c r="D44" s="15">
        <v>22.639997560508501</v>
      </c>
      <c r="E44" s="15">
        <f t="shared" si="1"/>
        <v>39.631336710214249</v>
      </c>
      <c r="F44" s="15">
        <f t="shared" si="2"/>
        <v>3.531951563190991</v>
      </c>
      <c r="G44" s="40">
        <f t="shared" si="3"/>
        <v>0.53583042969674732</v>
      </c>
      <c r="H44" s="15">
        <f t="shared" si="6"/>
        <v>12.994933126319481</v>
      </c>
      <c r="I44" s="22"/>
      <c r="J44" s="6">
        <f t="shared" si="4"/>
        <v>9.6450644341890204</v>
      </c>
      <c r="K44" s="6">
        <f t="shared" si="7"/>
        <v>93.027267939657975</v>
      </c>
      <c r="M44" s="6">
        <f t="shared" si="5"/>
        <v>0.4260187929972723</v>
      </c>
    </row>
    <row r="45" spans="1:13" x14ac:dyDescent="0.3">
      <c r="A45" s="12">
        <v>3</v>
      </c>
      <c r="B45" s="12">
        <v>1</v>
      </c>
      <c r="C45" s="12">
        <v>25</v>
      </c>
      <c r="D45" s="13">
        <v>29.691859741904</v>
      </c>
      <c r="E45" s="13">
        <f t="shared" si="1"/>
        <v>43.825291753904466</v>
      </c>
      <c r="F45" s="13">
        <f t="shared" si="2"/>
        <v>4.0549343127853792</v>
      </c>
      <c r="G45" s="29">
        <f t="shared" si="3"/>
        <v>0.66314236163024243</v>
      </c>
      <c r="H45" s="13">
        <f t="shared" si="6"/>
        <v>25.368698553130635</v>
      </c>
      <c r="I45" s="22"/>
      <c r="J45" s="6">
        <f t="shared" si="4"/>
        <v>4.3231611887733656</v>
      </c>
      <c r="K45" s="6">
        <f t="shared" si="7"/>
        <v>18.689722664116339</v>
      </c>
      <c r="M45" s="6">
        <f t="shared" si="5"/>
        <v>0.14560088948123737</v>
      </c>
    </row>
    <row r="46" spans="1:13" x14ac:dyDescent="0.3">
      <c r="A46" s="12">
        <v>3</v>
      </c>
      <c r="B46" s="12">
        <v>2</v>
      </c>
      <c r="C46" s="12">
        <v>26</v>
      </c>
      <c r="D46" s="13">
        <v>36.094906627360899</v>
      </c>
      <c r="E46" s="13">
        <f t="shared" si="1"/>
        <v>48.090761821188757</v>
      </c>
      <c r="F46" s="13">
        <f t="shared" si="2"/>
        <v>4.2212575588395191</v>
      </c>
      <c r="G46" s="29">
        <f t="shared" si="3"/>
        <v>0.74546755899417805</v>
      </c>
      <c r="H46" s="13">
        <f t="shared" si="6"/>
        <v>34.413561831008543</v>
      </c>
      <c r="I46" s="22"/>
      <c r="J46" s="6">
        <f t="shared" si="4"/>
        <v>1.6813447963523558</v>
      </c>
      <c r="K46" s="6">
        <f t="shared" si="7"/>
        <v>2.8269203242211449</v>
      </c>
      <c r="M46" s="6">
        <f t="shared" si="5"/>
        <v>4.6581220273274007E-2</v>
      </c>
    </row>
    <row r="47" spans="1:13" x14ac:dyDescent="0.3">
      <c r="A47" s="12">
        <v>3</v>
      </c>
      <c r="B47" s="12">
        <v>3</v>
      </c>
      <c r="C47" s="12">
        <v>27</v>
      </c>
      <c r="D47" s="13">
        <v>33.831360462610597</v>
      </c>
      <c r="E47" s="13">
        <f t="shared" si="1"/>
        <v>52.855845043967264</v>
      </c>
      <c r="F47" s="13">
        <f t="shared" si="2"/>
        <v>4.6508798333513202</v>
      </c>
      <c r="G47" s="29">
        <f t="shared" si="3"/>
        <v>0.6304184114502368</v>
      </c>
      <c r="H47" s="13">
        <f t="shared" si="6"/>
        <v>30.328183305104506</v>
      </c>
      <c r="I47" s="22"/>
      <c r="J47" s="6">
        <f t="shared" si="4"/>
        <v>3.5031771575060908</v>
      </c>
      <c r="K47" s="6">
        <f t="shared" si="7"/>
        <v>12.272250196872454</v>
      </c>
      <c r="M47" s="6">
        <f t="shared" si="5"/>
        <v>0.10354822004210257</v>
      </c>
    </row>
    <row r="48" spans="1:13" x14ac:dyDescent="0.3">
      <c r="A48" s="12">
        <v>3</v>
      </c>
      <c r="B48" s="12">
        <v>4</v>
      </c>
      <c r="C48" s="12">
        <v>28</v>
      </c>
      <c r="D48" s="13">
        <v>58.297288493059497</v>
      </c>
      <c r="E48" s="13">
        <f t="shared" si="1"/>
        <v>56.735482666988219</v>
      </c>
      <c r="F48" s="13">
        <f t="shared" si="2"/>
        <v>4.0415984871903312</v>
      </c>
      <c r="G48" s="29">
        <f t="shared" si="3"/>
        <v>1.0537255189513193</v>
      </c>
      <c r="H48" s="13">
        <f t="shared" si="6"/>
        <v>68.50564991590457</v>
      </c>
      <c r="I48" s="22"/>
      <c r="J48" s="6">
        <f t="shared" si="4"/>
        <v>-10.208361422845073</v>
      </c>
      <c r="K48" s="6">
        <f t="shared" si="7"/>
        <v>104.21064293943148</v>
      </c>
      <c r="M48" s="6">
        <f t="shared" si="5"/>
        <v>0.17510868321192014</v>
      </c>
    </row>
    <row r="49" spans="1:13" x14ac:dyDescent="0.3">
      <c r="A49" s="12">
        <v>3</v>
      </c>
      <c r="B49" s="12">
        <v>5</v>
      </c>
      <c r="C49" s="12">
        <v>29</v>
      </c>
      <c r="D49" s="13">
        <v>47.6849520582198</v>
      </c>
      <c r="E49" s="13">
        <f t="shared" si="1"/>
        <v>59.019547557304818</v>
      </c>
      <c r="F49" s="13">
        <f t="shared" si="2"/>
        <v>2.6531469456600831</v>
      </c>
      <c r="G49" s="29">
        <f t="shared" si="3"/>
        <v>0.86364415735474687</v>
      </c>
      <c r="H49" s="13">
        <f t="shared" si="6"/>
        <v>70.26005754837864</v>
      </c>
      <c r="I49" s="22"/>
      <c r="J49" s="6">
        <f t="shared" si="4"/>
        <v>-22.57510549015884</v>
      </c>
      <c r="K49" s="6">
        <f t="shared" si="7"/>
        <v>509.63538789179984</v>
      </c>
      <c r="M49" s="6">
        <f t="shared" si="5"/>
        <v>0.47342200245050697</v>
      </c>
    </row>
    <row r="50" spans="1:13" x14ac:dyDescent="0.3">
      <c r="A50" s="12">
        <v>3</v>
      </c>
      <c r="B50" s="12">
        <v>6</v>
      </c>
      <c r="C50" s="12">
        <v>30</v>
      </c>
      <c r="D50" s="13">
        <v>60.962201249955299</v>
      </c>
      <c r="E50" s="13">
        <f t="shared" si="1"/>
        <v>60.36148517067636</v>
      </c>
      <c r="F50" s="13">
        <f t="shared" si="2"/>
        <v>1.6172915731521353</v>
      </c>
      <c r="G50" s="29">
        <f t="shared" si="3"/>
        <v>1.0554336650678366</v>
      </c>
      <c r="H50" s="13">
        <f t="shared" si="6"/>
        <v>79.817574001806435</v>
      </c>
      <c r="I50" s="22"/>
      <c r="J50" s="6">
        <f t="shared" si="4"/>
        <v>-18.855372751851135</v>
      </c>
      <c r="K50" s="6">
        <f t="shared" si="7"/>
        <v>355.52508161125024</v>
      </c>
      <c r="M50" s="6">
        <f t="shared" si="5"/>
        <v>0.30929612719430732</v>
      </c>
    </row>
    <row r="51" spans="1:13" x14ac:dyDescent="0.3">
      <c r="A51" s="12">
        <v>3</v>
      </c>
      <c r="B51" s="12">
        <v>7</v>
      </c>
      <c r="C51" s="12">
        <v>31</v>
      </c>
      <c r="D51" s="13">
        <v>55.462220650216601</v>
      </c>
      <c r="E51" s="13">
        <f t="shared" si="1"/>
        <v>60.400261716279381</v>
      </c>
      <c r="F51" s="13">
        <f t="shared" si="2"/>
        <v>0.37026470138833489</v>
      </c>
      <c r="G51" s="29">
        <f t="shared" si="3"/>
        <v>0.97101077118282841</v>
      </c>
      <c r="H51" s="13">
        <f t="shared" si="6"/>
        <v>77.351534239176104</v>
      </c>
      <c r="I51" s="22"/>
      <c r="J51" s="6">
        <f t="shared" si="4"/>
        <v>-21.889313588959503</v>
      </c>
      <c r="K51" s="6">
        <f t="shared" si="7"/>
        <v>479.14204939580713</v>
      </c>
      <c r="M51" s="6">
        <f t="shared" si="5"/>
        <v>0.39467070254919584</v>
      </c>
    </row>
    <row r="52" spans="1:13" x14ac:dyDescent="0.3">
      <c r="A52" s="12">
        <v>3</v>
      </c>
      <c r="B52" s="12">
        <v>8</v>
      </c>
      <c r="C52" s="12">
        <v>32</v>
      </c>
      <c r="D52" s="13">
        <v>62.959705507593299</v>
      </c>
      <c r="E52" s="13">
        <f t="shared" si="1"/>
        <v>58.382805872836691</v>
      </c>
      <c r="F52" s="13">
        <f t="shared" si="2"/>
        <v>-1.5160345290281747</v>
      </c>
      <c r="G52" s="29">
        <f t="shared" si="3"/>
        <v>1.2000531756425465</v>
      </c>
      <c r="H52" s="13">
        <f t="shared" si="6"/>
        <v>111.74243959431507</v>
      </c>
      <c r="I52" s="22"/>
      <c r="J52" s="6">
        <f t="shared" si="4"/>
        <v>-48.782734086721774</v>
      </c>
      <c r="K52" s="6">
        <f t="shared" si="7"/>
        <v>2379.7551449758066</v>
      </c>
      <c r="M52" s="6">
        <f t="shared" si="5"/>
        <v>0.77482468657415016</v>
      </c>
    </row>
    <row r="53" spans="1:13" x14ac:dyDescent="0.3">
      <c r="A53" s="12">
        <v>3</v>
      </c>
      <c r="B53" s="12">
        <v>9</v>
      </c>
      <c r="C53" s="12">
        <v>33</v>
      </c>
      <c r="D53" s="13">
        <v>50.460437496284698</v>
      </c>
      <c r="E53" s="13">
        <f t="shared" ref="E53:E74" si="8">$C$2*(D53/G41)+(1-$C$2)*(E52+F52)</f>
        <v>54.649940470354451</v>
      </c>
      <c r="F53" s="13">
        <f t="shared" ref="F53:F74" si="9">$C$3*(E53-E52)+(1-$C$3)*F52</f>
        <v>-3.2673309190568864</v>
      </c>
      <c r="G53" s="29">
        <f t="shared" ref="G53:G74" si="10">$C$4*(D53/E53)+(1-$C$4)*G41</f>
        <v>1.0260653940303184</v>
      </c>
      <c r="H53" s="13">
        <f t="shared" si="6"/>
        <v>89.017959516634903</v>
      </c>
      <c r="I53" s="22"/>
      <c r="J53" s="6">
        <f t="shared" ref="J53:J74" si="11">D53-H53</f>
        <v>-38.557522020350206</v>
      </c>
      <c r="K53" s="6">
        <f t="shared" si="7"/>
        <v>1486.6825043497911</v>
      </c>
      <c r="M53" s="6">
        <f t="shared" ref="M53:M74" si="12">ABS(J53/D53)</f>
        <v>0.76411390652705147</v>
      </c>
    </row>
    <row r="54" spans="1:13" x14ac:dyDescent="0.3">
      <c r="A54" s="12">
        <v>3</v>
      </c>
      <c r="B54" s="12">
        <v>10</v>
      </c>
      <c r="C54" s="12">
        <v>34</v>
      </c>
      <c r="D54" s="13">
        <v>45.689654702579098</v>
      </c>
      <c r="E54" s="13">
        <f t="shared" si="8"/>
        <v>50.425735625119913</v>
      </c>
      <c r="F54" s="13">
        <f t="shared" si="9"/>
        <v>-4.0232613207372321</v>
      </c>
      <c r="G54" s="29">
        <f t="shared" si="10"/>
        <v>0.94049758635768488</v>
      </c>
      <c r="H54" s="13">
        <f t="shared" si="6"/>
        <v>57.610176290195142</v>
      </c>
      <c r="I54" s="22"/>
      <c r="J54" s="6">
        <f t="shared" si="11"/>
        <v>-11.920521587616044</v>
      </c>
      <c r="K54" s="6">
        <f t="shared" si="7"/>
        <v>142.09883492082011</v>
      </c>
      <c r="M54" s="6">
        <f t="shared" si="12"/>
        <v>0.26090198460053476</v>
      </c>
    </row>
    <row r="55" spans="1:13" x14ac:dyDescent="0.3">
      <c r="A55" s="12">
        <v>3</v>
      </c>
      <c r="B55" s="12">
        <v>11</v>
      </c>
      <c r="C55" s="12">
        <v>35</v>
      </c>
      <c r="D55" s="13">
        <v>49.599782244762999</v>
      </c>
      <c r="E55" s="13">
        <f t="shared" si="8"/>
        <v>46.0761461557479</v>
      </c>
      <c r="F55" s="13">
        <f t="shared" si="9"/>
        <v>-4.2810605581587087</v>
      </c>
      <c r="G55" s="29">
        <f t="shared" si="10"/>
        <v>1.0897594725819808</v>
      </c>
      <c r="H55" s="13">
        <f t="shared" si="6"/>
        <v>53.804002633053507</v>
      </c>
      <c r="I55" s="22"/>
      <c r="J55" s="6">
        <f t="shared" si="11"/>
        <v>-4.2042203882905085</v>
      </c>
      <c r="K55" s="6">
        <f t="shared" si="7"/>
        <v>17.675469073317593</v>
      </c>
      <c r="M55" s="6">
        <f t="shared" si="12"/>
        <v>8.4762879956683912E-2</v>
      </c>
    </row>
    <row r="56" spans="1:13" x14ac:dyDescent="0.3">
      <c r="A56" s="12">
        <v>3</v>
      </c>
      <c r="B56" s="12">
        <v>12</v>
      </c>
      <c r="C56" s="12">
        <v>36</v>
      </c>
      <c r="D56" s="13">
        <v>49.165051643274197</v>
      </c>
      <c r="E56" s="13">
        <f t="shared" si="8"/>
        <v>46.291466231498035</v>
      </c>
      <c r="F56" s="13">
        <f t="shared" si="9"/>
        <v>-0.72891985737072185</v>
      </c>
      <c r="G56" s="29">
        <f t="shared" si="10"/>
        <v>0.97787664259136597</v>
      </c>
      <c r="H56" s="13">
        <f t="shared" si="6"/>
        <v>22.395078674968552</v>
      </c>
      <c r="I56" s="22"/>
      <c r="J56" s="6">
        <f t="shared" si="11"/>
        <v>26.769972968305645</v>
      </c>
      <c r="K56" s="6">
        <f t="shared" si="7"/>
        <v>716.63145272381496</v>
      </c>
      <c r="M56" s="6">
        <f t="shared" si="12"/>
        <v>0.54449191190807567</v>
      </c>
    </row>
    <row r="57" spans="1:13" x14ac:dyDescent="0.3">
      <c r="A57" s="14">
        <v>4</v>
      </c>
      <c r="B57" s="14">
        <v>1</v>
      </c>
      <c r="C57" s="14">
        <v>37</v>
      </c>
      <c r="D57" s="15">
        <v>60.121558660457097</v>
      </c>
      <c r="E57" s="15">
        <f t="shared" si="8"/>
        <v>49.621462710622183</v>
      </c>
      <c r="F57" s="15">
        <f t="shared" si="9"/>
        <v>2.4776240484602257</v>
      </c>
      <c r="G57" s="40">
        <f t="shared" si="10"/>
        <v>1.1238500693765576</v>
      </c>
      <c r="H57" s="15">
        <f t="shared" si="6"/>
        <v>30.214454604426226</v>
      </c>
      <c r="I57" s="22"/>
      <c r="J57" s="6">
        <f t="shared" si="11"/>
        <v>29.907104056030871</v>
      </c>
      <c r="K57" s="6">
        <f t="shared" si="7"/>
        <v>894.43487301825814</v>
      </c>
      <c r="M57" s="6">
        <f t="shared" si="12"/>
        <v>0.49744392398298298</v>
      </c>
    </row>
    <row r="58" spans="1:13" x14ac:dyDescent="0.3">
      <c r="A58" s="14">
        <v>4</v>
      </c>
      <c r="B58" s="14">
        <v>2</v>
      </c>
      <c r="C58" s="14">
        <v>38</v>
      </c>
      <c r="D58" s="15">
        <v>34.572219938092303</v>
      </c>
      <c r="E58" s="15">
        <f t="shared" si="8"/>
        <v>51.584059225247898</v>
      </c>
      <c r="F58" s="15">
        <f t="shared" si="9"/>
        <v>2.0707522967309631</v>
      </c>
      <c r="G58" s="40">
        <f t="shared" si="10"/>
        <v>0.68225231032142519</v>
      </c>
      <c r="H58" s="15">
        <f t="shared" si="6"/>
        <v>38.838179032119065</v>
      </c>
      <c r="I58" s="22"/>
      <c r="J58" s="6">
        <f t="shared" si="11"/>
        <v>-4.265959094026762</v>
      </c>
      <c r="K58" s="6">
        <f t="shared" si="7"/>
        <v>18.198406991909632</v>
      </c>
      <c r="M58" s="6">
        <f t="shared" si="12"/>
        <v>0.12339268643048433</v>
      </c>
    </row>
    <row r="59" spans="1:13" x14ac:dyDescent="0.3">
      <c r="A59" s="14">
        <v>4</v>
      </c>
      <c r="B59" s="14">
        <v>3</v>
      </c>
      <c r="C59" s="14">
        <v>39</v>
      </c>
      <c r="D59" s="15">
        <v>58.120784838503702</v>
      </c>
      <c r="E59" s="15">
        <f t="shared" si="8"/>
        <v>57.123337030718133</v>
      </c>
      <c r="F59" s="15">
        <f t="shared" si="9"/>
        <v>4.810887448634988</v>
      </c>
      <c r="G59" s="40">
        <f t="shared" si="10"/>
        <v>0.95553443905095337</v>
      </c>
      <c r="H59" s="15">
        <f t="shared" si="6"/>
        <v>33.82498104634778</v>
      </c>
      <c r="I59" s="22"/>
      <c r="J59" s="6">
        <f t="shared" si="11"/>
        <v>24.295803792155922</v>
      </c>
      <c r="K59" s="6">
        <f t="shared" si="7"/>
        <v>590.28608190693808</v>
      </c>
      <c r="M59" s="6">
        <f t="shared" si="12"/>
        <v>0.41802263785090016</v>
      </c>
    </row>
    <row r="60" spans="1:13" x14ac:dyDescent="0.3">
      <c r="A60" s="14">
        <v>4</v>
      </c>
      <c r="B60" s="14">
        <v>4</v>
      </c>
      <c r="C60" s="14">
        <v>40</v>
      </c>
      <c r="D60" s="15">
        <v>56.348667011267899</v>
      </c>
      <c r="E60" s="15">
        <f t="shared" si="8"/>
        <v>61.17295362722831</v>
      </c>
      <c r="F60" s="15">
        <f t="shared" si="9"/>
        <v>4.2094834754563868</v>
      </c>
      <c r="G60" s="40">
        <f t="shared" si="10"/>
        <v>0.94235110846222403</v>
      </c>
      <c r="H60" s="15">
        <f t="shared" si="6"/>
        <v>65.261672830353874</v>
      </c>
      <c r="I60" s="22"/>
      <c r="J60" s="6">
        <f t="shared" si="11"/>
        <v>-8.9130058190859742</v>
      </c>
      <c r="K60" s="6">
        <f t="shared" si="7"/>
        <v>79.441672731060436</v>
      </c>
      <c r="M60" s="6">
        <f t="shared" si="12"/>
        <v>0.15817598342306241</v>
      </c>
    </row>
    <row r="61" spans="1:13" x14ac:dyDescent="0.3">
      <c r="A61" s="14">
        <v>4</v>
      </c>
      <c r="B61" s="14">
        <v>5</v>
      </c>
      <c r="C61" s="14">
        <v>41</v>
      </c>
      <c r="D61" s="15">
        <v>72.6691015649333</v>
      </c>
      <c r="E61" s="15">
        <f t="shared" si="8"/>
        <v>67.070834745006422</v>
      </c>
      <c r="F61" s="15">
        <f t="shared" si="9"/>
        <v>5.5433176128905499</v>
      </c>
      <c r="G61" s="40">
        <f t="shared" si="10"/>
        <v>1.0482961649557763</v>
      </c>
      <c r="H61" s="15">
        <f t="shared" si="6"/>
        <v>56.467159797347854</v>
      </c>
      <c r="I61" s="22"/>
      <c r="J61" s="6">
        <f t="shared" si="11"/>
        <v>16.201941767585446</v>
      </c>
      <c r="K61" s="6">
        <f t="shared" si="7"/>
        <v>262.50291704022982</v>
      </c>
      <c r="M61" s="6">
        <f t="shared" si="12"/>
        <v>0.2229550306619415</v>
      </c>
    </row>
    <row r="62" spans="1:13" x14ac:dyDescent="0.3">
      <c r="A62" s="14">
        <v>4</v>
      </c>
      <c r="B62" s="14">
        <v>6</v>
      </c>
      <c r="C62" s="14">
        <v>42</v>
      </c>
      <c r="D62" s="15">
        <v>82.871828909574305</v>
      </c>
      <c r="E62" s="15">
        <f t="shared" si="8"/>
        <v>73.145608511065618</v>
      </c>
      <c r="F62" s="15">
        <f t="shared" si="9"/>
        <v>5.9631679738937802</v>
      </c>
      <c r="G62" s="40">
        <f t="shared" si="10"/>
        <v>1.1205647472268256</v>
      </c>
      <c r="H62" s="15">
        <f t="shared" si="6"/>
        <v>76.639420958889488</v>
      </c>
      <c r="I62" s="22"/>
      <c r="J62" s="6">
        <f t="shared" si="11"/>
        <v>6.2324079506848165</v>
      </c>
      <c r="K62" s="6">
        <f t="shared" si="7"/>
        <v>38.842908863759313</v>
      </c>
      <c r="M62" s="6">
        <f t="shared" si="12"/>
        <v>7.5205386832783869E-2</v>
      </c>
    </row>
    <row r="63" spans="1:13" x14ac:dyDescent="0.3">
      <c r="A63" s="14">
        <v>4</v>
      </c>
      <c r="B63" s="14">
        <v>7</v>
      </c>
      <c r="C63" s="14">
        <v>43</v>
      </c>
      <c r="D63" s="15">
        <v>82.287686863914104</v>
      </c>
      <c r="E63" s="15">
        <f t="shared" si="8"/>
        <v>79.615979048297788</v>
      </c>
      <c r="F63" s="15">
        <f t="shared" si="9"/>
        <v>6.3638579989311088</v>
      </c>
      <c r="G63" s="40">
        <f t="shared" si="10"/>
        <v>1.0235499664020815</v>
      </c>
      <c r="H63" s="15">
        <f t="shared" si="6"/>
        <v>76.815474061990415</v>
      </c>
      <c r="I63" s="22"/>
      <c r="J63" s="6">
        <f t="shared" si="11"/>
        <v>5.4722128019236891</v>
      </c>
      <c r="K63" s="6">
        <f t="shared" si="7"/>
        <v>29.945112949537513</v>
      </c>
      <c r="M63" s="6">
        <f t="shared" si="12"/>
        <v>6.650099195245987E-2</v>
      </c>
    </row>
    <row r="64" spans="1:13" x14ac:dyDescent="0.3">
      <c r="A64" s="14">
        <v>4</v>
      </c>
      <c r="B64" s="14">
        <v>8</v>
      </c>
      <c r="C64" s="14">
        <v>44</v>
      </c>
      <c r="D64" s="15">
        <v>64.143744939483497</v>
      </c>
      <c r="E64" s="15">
        <f t="shared" si="8"/>
        <v>83.052219412582531</v>
      </c>
      <c r="F64" s="15">
        <f t="shared" si="9"/>
        <v>4.0510400675604794</v>
      </c>
      <c r="G64" s="40">
        <f t="shared" si="10"/>
        <v>0.84076595408387322</v>
      </c>
      <c r="H64" s="15">
        <f t="shared" si="6"/>
        <v>103.18037648975572</v>
      </c>
      <c r="I64" s="22"/>
      <c r="J64" s="6">
        <f t="shared" si="11"/>
        <v>-39.036631550272219</v>
      </c>
      <c r="K64" s="6">
        <f t="shared" si="7"/>
        <v>1523.8586027917083</v>
      </c>
      <c r="M64" s="6">
        <f t="shared" si="12"/>
        <v>0.60858048726499181</v>
      </c>
    </row>
    <row r="65" spans="1:13" x14ac:dyDescent="0.3">
      <c r="A65" s="14">
        <v>4</v>
      </c>
      <c r="B65" s="14">
        <v>9</v>
      </c>
      <c r="C65" s="14">
        <v>45</v>
      </c>
      <c r="D65" s="15">
        <v>62.643954318222399</v>
      </c>
      <c r="E65" s="15">
        <f t="shared" si="8"/>
        <v>84.758699621931356</v>
      </c>
      <c r="F65" s="15">
        <f t="shared" si="9"/>
        <v>2.1988377795732728</v>
      </c>
      <c r="G65" s="40">
        <f t="shared" si="10"/>
        <v>0.78500256478808161</v>
      </c>
      <c r="H65" s="15">
        <f t="shared" si="6"/>
        <v>89.373640259818004</v>
      </c>
      <c r="I65" s="22"/>
      <c r="J65" s="6">
        <f t="shared" si="11"/>
        <v>-26.729685941595605</v>
      </c>
      <c r="K65" s="6">
        <f t="shared" si="7"/>
        <v>714.47611053633375</v>
      </c>
      <c r="M65" s="6">
        <f t="shared" si="12"/>
        <v>0.42669218813698434</v>
      </c>
    </row>
    <row r="66" spans="1:13" x14ac:dyDescent="0.3">
      <c r="A66" s="14">
        <v>4</v>
      </c>
      <c r="B66" s="14">
        <v>10</v>
      </c>
      <c r="C66" s="14">
        <v>46</v>
      </c>
      <c r="D66" s="15">
        <v>57.1341279733672</v>
      </c>
      <c r="E66" s="15">
        <f t="shared" si="8"/>
        <v>84.598753733868151</v>
      </c>
      <c r="F66" s="15">
        <f t="shared" si="9"/>
        <v>0.33539868214045476</v>
      </c>
      <c r="G66" s="40">
        <f t="shared" si="10"/>
        <v>0.71777718475550134</v>
      </c>
      <c r="H66" s="15">
        <f t="shared" si="6"/>
        <v>81.783354041723214</v>
      </c>
      <c r="I66" s="22"/>
      <c r="J66" s="6">
        <f t="shared" si="11"/>
        <v>-24.649226068356015</v>
      </c>
      <c r="K66" s="6">
        <f t="shared" si="7"/>
        <v>607.58434576892171</v>
      </c>
      <c r="M66" s="6">
        <f t="shared" si="12"/>
        <v>0.4314273612410105</v>
      </c>
    </row>
    <row r="67" spans="1:13" x14ac:dyDescent="0.3">
      <c r="A67" s="14">
        <v>4</v>
      </c>
      <c r="B67" s="14">
        <v>11</v>
      </c>
      <c r="C67" s="14">
        <v>47</v>
      </c>
      <c r="D67" s="15">
        <v>68.894036724460506</v>
      </c>
      <c r="E67" s="15">
        <f t="shared" si="8"/>
        <v>82.979832686675508</v>
      </c>
      <c r="F67" s="15">
        <f t="shared" si="9"/>
        <v>-1.2085139040326927</v>
      </c>
      <c r="G67" s="40">
        <f t="shared" si="10"/>
        <v>0.87177182574308021</v>
      </c>
      <c r="H67" s="15">
        <f t="shared" si="6"/>
        <v>92.557797141067098</v>
      </c>
      <c r="I67" s="22"/>
      <c r="J67" s="6">
        <f t="shared" si="11"/>
        <v>-23.663760416606593</v>
      </c>
      <c r="K67" s="6">
        <f t="shared" si="7"/>
        <v>559.97355705455698</v>
      </c>
      <c r="M67" s="6">
        <f t="shared" si="12"/>
        <v>0.34348053244795401</v>
      </c>
    </row>
    <row r="68" spans="1:13" x14ac:dyDescent="0.3">
      <c r="A68" s="14">
        <v>4</v>
      </c>
      <c r="B68" s="14">
        <v>12</v>
      </c>
      <c r="C68" s="14">
        <v>48</v>
      </c>
      <c r="D68" s="15">
        <v>61.598018964674402</v>
      </c>
      <c r="E68" s="15">
        <f t="shared" si="8"/>
        <v>80.08114451973276</v>
      </c>
      <c r="F68" s="15">
        <f t="shared" si="9"/>
        <v>-2.5437515717316361</v>
      </c>
      <c r="G68" s="40">
        <f t="shared" si="10"/>
        <v>0.80258409434373323</v>
      </c>
      <c r="H68" s="15">
        <f t="shared" si="6"/>
        <v>79.962262671439049</v>
      </c>
      <c r="I68" s="22"/>
      <c r="J68" s="6">
        <f t="shared" si="11"/>
        <v>-18.364243706764647</v>
      </c>
      <c r="K68" s="6">
        <f t="shared" si="7"/>
        <v>337.24544692144497</v>
      </c>
      <c r="M68" s="6">
        <f t="shared" si="12"/>
        <v>0.29813042717000821</v>
      </c>
    </row>
    <row r="69" spans="1:13" x14ac:dyDescent="0.3">
      <c r="A69" s="6">
        <v>5</v>
      </c>
      <c r="B69" s="6">
        <v>1</v>
      </c>
      <c r="C69" s="6">
        <v>49</v>
      </c>
      <c r="D69" s="5">
        <v>64.593584640364199</v>
      </c>
      <c r="E69" s="13">
        <f t="shared" si="8"/>
        <v>75.731801759629477</v>
      </c>
      <c r="F69" s="13">
        <f t="shared" si="9"/>
        <v>-3.9701686105452376</v>
      </c>
      <c r="G69" s="29">
        <f t="shared" si="10"/>
        <v>0.89627342842304281</v>
      </c>
      <c r="H69" s="13">
        <f t="shared" si="6"/>
        <v>87.140404443888471</v>
      </c>
      <c r="I69" s="22"/>
      <c r="J69" s="6">
        <f t="shared" si="11"/>
        <v>-22.546819803524272</v>
      </c>
      <c r="K69" s="6">
        <f t="shared" si="7"/>
        <v>508.3590832525943</v>
      </c>
      <c r="M69" s="6">
        <f t="shared" si="12"/>
        <v>0.34905664283933979</v>
      </c>
    </row>
    <row r="70" spans="1:13" x14ac:dyDescent="0.3">
      <c r="A70" s="6">
        <v>5</v>
      </c>
      <c r="B70" s="6">
        <v>2</v>
      </c>
      <c r="C70" s="6">
        <v>50</v>
      </c>
      <c r="D70" s="5">
        <v>57.705418371868198</v>
      </c>
      <c r="E70" s="13">
        <f t="shared" si="8"/>
        <v>72.915354493525257</v>
      </c>
      <c r="F70" s="13">
        <f t="shared" si="9"/>
        <v>-3.0587287484368337</v>
      </c>
      <c r="G70" s="29">
        <f t="shared" si="10"/>
        <v>0.77393875232628084</v>
      </c>
      <c r="H70" s="13">
        <f t="shared" si="6"/>
        <v>48.959540008401291</v>
      </c>
      <c r="I70" s="22"/>
      <c r="J70" s="6">
        <f t="shared" si="11"/>
        <v>8.7458783634669075</v>
      </c>
      <c r="K70" s="6">
        <f>J70^2</f>
        <v>76.490388348558596</v>
      </c>
      <c r="M70" s="6">
        <f t="shared" si="12"/>
        <v>0.15156078250930047</v>
      </c>
    </row>
    <row r="71" spans="1:13" x14ac:dyDescent="0.3">
      <c r="A71" s="6">
        <v>5</v>
      </c>
      <c r="B71" s="6">
        <v>3</v>
      </c>
      <c r="C71" s="6">
        <v>51</v>
      </c>
      <c r="D71" s="5">
        <v>73.669970002591</v>
      </c>
      <c r="E71" s="13">
        <f t="shared" si="8"/>
        <v>70.508365988247448</v>
      </c>
      <c r="F71" s="13">
        <f t="shared" si="9"/>
        <v>-2.5438539563412044</v>
      </c>
      <c r="G71" s="29">
        <f t="shared" si="10"/>
        <v>1.0305512160807235</v>
      </c>
      <c r="H71" s="13">
        <f t="shared" si="6"/>
        <v>66.750411695325454</v>
      </c>
      <c r="I71" s="22"/>
      <c r="J71" s="6">
        <f t="shared" si="11"/>
        <v>6.9195583072655467</v>
      </c>
      <c r="K71" s="6">
        <f t="shared" si="7"/>
        <v>47.880287167647637</v>
      </c>
      <c r="M71" s="6">
        <f t="shared" si="12"/>
        <v>9.3926443936683882E-2</v>
      </c>
    </row>
    <row r="72" spans="1:13" x14ac:dyDescent="0.3">
      <c r="A72" s="6">
        <v>5</v>
      </c>
      <c r="B72" s="6">
        <v>4</v>
      </c>
      <c r="C72" s="6">
        <v>52</v>
      </c>
      <c r="D72" s="5">
        <v>61.114626015974999</v>
      </c>
      <c r="E72" s="13">
        <f t="shared" si="8"/>
        <v>67.684507425729961</v>
      </c>
      <c r="F72" s="13">
        <f t="shared" si="9"/>
        <v>-2.7650575952204672</v>
      </c>
      <c r="G72" s="29">
        <f t="shared" si="10"/>
        <v>0.90924052622655682</v>
      </c>
      <c r="H72" s="13">
        <f t="shared" si="6"/>
        <v>64.046433249361002</v>
      </c>
      <c r="I72" s="22"/>
      <c r="J72" s="6">
        <f t="shared" si="11"/>
        <v>-2.931807233386003</v>
      </c>
      <c r="K72" s="6">
        <f t="shared" si="7"/>
        <v>8.5954936537344899</v>
      </c>
      <c r="M72" s="6">
        <f t="shared" si="12"/>
        <v>4.797226825244167E-2</v>
      </c>
    </row>
    <row r="73" spans="1:13" x14ac:dyDescent="0.3">
      <c r="A73" s="6">
        <v>5</v>
      </c>
      <c r="B73" s="6">
        <v>5</v>
      </c>
      <c r="C73" s="6">
        <v>53</v>
      </c>
      <c r="D73" s="5">
        <v>49.8998245097115</v>
      </c>
      <c r="E73" s="13">
        <f t="shared" si="8"/>
        <v>63.360778937014928</v>
      </c>
      <c r="F73" s="13">
        <f t="shared" si="9"/>
        <v>-3.9964076010811751</v>
      </c>
      <c r="G73" s="29">
        <f t="shared" si="10"/>
        <v>0.82926995722881891</v>
      </c>
      <c r="H73" s="13">
        <f t="shared" si="6"/>
        <v>68.05481028836202</v>
      </c>
      <c r="I73" s="22"/>
      <c r="J73" s="6">
        <f t="shared" si="11"/>
        <v>-18.15498577865052</v>
      </c>
      <c r="K73" s="6">
        <f t="shared" si="7"/>
        <v>329.60350862300265</v>
      </c>
      <c r="M73" s="6">
        <f t="shared" si="12"/>
        <v>0.36382864984058605</v>
      </c>
    </row>
    <row r="74" spans="1:13" x14ac:dyDescent="0.3">
      <c r="A74" s="6">
        <v>5</v>
      </c>
      <c r="B74" s="6">
        <v>6</v>
      </c>
      <c r="C74" s="6">
        <v>54</v>
      </c>
      <c r="D74" s="5">
        <v>85.440296824210705</v>
      </c>
      <c r="E74" s="13">
        <f t="shared" si="8"/>
        <v>60.883855827983908</v>
      </c>
      <c r="F74" s="13">
        <f t="shared" si="9"/>
        <v>-2.7960148523615524</v>
      </c>
      <c r="G74" s="29">
        <f t="shared" si="10"/>
        <v>1.3580897039195898</v>
      </c>
      <c r="H74" s="13">
        <f t="shared" si="6"/>
        <v>66.521621760330021</v>
      </c>
      <c r="I74" s="22"/>
      <c r="J74" s="6">
        <f t="shared" si="11"/>
        <v>18.918675063880684</v>
      </c>
      <c r="K74" s="6">
        <f t="shared" si="7"/>
        <v>357.91626617270083</v>
      </c>
      <c r="M74" s="6">
        <f t="shared" si="12"/>
        <v>0.221425671106983</v>
      </c>
    </row>
    <row r="75" spans="1:13" x14ac:dyDescent="0.3">
      <c r="K75" s="26"/>
      <c r="L75" s="26"/>
      <c r="M75" s="32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4" name="Scroll Bar 2">
              <controlPr defaultSize="0" autoPict="0">
                <anchor moveWithCells="1">
                  <from>
                    <xdr:col>4</xdr:col>
                    <xdr:colOff>68580</xdr:colOff>
                    <xdr:row>1</xdr:row>
                    <xdr:rowOff>38100</xdr:rowOff>
                  </from>
                  <to>
                    <xdr:col>5</xdr:col>
                    <xdr:colOff>434340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Scroll Bar 4">
              <controlPr defaultSize="0" autoPict="0">
                <anchor moveWithCells="1">
                  <from>
                    <xdr:col>4</xdr:col>
                    <xdr:colOff>68580</xdr:colOff>
                    <xdr:row>2</xdr:row>
                    <xdr:rowOff>53340</xdr:rowOff>
                  </from>
                  <to>
                    <xdr:col>5</xdr:col>
                    <xdr:colOff>434340</xdr:colOff>
                    <xdr:row>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6" name="Scroll Bar 5">
              <controlPr defaultSize="0" autoPict="0">
                <anchor moveWithCells="1">
                  <from>
                    <xdr:col>4</xdr:col>
                    <xdr:colOff>68580</xdr:colOff>
                    <xdr:row>3</xdr:row>
                    <xdr:rowOff>53340</xdr:rowOff>
                  </from>
                  <to>
                    <xdr:col>5</xdr:col>
                    <xdr:colOff>434340</xdr:colOff>
                    <xdr:row>3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Q1.c</vt:lpstr>
      <vt:lpstr>Training 1-48</vt:lpstr>
      <vt:lpstr>Testing 49-54</vt:lpstr>
      <vt:lpstr>Q1.g</vt:lpstr>
      <vt:lpstr>Holt-Winter_PPT_EX</vt:lpstr>
      <vt:lpstr>Holt-Winter_HW_Q2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2022-09-13T13:11:46Z</dcterms:created>
  <dcterms:modified xsi:type="dcterms:W3CDTF">2022-09-19T05:21:14Z</dcterms:modified>
</cp:coreProperties>
</file>