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townsend\Documents\GitHub\ebSiena-DemoSystemData\Prospects\HomeSend\XML Deal Generator\BASE\"/>
    </mc:Choice>
  </mc:AlternateContent>
  <xr:revisionPtr revIDLastSave="0" documentId="13_ncr:1_{44ED240C-4260-4DED-854E-FFE692533EB4}" xr6:coauthVersionLast="41" xr6:coauthVersionMax="41" xr10:uidLastSave="{00000000-0000-0000-0000-000000000000}"/>
  <bookViews>
    <workbookView xWindow="-120" yWindow="-120" windowWidth="29040" windowHeight="15990" activeTab="3" xr2:uid="{123A3C3A-CA81-4564-8BED-B192D3F76CA1}"/>
  </bookViews>
  <sheets>
    <sheet name="Case 1" sheetId="4" r:id="rId1"/>
    <sheet name="Instructions" sheetId="2" r:id="rId2"/>
    <sheet name="Balance representation" sheetId="3" r:id="rId3"/>
    <sheet name="Sheet1" sheetId="5" r:id="rId4"/>
  </sheets>
  <externalReferences>
    <externalReference r:id="rId5"/>
  </externalReferences>
  <definedNames>
    <definedName name="_xlnm._FilterDatabase" localSheetId="2" hidden="1">'Balance representation'!$A$1:$G$120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" i="5" l="1"/>
  <c r="U2" i="5" s="1"/>
  <c r="H2" i="5"/>
  <c r="K2" i="5"/>
  <c r="R2" i="5" s="1"/>
  <c r="R3" i="5" s="1"/>
  <c r="R4" i="5" s="1"/>
  <c r="R5" i="5" s="1"/>
  <c r="R6" i="5" s="1"/>
  <c r="R7" i="5" s="1"/>
  <c r="R8" i="5" s="1"/>
  <c r="R9" i="5" s="1"/>
  <c r="R10" i="5" s="1"/>
  <c r="R11" i="5" s="1"/>
  <c r="R12" i="5" s="1"/>
  <c r="R13" i="5" s="1"/>
  <c r="R14" i="5" s="1"/>
  <c r="R15" i="5" s="1"/>
  <c r="R16" i="5" s="1"/>
  <c r="R17" i="5" s="1"/>
  <c r="R18" i="5" s="1"/>
  <c r="R19" i="5" s="1"/>
  <c r="R20" i="5" s="1"/>
  <c r="R21" i="5" s="1"/>
  <c r="R22" i="5" s="1"/>
  <c r="R23" i="5" s="1"/>
  <c r="L2" i="5"/>
  <c r="N2" i="5"/>
  <c r="O2" i="5"/>
  <c r="P2" i="5"/>
  <c r="S2" i="5"/>
  <c r="G3" i="5"/>
  <c r="I3" i="5" s="1"/>
  <c r="H3" i="5"/>
  <c r="K3" i="5"/>
  <c r="L3" i="5"/>
  <c r="N3" i="5"/>
  <c r="O3" i="5"/>
  <c r="P3" i="5"/>
  <c r="S3" i="5"/>
  <c r="T3" i="5"/>
  <c r="G4" i="5"/>
  <c r="I4" i="5" s="1"/>
  <c r="H4" i="5"/>
  <c r="K4" i="5"/>
  <c r="L4" i="5"/>
  <c r="N4" i="5"/>
  <c r="O4" i="5"/>
  <c r="P4" i="5"/>
  <c r="S4" i="5"/>
  <c r="T4" i="5"/>
  <c r="G5" i="5"/>
  <c r="I5" i="5" s="1"/>
  <c r="H5" i="5"/>
  <c r="K5" i="5"/>
  <c r="L5" i="5"/>
  <c r="N5" i="5"/>
  <c r="O5" i="5"/>
  <c r="P5" i="5"/>
  <c r="S5" i="5"/>
  <c r="T5" i="5"/>
  <c r="G6" i="5"/>
  <c r="I6" i="5" s="1"/>
  <c r="H6" i="5"/>
  <c r="K6" i="5"/>
  <c r="L6" i="5"/>
  <c r="N6" i="5"/>
  <c r="O6" i="5"/>
  <c r="P6" i="5"/>
  <c r="S6" i="5"/>
  <c r="T6" i="5"/>
  <c r="G7" i="5"/>
  <c r="I7" i="5" s="1"/>
  <c r="H7" i="5"/>
  <c r="K7" i="5"/>
  <c r="L7" i="5"/>
  <c r="N7" i="5"/>
  <c r="O7" i="5"/>
  <c r="P7" i="5"/>
  <c r="S7" i="5"/>
  <c r="T7" i="5"/>
  <c r="G8" i="5"/>
  <c r="I8" i="5" s="1"/>
  <c r="H8" i="5"/>
  <c r="K8" i="5"/>
  <c r="L8" i="5"/>
  <c r="N8" i="5"/>
  <c r="O8" i="5"/>
  <c r="P8" i="5"/>
  <c r="S8" i="5"/>
  <c r="T8" i="5"/>
  <c r="G9" i="5"/>
  <c r="I9" i="5" s="1"/>
  <c r="H9" i="5"/>
  <c r="K9" i="5"/>
  <c r="L9" i="5"/>
  <c r="N9" i="5"/>
  <c r="O9" i="5"/>
  <c r="P9" i="5"/>
  <c r="S9" i="5"/>
  <c r="T9" i="5"/>
  <c r="G10" i="5"/>
  <c r="I10" i="5" s="1"/>
  <c r="H10" i="5"/>
  <c r="K10" i="5"/>
  <c r="L10" i="5"/>
  <c r="N10" i="5"/>
  <c r="O10" i="5"/>
  <c r="P10" i="5"/>
  <c r="S10" i="5"/>
  <c r="T10" i="5"/>
  <c r="G11" i="5"/>
  <c r="I11" i="5" s="1"/>
  <c r="H11" i="5"/>
  <c r="K11" i="5"/>
  <c r="L11" i="5"/>
  <c r="N11" i="5"/>
  <c r="O11" i="5"/>
  <c r="P11" i="5"/>
  <c r="S11" i="5"/>
  <c r="T11" i="5"/>
  <c r="G12" i="5"/>
  <c r="I12" i="5" s="1"/>
  <c r="H12" i="5"/>
  <c r="K12" i="5"/>
  <c r="L12" i="5"/>
  <c r="N12" i="5"/>
  <c r="O12" i="5"/>
  <c r="P12" i="5"/>
  <c r="S12" i="5"/>
  <c r="T12" i="5"/>
  <c r="G13" i="5"/>
  <c r="I13" i="5" s="1"/>
  <c r="H13" i="5"/>
  <c r="K13" i="5"/>
  <c r="L13" i="5"/>
  <c r="N13" i="5"/>
  <c r="O13" i="5"/>
  <c r="P13" i="5"/>
  <c r="S13" i="5"/>
  <c r="T13" i="5"/>
  <c r="G14" i="5"/>
  <c r="I14" i="5" s="1"/>
  <c r="H14" i="5"/>
  <c r="K14" i="5"/>
  <c r="L14" i="5"/>
  <c r="N14" i="5"/>
  <c r="O14" i="5"/>
  <c r="P14" i="5"/>
  <c r="S14" i="5"/>
  <c r="T14" i="5"/>
  <c r="G15" i="5"/>
  <c r="I15" i="5" s="1"/>
  <c r="H15" i="5"/>
  <c r="K15" i="5"/>
  <c r="L15" i="5"/>
  <c r="N15" i="5"/>
  <c r="O15" i="5"/>
  <c r="P15" i="5"/>
  <c r="S15" i="5"/>
  <c r="T15" i="5"/>
  <c r="G16" i="5"/>
  <c r="I16" i="5" s="1"/>
  <c r="H16" i="5"/>
  <c r="K16" i="5"/>
  <c r="L16" i="5"/>
  <c r="N16" i="5"/>
  <c r="O16" i="5"/>
  <c r="P16" i="5"/>
  <c r="S16" i="5"/>
  <c r="T16" i="5"/>
  <c r="G17" i="5"/>
  <c r="I17" i="5" s="1"/>
  <c r="H17" i="5"/>
  <c r="K17" i="5"/>
  <c r="L17" i="5"/>
  <c r="N17" i="5"/>
  <c r="O17" i="5"/>
  <c r="P17" i="5"/>
  <c r="S17" i="5"/>
  <c r="T17" i="5"/>
  <c r="G18" i="5"/>
  <c r="I18" i="5" s="1"/>
  <c r="H18" i="5"/>
  <c r="K18" i="5"/>
  <c r="L18" i="5"/>
  <c r="N18" i="5"/>
  <c r="O18" i="5"/>
  <c r="P18" i="5"/>
  <c r="S18" i="5"/>
  <c r="T18" i="5"/>
  <c r="G19" i="5"/>
  <c r="I19" i="5" s="1"/>
  <c r="H19" i="5"/>
  <c r="K19" i="5"/>
  <c r="L19" i="5"/>
  <c r="N19" i="5"/>
  <c r="O19" i="5"/>
  <c r="P19" i="5"/>
  <c r="S19" i="5"/>
  <c r="T19" i="5"/>
  <c r="G20" i="5"/>
  <c r="I20" i="5" s="1"/>
  <c r="H20" i="5"/>
  <c r="K20" i="5"/>
  <c r="L20" i="5"/>
  <c r="N20" i="5"/>
  <c r="O20" i="5"/>
  <c r="P20" i="5"/>
  <c r="S20" i="5"/>
  <c r="T20" i="5"/>
  <c r="G21" i="5"/>
  <c r="I21" i="5" s="1"/>
  <c r="H21" i="5"/>
  <c r="K21" i="5"/>
  <c r="L21" i="5"/>
  <c r="N21" i="5"/>
  <c r="O21" i="5"/>
  <c r="P21" i="5"/>
  <c r="S21" i="5"/>
  <c r="T21" i="5"/>
  <c r="G22" i="5"/>
  <c r="I22" i="5" s="1"/>
  <c r="H22" i="5"/>
  <c r="K22" i="5"/>
  <c r="L22" i="5"/>
  <c r="N22" i="5"/>
  <c r="O22" i="5"/>
  <c r="P22" i="5"/>
  <c r="S22" i="5"/>
  <c r="T22" i="5"/>
  <c r="G23" i="5"/>
  <c r="I23" i="5" s="1"/>
  <c r="H23" i="5"/>
  <c r="K23" i="5"/>
  <c r="L23" i="5"/>
  <c r="N23" i="5"/>
  <c r="O23" i="5"/>
  <c r="P23" i="5"/>
  <c r="S23" i="5"/>
  <c r="T23" i="5"/>
  <c r="U50" i="5"/>
  <c r="I2" i="5" l="1"/>
  <c r="U23" i="5"/>
  <c r="U21" i="5"/>
  <c r="U19" i="5"/>
  <c r="U18" i="5"/>
  <c r="U14" i="5"/>
  <c r="U12" i="5"/>
  <c r="U11" i="5"/>
  <c r="U3" i="5"/>
  <c r="U22" i="5"/>
  <c r="U20" i="5"/>
  <c r="U17" i="5"/>
  <c r="U16" i="5"/>
  <c r="U15" i="5"/>
  <c r="U13" i="5"/>
  <c r="U10" i="5"/>
  <c r="U9" i="5"/>
  <c r="U8" i="5"/>
  <c r="U7" i="5"/>
  <c r="U6" i="5"/>
  <c r="U5" i="5"/>
  <c r="U4" i="5"/>
  <c r="P50" i="5" l="1"/>
  <c r="O50" i="5"/>
  <c r="N50" i="5"/>
  <c r="L50" i="5"/>
  <c r="K50" i="5"/>
  <c r="I50" i="5"/>
  <c r="H50" i="5"/>
  <c r="S50" i="5" s="1"/>
  <c r="S49" i="5"/>
  <c r="P49" i="5"/>
  <c r="O49" i="5"/>
  <c r="N49" i="5"/>
  <c r="L49" i="5"/>
  <c r="K49" i="5"/>
  <c r="H49" i="5"/>
  <c r="G49" i="5"/>
  <c r="S48" i="5"/>
  <c r="P48" i="5"/>
  <c r="O48" i="5"/>
  <c r="N48" i="5"/>
  <c r="L48" i="5"/>
  <c r="K48" i="5"/>
  <c r="H48" i="5"/>
  <c r="G48" i="5"/>
  <c r="S47" i="5"/>
  <c r="P47" i="5"/>
  <c r="O47" i="5"/>
  <c r="N47" i="5"/>
  <c r="L47" i="5"/>
  <c r="K47" i="5"/>
  <c r="H47" i="5"/>
  <c r="G47" i="5"/>
  <c r="S46" i="5"/>
  <c r="P46" i="5"/>
  <c r="O46" i="5"/>
  <c r="N46" i="5"/>
  <c r="L46" i="5"/>
  <c r="K46" i="5"/>
  <c r="H46" i="5"/>
  <c r="G46" i="5"/>
  <c r="S45" i="5"/>
  <c r="P45" i="5"/>
  <c r="O45" i="5"/>
  <c r="N45" i="5"/>
  <c r="L45" i="5"/>
  <c r="K45" i="5"/>
  <c r="H45" i="5"/>
  <c r="G45" i="5"/>
  <c r="S44" i="5"/>
  <c r="P44" i="5"/>
  <c r="O44" i="5"/>
  <c r="N44" i="5"/>
  <c r="L44" i="5"/>
  <c r="K44" i="5"/>
  <c r="H44" i="5"/>
  <c r="G44" i="5"/>
  <c r="S43" i="5"/>
  <c r="P43" i="5"/>
  <c r="O43" i="5"/>
  <c r="N43" i="5"/>
  <c r="L43" i="5"/>
  <c r="K43" i="5"/>
  <c r="H43" i="5"/>
  <c r="G43" i="5"/>
  <c r="S42" i="5"/>
  <c r="P42" i="5"/>
  <c r="O42" i="5"/>
  <c r="N42" i="5"/>
  <c r="L42" i="5"/>
  <c r="K42" i="5"/>
  <c r="H42" i="5"/>
  <c r="G42" i="5"/>
  <c r="S41" i="5"/>
  <c r="P41" i="5"/>
  <c r="O41" i="5"/>
  <c r="N41" i="5"/>
  <c r="L41" i="5"/>
  <c r="K41" i="5"/>
  <c r="H41" i="5"/>
  <c r="G41" i="5"/>
  <c r="S40" i="5"/>
  <c r="P40" i="5"/>
  <c r="O40" i="5"/>
  <c r="N40" i="5"/>
  <c r="L40" i="5"/>
  <c r="K40" i="5"/>
  <c r="H40" i="5"/>
  <c r="G40" i="5"/>
  <c r="S39" i="5"/>
  <c r="P39" i="5"/>
  <c r="O39" i="5"/>
  <c r="N39" i="5"/>
  <c r="L39" i="5"/>
  <c r="K39" i="5"/>
  <c r="H39" i="5"/>
  <c r="G39" i="5"/>
  <c r="S38" i="5"/>
  <c r="P38" i="5"/>
  <c r="O38" i="5"/>
  <c r="N38" i="5"/>
  <c r="L38" i="5"/>
  <c r="K38" i="5"/>
  <c r="H38" i="5"/>
  <c r="G38" i="5"/>
  <c r="S37" i="5"/>
  <c r="P37" i="5"/>
  <c r="O37" i="5"/>
  <c r="N37" i="5"/>
  <c r="L37" i="5"/>
  <c r="K37" i="5"/>
  <c r="H37" i="5"/>
  <c r="G37" i="5"/>
  <c r="S36" i="5"/>
  <c r="P36" i="5"/>
  <c r="O36" i="5"/>
  <c r="N36" i="5"/>
  <c r="L36" i="5"/>
  <c r="K36" i="5"/>
  <c r="H36" i="5"/>
  <c r="G36" i="5"/>
  <c r="S35" i="5"/>
  <c r="P35" i="5"/>
  <c r="O35" i="5"/>
  <c r="N35" i="5"/>
  <c r="L35" i="5"/>
  <c r="K35" i="5"/>
  <c r="H35" i="5"/>
  <c r="G35" i="5"/>
  <c r="S34" i="5"/>
  <c r="P34" i="5"/>
  <c r="O34" i="5"/>
  <c r="N34" i="5"/>
  <c r="L34" i="5"/>
  <c r="K34" i="5"/>
  <c r="H34" i="5"/>
  <c r="G34" i="5"/>
  <c r="S33" i="5"/>
  <c r="P33" i="5"/>
  <c r="O33" i="5"/>
  <c r="N33" i="5"/>
  <c r="L33" i="5"/>
  <c r="K33" i="5"/>
  <c r="H33" i="5"/>
  <c r="G33" i="5"/>
  <c r="S32" i="5"/>
  <c r="P32" i="5"/>
  <c r="O32" i="5"/>
  <c r="N32" i="5"/>
  <c r="L32" i="5"/>
  <c r="K32" i="5"/>
  <c r="H32" i="5"/>
  <c r="G32" i="5"/>
  <c r="S31" i="5"/>
  <c r="P31" i="5"/>
  <c r="O31" i="5"/>
  <c r="N31" i="5"/>
  <c r="L31" i="5"/>
  <c r="K31" i="5"/>
  <c r="H31" i="5"/>
  <c r="G31" i="5"/>
  <c r="S30" i="5"/>
  <c r="P30" i="5"/>
  <c r="O30" i="5"/>
  <c r="N30" i="5"/>
  <c r="L30" i="5"/>
  <c r="K30" i="5"/>
  <c r="H30" i="5"/>
  <c r="G30" i="5"/>
  <c r="S29" i="5"/>
  <c r="P29" i="5"/>
  <c r="O29" i="5"/>
  <c r="N29" i="5"/>
  <c r="L29" i="5"/>
  <c r="K29" i="5"/>
  <c r="H29" i="5"/>
  <c r="G29" i="5"/>
  <c r="S28" i="5"/>
  <c r="P28" i="5"/>
  <c r="O28" i="5"/>
  <c r="N28" i="5"/>
  <c r="L28" i="5"/>
  <c r="K28" i="5"/>
  <c r="H28" i="5"/>
  <c r="G28" i="5"/>
  <c r="S27" i="5"/>
  <c r="P27" i="5"/>
  <c r="O27" i="5"/>
  <c r="N27" i="5"/>
  <c r="L27" i="5"/>
  <c r="K27" i="5"/>
  <c r="H27" i="5"/>
  <c r="G27" i="5"/>
  <c r="S26" i="5"/>
  <c r="P26" i="5"/>
  <c r="O26" i="5"/>
  <c r="N26" i="5"/>
  <c r="L26" i="5"/>
  <c r="K26" i="5"/>
  <c r="H26" i="5"/>
  <c r="G26" i="5"/>
  <c r="S25" i="5"/>
  <c r="P25" i="5"/>
  <c r="O25" i="5"/>
  <c r="N25" i="5"/>
  <c r="L25" i="5"/>
  <c r="K25" i="5"/>
  <c r="H25" i="5"/>
  <c r="G25" i="5"/>
  <c r="S24" i="5"/>
  <c r="P24" i="5"/>
  <c r="O24" i="5"/>
  <c r="N24" i="5"/>
  <c r="L24" i="5"/>
  <c r="K24" i="5"/>
  <c r="H24" i="5"/>
  <c r="G24" i="5"/>
  <c r="T24" i="5"/>
  <c r="T25" i="5" s="1"/>
  <c r="T26" i="5" s="1"/>
  <c r="T27" i="5" s="1"/>
  <c r="T28" i="5" s="1"/>
  <c r="T29" i="5" s="1"/>
  <c r="T30" i="5" s="1"/>
  <c r="T31" i="5" s="1"/>
  <c r="T32" i="5" s="1"/>
  <c r="T33" i="5" s="1"/>
  <c r="T34" i="5" s="1"/>
  <c r="T35" i="5" s="1"/>
  <c r="T36" i="5" s="1"/>
  <c r="T37" i="5" s="1"/>
  <c r="T38" i="5" s="1"/>
  <c r="T39" i="5" s="1"/>
  <c r="T40" i="5" s="1"/>
  <c r="T41" i="5" s="1"/>
  <c r="T42" i="5" s="1"/>
  <c r="T43" i="5" s="1"/>
  <c r="T44" i="5" s="1"/>
  <c r="T45" i="5" s="1"/>
  <c r="T46" i="5" s="1"/>
  <c r="T47" i="5" s="1"/>
  <c r="T48" i="5" s="1"/>
  <c r="T49" i="5" s="1"/>
  <c r="T50" i="5" s="1"/>
  <c r="R24" i="5"/>
  <c r="R25" i="5" s="1"/>
  <c r="R26" i="5" s="1"/>
  <c r="R27" i="5" s="1"/>
  <c r="R28" i="5" s="1"/>
  <c r="R29" i="5" s="1"/>
  <c r="R30" i="5" s="1"/>
  <c r="R31" i="5" s="1"/>
  <c r="R32" i="5" s="1"/>
  <c r="R33" i="5" s="1"/>
  <c r="R34" i="5" s="1"/>
  <c r="R35" i="5" s="1"/>
  <c r="R36" i="5" s="1"/>
  <c r="R37" i="5" s="1"/>
  <c r="R38" i="5" s="1"/>
  <c r="R39" i="5" s="1"/>
  <c r="R40" i="5" s="1"/>
  <c r="R41" i="5" s="1"/>
  <c r="R42" i="5" s="1"/>
  <c r="R43" i="5" s="1"/>
  <c r="R44" i="5" s="1"/>
  <c r="R45" i="5" s="1"/>
  <c r="R46" i="5" s="1"/>
  <c r="R47" i="5" s="1"/>
  <c r="R48" i="5" s="1"/>
  <c r="R49" i="5" s="1"/>
  <c r="R50" i="5" s="1"/>
  <c r="A2" i="5"/>
  <c r="G120" i="3"/>
  <c r="F120" i="3"/>
  <c r="D120" i="3"/>
  <c r="C120" i="3"/>
  <c r="G119" i="3"/>
  <c r="F119" i="3"/>
  <c r="D119" i="3"/>
  <c r="C119" i="3"/>
  <c r="G118" i="3"/>
  <c r="F118" i="3"/>
  <c r="D118" i="3"/>
  <c r="C118" i="3"/>
  <c r="D111" i="3"/>
  <c r="C111" i="3"/>
  <c r="G110" i="3"/>
  <c r="F110" i="3"/>
  <c r="G109" i="3"/>
  <c r="F109" i="3"/>
  <c r="D109" i="3"/>
  <c r="C109" i="3"/>
  <c r="F108" i="3"/>
  <c r="G107" i="3"/>
  <c r="F107" i="3"/>
  <c r="G105" i="3"/>
  <c r="F105" i="3"/>
  <c r="D103" i="3"/>
  <c r="C103" i="3"/>
  <c r="D102" i="3"/>
  <c r="C102" i="3"/>
  <c r="G100" i="3"/>
  <c r="F100" i="3"/>
  <c r="D100" i="3"/>
  <c r="C100" i="3"/>
  <c r="G99" i="3"/>
  <c r="F99" i="3"/>
  <c r="D99" i="3"/>
  <c r="C99" i="3"/>
  <c r="G98" i="3"/>
  <c r="F98" i="3"/>
  <c r="D98" i="3"/>
  <c r="C98" i="3"/>
  <c r="D91" i="3"/>
  <c r="C91" i="3"/>
  <c r="G90" i="3"/>
  <c r="F90" i="3"/>
  <c r="G89" i="3"/>
  <c r="F89" i="3"/>
  <c r="D89" i="3"/>
  <c r="C89" i="3"/>
  <c r="F88" i="3"/>
  <c r="G87" i="3"/>
  <c r="F87" i="3"/>
  <c r="G85" i="3"/>
  <c r="F85" i="3"/>
  <c r="D83" i="3"/>
  <c r="C83" i="3"/>
  <c r="D82" i="3"/>
  <c r="C82" i="3"/>
  <c r="G80" i="3"/>
  <c r="F80" i="3"/>
  <c r="D80" i="3"/>
  <c r="C80" i="3"/>
  <c r="G79" i="3"/>
  <c r="F79" i="3"/>
  <c r="D79" i="3"/>
  <c r="C79" i="3"/>
  <c r="G78" i="3"/>
  <c r="F78" i="3"/>
  <c r="D78" i="3"/>
  <c r="C78" i="3"/>
  <c r="D71" i="3"/>
  <c r="C71" i="3"/>
  <c r="G70" i="3"/>
  <c r="F70" i="3"/>
  <c r="G69" i="3"/>
  <c r="F69" i="3"/>
  <c r="D69" i="3"/>
  <c r="C69" i="3"/>
  <c r="G67" i="3"/>
  <c r="F67" i="3"/>
  <c r="G65" i="3"/>
  <c r="F65" i="3"/>
  <c r="D63" i="3"/>
  <c r="C63" i="3"/>
  <c r="D62" i="3"/>
  <c r="C62" i="3"/>
  <c r="F60" i="3"/>
  <c r="D60" i="3"/>
  <c r="C60" i="3"/>
  <c r="F59" i="3"/>
  <c r="D59" i="3"/>
  <c r="C59" i="3"/>
  <c r="F58" i="3"/>
  <c r="D58" i="3"/>
  <c r="C58" i="3"/>
  <c r="D51" i="3"/>
  <c r="C51" i="3"/>
  <c r="F50" i="3"/>
  <c r="F49" i="3"/>
  <c r="D49" i="3"/>
  <c r="C49" i="3"/>
  <c r="F48" i="3"/>
  <c r="F47" i="3"/>
  <c r="F45" i="3"/>
  <c r="D43" i="3"/>
  <c r="C43" i="3"/>
  <c r="D42" i="3"/>
  <c r="C42" i="3"/>
  <c r="F40" i="3"/>
  <c r="D40" i="3"/>
  <c r="C40" i="3"/>
  <c r="F39" i="3"/>
  <c r="D39" i="3"/>
  <c r="C39" i="3"/>
  <c r="F38" i="3"/>
  <c r="D38" i="3"/>
  <c r="C38" i="3"/>
  <c r="F28" i="3"/>
  <c r="F27" i="3"/>
  <c r="F25" i="3"/>
  <c r="D23" i="3"/>
  <c r="C23" i="3"/>
  <c r="D22" i="3"/>
  <c r="C22" i="3"/>
  <c r="D20" i="3"/>
  <c r="C20" i="3"/>
  <c r="D19" i="3"/>
  <c r="C19" i="3"/>
  <c r="D18" i="3"/>
  <c r="C18" i="3"/>
  <c r="D4" i="3"/>
  <c r="C4" i="3"/>
  <c r="D3" i="3"/>
  <c r="C3" i="3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I43" i="5" l="1"/>
  <c r="U43" i="5"/>
  <c r="I46" i="5"/>
  <c r="U46" i="5"/>
  <c r="I48" i="5"/>
  <c r="U48" i="5"/>
  <c r="I49" i="5"/>
  <c r="U49" i="5"/>
  <c r="I24" i="5"/>
  <c r="U24" i="5"/>
  <c r="I26" i="5"/>
  <c r="U26" i="5"/>
  <c r="I28" i="5"/>
  <c r="U28" i="5"/>
  <c r="I30" i="5"/>
  <c r="U30" i="5"/>
  <c r="I32" i="5"/>
  <c r="U32" i="5"/>
  <c r="I34" i="5"/>
  <c r="U34" i="5"/>
  <c r="I36" i="5"/>
  <c r="U36" i="5"/>
  <c r="I38" i="5"/>
  <c r="U38" i="5"/>
  <c r="I40" i="5"/>
  <c r="U40" i="5"/>
  <c r="I42" i="5"/>
  <c r="U42" i="5"/>
  <c r="I45" i="5"/>
  <c r="U45" i="5"/>
  <c r="I47" i="5"/>
  <c r="U47" i="5"/>
  <c r="I25" i="5"/>
  <c r="U25" i="5"/>
  <c r="I27" i="5"/>
  <c r="U27" i="5"/>
  <c r="I29" i="5"/>
  <c r="U29" i="5"/>
  <c r="I31" i="5"/>
  <c r="U31" i="5"/>
  <c r="I33" i="5"/>
  <c r="U33" i="5"/>
  <c r="I35" i="5"/>
  <c r="U35" i="5"/>
  <c r="I37" i="5"/>
  <c r="U37" i="5"/>
  <c r="I39" i="5"/>
  <c r="U39" i="5"/>
  <c r="I41" i="5"/>
  <c r="U41" i="5"/>
  <c r="I44" i="5"/>
  <c r="U44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 Newell</author>
  </authors>
  <commentList>
    <comment ref="J1" authorId="0" shapeId="0" xr:uid="{D721AAF4-8A78-486A-A169-9B4D25F2F6C9}">
      <text>
        <r>
          <rPr>
            <b/>
            <sz val="9"/>
            <color indexed="81"/>
            <rFont val="Tahoma"/>
            <family val="2"/>
          </rPr>
          <t>Jo Newell:</t>
        </r>
        <r>
          <rPr>
            <sz val="9"/>
            <color indexed="81"/>
            <rFont val="Tahoma"/>
            <family val="2"/>
          </rPr>
          <t xml:space="preserve">
ExecType:
0 new deal
5 Edit
</t>
        </r>
      </text>
    </comment>
  </commentList>
</comments>
</file>

<file path=xl/sharedStrings.xml><?xml version="1.0" encoding="utf-8"?>
<sst xmlns="http://schemas.openxmlformats.org/spreadsheetml/2006/main" count="482" uniqueCount="77">
  <si>
    <t>Customer payment instructions</t>
  </si>
  <si>
    <t>Case 1</t>
  </si>
  <si>
    <t>Cash Transfers</t>
  </si>
  <si>
    <t>FX trades</t>
  </si>
  <si>
    <t>Lock in FX trades</t>
  </si>
  <si>
    <t>Lock in individual instructions</t>
  </si>
  <si>
    <t>Currency</t>
  </si>
  <si>
    <t>Amount</t>
  </si>
  <si>
    <t>Rate</t>
  </si>
  <si>
    <t>USD</t>
  </si>
  <si>
    <t>BRL</t>
  </si>
  <si>
    <t>Incoming</t>
  </si>
  <si>
    <t>Customer payment Instr</t>
  </si>
  <si>
    <t>Outgoing</t>
  </si>
  <si>
    <t>Lock in</t>
  </si>
  <si>
    <t>Total no Lock-in</t>
  </si>
  <si>
    <t>Total Lock-in</t>
  </si>
  <si>
    <t>Total balances</t>
  </si>
  <si>
    <t>Pending</t>
  </si>
  <si>
    <t>Open Balance</t>
  </si>
  <si>
    <t xml:space="preserve">Accounts </t>
  </si>
  <si>
    <t>Funding method</t>
  </si>
  <si>
    <t>Cash flow control</t>
  </si>
  <si>
    <t>Lock-in activity</t>
  </si>
  <si>
    <t>USD and BRL</t>
  </si>
  <si>
    <t>BRL funds from conversion are available only 30 min after the trade</t>
  </si>
  <si>
    <t>Actions</t>
  </si>
  <si>
    <t>Issue a real-time liquidity dashboard in line with Instructions indicated</t>
  </si>
  <si>
    <t>Show step by step how balance is changing, when and why</t>
  </si>
  <si>
    <t>BRL 5110 USD 180000</t>
  </si>
  <si>
    <t>FX management</t>
  </si>
  <si>
    <t>HS is converting USD into BRL in line with forecasted balance in BRL</t>
  </si>
  <si>
    <t>Define opening balace on T+1 BRL and USD</t>
  </si>
  <si>
    <t xml:space="preserve">Brazil Bank </t>
  </si>
  <si>
    <t>Forecasted USD</t>
  </si>
  <si>
    <t>Actual USD</t>
  </si>
  <si>
    <t>Forecasted BRL</t>
  </si>
  <si>
    <t>Actual BRL</t>
  </si>
  <si>
    <t>Time</t>
  </si>
  <si>
    <t xml:space="preserve">Calculate Total revenue and trading PnL regular FX and Lock in FX </t>
  </si>
  <si>
    <t xml:space="preserve">No </t>
  </si>
  <si>
    <t>Amount BRL</t>
  </si>
  <si>
    <t>Amount USD</t>
  </si>
  <si>
    <t>Account Currency</t>
  </si>
  <si>
    <t>Closing statement Partner _day T</t>
  </si>
  <si>
    <t>Bank (Acc in hard ccy and local ccy)</t>
  </si>
  <si>
    <t>HS is funding in advance USD account via cash transfer (in this example we assume immediate available in actual balance)</t>
  </si>
  <si>
    <t>Key</t>
  </si>
  <si>
    <t>DealType</t>
  </si>
  <si>
    <t>MsgID</t>
  </si>
  <si>
    <t>ExecType</t>
  </si>
  <si>
    <t>TradeDate</t>
  </si>
  <si>
    <t>ExtRefNo</t>
  </si>
  <si>
    <t>ExternalCustomer</t>
  </si>
  <si>
    <t>Direction</t>
  </si>
  <si>
    <t>DealtCurrency</t>
  </si>
  <si>
    <t>DealtAmount</t>
  </si>
  <si>
    <t>Book</t>
  </si>
  <si>
    <t>ValueDate</t>
  </si>
  <si>
    <t>Notes</t>
  </si>
  <si>
    <t>MandatedUser</t>
  </si>
  <si>
    <t>B1NORM</t>
  </si>
  <si>
    <t>Customer Payment Instruction</t>
  </si>
  <si>
    <t>HSBEL</t>
  </si>
  <si>
    <t>PAY</t>
  </si>
  <si>
    <t>TYPE</t>
  </si>
  <si>
    <t>TIME</t>
  </si>
  <si>
    <t>CURRENCY</t>
  </si>
  <si>
    <t>AMOUNT</t>
  </si>
  <si>
    <t>DIR</t>
  </si>
  <si>
    <t>Cash Transfer</t>
  </si>
  <si>
    <t>RECEIVE</t>
  </si>
  <si>
    <t>FX Deal</t>
  </si>
  <si>
    <t>-</t>
  </si>
  <si>
    <t>HOMESEND BELGIUM</t>
  </si>
  <si>
    <t>LEI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</si>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</sst>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000000"/>
    <numFmt numFmtId="165" formatCode="_-* #,##0.00\ _€_-;\-* #,##0.00\ _€_-;_-* &quot;-&quot;??\ _€_-;_-@_-"/>
    <numFmt numFmtId="166" formatCode="yyyy\-mm\-dd;@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i/>
      <sz val="9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6"/>
      </patternFill>
    </fill>
    <fill>
      <patternFill patternType="solid">
        <fgColor theme="9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22"/>
        <bgColor indexed="0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10" fillId="0" borderId="0"/>
  </cellStyleXfs>
  <cellXfs count="134">
    <xf numFmtId="0" fontId="0" fillId="0" borderId="0" xfId="0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43" fontId="0" fillId="0" borderId="0" xfId="0" applyNumberFormat="1"/>
    <xf numFmtId="0" fontId="0" fillId="0" borderId="0" xfId="0" applyFill="1" applyBorder="1" applyAlignment="1">
      <alignment horizontal="center"/>
    </xf>
    <xf numFmtId="165" fontId="0" fillId="0" borderId="0" xfId="0" applyNumberFormat="1"/>
    <xf numFmtId="43" fontId="0" fillId="0" borderId="0" xfId="1" applyFont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" xfId="0" applyBorder="1" applyAlignment="1">
      <alignment horizontal="center"/>
    </xf>
    <xf numFmtId="0" fontId="4" fillId="0" borderId="0" xfId="0" applyFont="1"/>
    <xf numFmtId="43" fontId="0" fillId="7" borderId="3" xfId="1" applyFont="1" applyFill="1" applyBorder="1"/>
    <xf numFmtId="0" fontId="0" fillId="7" borderId="4" xfId="0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43" fontId="0" fillId="7" borderId="5" xfId="1" applyFont="1" applyFill="1" applyBorder="1"/>
    <xf numFmtId="0" fontId="0" fillId="8" borderId="4" xfId="0" applyFill="1" applyBorder="1" applyAlignment="1">
      <alignment horizontal="center"/>
    </xf>
    <xf numFmtId="43" fontId="0" fillId="8" borderId="0" xfId="1" applyFont="1" applyFill="1" applyBorder="1"/>
    <xf numFmtId="43" fontId="0" fillId="8" borderId="5" xfId="1" applyFont="1" applyFill="1" applyBorder="1"/>
    <xf numFmtId="0" fontId="0" fillId="9" borderId="4" xfId="0" applyFill="1" applyBorder="1" applyAlignment="1">
      <alignment horizontal="center"/>
    </xf>
    <xf numFmtId="43" fontId="0" fillId="9" borderId="0" xfId="1" applyFont="1" applyFill="1" applyBorder="1"/>
    <xf numFmtId="43" fontId="0" fillId="9" borderId="5" xfId="1" applyFont="1" applyFill="1" applyBorder="1"/>
    <xf numFmtId="0" fontId="5" fillId="10" borderId="4" xfId="0" applyFont="1" applyFill="1" applyBorder="1" applyAlignment="1">
      <alignment horizontal="center"/>
    </xf>
    <xf numFmtId="43" fontId="5" fillId="10" borderId="0" xfId="1" applyFont="1" applyFill="1" applyBorder="1"/>
    <xf numFmtId="0" fontId="5" fillId="10" borderId="4" xfId="0" applyFont="1" applyFill="1" applyBorder="1"/>
    <xf numFmtId="0" fontId="5" fillId="10" borderId="5" xfId="0" applyFont="1" applyFill="1" applyBorder="1"/>
    <xf numFmtId="0" fontId="4" fillId="0" borderId="0" xfId="0" applyFont="1" applyAlignment="1">
      <alignment horizontal="center"/>
    </xf>
    <xf numFmtId="0" fontId="5" fillId="10" borderId="0" xfId="0" applyFont="1" applyFill="1" applyBorder="1"/>
    <xf numFmtId="0" fontId="0" fillId="12" borderId="4" xfId="0" applyFill="1" applyBorder="1" applyAlignment="1">
      <alignment horizontal="center"/>
    </xf>
    <xf numFmtId="43" fontId="0" fillId="12" borderId="0" xfId="1" applyFont="1" applyFill="1" applyBorder="1"/>
    <xf numFmtId="0" fontId="0" fillId="12" borderId="4" xfId="0" applyFill="1" applyBorder="1"/>
    <xf numFmtId="0" fontId="0" fillId="12" borderId="5" xfId="0" applyFill="1" applyBorder="1"/>
    <xf numFmtId="0" fontId="0" fillId="12" borderId="0" xfId="0" applyFill="1" applyBorder="1"/>
    <xf numFmtId="0" fontId="0" fillId="13" borderId="4" xfId="0" applyFill="1" applyBorder="1" applyAlignment="1">
      <alignment horizontal="center"/>
    </xf>
    <xf numFmtId="43" fontId="0" fillId="13" borderId="0" xfId="1" applyFont="1" applyFill="1" applyBorder="1"/>
    <xf numFmtId="0" fontId="0" fillId="13" borderId="4" xfId="0" applyFill="1" applyBorder="1"/>
    <xf numFmtId="0" fontId="0" fillId="13" borderId="5" xfId="0" applyFill="1" applyBorder="1"/>
    <xf numFmtId="0" fontId="0" fillId="13" borderId="0" xfId="0" applyFill="1" applyBorder="1"/>
    <xf numFmtId="0" fontId="0" fillId="13" borderId="6" xfId="0" applyFill="1" applyBorder="1" applyAlignment="1">
      <alignment horizontal="center"/>
    </xf>
    <xf numFmtId="43" fontId="0" fillId="13" borderId="7" xfId="1" applyFont="1" applyFill="1" applyBorder="1"/>
    <xf numFmtId="0" fontId="0" fillId="13" borderId="6" xfId="0" applyFill="1" applyBorder="1"/>
    <xf numFmtId="0" fontId="0" fillId="13" borderId="8" xfId="0" applyFill="1" applyBorder="1"/>
    <xf numFmtId="0" fontId="0" fillId="13" borderId="7" xfId="0" applyFill="1" applyBorder="1"/>
    <xf numFmtId="0" fontId="0" fillId="0" borderId="2" xfId="0" applyBorder="1"/>
    <xf numFmtId="0" fontId="0" fillId="0" borderId="3" xfId="0" applyBorder="1"/>
    <xf numFmtId="43" fontId="2" fillId="2" borderId="0" xfId="2" applyNumberFormat="1" applyBorder="1" applyAlignment="1">
      <alignment horizontal="center"/>
    </xf>
    <xf numFmtId="165" fontId="5" fillId="5" borderId="0" xfId="5" applyNumberFormat="1" applyBorder="1" applyAlignment="1">
      <alignment horizontal="center"/>
    </xf>
    <xf numFmtId="165" fontId="5" fillId="5" borderId="7" xfId="5" applyNumberFormat="1" applyBorder="1" applyAlignment="1">
      <alignment horizontal="center"/>
    </xf>
    <xf numFmtId="43" fontId="3" fillId="11" borderId="0" xfId="3" applyNumberFormat="1" applyFill="1" applyBorder="1" applyAlignment="1">
      <alignment horizontal="left" indent="1"/>
    </xf>
    <xf numFmtId="165" fontId="3" fillId="3" borderId="0" xfId="3" applyNumberFormat="1" applyBorder="1" applyAlignment="1">
      <alignment horizontal="left" indent="1"/>
    </xf>
    <xf numFmtId="43" fontId="3" fillId="3" borderId="5" xfId="3" applyNumberFormat="1" applyBorder="1"/>
    <xf numFmtId="43" fontId="8" fillId="11" borderId="0" xfId="4" applyNumberFormat="1" applyFont="1" applyFill="1" applyBorder="1" applyAlignment="1">
      <alignment horizontal="left" indent="1"/>
    </xf>
    <xf numFmtId="43" fontId="5" fillId="6" borderId="0" xfId="0" applyNumberFormat="1" applyFont="1" applyFill="1" applyBorder="1" applyAlignment="1">
      <alignment horizontal="center"/>
    </xf>
    <xf numFmtId="43" fontId="2" fillId="2" borderId="5" xfId="2" applyNumberFormat="1" applyBorder="1" applyAlignment="1">
      <alignment horizontal="center"/>
    </xf>
    <xf numFmtId="43" fontId="3" fillId="3" borderId="0" xfId="3" applyNumberFormat="1" applyBorder="1" applyAlignment="1">
      <alignment horizontal="left" indent="1"/>
    </xf>
    <xf numFmtId="43" fontId="8" fillId="4" borderId="0" xfId="4" applyNumberFormat="1" applyFont="1" applyBorder="1" applyAlignment="1">
      <alignment horizontal="left" indent="1"/>
    </xf>
    <xf numFmtId="0" fontId="5" fillId="5" borderId="5" xfId="5" applyBorder="1"/>
    <xf numFmtId="0" fontId="5" fillId="5" borderId="8" xfId="5" applyBorder="1"/>
    <xf numFmtId="0" fontId="0" fillId="12" borderId="0" xfId="0" applyFill="1"/>
    <xf numFmtId="0" fontId="0" fillId="12" borderId="2" xfId="0" applyFill="1" applyBorder="1"/>
    <xf numFmtId="0" fontId="0" fillId="12" borderId="7" xfId="0" applyFill="1" applyBorder="1"/>
    <xf numFmtId="0" fontId="4" fillId="0" borderId="11" xfId="0" applyFont="1" applyBorder="1"/>
    <xf numFmtId="0" fontId="0" fillId="0" borderId="11" xfId="0" applyBorder="1"/>
    <xf numFmtId="0" fontId="0" fillId="0" borderId="12" xfId="0" applyBorder="1"/>
    <xf numFmtId="0" fontId="6" fillId="0" borderId="12" xfId="0" applyFont="1" applyBorder="1" applyAlignment="1">
      <alignment horizontal="left" indent="1"/>
    </xf>
    <xf numFmtId="0" fontId="4" fillId="0" borderId="12" xfId="0" applyFont="1" applyBorder="1" applyAlignment="1">
      <alignment horizontal="left"/>
    </xf>
    <xf numFmtId="0" fontId="4" fillId="0" borderId="12" xfId="0" applyFont="1" applyBorder="1"/>
    <xf numFmtId="0" fontId="4" fillId="0" borderId="13" xfId="0" applyFont="1" applyBorder="1" applyAlignment="1">
      <alignment horizontal="left"/>
    </xf>
    <xf numFmtId="0" fontId="7" fillId="0" borderId="12" xfId="0" applyFont="1" applyBorder="1" applyAlignment="1">
      <alignment horizontal="left" indent="1"/>
    </xf>
    <xf numFmtId="43" fontId="2" fillId="11" borderId="0" xfId="2" applyNumberFormat="1" applyFill="1" applyBorder="1" applyAlignment="1">
      <alignment horizontal="center"/>
    </xf>
    <xf numFmtId="165" fontId="5" fillId="6" borderId="0" xfId="5" applyNumberFormat="1" applyFont="1" applyFill="1" applyBorder="1" applyAlignment="1">
      <alignment horizontal="center"/>
    </xf>
    <xf numFmtId="165" fontId="5" fillId="6" borderId="7" xfId="5" applyNumberFormat="1" applyFont="1" applyFill="1" applyBorder="1" applyAlignment="1">
      <alignment horizontal="center"/>
    </xf>
    <xf numFmtId="0" fontId="0" fillId="0" borderId="0" xfId="0" applyAlignment="1">
      <alignment wrapText="1"/>
    </xf>
    <xf numFmtId="20" fontId="0" fillId="7" borderId="4" xfId="0" applyNumberFormat="1" applyFill="1" applyBorder="1" applyAlignment="1">
      <alignment horizontal="center"/>
    </xf>
    <xf numFmtId="20" fontId="0" fillId="8" borderId="4" xfId="0" applyNumberFormat="1" applyFill="1" applyBorder="1" applyAlignment="1">
      <alignment horizontal="center"/>
    </xf>
    <xf numFmtId="20" fontId="0" fillId="9" borderId="4" xfId="0" applyNumberFormat="1" applyFill="1" applyBorder="1" applyAlignment="1">
      <alignment horizontal="center"/>
    </xf>
    <xf numFmtId="20" fontId="5" fillId="10" borderId="4" xfId="0" applyNumberFormat="1" applyFont="1" applyFill="1" applyBorder="1" applyAlignment="1">
      <alignment horizontal="center"/>
    </xf>
    <xf numFmtId="20" fontId="0" fillId="12" borderId="4" xfId="0" applyNumberFormat="1" applyFill="1" applyBorder="1" applyAlignment="1">
      <alignment horizontal="center"/>
    </xf>
    <xf numFmtId="20" fontId="0" fillId="13" borderId="4" xfId="0" applyNumberFormat="1" applyFill="1" applyBorder="1" applyAlignment="1">
      <alignment horizontal="center"/>
    </xf>
    <xf numFmtId="164" fontId="0" fillId="8" borderId="0" xfId="0" applyNumberFormat="1" applyFill="1" applyBorder="1"/>
    <xf numFmtId="164" fontId="0" fillId="9" borderId="0" xfId="0" applyNumberFormat="1" applyFill="1" applyBorder="1"/>
    <xf numFmtId="164" fontId="5" fillId="10" borderId="0" xfId="0" applyNumberFormat="1" applyFont="1" applyFill="1" applyBorder="1"/>
    <xf numFmtId="164" fontId="0" fillId="12" borderId="0" xfId="0" applyNumberFormat="1" applyFill="1" applyBorder="1"/>
    <xf numFmtId="164" fontId="0" fillId="13" borderId="0" xfId="0" applyNumberFormat="1" applyFill="1" applyBorder="1"/>
    <xf numFmtId="164" fontId="0" fillId="13" borderId="7" xfId="0" applyNumberFormat="1" applyFill="1" applyBorder="1"/>
    <xf numFmtId="0" fontId="0" fillId="7" borderId="2" xfId="0" applyFill="1" applyBorder="1"/>
    <xf numFmtId="0" fontId="0" fillId="7" borderId="0" xfId="0" applyFill="1" applyBorder="1"/>
    <xf numFmtId="0" fontId="0" fillId="8" borderId="0" xfId="0" applyFill="1" applyBorder="1"/>
    <xf numFmtId="0" fontId="0" fillId="9" borderId="0" xfId="0" applyFill="1" applyBorder="1"/>
    <xf numFmtId="0" fontId="0" fillId="0" borderId="14" xfId="0" applyBorder="1" applyAlignment="1">
      <alignment horizontal="center"/>
    </xf>
    <xf numFmtId="0" fontId="9" fillId="0" borderId="1" xfId="0" applyFont="1" applyBorder="1" applyAlignment="1">
      <alignment horizontal="left"/>
    </xf>
    <xf numFmtId="2" fontId="0" fillId="8" borderId="5" xfId="0" applyNumberFormat="1" applyFill="1" applyBorder="1"/>
    <xf numFmtId="2" fontId="0" fillId="9" borderId="5" xfId="0" applyNumberFormat="1" applyFill="1" applyBorder="1"/>
    <xf numFmtId="2" fontId="5" fillId="10" borderId="5" xfId="0" applyNumberFormat="1" applyFont="1" applyFill="1" applyBorder="1"/>
    <xf numFmtId="2" fontId="0" fillId="12" borderId="5" xfId="0" applyNumberFormat="1" applyFill="1" applyBorder="1"/>
    <xf numFmtId="2" fontId="0" fillId="13" borderId="5" xfId="0" applyNumberFormat="1" applyFill="1" applyBorder="1"/>
    <xf numFmtId="2" fontId="0" fillId="13" borderId="8" xfId="0" applyNumberFormat="1" applyFill="1" applyBorder="1"/>
    <xf numFmtId="43" fontId="0" fillId="7" borderId="2" xfId="1" applyFont="1" applyFill="1" applyBorder="1"/>
    <xf numFmtId="43" fontId="0" fillId="7" borderId="0" xfId="1" applyFont="1" applyFill="1" applyBorder="1"/>
    <xf numFmtId="43" fontId="0" fillId="7" borderId="1" xfId="1" applyFont="1" applyFill="1" applyBorder="1"/>
    <xf numFmtId="43" fontId="0" fillId="7" borderId="4" xfId="1" applyFont="1" applyFill="1" applyBorder="1"/>
    <xf numFmtId="43" fontId="0" fillId="8" borderId="4" xfId="1" applyFont="1" applyFill="1" applyBorder="1"/>
    <xf numFmtId="43" fontId="0" fillId="9" borderId="4" xfId="1" applyFont="1" applyFill="1" applyBorder="1"/>
    <xf numFmtId="0" fontId="11" fillId="14" borderId="15" xfId="6" applyNumberFormat="1" applyFont="1" applyFill="1" applyBorder="1" applyAlignment="1">
      <alignment horizontal="center"/>
    </xf>
    <xf numFmtId="0" fontId="11" fillId="14" borderId="16" xfId="6" applyNumberFormat="1" applyFont="1" applyFill="1" applyBorder="1" applyAlignment="1">
      <alignment horizontal="center"/>
    </xf>
    <xf numFmtId="0" fontId="0" fillId="0" borderId="0" xfId="0" applyNumberFormat="1"/>
    <xf numFmtId="166" fontId="0" fillId="0" borderId="0" xfId="0" applyNumberFormat="1"/>
    <xf numFmtId="22" fontId="0" fillId="0" borderId="0" xfId="0" applyNumberFormat="1"/>
    <xf numFmtId="20" fontId="0" fillId="0" borderId="0" xfId="0" applyNumberFormat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20" fontId="0" fillId="0" borderId="1" xfId="0" applyNumberFormat="1" applyBorder="1" applyAlignment="1">
      <alignment horizontal="center" vertical="top"/>
    </xf>
    <xf numFmtId="20" fontId="0" fillId="0" borderId="4" xfId="0" applyNumberFormat="1" applyBorder="1" applyAlignment="1">
      <alignment horizontal="center" vertical="top"/>
    </xf>
    <xf numFmtId="20" fontId="0" fillId="0" borderId="6" xfId="0" applyNumberFormat="1" applyBorder="1" applyAlignment="1">
      <alignment horizontal="center" vertical="top"/>
    </xf>
    <xf numFmtId="0" fontId="0" fillId="0" borderId="0" xfId="0" applyNumberFormat="1" applyAlignment="1">
      <alignment horizontal="center"/>
    </xf>
    <xf numFmtId="0" fontId="0" fillId="7" borderId="2" xfId="0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5" fillId="10" borderId="0" xfId="0" applyFont="1" applyFill="1" applyBorder="1" applyAlignment="1">
      <alignment horizontal="center"/>
    </xf>
  </cellXfs>
  <cellStyles count="7">
    <cellStyle name="Accent3" xfId="4" builtinId="37"/>
    <cellStyle name="Accent6" xfId="5" builtinId="49"/>
    <cellStyle name="Bad" xfId="3" builtinId="27"/>
    <cellStyle name="Comma" xfId="1" builtinId="3"/>
    <cellStyle name="Good" xfId="2" builtinId="26"/>
    <cellStyle name="Normal" xfId="0" builtinId="0"/>
    <cellStyle name="Normal_Sheet2" xfId="6" xr:uid="{5E2A46AD-81B1-40DE-A916-5B74549CF34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townsend/Documents/GitHub/ebSiena-DemoSystemData/Prospects/HomeSend/XML%20Deal%20Generator/XMLDealGenerator-WorkshopUseCase123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Accounts"/>
      <sheetName val="SpotUpload"/>
      <sheetName val="Sheet3"/>
      <sheetName val="StatementUpload"/>
      <sheetName val="Sample"/>
      <sheetName val="ReconAccounts"/>
      <sheetName val="ReconUpload"/>
      <sheetName val="RUN"/>
      <sheetName val="Term"/>
      <sheetName val="$Term2"/>
      <sheetName val="$TermInterestDates"/>
      <sheetName val="$TermInterestRates"/>
      <sheetName val="$TermInterestAmortisation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E3A89-0F22-484A-AFB1-C243EBA9EC19}">
  <dimension ref="A1:B12"/>
  <sheetViews>
    <sheetView zoomScale="130" zoomScaleNormal="130" workbookViewId="0">
      <selection activeCell="B13" sqref="B13"/>
    </sheetView>
  </sheetViews>
  <sheetFormatPr defaultRowHeight="15" x14ac:dyDescent="0.25"/>
  <cols>
    <col min="1" max="1" width="28.5703125" bestFit="1" customWidth="1"/>
    <col min="2" max="2" width="64.85546875" customWidth="1"/>
  </cols>
  <sheetData>
    <row r="1" spans="1:2" x14ac:dyDescent="0.25">
      <c r="A1" s="21" t="s">
        <v>1</v>
      </c>
      <c r="B1" t="s">
        <v>45</v>
      </c>
    </row>
    <row r="2" spans="1:2" x14ac:dyDescent="0.25">
      <c r="A2" s="21" t="s">
        <v>20</v>
      </c>
      <c r="B2" t="s">
        <v>24</v>
      </c>
    </row>
    <row r="3" spans="1:2" ht="30" x14ac:dyDescent="0.25">
      <c r="A3" t="s">
        <v>21</v>
      </c>
      <c r="B3" s="83" t="s">
        <v>46</v>
      </c>
    </row>
    <row r="4" spans="1:2" x14ac:dyDescent="0.25">
      <c r="A4" t="s">
        <v>30</v>
      </c>
      <c r="B4" t="s">
        <v>31</v>
      </c>
    </row>
    <row r="5" spans="1:2" x14ac:dyDescent="0.25">
      <c r="A5" t="s">
        <v>22</v>
      </c>
      <c r="B5" t="s">
        <v>25</v>
      </c>
    </row>
    <row r="6" spans="1:2" x14ac:dyDescent="0.25">
      <c r="A6" t="s">
        <v>23</v>
      </c>
      <c r="B6" t="s">
        <v>40</v>
      </c>
    </row>
    <row r="7" spans="1:2" x14ac:dyDescent="0.25">
      <c r="A7" t="s">
        <v>44</v>
      </c>
      <c r="B7" t="s">
        <v>29</v>
      </c>
    </row>
    <row r="9" spans="1:2" x14ac:dyDescent="0.25">
      <c r="A9" s="21" t="s">
        <v>26</v>
      </c>
      <c r="B9" t="s">
        <v>27</v>
      </c>
    </row>
    <row r="10" spans="1:2" x14ac:dyDescent="0.25">
      <c r="B10" t="s">
        <v>28</v>
      </c>
    </row>
    <row r="11" spans="1:2" x14ac:dyDescent="0.25">
      <c r="B11" t="s">
        <v>32</v>
      </c>
    </row>
    <row r="12" spans="1:2" x14ac:dyDescent="0.25">
      <c r="B12" t="s">
        <v>39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26E94-6D07-4D35-8DA7-097B1A54D4AC}">
  <dimension ref="A1:S46"/>
  <sheetViews>
    <sheetView zoomScale="98" workbookViewId="0">
      <selection activeCell="K1" sqref="K1:M1"/>
    </sheetView>
  </sheetViews>
  <sheetFormatPr defaultRowHeight="15" x14ac:dyDescent="0.25"/>
  <cols>
    <col min="1" max="1" width="27.42578125" style="1" customWidth="1"/>
    <col min="2" max="2" width="22.5703125" customWidth="1"/>
    <col min="3" max="3" width="19.42578125" customWidth="1"/>
    <col min="4" max="7" width="20.85546875" customWidth="1"/>
    <col min="8" max="8" width="18.5703125" customWidth="1"/>
    <col min="9" max="9" width="22.28515625" customWidth="1"/>
    <col min="10" max="10" width="20" customWidth="1"/>
    <col min="11" max="11" width="18.5703125" customWidth="1"/>
    <col min="12" max="12" width="22.28515625" customWidth="1"/>
    <col min="13" max="13" width="20" customWidth="1"/>
    <col min="14" max="14" width="18.85546875" customWidth="1"/>
    <col min="15" max="15" width="17.5703125" customWidth="1"/>
    <col min="18" max="18" width="11.5703125" bestFit="1" customWidth="1"/>
    <col min="19" max="19" width="10.140625" bestFit="1" customWidth="1"/>
  </cols>
  <sheetData>
    <row r="1" spans="1:19" ht="19.5" thickBot="1" x14ac:dyDescent="0.35">
      <c r="A1" s="101" t="s">
        <v>1</v>
      </c>
      <c r="B1" s="122" t="s">
        <v>0</v>
      </c>
      <c r="C1" s="123"/>
      <c r="D1" s="123"/>
      <c r="E1" s="124"/>
      <c r="F1" s="120" t="s">
        <v>2</v>
      </c>
      <c r="G1" s="121"/>
      <c r="H1" s="122" t="s">
        <v>3</v>
      </c>
      <c r="I1" s="123"/>
      <c r="J1" s="124"/>
      <c r="K1" s="125" t="s">
        <v>4</v>
      </c>
      <c r="L1" s="120"/>
      <c r="M1" s="121"/>
      <c r="N1" s="125" t="s">
        <v>5</v>
      </c>
      <c r="O1" s="121"/>
    </row>
    <row r="2" spans="1:19" ht="15.75" thickBot="1" x14ac:dyDescent="0.3">
      <c r="A2" s="18" t="s">
        <v>38</v>
      </c>
      <c r="B2" s="18" t="s">
        <v>43</v>
      </c>
      <c r="C2" s="100" t="s">
        <v>41</v>
      </c>
      <c r="D2" s="100" t="s">
        <v>8</v>
      </c>
      <c r="E2" s="100" t="s">
        <v>42</v>
      </c>
      <c r="F2" s="100" t="s">
        <v>6</v>
      </c>
      <c r="G2" s="19" t="s">
        <v>7</v>
      </c>
      <c r="H2" s="2" t="s">
        <v>6</v>
      </c>
      <c r="I2" s="3" t="s">
        <v>7</v>
      </c>
      <c r="J2" s="4" t="s">
        <v>8</v>
      </c>
      <c r="K2" s="11" t="s">
        <v>6</v>
      </c>
      <c r="L2" s="12" t="s">
        <v>7</v>
      </c>
      <c r="M2" s="13" t="s">
        <v>8</v>
      </c>
      <c r="N2" s="11" t="s">
        <v>6</v>
      </c>
      <c r="O2" s="13" t="s">
        <v>7</v>
      </c>
      <c r="R2" s="15"/>
      <c r="S2" s="15"/>
    </row>
    <row r="3" spans="1:19" x14ac:dyDescent="0.25">
      <c r="A3" s="84">
        <v>0.33333333333333331</v>
      </c>
      <c r="B3" s="23"/>
      <c r="C3" s="24"/>
      <c r="D3" s="24"/>
      <c r="E3" s="25"/>
      <c r="F3" s="96" t="s">
        <v>9</v>
      </c>
      <c r="G3" s="108">
        <v>40000</v>
      </c>
      <c r="H3" s="110"/>
      <c r="I3" s="108"/>
      <c r="J3" s="22"/>
      <c r="K3" s="3"/>
      <c r="L3" s="3"/>
      <c r="M3" s="4"/>
      <c r="N3" s="2"/>
      <c r="O3" s="4"/>
      <c r="R3" s="16"/>
      <c r="S3" s="17"/>
    </row>
    <row r="4" spans="1:19" x14ac:dyDescent="0.25">
      <c r="A4" s="84">
        <v>0.375</v>
      </c>
      <c r="B4" s="23"/>
      <c r="C4" s="24"/>
      <c r="D4" s="24"/>
      <c r="E4" s="25"/>
      <c r="F4" s="97" t="s">
        <v>9</v>
      </c>
      <c r="G4" s="109">
        <v>25000</v>
      </c>
      <c r="H4" s="111"/>
      <c r="I4" s="109"/>
      <c r="J4" s="26"/>
      <c r="K4" s="3"/>
      <c r="L4" s="3"/>
      <c r="M4" s="4"/>
      <c r="N4" s="2"/>
      <c r="O4" s="4"/>
      <c r="R4" s="16"/>
      <c r="S4" s="17"/>
    </row>
    <row r="5" spans="1:19" x14ac:dyDescent="0.25">
      <c r="A5" s="85">
        <v>0.41666666666666669</v>
      </c>
      <c r="B5" s="27" t="s">
        <v>10</v>
      </c>
      <c r="C5" s="28">
        <v>152</v>
      </c>
      <c r="D5" s="90">
        <v>4.1111310000000003</v>
      </c>
      <c r="E5" s="102">
        <f>+C5/D5</f>
        <v>36.972794104590683</v>
      </c>
      <c r="F5" s="98" t="s">
        <v>9</v>
      </c>
      <c r="G5" s="28">
        <v>75000</v>
      </c>
      <c r="H5" s="112"/>
      <c r="I5" s="28"/>
      <c r="J5" s="29"/>
      <c r="K5" s="6"/>
      <c r="L5" s="6"/>
      <c r="M5" s="7"/>
      <c r="N5" s="5"/>
      <c r="O5" s="7"/>
      <c r="S5" s="17"/>
    </row>
    <row r="6" spans="1:19" x14ac:dyDescent="0.25">
      <c r="A6" s="85">
        <v>0.41666666666666669</v>
      </c>
      <c r="B6" s="27" t="s">
        <v>10</v>
      </c>
      <c r="C6" s="28">
        <v>278</v>
      </c>
      <c r="D6" s="90">
        <v>4.111523</v>
      </c>
      <c r="E6" s="102">
        <f t="shared" ref="E6:E44" si="0">+C6/D6</f>
        <v>67.614847344888986</v>
      </c>
      <c r="F6" s="98" t="s">
        <v>9</v>
      </c>
      <c r="G6" s="28">
        <v>40000</v>
      </c>
      <c r="H6" s="112"/>
      <c r="I6" s="28"/>
      <c r="J6" s="29"/>
      <c r="K6" s="6"/>
      <c r="L6" s="6"/>
      <c r="M6" s="7"/>
      <c r="N6" s="5"/>
      <c r="O6" s="7"/>
      <c r="S6" s="17"/>
    </row>
    <row r="7" spans="1:19" x14ac:dyDescent="0.25">
      <c r="A7" s="85">
        <v>0.41666666666666669</v>
      </c>
      <c r="B7" s="27" t="s">
        <v>10</v>
      </c>
      <c r="C7" s="28">
        <v>7996</v>
      </c>
      <c r="D7" s="90">
        <v>4.1113670000000004</v>
      </c>
      <c r="E7" s="102">
        <f t="shared" si="0"/>
        <v>1944.8519190819013</v>
      </c>
      <c r="F7" s="98" t="s">
        <v>9</v>
      </c>
      <c r="G7" s="28">
        <v>10000</v>
      </c>
      <c r="H7" s="112"/>
      <c r="I7" s="28"/>
      <c r="J7" s="29"/>
      <c r="K7" s="6"/>
      <c r="L7" s="6"/>
      <c r="M7" s="7"/>
      <c r="N7" s="5"/>
      <c r="O7" s="7"/>
      <c r="S7" s="17"/>
    </row>
    <row r="8" spans="1:19" x14ac:dyDescent="0.25">
      <c r="A8" s="86">
        <v>0.4375</v>
      </c>
      <c r="B8" s="30" t="s">
        <v>10</v>
      </c>
      <c r="C8" s="31">
        <v>2000</v>
      </c>
      <c r="D8" s="91">
        <v>4.1117822999999998</v>
      </c>
      <c r="E8" s="103">
        <f t="shared" si="0"/>
        <v>486.40707461579376</v>
      </c>
      <c r="F8" s="99" t="s">
        <v>9</v>
      </c>
      <c r="G8" s="31">
        <v>15000</v>
      </c>
      <c r="H8" s="113"/>
      <c r="I8" s="31"/>
      <c r="J8" s="32"/>
      <c r="K8" s="6"/>
      <c r="L8" s="6"/>
      <c r="M8" s="7"/>
      <c r="N8" s="5"/>
      <c r="O8" s="7"/>
      <c r="S8" s="17"/>
    </row>
    <row r="9" spans="1:19" x14ac:dyDescent="0.25">
      <c r="A9" s="87">
        <v>0.4381944444444445</v>
      </c>
      <c r="B9" s="33" t="s">
        <v>10</v>
      </c>
      <c r="C9" s="34">
        <v>1542</v>
      </c>
      <c r="D9" s="92">
        <v>4.1121350000000003</v>
      </c>
      <c r="E9" s="104">
        <f>+C9/D9</f>
        <v>374.98768887694587</v>
      </c>
      <c r="F9" s="38" t="s">
        <v>9</v>
      </c>
      <c r="G9" s="34">
        <v>20000</v>
      </c>
      <c r="H9" s="35" t="s">
        <v>9</v>
      </c>
      <c r="I9" s="34">
        <v>50000</v>
      </c>
      <c r="J9" s="36">
        <v>4.12</v>
      </c>
      <c r="K9" s="6"/>
      <c r="L9" s="6"/>
      <c r="M9" s="7"/>
      <c r="N9" s="5"/>
      <c r="O9" s="7"/>
      <c r="S9" s="17"/>
    </row>
    <row r="10" spans="1:19" x14ac:dyDescent="0.25">
      <c r="A10" s="87">
        <v>0.4381944444444445</v>
      </c>
      <c r="B10" s="33" t="s">
        <v>10</v>
      </c>
      <c r="C10" s="34">
        <v>3744.2</v>
      </c>
      <c r="D10" s="92">
        <v>4.1123111000000003</v>
      </c>
      <c r="E10" s="104">
        <f t="shared" si="0"/>
        <v>910.48559045058619</v>
      </c>
      <c r="F10" s="38" t="s">
        <v>9</v>
      </c>
      <c r="G10" s="34">
        <v>15000</v>
      </c>
      <c r="H10" s="35"/>
      <c r="I10" s="38"/>
      <c r="J10" s="36"/>
      <c r="K10" s="6"/>
      <c r="L10" s="6"/>
      <c r="M10" s="7"/>
      <c r="N10" s="5"/>
      <c r="O10" s="7"/>
      <c r="S10" s="17"/>
    </row>
    <row r="11" spans="1:19" x14ac:dyDescent="0.25">
      <c r="A11" s="87">
        <v>0.4381944444444445</v>
      </c>
      <c r="B11" s="33" t="s">
        <v>10</v>
      </c>
      <c r="C11" s="34">
        <v>4194.3999999999996</v>
      </c>
      <c r="D11" s="92">
        <v>4.1125234133333297</v>
      </c>
      <c r="E11" s="104">
        <f t="shared" si="0"/>
        <v>1019.9090870586209</v>
      </c>
      <c r="F11" s="38"/>
      <c r="G11" s="38"/>
      <c r="H11" s="35"/>
      <c r="I11" s="38"/>
      <c r="J11" s="36"/>
      <c r="K11" s="6"/>
      <c r="L11" s="6"/>
      <c r="M11" s="7"/>
      <c r="N11" s="5"/>
      <c r="O11" s="7"/>
      <c r="S11" s="17"/>
    </row>
    <row r="12" spans="1:19" x14ac:dyDescent="0.25">
      <c r="A12" s="87">
        <v>0.4381944444444445</v>
      </c>
      <c r="B12" s="33" t="s">
        <v>10</v>
      </c>
      <c r="C12" s="34">
        <v>4644.6000000000004</v>
      </c>
      <c r="D12" s="92">
        <v>4.1127563219047598</v>
      </c>
      <c r="E12" s="104">
        <f t="shared" si="0"/>
        <v>1129.3156308003497</v>
      </c>
      <c r="F12" s="38"/>
      <c r="G12" s="38"/>
      <c r="H12" s="35"/>
      <c r="I12" s="38"/>
      <c r="J12" s="36"/>
      <c r="K12" s="6"/>
      <c r="L12" s="6"/>
      <c r="M12" s="7"/>
      <c r="N12" s="5"/>
      <c r="O12" s="7"/>
      <c r="S12" s="17"/>
    </row>
    <row r="13" spans="1:19" x14ac:dyDescent="0.25">
      <c r="A13" s="87">
        <v>0.4381944444444445</v>
      </c>
      <c r="B13" s="33" t="s">
        <v>10</v>
      </c>
      <c r="C13" s="34">
        <v>5094.8</v>
      </c>
      <c r="D13" s="92">
        <v>4.1129892304761899</v>
      </c>
      <c r="E13" s="104">
        <f t="shared" si="0"/>
        <v>1238.7097836894018</v>
      </c>
      <c r="F13" s="38"/>
      <c r="G13" s="38"/>
      <c r="H13" s="35"/>
      <c r="I13" s="38"/>
      <c r="J13" s="36"/>
      <c r="K13" s="6"/>
      <c r="L13" s="6"/>
      <c r="M13" s="7"/>
      <c r="N13" s="5"/>
      <c r="O13" s="7"/>
      <c r="S13" s="17"/>
    </row>
    <row r="14" spans="1:19" x14ac:dyDescent="0.25">
      <c r="A14" s="87">
        <v>0.4381944444444445</v>
      </c>
      <c r="B14" s="33" t="s">
        <v>10</v>
      </c>
      <c r="C14" s="34">
        <v>5545</v>
      </c>
      <c r="D14" s="92">
        <v>4.11322213904762</v>
      </c>
      <c r="E14" s="104">
        <f t="shared" si="0"/>
        <v>1348.0915478306492</v>
      </c>
      <c r="F14" s="38"/>
      <c r="G14" s="38"/>
      <c r="H14" s="35"/>
      <c r="I14" s="38"/>
      <c r="J14" s="36"/>
      <c r="K14" s="6"/>
      <c r="L14" s="6"/>
      <c r="M14" s="7"/>
      <c r="N14" s="5"/>
      <c r="O14" s="7"/>
      <c r="S14" s="17"/>
    </row>
    <row r="15" spans="1:19" x14ac:dyDescent="0.25">
      <c r="A15" s="87">
        <v>0.4381944444444445</v>
      </c>
      <c r="B15" s="33" t="s">
        <v>10</v>
      </c>
      <c r="C15" s="34">
        <v>5995.2</v>
      </c>
      <c r="D15" s="92">
        <v>4.1134550476190501</v>
      </c>
      <c r="E15" s="104">
        <f t="shared" si="0"/>
        <v>1457.4609253284877</v>
      </c>
      <c r="F15" s="38"/>
      <c r="G15" s="38"/>
      <c r="H15" s="35"/>
      <c r="I15" s="38"/>
      <c r="J15" s="36"/>
      <c r="K15" s="6"/>
      <c r="L15" s="6"/>
      <c r="M15" s="7"/>
      <c r="N15" s="5"/>
      <c r="O15" s="7"/>
      <c r="S15" s="17"/>
    </row>
    <row r="16" spans="1:19" x14ac:dyDescent="0.25">
      <c r="A16" s="87">
        <v>0.4381944444444445</v>
      </c>
      <c r="B16" s="33" t="s">
        <v>10</v>
      </c>
      <c r="C16" s="34">
        <v>6445.4</v>
      </c>
      <c r="D16" s="92">
        <v>4.1136879561904802</v>
      </c>
      <c r="E16" s="104">
        <f t="shared" si="0"/>
        <v>1566.8179182868366</v>
      </c>
      <c r="F16" s="38"/>
      <c r="G16" s="38"/>
      <c r="H16" s="35"/>
      <c r="I16" s="38"/>
      <c r="J16" s="36"/>
      <c r="K16" s="6"/>
      <c r="L16" s="6"/>
      <c r="M16" s="7"/>
      <c r="N16" s="5"/>
      <c r="O16" s="7"/>
      <c r="S16" s="17"/>
    </row>
    <row r="17" spans="1:19" x14ac:dyDescent="0.25">
      <c r="A17" s="87">
        <v>0.4381944444444445</v>
      </c>
      <c r="B17" s="33" t="s">
        <v>10</v>
      </c>
      <c r="C17" s="34">
        <v>6895.6</v>
      </c>
      <c r="D17" s="92">
        <v>4.1139208647618997</v>
      </c>
      <c r="E17" s="104">
        <f t="shared" si="0"/>
        <v>1676.1625288091425</v>
      </c>
      <c r="F17" s="38"/>
      <c r="G17" s="38"/>
      <c r="H17" s="35"/>
      <c r="I17" s="38"/>
      <c r="J17" s="36"/>
      <c r="K17" s="6"/>
      <c r="L17" s="6"/>
      <c r="M17" s="7"/>
      <c r="N17" s="5"/>
      <c r="O17" s="7"/>
      <c r="S17" s="17"/>
    </row>
    <row r="18" spans="1:19" x14ac:dyDescent="0.25">
      <c r="A18" s="87">
        <v>0.4381944444444445</v>
      </c>
      <c r="B18" s="33" t="s">
        <v>10</v>
      </c>
      <c r="C18" s="34">
        <v>7345.8</v>
      </c>
      <c r="D18" s="92">
        <v>4.1141537733333298</v>
      </c>
      <c r="E18" s="104">
        <f t="shared" si="0"/>
        <v>1785.4947589983633</v>
      </c>
      <c r="F18" s="38"/>
      <c r="G18" s="38"/>
      <c r="H18" s="35"/>
      <c r="I18" s="38"/>
      <c r="J18" s="36"/>
      <c r="K18" s="6"/>
      <c r="L18" s="6"/>
      <c r="M18" s="7"/>
      <c r="N18" s="5"/>
      <c r="O18" s="7"/>
      <c r="S18" s="17"/>
    </row>
    <row r="19" spans="1:19" x14ac:dyDescent="0.25">
      <c r="A19" s="88">
        <v>0.45902777777777781</v>
      </c>
      <c r="B19" s="39" t="s">
        <v>10</v>
      </c>
      <c r="C19" s="40">
        <v>7796</v>
      </c>
      <c r="D19" s="93">
        <v>4.1143866819047599</v>
      </c>
      <c r="E19" s="105">
        <f t="shared" si="0"/>
        <v>1894.8146109569927</v>
      </c>
      <c r="F19" s="43"/>
      <c r="G19" s="43"/>
      <c r="H19" s="41"/>
      <c r="I19" s="43"/>
      <c r="J19" s="42"/>
      <c r="K19" s="6"/>
      <c r="L19" s="6"/>
      <c r="M19" s="7"/>
      <c r="N19" s="5"/>
      <c r="O19" s="7"/>
      <c r="S19" s="17"/>
    </row>
    <row r="20" spans="1:19" x14ac:dyDescent="0.25">
      <c r="A20" s="89">
        <v>0.54166666666666663</v>
      </c>
      <c r="B20" s="44" t="s">
        <v>10</v>
      </c>
      <c r="C20" s="45">
        <v>8246.2000000000007</v>
      </c>
      <c r="D20" s="94">
        <v>4.11461959047619</v>
      </c>
      <c r="E20" s="106">
        <f t="shared" si="0"/>
        <v>2004.1220867870456</v>
      </c>
      <c r="F20" s="48"/>
      <c r="G20" s="48"/>
      <c r="H20" s="46" t="s">
        <v>9</v>
      </c>
      <c r="I20" s="45">
        <v>10000</v>
      </c>
      <c r="J20" s="47">
        <v>4.1159999999999997</v>
      </c>
      <c r="K20" s="6"/>
      <c r="L20" s="6"/>
      <c r="M20" s="7"/>
      <c r="N20" s="5"/>
      <c r="O20" s="7"/>
      <c r="S20" s="17"/>
    </row>
    <row r="21" spans="1:19" x14ac:dyDescent="0.25">
      <c r="A21" s="89">
        <v>0.54166666666666663</v>
      </c>
      <c r="B21" s="44" t="s">
        <v>10</v>
      </c>
      <c r="C21" s="45">
        <v>8696.4</v>
      </c>
      <c r="D21" s="94">
        <v>4.1148524990476201</v>
      </c>
      <c r="E21" s="106">
        <f t="shared" si="0"/>
        <v>2113.4171885900591</v>
      </c>
      <c r="F21" s="48"/>
      <c r="G21" s="48"/>
      <c r="H21" s="46"/>
      <c r="I21" s="48"/>
      <c r="J21" s="47"/>
      <c r="K21" s="6"/>
      <c r="L21" s="6"/>
      <c r="M21" s="7"/>
      <c r="N21" s="5"/>
      <c r="O21" s="7"/>
    </row>
    <row r="22" spans="1:19" x14ac:dyDescent="0.25">
      <c r="A22" s="89">
        <v>0.54166666666666663</v>
      </c>
      <c r="B22" s="44" t="s">
        <v>10</v>
      </c>
      <c r="C22" s="45">
        <v>946.6</v>
      </c>
      <c r="D22" s="94">
        <v>4.1150854076190502</v>
      </c>
      <c r="E22" s="106">
        <f t="shared" si="0"/>
        <v>230.03167765300256</v>
      </c>
      <c r="F22" s="48"/>
      <c r="G22" s="48"/>
      <c r="H22" s="46"/>
      <c r="I22" s="48"/>
      <c r="J22" s="47"/>
      <c r="K22" s="6"/>
      <c r="L22" s="6"/>
      <c r="M22" s="7"/>
      <c r="N22" s="5"/>
      <c r="O22" s="7"/>
    </row>
    <row r="23" spans="1:19" x14ac:dyDescent="0.25">
      <c r="A23" s="89">
        <v>0.54166666666666663</v>
      </c>
      <c r="B23" s="44" t="s">
        <v>10</v>
      </c>
      <c r="C23" s="45">
        <v>596.79999999999995</v>
      </c>
      <c r="D23" s="94">
        <v>4.1153183161904803</v>
      </c>
      <c r="E23" s="106">
        <f t="shared" si="0"/>
        <v>145.01915870081547</v>
      </c>
      <c r="F23" s="48"/>
      <c r="G23" s="48"/>
      <c r="H23" s="46"/>
      <c r="I23" s="48"/>
      <c r="J23" s="47"/>
      <c r="K23" s="6"/>
      <c r="L23" s="6"/>
      <c r="M23" s="7"/>
      <c r="N23" s="5"/>
      <c r="O23" s="7"/>
    </row>
    <row r="24" spans="1:19" x14ac:dyDescent="0.25">
      <c r="A24" s="89">
        <v>0.54166666666666663</v>
      </c>
      <c r="B24" s="44" t="s">
        <v>10</v>
      </c>
      <c r="C24" s="45">
        <v>147</v>
      </c>
      <c r="D24" s="94">
        <v>4.1155512247619104</v>
      </c>
      <c r="E24" s="106">
        <f t="shared" si="0"/>
        <v>35.718180134789627</v>
      </c>
      <c r="F24" s="48"/>
      <c r="G24" s="48"/>
      <c r="H24" s="46"/>
      <c r="I24" s="48"/>
      <c r="J24" s="47"/>
      <c r="K24" s="6"/>
      <c r="L24" s="6"/>
      <c r="M24" s="7"/>
      <c r="N24" s="5"/>
      <c r="O24" s="7"/>
    </row>
    <row r="25" spans="1:19" x14ac:dyDescent="0.25">
      <c r="A25" s="89">
        <v>0.54166666666666663</v>
      </c>
      <c r="B25" s="44" t="s">
        <v>10</v>
      </c>
      <c r="C25" s="45">
        <v>10497.2</v>
      </c>
      <c r="D25" s="94">
        <v>4.1157841333333298</v>
      </c>
      <c r="E25" s="106">
        <f t="shared" si="0"/>
        <v>2550.473897545844</v>
      </c>
      <c r="F25" s="48"/>
      <c r="G25" s="48"/>
      <c r="H25" s="46"/>
      <c r="I25" s="48"/>
      <c r="J25" s="47"/>
      <c r="K25" s="6"/>
      <c r="L25" s="6"/>
      <c r="M25" s="7"/>
      <c r="N25" s="5"/>
      <c r="O25" s="7"/>
    </row>
    <row r="26" spans="1:19" x14ac:dyDescent="0.25">
      <c r="A26" s="89">
        <v>0.54166666666666663</v>
      </c>
      <c r="B26" s="44" t="s">
        <v>10</v>
      </c>
      <c r="C26" s="45">
        <v>5017.3999999999996</v>
      </c>
      <c r="D26" s="94">
        <v>4.1160170419047599</v>
      </c>
      <c r="E26" s="106">
        <f t="shared" si="0"/>
        <v>1218.993981054585</v>
      </c>
      <c r="F26" s="48"/>
      <c r="G26" s="48"/>
      <c r="H26" s="46"/>
      <c r="I26" s="48"/>
      <c r="J26" s="47"/>
      <c r="K26" s="6"/>
      <c r="L26" s="6"/>
      <c r="M26" s="7"/>
      <c r="N26" s="5"/>
      <c r="O26" s="7"/>
    </row>
    <row r="27" spans="1:19" x14ac:dyDescent="0.25">
      <c r="A27" s="89">
        <v>0.54166666666666663</v>
      </c>
      <c r="B27" s="44" t="s">
        <v>10</v>
      </c>
      <c r="C27" s="45">
        <v>5297.6</v>
      </c>
      <c r="D27" s="94">
        <v>4.11624995047619</v>
      </c>
      <c r="E27" s="106">
        <f t="shared" si="0"/>
        <v>1286.9966750651636</v>
      </c>
      <c r="F27" s="48"/>
      <c r="G27" s="48"/>
      <c r="H27" s="46"/>
      <c r="I27" s="48"/>
      <c r="J27" s="47"/>
      <c r="K27" s="6"/>
      <c r="L27" s="6"/>
      <c r="M27" s="7"/>
      <c r="N27" s="5"/>
      <c r="O27" s="7"/>
    </row>
    <row r="28" spans="1:19" x14ac:dyDescent="0.25">
      <c r="A28" s="89">
        <v>0.54166666666666663</v>
      </c>
      <c r="B28" s="44" t="s">
        <v>10</v>
      </c>
      <c r="C28" s="45">
        <v>5577.8</v>
      </c>
      <c r="D28" s="94">
        <v>4.1164828590476201</v>
      </c>
      <c r="E28" s="106">
        <f t="shared" si="0"/>
        <v>1354.9916739579153</v>
      </c>
      <c r="F28" s="48"/>
      <c r="G28" s="48"/>
      <c r="H28" s="46"/>
      <c r="I28" s="48"/>
      <c r="J28" s="47"/>
      <c r="K28" s="6"/>
      <c r="L28" s="6"/>
      <c r="M28" s="7"/>
      <c r="N28" s="5"/>
      <c r="O28" s="7"/>
    </row>
    <row r="29" spans="1:19" x14ac:dyDescent="0.25">
      <c r="A29" s="89">
        <v>0.54166666666666663</v>
      </c>
      <c r="B29" s="44" t="s">
        <v>10</v>
      </c>
      <c r="C29" s="45">
        <v>5858</v>
      </c>
      <c r="D29" s="94">
        <v>4.1167157676190502</v>
      </c>
      <c r="E29" s="106">
        <f t="shared" si="0"/>
        <v>1422.9789790389248</v>
      </c>
      <c r="F29" s="48"/>
      <c r="G29" s="48"/>
      <c r="H29" s="46"/>
      <c r="I29" s="48"/>
      <c r="J29" s="47"/>
      <c r="K29" s="6"/>
      <c r="L29" s="6"/>
      <c r="M29" s="7"/>
      <c r="N29" s="5"/>
      <c r="O29" s="7"/>
    </row>
    <row r="30" spans="1:19" x14ac:dyDescent="0.25">
      <c r="A30" s="89">
        <v>0.54166666666666663</v>
      </c>
      <c r="B30" s="44" t="s">
        <v>10</v>
      </c>
      <c r="C30" s="45">
        <v>6138.2</v>
      </c>
      <c r="D30" s="94">
        <v>4.1169486761904803</v>
      </c>
      <c r="E30" s="106">
        <f t="shared" si="0"/>
        <v>1490.9585916139804</v>
      </c>
      <c r="F30" s="48"/>
      <c r="G30" s="48"/>
      <c r="H30" s="46"/>
      <c r="I30" s="48"/>
      <c r="J30" s="47"/>
      <c r="K30" s="6"/>
      <c r="L30" s="6"/>
      <c r="M30" s="7"/>
      <c r="N30" s="5"/>
      <c r="O30" s="7"/>
    </row>
    <row r="31" spans="1:19" x14ac:dyDescent="0.25">
      <c r="A31" s="89">
        <v>0.54166666666666663</v>
      </c>
      <c r="B31" s="44" t="s">
        <v>10</v>
      </c>
      <c r="C31" s="45">
        <v>6418.4</v>
      </c>
      <c r="D31" s="94">
        <v>4.1171815847619104</v>
      </c>
      <c r="E31" s="106">
        <f t="shared" si="0"/>
        <v>1558.9305129885752</v>
      </c>
      <c r="F31" s="48"/>
      <c r="G31" s="48"/>
      <c r="H31" s="46"/>
      <c r="I31" s="48"/>
      <c r="J31" s="47"/>
      <c r="K31" s="6"/>
      <c r="L31" s="6"/>
      <c r="M31" s="7"/>
      <c r="N31" s="5"/>
      <c r="O31" s="7"/>
    </row>
    <row r="32" spans="1:19" x14ac:dyDescent="0.25">
      <c r="A32" s="89">
        <v>0.54166666666666663</v>
      </c>
      <c r="B32" s="44" t="s">
        <v>10</v>
      </c>
      <c r="C32" s="45">
        <v>6698.6</v>
      </c>
      <c r="D32" s="94">
        <v>4.1174144933333299</v>
      </c>
      <c r="E32" s="106">
        <f t="shared" si="0"/>
        <v>1626.8947444679109</v>
      </c>
      <c r="F32" s="48"/>
      <c r="G32" s="48"/>
      <c r="H32" s="46"/>
      <c r="I32" s="48"/>
      <c r="J32" s="47"/>
      <c r="K32" s="6"/>
      <c r="L32" s="6"/>
      <c r="M32" s="7"/>
      <c r="N32" s="5"/>
      <c r="O32" s="7"/>
    </row>
    <row r="33" spans="1:15" x14ac:dyDescent="0.25">
      <c r="A33" s="89">
        <v>0.54166666666666663</v>
      </c>
      <c r="B33" s="44" t="s">
        <v>10</v>
      </c>
      <c r="C33" s="45">
        <v>6978.8</v>
      </c>
      <c r="D33" s="94">
        <v>4.11764740190476</v>
      </c>
      <c r="E33" s="106">
        <f t="shared" si="0"/>
        <v>1694.8512873568814</v>
      </c>
      <c r="F33" s="48"/>
      <c r="G33" s="48"/>
      <c r="H33" s="46"/>
      <c r="I33" s="48"/>
      <c r="J33" s="47"/>
      <c r="K33" s="6"/>
      <c r="L33" s="6"/>
      <c r="M33" s="7"/>
      <c r="N33" s="5"/>
      <c r="O33" s="7"/>
    </row>
    <row r="34" spans="1:15" x14ac:dyDescent="0.25">
      <c r="A34" s="89">
        <v>0.54166666666666663</v>
      </c>
      <c r="B34" s="44" t="s">
        <v>10</v>
      </c>
      <c r="C34" s="45">
        <v>7259</v>
      </c>
      <c r="D34" s="94">
        <v>4.1178803104761901</v>
      </c>
      <c r="E34" s="106">
        <f t="shared" si="0"/>
        <v>1762.8001429600979</v>
      </c>
      <c r="F34" s="48"/>
      <c r="G34" s="48"/>
      <c r="H34" s="46"/>
      <c r="I34" s="48"/>
      <c r="J34" s="47"/>
      <c r="K34" s="6"/>
      <c r="L34" s="6"/>
      <c r="M34" s="7"/>
      <c r="N34" s="5"/>
      <c r="O34" s="7"/>
    </row>
    <row r="35" spans="1:15" x14ac:dyDescent="0.25">
      <c r="A35" s="89">
        <v>0.54166666666666663</v>
      </c>
      <c r="B35" s="44" t="s">
        <v>10</v>
      </c>
      <c r="C35" s="45">
        <v>7539.2</v>
      </c>
      <c r="D35" s="94">
        <v>4.1181132190476202</v>
      </c>
      <c r="E35" s="106">
        <f t="shared" si="0"/>
        <v>1830.7413125818723</v>
      </c>
      <c r="F35" s="48"/>
      <c r="G35" s="48"/>
      <c r="H35" s="46"/>
      <c r="I35" s="48"/>
      <c r="J35" s="47"/>
      <c r="K35" s="6"/>
      <c r="L35" s="6"/>
      <c r="M35" s="7"/>
      <c r="N35" s="5"/>
      <c r="O35" s="7"/>
    </row>
    <row r="36" spans="1:15" x14ac:dyDescent="0.25">
      <c r="A36" s="89">
        <v>0.54166666666666663</v>
      </c>
      <c r="B36" s="44" t="s">
        <v>10</v>
      </c>
      <c r="C36" s="45">
        <v>7819.4</v>
      </c>
      <c r="D36" s="94">
        <v>4.1183461276190503</v>
      </c>
      <c r="E36" s="106">
        <f t="shared" si="0"/>
        <v>1898.6747975262217</v>
      </c>
      <c r="F36" s="48"/>
      <c r="G36" s="48"/>
      <c r="H36" s="46"/>
      <c r="I36" s="48"/>
      <c r="J36" s="47"/>
      <c r="K36" s="6"/>
      <c r="L36" s="6"/>
      <c r="M36" s="7"/>
      <c r="N36" s="5"/>
      <c r="O36" s="7"/>
    </row>
    <row r="37" spans="1:15" x14ac:dyDescent="0.25">
      <c r="A37" s="89">
        <v>0.54166666666666663</v>
      </c>
      <c r="B37" s="44" t="s">
        <v>10</v>
      </c>
      <c r="C37" s="45">
        <v>8099.6</v>
      </c>
      <c r="D37" s="94">
        <v>4.1185790361904804</v>
      </c>
      <c r="E37" s="106">
        <f t="shared" si="0"/>
        <v>1966.6005990968681</v>
      </c>
      <c r="F37" s="48"/>
      <c r="G37" s="48"/>
      <c r="H37" s="46"/>
      <c r="I37" s="48"/>
      <c r="J37" s="47"/>
      <c r="K37" s="6"/>
      <c r="L37" s="6"/>
      <c r="M37" s="7"/>
      <c r="N37" s="5"/>
      <c r="O37" s="7"/>
    </row>
    <row r="38" spans="1:15" x14ac:dyDescent="0.25">
      <c r="A38" s="89">
        <v>0.54166666666666663</v>
      </c>
      <c r="B38" s="44" t="s">
        <v>10</v>
      </c>
      <c r="C38" s="45">
        <v>8379.7999999999993</v>
      </c>
      <c r="D38" s="94">
        <v>4.1188119447619096</v>
      </c>
      <c r="E38" s="106">
        <f t="shared" si="0"/>
        <v>2034.5187185972384</v>
      </c>
      <c r="F38" s="48"/>
      <c r="G38" s="48"/>
      <c r="H38" s="46"/>
      <c r="I38" s="48"/>
      <c r="J38" s="47"/>
      <c r="K38" s="6"/>
      <c r="L38" s="6"/>
      <c r="M38" s="7"/>
      <c r="N38" s="5"/>
      <c r="O38" s="7"/>
    </row>
    <row r="39" spans="1:15" x14ac:dyDescent="0.25">
      <c r="A39" s="89">
        <v>0.54166666666666663</v>
      </c>
      <c r="B39" s="44" t="s">
        <v>10</v>
      </c>
      <c r="C39" s="45">
        <v>8660</v>
      </c>
      <c r="D39" s="94">
        <v>4.1190448533333299</v>
      </c>
      <c r="E39" s="106">
        <f t="shared" si="0"/>
        <v>2102.4291573304695</v>
      </c>
      <c r="F39" s="48"/>
      <c r="G39" s="48"/>
      <c r="H39" s="46"/>
      <c r="I39" s="48"/>
      <c r="J39" s="47"/>
      <c r="K39" s="6"/>
      <c r="L39" s="6"/>
      <c r="M39" s="7"/>
      <c r="N39" s="5"/>
      <c r="O39" s="7"/>
    </row>
    <row r="40" spans="1:15" x14ac:dyDescent="0.25">
      <c r="A40" s="89">
        <v>0.54166666666666663</v>
      </c>
      <c r="B40" s="44" t="s">
        <v>10</v>
      </c>
      <c r="C40" s="45">
        <v>8940.2000000000007</v>
      </c>
      <c r="D40" s="94">
        <v>4.11927776190476</v>
      </c>
      <c r="E40" s="106">
        <f t="shared" si="0"/>
        <v>2170.3319165993894</v>
      </c>
      <c r="F40" s="48"/>
      <c r="G40" s="48"/>
      <c r="H40" s="46"/>
      <c r="I40" s="48"/>
      <c r="J40" s="47"/>
      <c r="K40" s="6"/>
      <c r="L40" s="6"/>
      <c r="M40" s="7"/>
      <c r="N40" s="5"/>
      <c r="O40" s="7"/>
    </row>
    <row r="41" spans="1:15" x14ac:dyDescent="0.25">
      <c r="A41" s="89">
        <v>0.54166666666666663</v>
      </c>
      <c r="B41" s="44" t="s">
        <v>10</v>
      </c>
      <c r="C41" s="45">
        <v>9220.4</v>
      </c>
      <c r="D41" s="94">
        <v>4.1195106704761901</v>
      </c>
      <c r="E41" s="106">
        <f t="shared" si="0"/>
        <v>2238.2269977065453</v>
      </c>
      <c r="F41" s="48"/>
      <c r="G41" s="48"/>
      <c r="H41" s="46"/>
      <c r="I41" s="48"/>
      <c r="J41" s="47"/>
      <c r="K41" s="6"/>
      <c r="L41" s="6"/>
      <c r="M41" s="7"/>
      <c r="N41" s="5"/>
      <c r="O41" s="7"/>
    </row>
    <row r="42" spans="1:15" x14ac:dyDescent="0.25">
      <c r="A42" s="89">
        <v>0.54166666666666663</v>
      </c>
      <c r="B42" s="44" t="s">
        <v>10</v>
      </c>
      <c r="C42" s="45">
        <v>9500.6</v>
      </c>
      <c r="D42" s="94">
        <v>4.1197435790476202</v>
      </c>
      <c r="E42" s="106">
        <f t="shared" si="0"/>
        <v>2306.1144019541862</v>
      </c>
      <c r="F42" s="48"/>
      <c r="G42" s="48"/>
      <c r="H42" s="46"/>
      <c r="I42" s="48"/>
      <c r="J42" s="47"/>
      <c r="K42" s="6"/>
      <c r="L42" s="6"/>
      <c r="M42" s="7"/>
      <c r="N42" s="5"/>
      <c r="O42" s="7"/>
    </row>
    <row r="43" spans="1:15" x14ac:dyDescent="0.25">
      <c r="A43" s="89">
        <v>0.54166666666666663</v>
      </c>
      <c r="B43" s="44" t="s">
        <v>10</v>
      </c>
      <c r="C43" s="45">
        <v>9780.7999999999993</v>
      </c>
      <c r="D43" s="94">
        <v>4.1199764876190503</v>
      </c>
      <c r="E43" s="106">
        <f t="shared" si="0"/>
        <v>2373.9941306442647</v>
      </c>
      <c r="F43" s="48"/>
      <c r="G43" s="48"/>
      <c r="H43" s="46"/>
      <c r="I43" s="48"/>
      <c r="J43" s="47"/>
      <c r="K43" s="6"/>
      <c r="L43" s="6"/>
      <c r="M43" s="7"/>
      <c r="N43" s="5"/>
      <c r="O43" s="7"/>
    </row>
    <row r="44" spans="1:15" ht="15.75" thickBot="1" x14ac:dyDescent="0.3">
      <c r="A44" s="89">
        <v>0.54166666666666663</v>
      </c>
      <c r="B44" s="49" t="s">
        <v>10</v>
      </c>
      <c r="C44" s="50">
        <v>10061</v>
      </c>
      <c r="D44" s="95">
        <v>4.1202093961904804</v>
      </c>
      <c r="E44" s="107">
        <f t="shared" si="0"/>
        <v>2441.866185078442</v>
      </c>
      <c r="F44" s="53"/>
      <c r="G44" s="53"/>
      <c r="H44" s="51"/>
      <c r="I44" s="53"/>
      <c r="J44" s="52"/>
      <c r="K44" s="9"/>
      <c r="L44" s="9"/>
      <c r="M44" s="10"/>
      <c r="N44" s="8"/>
      <c r="O44" s="10"/>
    </row>
    <row r="46" spans="1:15" x14ac:dyDescent="0.25">
      <c r="C46" s="14"/>
      <c r="D46" s="14"/>
      <c r="E46" s="14"/>
      <c r="F46" s="14"/>
      <c r="G46" s="14"/>
    </row>
  </sheetData>
  <mergeCells count="5">
    <mergeCell ref="F1:G1"/>
    <mergeCell ref="H1:J1"/>
    <mergeCell ref="K1:M1"/>
    <mergeCell ref="N1:O1"/>
    <mergeCell ref="B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8C8B3-ED5E-4169-8D6A-B14356FF7C78}">
  <dimension ref="A1:G120"/>
  <sheetViews>
    <sheetView zoomScale="85" workbookViewId="0">
      <pane ySplit="1" topLeftCell="A35" activePane="bottomLeft" state="frozen"/>
      <selection pane="bottomLeft" activeCell="B42" sqref="B42"/>
    </sheetView>
  </sheetViews>
  <sheetFormatPr defaultRowHeight="15" x14ac:dyDescent="0.25"/>
  <cols>
    <col min="2" max="2" width="28" customWidth="1"/>
    <col min="3" max="3" width="16.7109375" style="1" customWidth="1"/>
    <col min="4" max="4" width="15" customWidth="1"/>
    <col min="6" max="6" width="17.140625" bestFit="1" customWidth="1"/>
    <col min="7" max="7" width="13.42578125" bestFit="1" customWidth="1"/>
  </cols>
  <sheetData>
    <row r="1" spans="1:7" ht="15.75" thickBot="1" x14ac:dyDescent="0.3">
      <c r="A1" s="21" t="s">
        <v>38</v>
      </c>
      <c r="B1" s="72" t="s">
        <v>33</v>
      </c>
      <c r="C1" s="37" t="s">
        <v>34</v>
      </c>
      <c r="D1" s="37" t="s">
        <v>35</v>
      </c>
      <c r="E1" s="69"/>
      <c r="F1" s="37" t="s">
        <v>36</v>
      </c>
      <c r="G1" s="37" t="s">
        <v>37</v>
      </c>
    </row>
    <row r="2" spans="1:7" x14ac:dyDescent="0.25">
      <c r="A2" s="126">
        <v>0.41597222222222219</v>
      </c>
      <c r="B2" s="73" t="s">
        <v>19</v>
      </c>
      <c r="C2" s="20"/>
      <c r="D2" s="54"/>
      <c r="E2" s="70"/>
      <c r="F2" s="54"/>
      <c r="G2" s="55"/>
    </row>
    <row r="3" spans="1:7" x14ac:dyDescent="0.25">
      <c r="A3" s="127"/>
      <c r="B3" s="74" t="s">
        <v>2</v>
      </c>
      <c r="C3" s="57">
        <f>C4-C5</f>
        <v>65000</v>
      </c>
      <c r="D3" s="57">
        <f>D4-D5</f>
        <v>65000</v>
      </c>
      <c r="E3" s="43"/>
      <c r="F3" s="6"/>
      <c r="G3" s="7"/>
    </row>
    <row r="4" spans="1:7" x14ac:dyDescent="0.25">
      <c r="A4" s="127"/>
      <c r="B4" s="75" t="s">
        <v>11</v>
      </c>
      <c r="C4" s="56">
        <f>+Instructions!G3+Instructions!G4</f>
        <v>65000</v>
      </c>
      <c r="D4" s="56">
        <f>+Instructions!G3+Instructions!G4</f>
        <v>65000</v>
      </c>
      <c r="E4" s="43"/>
      <c r="F4" s="6"/>
      <c r="G4" s="7"/>
    </row>
    <row r="5" spans="1:7" x14ac:dyDescent="0.25">
      <c r="A5" s="127"/>
      <c r="B5" s="75" t="s">
        <v>13</v>
      </c>
      <c r="C5" s="80"/>
      <c r="D5" s="80"/>
      <c r="E5" s="43"/>
      <c r="F5" s="6"/>
      <c r="G5" s="7"/>
    </row>
    <row r="6" spans="1:7" x14ac:dyDescent="0.25">
      <c r="A6" s="127"/>
      <c r="B6" s="74" t="s">
        <v>12</v>
      </c>
      <c r="C6" s="3"/>
      <c r="D6" s="3"/>
      <c r="E6" s="43"/>
      <c r="F6" s="6"/>
      <c r="G6" s="7"/>
    </row>
    <row r="7" spans="1:7" x14ac:dyDescent="0.25">
      <c r="A7" s="127"/>
      <c r="B7" s="75" t="s">
        <v>11</v>
      </c>
      <c r="C7" s="3"/>
      <c r="D7" s="3"/>
      <c r="E7" s="43"/>
      <c r="F7" s="6"/>
      <c r="G7" s="7"/>
    </row>
    <row r="8" spans="1:7" x14ac:dyDescent="0.25">
      <c r="A8" s="127"/>
      <c r="B8" s="75" t="s">
        <v>13</v>
      </c>
      <c r="C8" s="3"/>
      <c r="D8" s="3"/>
      <c r="E8" s="43"/>
      <c r="F8" s="6"/>
      <c r="G8" s="7"/>
    </row>
    <row r="9" spans="1:7" x14ac:dyDescent="0.25">
      <c r="A9" s="127"/>
      <c r="B9" s="74" t="s">
        <v>3</v>
      </c>
      <c r="C9" s="3"/>
      <c r="D9" s="3"/>
      <c r="E9" s="43"/>
      <c r="F9" s="6"/>
      <c r="G9" s="7"/>
    </row>
    <row r="10" spans="1:7" x14ac:dyDescent="0.25">
      <c r="A10" s="127"/>
      <c r="B10" s="75" t="s">
        <v>11</v>
      </c>
      <c r="C10" s="3"/>
      <c r="D10" s="3"/>
      <c r="E10" s="43"/>
      <c r="F10" s="6"/>
      <c r="G10" s="7"/>
    </row>
    <row r="11" spans="1:7" x14ac:dyDescent="0.25">
      <c r="A11" s="127"/>
      <c r="B11" s="75" t="s">
        <v>13</v>
      </c>
      <c r="C11" s="3"/>
      <c r="D11" s="3"/>
      <c r="E11" s="43"/>
      <c r="F11" s="6"/>
      <c r="G11" s="7"/>
    </row>
    <row r="12" spans="1:7" x14ac:dyDescent="0.25">
      <c r="A12" s="127"/>
      <c r="B12" s="74" t="s">
        <v>14</v>
      </c>
      <c r="C12" s="3"/>
      <c r="D12" s="3"/>
      <c r="E12" s="43"/>
      <c r="F12" s="6"/>
      <c r="G12" s="7"/>
    </row>
    <row r="13" spans="1:7" x14ac:dyDescent="0.25">
      <c r="A13" s="127"/>
      <c r="B13" s="75" t="s">
        <v>11</v>
      </c>
      <c r="C13" s="3"/>
      <c r="D13" s="3"/>
      <c r="E13" s="43"/>
      <c r="F13" s="6"/>
      <c r="G13" s="7"/>
    </row>
    <row r="14" spans="1:7" x14ac:dyDescent="0.25">
      <c r="A14" s="127"/>
      <c r="B14" s="75" t="s">
        <v>13</v>
      </c>
      <c r="C14" s="3"/>
      <c r="D14" s="3"/>
      <c r="E14" s="43"/>
      <c r="F14" s="6"/>
      <c r="G14" s="7"/>
    </row>
    <row r="15" spans="1:7" x14ac:dyDescent="0.25">
      <c r="A15" s="127"/>
      <c r="B15" s="74" t="s">
        <v>4</v>
      </c>
      <c r="C15" s="3"/>
      <c r="D15" s="3"/>
      <c r="E15" s="43"/>
      <c r="F15" s="6"/>
      <c r="G15" s="7"/>
    </row>
    <row r="16" spans="1:7" x14ac:dyDescent="0.25">
      <c r="A16" s="127"/>
      <c r="B16" s="75" t="s">
        <v>11</v>
      </c>
      <c r="C16" s="3"/>
      <c r="D16" s="3"/>
      <c r="E16" s="43"/>
      <c r="F16" s="6"/>
      <c r="G16" s="7"/>
    </row>
    <row r="17" spans="1:7" x14ac:dyDescent="0.25">
      <c r="A17" s="127"/>
      <c r="B17" s="75" t="s">
        <v>13</v>
      </c>
      <c r="C17" s="3"/>
      <c r="D17" s="3"/>
      <c r="E17" s="43"/>
      <c r="F17" s="6"/>
      <c r="G17" s="7"/>
    </row>
    <row r="18" spans="1:7" x14ac:dyDescent="0.25">
      <c r="A18" s="127"/>
      <c r="B18" s="76" t="s">
        <v>15</v>
      </c>
      <c r="C18" s="57">
        <f>C3+C6+C2+C9</f>
        <v>65000</v>
      </c>
      <c r="D18" s="57">
        <f>D3+D6+D2+D9</f>
        <v>65000</v>
      </c>
      <c r="E18" s="43"/>
      <c r="F18" s="6"/>
      <c r="G18" s="7"/>
    </row>
    <row r="19" spans="1:7" x14ac:dyDescent="0.25">
      <c r="A19" s="127"/>
      <c r="B19" s="77" t="s">
        <v>16</v>
      </c>
      <c r="C19" s="57">
        <f>C15-C12</f>
        <v>0</v>
      </c>
      <c r="D19" s="57">
        <f>D15-D12</f>
        <v>0</v>
      </c>
      <c r="E19" s="43"/>
      <c r="F19" s="6"/>
      <c r="G19" s="7"/>
    </row>
    <row r="20" spans="1:7" ht="15.75" thickBot="1" x14ac:dyDescent="0.3">
      <c r="A20" s="128"/>
      <c r="B20" s="78" t="s">
        <v>17</v>
      </c>
      <c r="C20" s="58">
        <f>C18+C19</f>
        <v>65000</v>
      </c>
      <c r="D20" s="58">
        <f>D18+D19</f>
        <v>65000</v>
      </c>
      <c r="E20" s="71"/>
      <c r="F20" s="9"/>
      <c r="G20" s="10"/>
    </row>
    <row r="21" spans="1:7" x14ac:dyDescent="0.25">
      <c r="A21" s="126">
        <v>0.4375</v>
      </c>
      <c r="B21" s="73" t="s">
        <v>19</v>
      </c>
      <c r="C21" s="20"/>
      <c r="D21" s="20"/>
      <c r="E21" s="70"/>
      <c r="F21" s="54"/>
      <c r="G21" s="55"/>
    </row>
    <row r="22" spans="1:7" x14ac:dyDescent="0.25">
      <c r="A22" s="127"/>
      <c r="B22" s="74" t="s">
        <v>2</v>
      </c>
      <c r="C22" s="57">
        <f>C23-C24</f>
        <v>205000</v>
      </c>
      <c r="D22" s="57">
        <f>D23-D24</f>
        <v>205000</v>
      </c>
      <c r="E22" s="43"/>
      <c r="F22" s="6"/>
      <c r="G22" s="7"/>
    </row>
    <row r="23" spans="1:7" x14ac:dyDescent="0.25">
      <c r="A23" s="127"/>
      <c r="B23" s="75" t="s">
        <v>11</v>
      </c>
      <c r="C23" s="56">
        <f>+Instructions!G5+Instructions!G6+Instructions!G7+Instructions!G8+C4</f>
        <v>205000</v>
      </c>
      <c r="D23" s="56">
        <f>+Instructions!G5+Instructions!G6+Instructions!G7+Instructions!G8+D4</f>
        <v>205000</v>
      </c>
      <c r="E23" s="43"/>
      <c r="F23" s="6"/>
      <c r="G23" s="7"/>
    </row>
    <row r="24" spans="1:7" x14ac:dyDescent="0.25">
      <c r="A24" s="127"/>
      <c r="B24" s="75" t="s">
        <v>13</v>
      </c>
      <c r="C24" s="80"/>
      <c r="D24" s="80"/>
      <c r="E24" s="43"/>
      <c r="F24" s="6"/>
      <c r="G24" s="7"/>
    </row>
    <row r="25" spans="1:7" x14ac:dyDescent="0.25">
      <c r="A25" s="127"/>
      <c r="B25" s="74" t="s">
        <v>12</v>
      </c>
      <c r="C25" s="3"/>
      <c r="D25" s="6"/>
      <c r="E25" s="43"/>
      <c r="F25" s="63">
        <f>F26-F27</f>
        <v>-10426</v>
      </c>
      <c r="G25" s="7"/>
    </row>
    <row r="26" spans="1:7" x14ac:dyDescent="0.25">
      <c r="A26" s="127"/>
      <c r="B26" s="75" t="s">
        <v>11</v>
      </c>
      <c r="C26" s="3"/>
      <c r="D26" s="6"/>
      <c r="E26" s="43"/>
      <c r="F26" s="6"/>
      <c r="G26" s="7"/>
    </row>
    <row r="27" spans="1:7" x14ac:dyDescent="0.25">
      <c r="A27" s="127"/>
      <c r="B27" s="75" t="s">
        <v>13</v>
      </c>
      <c r="C27" s="3"/>
      <c r="D27" s="6"/>
      <c r="E27" s="43"/>
      <c r="F27" s="65">
        <f>F28</f>
        <v>10426</v>
      </c>
      <c r="G27" s="7"/>
    </row>
    <row r="28" spans="1:7" x14ac:dyDescent="0.25">
      <c r="A28" s="127"/>
      <c r="B28" s="79" t="s">
        <v>18</v>
      </c>
      <c r="C28" s="3"/>
      <c r="D28" s="6"/>
      <c r="E28" s="43"/>
      <c r="F28" s="66">
        <f>+Instructions!C5+Instructions!C6+Instructions!C7+Instructions!C8</f>
        <v>10426</v>
      </c>
      <c r="G28" s="67">
        <v>0</v>
      </c>
    </row>
    <row r="29" spans="1:7" x14ac:dyDescent="0.25">
      <c r="A29" s="127"/>
      <c r="B29" s="74" t="s">
        <v>3</v>
      </c>
      <c r="C29" s="3"/>
      <c r="D29" s="6"/>
      <c r="E29" s="43"/>
      <c r="F29" s="6"/>
      <c r="G29" s="7"/>
    </row>
    <row r="30" spans="1:7" x14ac:dyDescent="0.25">
      <c r="A30" s="127"/>
      <c r="B30" s="75" t="s">
        <v>11</v>
      </c>
      <c r="C30" s="3"/>
      <c r="D30" s="6"/>
      <c r="E30" s="43"/>
      <c r="F30" s="6"/>
      <c r="G30" s="7"/>
    </row>
    <row r="31" spans="1:7" x14ac:dyDescent="0.25">
      <c r="A31" s="127"/>
      <c r="B31" s="75" t="s">
        <v>13</v>
      </c>
      <c r="C31" s="3"/>
      <c r="D31" s="6"/>
      <c r="E31" s="43"/>
      <c r="F31" s="6"/>
      <c r="G31" s="7"/>
    </row>
    <row r="32" spans="1:7" x14ac:dyDescent="0.25">
      <c r="A32" s="127"/>
      <c r="B32" s="74" t="s">
        <v>14</v>
      </c>
      <c r="C32" s="3"/>
      <c r="D32" s="6"/>
      <c r="E32" s="43"/>
      <c r="F32" s="6"/>
      <c r="G32" s="7"/>
    </row>
    <row r="33" spans="1:7" x14ac:dyDescent="0.25">
      <c r="A33" s="127"/>
      <c r="B33" s="75" t="s">
        <v>11</v>
      </c>
      <c r="C33" s="3"/>
      <c r="D33" s="6"/>
      <c r="E33" s="43"/>
      <c r="F33" s="6"/>
      <c r="G33" s="7"/>
    </row>
    <row r="34" spans="1:7" x14ac:dyDescent="0.25">
      <c r="A34" s="127"/>
      <c r="B34" s="75" t="s">
        <v>13</v>
      </c>
      <c r="C34" s="3"/>
      <c r="D34" s="6"/>
      <c r="E34" s="43"/>
      <c r="F34" s="6"/>
      <c r="G34" s="7"/>
    </row>
    <row r="35" spans="1:7" x14ac:dyDescent="0.25">
      <c r="A35" s="127"/>
      <c r="B35" s="74" t="s">
        <v>4</v>
      </c>
      <c r="C35" s="3"/>
      <c r="D35" s="6"/>
      <c r="E35" s="43"/>
      <c r="F35" s="6"/>
      <c r="G35" s="7"/>
    </row>
    <row r="36" spans="1:7" x14ac:dyDescent="0.25">
      <c r="A36" s="127"/>
      <c r="B36" s="75" t="s">
        <v>11</v>
      </c>
      <c r="C36" s="3"/>
      <c r="D36" s="6"/>
      <c r="E36" s="43"/>
      <c r="F36" s="6"/>
      <c r="G36" s="7"/>
    </row>
    <row r="37" spans="1:7" x14ac:dyDescent="0.25">
      <c r="A37" s="127"/>
      <c r="B37" s="75" t="s">
        <v>13</v>
      </c>
      <c r="C37" s="3"/>
      <c r="D37" s="6"/>
      <c r="E37" s="43"/>
      <c r="F37" s="6"/>
      <c r="G37" s="7"/>
    </row>
    <row r="38" spans="1:7" x14ac:dyDescent="0.25">
      <c r="A38" s="127"/>
      <c r="B38" s="76" t="s">
        <v>15</v>
      </c>
      <c r="C38" s="57">
        <f>C21+C25+C22+C29</f>
        <v>205000</v>
      </c>
      <c r="D38" s="57">
        <f>D21+D25+D22+D29</f>
        <v>205000</v>
      </c>
      <c r="E38" s="43"/>
      <c r="F38" s="81">
        <f>+F21+F25+F22+F29</f>
        <v>-10426</v>
      </c>
      <c r="G38" s="67">
        <v>0</v>
      </c>
    </row>
    <row r="39" spans="1:7" x14ac:dyDescent="0.25">
      <c r="A39" s="127"/>
      <c r="B39" s="77" t="s">
        <v>16</v>
      </c>
      <c r="C39" s="57">
        <f>C35-C32</f>
        <v>0</v>
      </c>
      <c r="D39" s="57">
        <f>D35-D32</f>
        <v>0</v>
      </c>
      <c r="E39" s="43"/>
      <c r="F39" s="57">
        <f>F35-F32</f>
        <v>0</v>
      </c>
      <c r="G39" s="67">
        <v>0</v>
      </c>
    </row>
    <row r="40" spans="1:7" ht="15.75" thickBot="1" x14ac:dyDescent="0.3">
      <c r="A40" s="128"/>
      <c r="B40" s="78" t="s">
        <v>17</v>
      </c>
      <c r="C40" s="58">
        <f>C38+C39</f>
        <v>205000</v>
      </c>
      <c r="D40" s="58">
        <f>D38+D39</f>
        <v>205000</v>
      </c>
      <c r="E40" s="71"/>
      <c r="F40" s="82">
        <f>F38+F39</f>
        <v>-10426</v>
      </c>
      <c r="G40" s="68">
        <v>0</v>
      </c>
    </row>
    <row r="41" spans="1:7" x14ac:dyDescent="0.25">
      <c r="A41" s="126">
        <v>0.4381944444444445</v>
      </c>
      <c r="B41" s="73" t="s">
        <v>19</v>
      </c>
      <c r="C41" s="20"/>
      <c r="D41" s="54"/>
      <c r="E41" s="70"/>
      <c r="F41" s="54"/>
      <c r="G41" s="55"/>
    </row>
    <row r="42" spans="1:7" x14ac:dyDescent="0.25">
      <c r="A42" s="127"/>
      <c r="B42" s="74" t="s">
        <v>76</v>
      </c>
      <c r="C42" s="57">
        <f>+C43-C44</f>
        <v>240000</v>
      </c>
      <c r="D42" s="57">
        <f>+D43-D44</f>
        <v>240000</v>
      </c>
      <c r="E42" s="43"/>
      <c r="F42" s="6"/>
      <c r="G42" s="7"/>
    </row>
    <row r="43" spans="1:7" x14ac:dyDescent="0.25">
      <c r="A43" s="127"/>
      <c r="B43" s="75" t="s">
        <v>11</v>
      </c>
      <c r="C43" s="56">
        <f>+Instructions!G9+Instructions!G10+C23</f>
        <v>240000</v>
      </c>
      <c r="D43" s="56">
        <f>+Instructions!G9+Instructions!G10+D23</f>
        <v>240000</v>
      </c>
      <c r="E43" s="43"/>
      <c r="F43" s="6"/>
      <c r="G43" s="7"/>
    </row>
    <row r="44" spans="1:7" x14ac:dyDescent="0.25">
      <c r="A44" s="127"/>
      <c r="B44" s="75" t="s">
        <v>13</v>
      </c>
      <c r="C44" s="59"/>
      <c r="D44" s="59"/>
      <c r="E44" s="43"/>
      <c r="F44" s="6"/>
      <c r="G44" s="7"/>
    </row>
    <row r="45" spans="1:7" x14ac:dyDescent="0.25">
      <c r="A45" s="127"/>
      <c r="B45" s="74" t="s">
        <v>12</v>
      </c>
      <c r="C45" s="3"/>
      <c r="D45" s="3"/>
      <c r="E45" s="43"/>
      <c r="F45" s="63">
        <f>F46-F47</f>
        <v>-61873</v>
      </c>
      <c r="G45" s="7"/>
    </row>
    <row r="46" spans="1:7" x14ac:dyDescent="0.25">
      <c r="A46" s="127"/>
      <c r="B46" s="75" t="s">
        <v>11</v>
      </c>
      <c r="C46" s="3"/>
      <c r="D46" s="3"/>
      <c r="E46" s="43"/>
      <c r="F46" s="6"/>
      <c r="G46" s="7"/>
    </row>
    <row r="47" spans="1:7" x14ac:dyDescent="0.25">
      <c r="A47" s="127"/>
      <c r="B47" s="75" t="s">
        <v>13</v>
      </c>
      <c r="C47" s="3"/>
      <c r="D47" s="3"/>
      <c r="E47" s="43"/>
      <c r="F47" s="65">
        <f>F48</f>
        <v>61873</v>
      </c>
      <c r="G47" s="7"/>
    </row>
    <row r="48" spans="1:7" x14ac:dyDescent="0.25">
      <c r="A48" s="127"/>
      <c r="B48" s="79" t="s">
        <v>18</v>
      </c>
      <c r="C48" s="3"/>
      <c r="D48" s="3"/>
      <c r="E48" s="43"/>
      <c r="F48" s="66">
        <f>+F28+Instructions!C9+Instructions!C10+Instructions!C11+Instructions!C12+Instructions!C13+Instructions!C14+Instructions!C15+Instructions!C16+Instructions!C17+Instructions!C18</f>
        <v>61873</v>
      </c>
      <c r="G48" s="7"/>
    </row>
    <row r="49" spans="1:7" x14ac:dyDescent="0.25">
      <c r="A49" s="127"/>
      <c r="B49" s="74" t="s">
        <v>3</v>
      </c>
      <c r="C49" s="63">
        <f>C50-C51</f>
        <v>-50000</v>
      </c>
      <c r="D49" s="63">
        <f>D50-D51</f>
        <v>-50000</v>
      </c>
      <c r="E49" s="43"/>
      <c r="F49" s="57">
        <f>+F50-F51</f>
        <v>206000</v>
      </c>
      <c r="G49" s="7"/>
    </row>
    <row r="50" spans="1:7" x14ac:dyDescent="0.25">
      <c r="A50" s="127"/>
      <c r="B50" s="75" t="s">
        <v>11</v>
      </c>
      <c r="C50" s="3"/>
      <c r="D50" s="3"/>
      <c r="E50" s="43"/>
      <c r="F50" s="56">
        <f>Instructions!I9*Instructions!J9</f>
        <v>206000</v>
      </c>
      <c r="G50" s="7"/>
    </row>
    <row r="51" spans="1:7" x14ac:dyDescent="0.25">
      <c r="A51" s="127"/>
      <c r="B51" s="75" t="s">
        <v>13</v>
      </c>
      <c r="C51" s="65">
        <f>+Instructions!I9</f>
        <v>50000</v>
      </c>
      <c r="D51" s="65">
        <f>+Instructions!I9</f>
        <v>50000</v>
      </c>
      <c r="E51" s="43"/>
      <c r="F51" s="6"/>
      <c r="G51" s="7"/>
    </row>
    <row r="52" spans="1:7" x14ac:dyDescent="0.25">
      <c r="A52" s="127"/>
      <c r="B52" s="74" t="s">
        <v>14</v>
      </c>
      <c r="C52" s="3"/>
      <c r="D52" s="3"/>
      <c r="E52" s="43"/>
      <c r="F52" s="6"/>
      <c r="G52" s="7"/>
    </row>
    <row r="53" spans="1:7" x14ac:dyDescent="0.25">
      <c r="A53" s="127"/>
      <c r="B53" s="75" t="s">
        <v>11</v>
      </c>
      <c r="C53" s="3"/>
      <c r="D53" s="3"/>
      <c r="E53" s="43"/>
      <c r="F53" s="6"/>
      <c r="G53" s="7"/>
    </row>
    <row r="54" spans="1:7" x14ac:dyDescent="0.25">
      <c r="A54" s="127"/>
      <c r="B54" s="75" t="s">
        <v>13</v>
      </c>
      <c r="C54" s="3"/>
      <c r="D54" s="3"/>
      <c r="E54" s="43"/>
      <c r="F54" s="6"/>
      <c r="G54" s="7"/>
    </row>
    <row r="55" spans="1:7" x14ac:dyDescent="0.25">
      <c r="A55" s="127"/>
      <c r="B55" s="74" t="s">
        <v>4</v>
      </c>
      <c r="C55" s="3"/>
      <c r="D55" s="3"/>
      <c r="E55" s="43"/>
      <c r="F55" s="6"/>
      <c r="G55" s="7"/>
    </row>
    <row r="56" spans="1:7" x14ac:dyDescent="0.25">
      <c r="A56" s="127"/>
      <c r="B56" s="75" t="s">
        <v>11</v>
      </c>
      <c r="C56" s="3"/>
      <c r="D56" s="3"/>
      <c r="E56" s="43"/>
      <c r="F56" s="6"/>
      <c r="G56" s="7"/>
    </row>
    <row r="57" spans="1:7" x14ac:dyDescent="0.25">
      <c r="A57" s="127"/>
      <c r="B57" s="75" t="s">
        <v>13</v>
      </c>
      <c r="C57" s="3"/>
      <c r="D57" s="3"/>
      <c r="E57" s="43"/>
      <c r="F57" s="6"/>
      <c r="G57" s="7"/>
    </row>
    <row r="58" spans="1:7" x14ac:dyDescent="0.25">
      <c r="A58" s="127"/>
      <c r="B58" s="76" t="s">
        <v>15</v>
      </c>
      <c r="C58" s="57">
        <f>C41+C45+C42+C49</f>
        <v>190000</v>
      </c>
      <c r="D58" s="57">
        <f>D41+D45+D42+D49</f>
        <v>190000</v>
      </c>
      <c r="E58" s="43"/>
      <c r="F58" s="57">
        <f>+F41+F45+F42+F49</f>
        <v>144127</v>
      </c>
      <c r="G58" s="67">
        <v>0</v>
      </c>
    </row>
    <row r="59" spans="1:7" x14ac:dyDescent="0.25">
      <c r="A59" s="127"/>
      <c r="B59" s="77" t="s">
        <v>16</v>
      </c>
      <c r="C59" s="57">
        <f>C55-C52</f>
        <v>0</v>
      </c>
      <c r="D59" s="57">
        <f>D55-D52</f>
        <v>0</v>
      </c>
      <c r="E59" s="43"/>
      <c r="F59" s="57">
        <f>F55-F52</f>
        <v>0</v>
      </c>
      <c r="G59" s="67">
        <v>0</v>
      </c>
    </row>
    <row r="60" spans="1:7" ht="15.75" thickBot="1" x14ac:dyDescent="0.3">
      <c r="A60" s="128"/>
      <c r="B60" s="78" t="s">
        <v>17</v>
      </c>
      <c r="C60" s="58">
        <f>C58+C59</f>
        <v>190000</v>
      </c>
      <c r="D60" s="58">
        <f>D58+D59</f>
        <v>190000</v>
      </c>
      <c r="E60" s="71"/>
      <c r="F60" s="58">
        <f>F58+F59</f>
        <v>144127</v>
      </c>
      <c r="G60" s="68">
        <v>0</v>
      </c>
    </row>
    <row r="61" spans="1:7" x14ac:dyDescent="0.25">
      <c r="A61" s="126">
        <v>0.45902777777777781</v>
      </c>
      <c r="B61" s="73" t="s">
        <v>19</v>
      </c>
      <c r="C61" s="20"/>
      <c r="D61" s="54"/>
      <c r="E61" s="70"/>
      <c r="F61" s="54"/>
      <c r="G61" s="55"/>
    </row>
    <row r="62" spans="1:7" x14ac:dyDescent="0.25">
      <c r="A62" s="127"/>
      <c r="B62" s="74" t="s">
        <v>2</v>
      </c>
      <c r="C62" s="57">
        <f>+C42</f>
        <v>240000</v>
      </c>
      <c r="D62" s="57">
        <f>+D42</f>
        <v>240000</v>
      </c>
      <c r="E62" s="43"/>
      <c r="F62" s="6"/>
      <c r="G62" s="7"/>
    </row>
    <row r="63" spans="1:7" x14ac:dyDescent="0.25">
      <c r="A63" s="127"/>
      <c r="B63" s="75" t="s">
        <v>11</v>
      </c>
      <c r="C63" s="56">
        <f>+C43</f>
        <v>240000</v>
      </c>
      <c r="D63" s="56">
        <f>+D43</f>
        <v>240000</v>
      </c>
      <c r="E63" s="43"/>
      <c r="F63" s="6"/>
      <c r="G63" s="7"/>
    </row>
    <row r="64" spans="1:7" x14ac:dyDescent="0.25">
      <c r="A64" s="127"/>
      <c r="B64" s="75" t="s">
        <v>13</v>
      </c>
      <c r="C64" s="59"/>
      <c r="D64" s="59"/>
      <c r="E64" s="43"/>
      <c r="F64" s="6"/>
      <c r="G64" s="7"/>
    </row>
    <row r="65" spans="1:7" x14ac:dyDescent="0.25">
      <c r="A65" s="127"/>
      <c r="B65" s="74" t="s">
        <v>12</v>
      </c>
      <c r="C65" s="3"/>
      <c r="D65" s="3"/>
      <c r="E65" s="43"/>
      <c r="F65" s="63">
        <f>F66-F67</f>
        <v>-69669</v>
      </c>
      <c r="G65" s="63">
        <f>G66-G67</f>
        <v>-69669</v>
      </c>
    </row>
    <row r="66" spans="1:7" x14ac:dyDescent="0.25">
      <c r="A66" s="127"/>
      <c r="B66" s="75" t="s">
        <v>11</v>
      </c>
      <c r="C66" s="3"/>
      <c r="D66" s="3"/>
      <c r="E66" s="43"/>
    </row>
    <row r="67" spans="1:7" x14ac:dyDescent="0.25">
      <c r="A67" s="127"/>
      <c r="B67" s="75" t="s">
        <v>13</v>
      </c>
      <c r="C67" s="3"/>
      <c r="D67" s="3"/>
      <c r="E67" s="43"/>
      <c r="F67" s="65">
        <f>+F48+Instructions!C19</f>
        <v>69669</v>
      </c>
      <c r="G67" s="61">
        <f>+F67</f>
        <v>69669</v>
      </c>
    </row>
    <row r="68" spans="1:7" x14ac:dyDescent="0.25">
      <c r="A68" s="127"/>
      <c r="B68" s="79" t="s">
        <v>18</v>
      </c>
      <c r="C68" s="3"/>
      <c r="D68" s="3"/>
      <c r="E68" s="43"/>
      <c r="F68" s="62"/>
      <c r="G68" s="7"/>
    </row>
    <row r="69" spans="1:7" x14ac:dyDescent="0.25">
      <c r="A69" s="127"/>
      <c r="B69" s="74" t="s">
        <v>3</v>
      </c>
      <c r="C69" s="63">
        <f>C70-C71</f>
        <v>-50000</v>
      </c>
      <c r="D69" s="63">
        <f>D70-D71</f>
        <v>-50000</v>
      </c>
      <c r="E69" s="43"/>
      <c r="F69" s="57">
        <f>+F70-F71</f>
        <v>206000</v>
      </c>
      <c r="G69" s="57">
        <f>+G70-G71</f>
        <v>206000</v>
      </c>
    </row>
    <row r="70" spans="1:7" x14ac:dyDescent="0.25">
      <c r="A70" s="127"/>
      <c r="B70" s="75" t="s">
        <v>11</v>
      </c>
      <c r="C70" s="3"/>
      <c r="D70" s="3"/>
      <c r="E70" s="43"/>
      <c r="F70" s="56">
        <f>+F50</f>
        <v>206000</v>
      </c>
      <c r="G70" s="64">
        <f>+F50</f>
        <v>206000</v>
      </c>
    </row>
    <row r="71" spans="1:7" x14ac:dyDescent="0.25">
      <c r="A71" s="127"/>
      <c r="B71" s="75" t="s">
        <v>13</v>
      </c>
      <c r="C71" s="65">
        <f>+C51</f>
        <v>50000</v>
      </c>
      <c r="D71" s="65">
        <f>+D51</f>
        <v>50000</v>
      </c>
      <c r="E71" s="43"/>
      <c r="F71" s="6"/>
      <c r="G71" s="7"/>
    </row>
    <row r="72" spans="1:7" x14ac:dyDescent="0.25">
      <c r="A72" s="127"/>
      <c r="B72" s="74" t="s">
        <v>14</v>
      </c>
      <c r="C72" s="3"/>
      <c r="D72" s="3"/>
      <c r="E72" s="43"/>
      <c r="F72" s="6"/>
      <c r="G72" s="7"/>
    </row>
    <row r="73" spans="1:7" x14ac:dyDescent="0.25">
      <c r="A73" s="127"/>
      <c r="B73" s="75" t="s">
        <v>11</v>
      </c>
      <c r="C73" s="3"/>
      <c r="D73" s="3"/>
      <c r="E73" s="43"/>
      <c r="F73" s="6"/>
      <c r="G73" s="7"/>
    </row>
    <row r="74" spans="1:7" x14ac:dyDescent="0.25">
      <c r="A74" s="127"/>
      <c r="B74" s="75" t="s">
        <v>13</v>
      </c>
      <c r="C74" s="3"/>
      <c r="D74" s="3"/>
      <c r="E74" s="43"/>
      <c r="F74" s="6"/>
      <c r="G74" s="7"/>
    </row>
    <row r="75" spans="1:7" x14ac:dyDescent="0.25">
      <c r="A75" s="127"/>
      <c r="B75" s="74" t="s">
        <v>4</v>
      </c>
      <c r="C75" s="3"/>
      <c r="D75" s="3"/>
      <c r="E75" s="43"/>
      <c r="F75" s="6"/>
      <c r="G75" s="7"/>
    </row>
    <row r="76" spans="1:7" x14ac:dyDescent="0.25">
      <c r="A76" s="127"/>
      <c r="B76" s="75" t="s">
        <v>11</v>
      </c>
      <c r="C76" s="3"/>
      <c r="D76" s="3"/>
      <c r="E76" s="43"/>
      <c r="F76" s="6"/>
      <c r="G76" s="7"/>
    </row>
    <row r="77" spans="1:7" x14ac:dyDescent="0.25">
      <c r="A77" s="127"/>
      <c r="B77" s="75" t="s">
        <v>13</v>
      </c>
      <c r="C77" s="3"/>
      <c r="D77" s="3"/>
      <c r="E77" s="43"/>
      <c r="F77" s="6"/>
      <c r="G77" s="7"/>
    </row>
    <row r="78" spans="1:7" x14ac:dyDescent="0.25">
      <c r="A78" s="127"/>
      <c r="B78" s="76" t="s">
        <v>15</v>
      </c>
      <c r="C78" s="57">
        <f>C61+C65+C62+C69</f>
        <v>190000</v>
      </c>
      <c r="D78" s="57">
        <f>D61+D65+D62+D69</f>
        <v>190000</v>
      </c>
      <c r="E78" s="43"/>
      <c r="F78" s="57">
        <f>+F61+F65+F62+F69</f>
        <v>136331</v>
      </c>
      <c r="G78" s="57">
        <f>+G61+G65+G62+G69</f>
        <v>136331</v>
      </c>
    </row>
    <row r="79" spans="1:7" x14ac:dyDescent="0.25">
      <c r="A79" s="127"/>
      <c r="B79" s="77" t="s">
        <v>16</v>
      </c>
      <c r="C79" s="57">
        <f>C75-C72</f>
        <v>0</v>
      </c>
      <c r="D79" s="57">
        <f>D75-D72</f>
        <v>0</v>
      </c>
      <c r="E79" s="43"/>
      <c r="F79" s="57">
        <f>F75-F72</f>
        <v>0</v>
      </c>
      <c r="G79" s="57">
        <f>G75-G72</f>
        <v>0</v>
      </c>
    </row>
    <row r="80" spans="1:7" ht="15.75" thickBot="1" x14ac:dyDescent="0.3">
      <c r="A80" s="128"/>
      <c r="B80" s="78" t="s">
        <v>17</v>
      </c>
      <c r="C80" s="58">
        <f>C78+C79</f>
        <v>190000</v>
      </c>
      <c r="D80" s="58">
        <f>D78+D79</f>
        <v>190000</v>
      </c>
      <c r="E80" s="71"/>
      <c r="F80" s="58">
        <f>F78+F79</f>
        <v>136331</v>
      </c>
      <c r="G80" s="58">
        <f>G78+G79</f>
        <v>136331</v>
      </c>
    </row>
    <row r="81" spans="1:7" x14ac:dyDescent="0.25">
      <c r="A81" s="126">
        <v>0.54166666666666663</v>
      </c>
      <c r="B81" s="73" t="s">
        <v>19</v>
      </c>
      <c r="C81" s="20"/>
      <c r="D81" s="54"/>
      <c r="E81" s="70"/>
      <c r="F81" s="54"/>
      <c r="G81" s="55"/>
    </row>
    <row r="82" spans="1:7" x14ac:dyDescent="0.25">
      <c r="A82" s="127"/>
      <c r="B82" s="74" t="s">
        <v>2</v>
      </c>
      <c r="C82" s="57">
        <f>+C62-C84</f>
        <v>240000</v>
      </c>
      <c r="D82" s="57">
        <f>+D62-D84</f>
        <v>240000</v>
      </c>
      <c r="E82" s="43"/>
      <c r="F82" s="6"/>
      <c r="G82" s="7"/>
    </row>
    <row r="83" spans="1:7" x14ac:dyDescent="0.25">
      <c r="A83" s="127"/>
      <c r="B83" s="75" t="s">
        <v>11</v>
      </c>
      <c r="C83" s="56">
        <f>+C63</f>
        <v>240000</v>
      </c>
      <c r="D83" s="56">
        <f>+D63</f>
        <v>240000</v>
      </c>
      <c r="E83" s="43"/>
      <c r="F83" s="6"/>
      <c r="G83" s="7"/>
    </row>
    <row r="84" spans="1:7" x14ac:dyDescent="0.25">
      <c r="A84" s="127"/>
      <c r="B84" s="75" t="s">
        <v>13</v>
      </c>
      <c r="C84" s="59"/>
      <c r="D84" s="59"/>
      <c r="E84" s="43"/>
      <c r="F84" s="6"/>
      <c r="G84" s="7"/>
    </row>
    <row r="85" spans="1:7" x14ac:dyDescent="0.25">
      <c r="A85" s="127"/>
      <c r="B85" s="74" t="s">
        <v>12</v>
      </c>
      <c r="C85" s="3"/>
      <c r="D85" s="3"/>
      <c r="E85" s="43"/>
      <c r="F85" s="63">
        <f>+F86-F87</f>
        <v>-242044</v>
      </c>
      <c r="G85" s="63">
        <f>+G86-G87</f>
        <v>-203481.2</v>
      </c>
    </row>
    <row r="86" spans="1:7" x14ac:dyDescent="0.25">
      <c r="A86" s="127"/>
      <c r="B86" s="75" t="s">
        <v>11</v>
      </c>
      <c r="C86" s="3"/>
      <c r="D86" s="3"/>
      <c r="E86" s="43"/>
      <c r="F86" s="6"/>
      <c r="G86" s="7"/>
    </row>
    <row r="87" spans="1:7" x14ac:dyDescent="0.25">
      <c r="A87" s="127"/>
      <c r="B87" s="75" t="s">
        <v>13</v>
      </c>
      <c r="C87" s="3"/>
      <c r="D87" s="3"/>
      <c r="E87" s="43"/>
      <c r="F87" s="60">
        <f>+F67+SUM(Instructions!C20:C40)+F88</f>
        <v>242044</v>
      </c>
      <c r="G87" s="61">
        <f>+G67+SUM(Instructions!C20:C40)</f>
        <v>203481.2</v>
      </c>
    </row>
    <row r="88" spans="1:7" x14ac:dyDescent="0.25">
      <c r="A88" s="127"/>
      <c r="B88" s="79" t="s">
        <v>18</v>
      </c>
      <c r="C88" s="3"/>
      <c r="D88" s="3"/>
      <c r="E88" s="43"/>
      <c r="F88" s="66">
        <f>+SUM(Instructions!C41:C44)</f>
        <v>38562.800000000003</v>
      </c>
      <c r="G88" s="7"/>
    </row>
    <row r="89" spans="1:7" x14ac:dyDescent="0.25">
      <c r="A89" s="127"/>
      <c r="B89" s="74" t="s">
        <v>3</v>
      </c>
      <c r="C89" s="63">
        <f>+C90-C91</f>
        <v>-60000</v>
      </c>
      <c r="D89" s="63">
        <f>+D90-D91</f>
        <v>-60000</v>
      </c>
      <c r="E89" s="43"/>
      <c r="F89" s="57">
        <f>+F90-F91</f>
        <v>247160</v>
      </c>
      <c r="G89" s="57">
        <f>+G90-G91</f>
        <v>206000</v>
      </c>
    </row>
    <row r="90" spans="1:7" x14ac:dyDescent="0.25">
      <c r="A90" s="127"/>
      <c r="B90" s="75" t="s">
        <v>11</v>
      </c>
      <c r="C90" s="3"/>
      <c r="D90" s="3"/>
      <c r="E90" s="43"/>
      <c r="F90" s="56">
        <f>+F70+Instructions!I20*Instructions!J20</f>
        <v>247160</v>
      </c>
      <c r="G90" s="64">
        <f>+F70</f>
        <v>206000</v>
      </c>
    </row>
    <row r="91" spans="1:7" x14ac:dyDescent="0.25">
      <c r="A91" s="127"/>
      <c r="B91" s="75" t="s">
        <v>13</v>
      </c>
      <c r="C91" s="65">
        <f>+C71+Instructions!I20</f>
        <v>60000</v>
      </c>
      <c r="D91" s="65">
        <f>+D71+Instructions!I20</f>
        <v>60000</v>
      </c>
      <c r="E91" s="43"/>
      <c r="F91" s="6"/>
      <c r="G91" s="7"/>
    </row>
    <row r="92" spans="1:7" x14ac:dyDescent="0.25">
      <c r="A92" s="127"/>
      <c r="B92" s="74" t="s">
        <v>14</v>
      </c>
      <c r="C92" s="3"/>
      <c r="D92" s="3"/>
      <c r="E92" s="43"/>
      <c r="F92" s="6"/>
      <c r="G92" s="7"/>
    </row>
    <row r="93" spans="1:7" x14ac:dyDescent="0.25">
      <c r="A93" s="127"/>
      <c r="B93" s="75" t="s">
        <v>11</v>
      </c>
      <c r="C93" s="3"/>
      <c r="D93" s="3"/>
      <c r="E93" s="43"/>
      <c r="F93" s="6"/>
      <c r="G93" s="7"/>
    </row>
    <row r="94" spans="1:7" x14ac:dyDescent="0.25">
      <c r="A94" s="127"/>
      <c r="B94" s="75" t="s">
        <v>13</v>
      </c>
      <c r="C94" s="3"/>
      <c r="D94" s="3"/>
      <c r="E94" s="43"/>
      <c r="F94" s="6"/>
      <c r="G94" s="7"/>
    </row>
    <row r="95" spans="1:7" x14ac:dyDescent="0.25">
      <c r="A95" s="127"/>
      <c r="B95" s="74" t="s">
        <v>4</v>
      </c>
      <c r="C95" s="3"/>
      <c r="D95" s="3"/>
      <c r="E95" s="43"/>
      <c r="F95" s="6"/>
      <c r="G95" s="7"/>
    </row>
    <row r="96" spans="1:7" x14ac:dyDescent="0.25">
      <c r="A96" s="127"/>
      <c r="B96" s="75" t="s">
        <v>11</v>
      </c>
      <c r="C96" s="3"/>
      <c r="D96" s="3"/>
      <c r="E96" s="43"/>
      <c r="F96" s="6"/>
      <c r="G96" s="7"/>
    </row>
    <row r="97" spans="1:7" x14ac:dyDescent="0.25">
      <c r="A97" s="127"/>
      <c r="B97" s="75" t="s">
        <v>13</v>
      </c>
      <c r="C97" s="3"/>
      <c r="D97" s="3"/>
      <c r="E97" s="43"/>
      <c r="F97" s="6"/>
      <c r="G97" s="7"/>
    </row>
    <row r="98" spans="1:7" x14ac:dyDescent="0.25">
      <c r="A98" s="127"/>
      <c r="B98" s="76" t="s">
        <v>15</v>
      </c>
      <c r="C98" s="57">
        <f>C81+C85+C82+C89</f>
        <v>180000</v>
      </c>
      <c r="D98" s="57">
        <f>D81+D85+D82+D89</f>
        <v>180000</v>
      </c>
      <c r="E98" s="43"/>
      <c r="F98" s="57">
        <f>+F81+F85+F82+F89</f>
        <v>5116</v>
      </c>
      <c r="G98" s="57">
        <f>+G81+G85+G82+G89</f>
        <v>2518.7999999999884</v>
      </c>
    </row>
    <row r="99" spans="1:7" x14ac:dyDescent="0.25">
      <c r="A99" s="127"/>
      <c r="B99" s="77" t="s">
        <v>16</v>
      </c>
      <c r="C99" s="57">
        <f>C95-C92</f>
        <v>0</v>
      </c>
      <c r="D99" s="57">
        <f>D95-D92</f>
        <v>0</v>
      </c>
      <c r="E99" s="43"/>
      <c r="F99" s="57">
        <f>F95-F92</f>
        <v>0</v>
      </c>
      <c r="G99" s="57">
        <f>G95-G92</f>
        <v>0</v>
      </c>
    </row>
    <row r="100" spans="1:7" ht="15.75" thickBot="1" x14ac:dyDescent="0.3">
      <c r="A100" s="128"/>
      <c r="B100" s="78" t="s">
        <v>17</v>
      </c>
      <c r="C100" s="58">
        <f>C98+C99</f>
        <v>180000</v>
      </c>
      <c r="D100" s="58">
        <f>D98+D99</f>
        <v>180000</v>
      </c>
      <c r="E100" s="71"/>
      <c r="F100" s="58">
        <f>F98+F99</f>
        <v>5116</v>
      </c>
      <c r="G100" s="58">
        <f>G98+G99</f>
        <v>2518.7999999999884</v>
      </c>
    </row>
    <row r="101" spans="1:7" x14ac:dyDescent="0.25">
      <c r="A101" s="126">
        <v>0.5625</v>
      </c>
      <c r="B101" s="73" t="s">
        <v>19</v>
      </c>
      <c r="C101" s="20"/>
      <c r="D101" s="54"/>
      <c r="E101" s="70"/>
      <c r="F101" s="54"/>
      <c r="G101" s="55"/>
    </row>
    <row r="102" spans="1:7" x14ac:dyDescent="0.25">
      <c r="A102" s="127"/>
      <c r="B102" s="74" t="s">
        <v>2</v>
      </c>
      <c r="C102" s="57">
        <f>+C82</f>
        <v>240000</v>
      </c>
      <c r="D102" s="57">
        <f>+D82</f>
        <v>240000</v>
      </c>
      <c r="E102" s="43"/>
      <c r="F102" s="6"/>
      <c r="G102" s="7"/>
    </row>
    <row r="103" spans="1:7" x14ac:dyDescent="0.25">
      <c r="A103" s="127"/>
      <c r="B103" s="75" t="s">
        <v>11</v>
      </c>
      <c r="C103" s="56">
        <f>+C83</f>
        <v>240000</v>
      </c>
      <c r="D103" s="56">
        <f>+D83</f>
        <v>240000</v>
      </c>
      <c r="E103" s="43"/>
      <c r="F103" s="6"/>
      <c r="G103" s="7"/>
    </row>
    <row r="104" spans="1:7" x14ac:dyDescent="0.25">
      <c r="A104" s="127"/>
      <c r="B104" s="75" t="s">
        <v>13</v>
      </c>
      <c r="C104" s="59"/>
      <c r="D104" s="59"/>
      <c r="E104" s="43"/>
      <c r="F104" s="6"/>
      <c r="G104" s="7"/>
    </row>
    <row r="105" spans="1:7" x14ac:dyDescent="0.25">
      <c r="A105" s="127"/>
      <c r="B105" s="74" t="s">
        <v>12</v>
      </c>
      <c r="C105" s="3"/>
      <c r="D105" s="3"/>
      <c r="E105" s="43"/>
      <c r="F105" s="63">
        <f>+F106-F107</f>
        <v>-242044</v>
      </c>
      <c r="G105" s="63">
        <f>+G106-G107</f>
        <v>-242044</v>
      </c>
    </row>
    <row r="106" spans="1:7" x14ac:dyDescent="0.25">
      <c r="A106" s="127"/>
      <c r="B106" s="75" t="s">
        <v>11</v>
      </c>
      <c r="C106" s="3"/>
      <c r="D106" s="3"/>
      <c r="E106" s="43"/>
      <c r="F106" s="6"/>
      <c r="G106" s="7"/>
    </row>
    <row r="107" spans="1:7" x14ac:dyDescent="0.25">
      <c r="A107" s="127"/>
      <c r="B107" s="75" t="s">
        <v>13</v>
      </c>
      <c r="C107" s="3"/>
      <c r="D107" s="3"/>
      <c r="E107" s="43"/>
      <c r="F107" s="60">
        <f>+F87</f>
        <v>242044</v>
      </c>
      <c r="G107" s="61">
        <f>+G87+F88</f>
        <v>242044</v>
      </c>
    </row>
    <row r="108" spans="1:7" x14ac:dyDescent="0.25">
      <c r="A108" s="127"/>
      <c r="B108" s="79" t="s">
        <v>18</v>
      </c>
      <c r="C108" s="3"/>
      <c r="D108" s="3"/>
      <c r="E108" s="43"/>
      <c r="F108" s="62">
        <f>+SUM(Instructions!C62:C65)</f>
        <v>0</v>
      </c>
      <c r="G108" s="7"/>
    </row>
    <row r="109" spans="1:7" x14ac:dyDescent="0.25">
      <c r="A109" s="127"/>
      <c r="B109" s="74" t="s">
        <v>3</v>
      </c>
      <c r="C109" s="63">
        <f>+C110-C111</f>
        <v>-60000</v>
      </c>
      <c r="D109" s="63">
        <f>+D110-D111</f>
        <v>-60000</v>
      </c>
      <c r="E109" s="43"/>
      <c r="F109" s="57">
        <f>+F110-F111</f>
        <v>247160</v>
      </c>
      <c r="G109" s="57">
        <f>+G110-G111</f>
        <v>247160</v>
      </c>
    </row>
    <row r="110" spans="1:7" x14ac:dyDescent="0.25">
      <c r="A110" s="127"/>
      <c r="B110" s="75" t="s">
        <v>11</v>
      </c>
      <c r="C110" s="3"/>
      <c r="D110" s="3"/>
      <c r="E110" s="43"/>
      <c r="F110" s="56">
        <f>+F90+Instructions!I41*Instructions!J41</f>
        <v>247160</v>
      </c>
      <c r="G110" s="64">
        <f>+F90</f>
        <v>247160</v>
      </c>
    </row>
    <row r="111" spans="1:7" x14ac:dyDescent="0.25">
      <c r="A111" s="127"/>
      <c r="B111" s="75" t="s">
        <v>13</v>
      </c>
      <c r="C111" s="65">
        <f>+C91+Instructions!I41</f>
        <v>60000</v>
      </c>
      <c r="D111" s="65">
        <f>+D91+Instructions!I41</f>
        <v>60000</v>
      </c>
      <c r="E111" s="43"/>
      <c r="F111" s="6"/>
      <c r="G111" s="7"/>
    </row>
    <row r="112" spans="1:7" x14ac:dyDescent="0.25">
      <c r="A112" s="127"/>
      <c r="B112" s="74" t="s">
        <v>14</v>
      </c>
      <c r="C112" s="3"/>
      <c r="D112" s="3"/>
      <c r="E112" s="43"/>
      <c r="F112" s="6"/>
      <c r="G112" s="7"/>
    </row>
    <row r="113" spans="1:7" x14ac:dyDescent="0.25">
      <c r="A113" s="127"/>
      <c r="B113" s="75" t="s">
        <v>11</v>
      </c>
      <c r="C113" s="3"/>
      <c r="D113" s="3"/>
      <c r="E113" s="43"/>
      <c r="F113" s="6"/>
      <c r="G113" s="7"/>
    </row>
    <row r="114" spans="1:7" x14ac:dyDescent="0.25">
      <c r="A114" s="127"/>
      <c r="B114" s="75" t="s">
        <v>13</v>
      </c>
      <c r="C114" s="3"/>
      <c r="D114" s="3"/>
      <c r="E114" s="43"/>
      <c r="F114" s="6"/>
      <c r="G114" s="7"/>
    </row>
    <row r="115" spans="1:7" x14ac:dyDescent="0.25">
      <c r="A115" s="127"/>
      <c r="B115" s="74" t="s">
        <v>4</v>
      </c>
      <c r="C115" s="3"/>
      <c r="D115" s="3"/>
      <c r="E115" s="43"/>
      <c r="F115" s="6"/>
      <c r="G115" s="7"/>
    </row>
    <row r="116" spans="1:7" x14ac:dyDescent="0.25">
      <c r="A116" s="127"/>
      <c r="B116" s="75" t="s">
        <v>11</v>
      </c>
      <c r="C116" s="3"/>
      <c r="D116" s="3"/>
      <c r="E116" s="43"/>
      <c r="F116" s="6"/>
      <c r="G116" s="7"/>
    </row>
    <row r="117" spans="1:7" x14ac:dyDescent="0.25">
      <c r="A117" s="127"/>
      <c r="B117" s="75" t="s">
        <v>13</v>
      </c>
      <c r="C117" s="3"/>
      <c r="D117" s="3"/>
      <c r="E117" s="43"/>
      <c r="F117" s="6"/>
      <c r="G117" s="7"/>
    </row>
    <row r="118" spans="1:7" x14ac:dyDescent="0.25">
      <c r="A118" s="127"/>
      <c r="B118" s="76" t="s">
        <v>15</v>
      </c>
      <c r="C118" s="57">
        <f>C101+C105+C102+C109</f>
        <v>180000</v>
      </c>
      <c r="D118" s="57">
        <f>D101+D105+D102+D109</f>
        <v>180000</v>
      </c>
      <c r="E118" s="43"/>
      <c r="F118" s="57">
        <f>+F101+F105+F102+F109</f>
        <v>5116</v>
      </c>
      <c r="G118" s="57">
        <f>+G101+G105+G102+G109</f>
        <v>5116</v>
      </c>
    </row>
    <row r="119" spans="1:7" x14ac:dyDescent="0.25">
      <c r="A119" s="127"/>
      <c r="B119" s="77" t="s">
        <v>16</v>
      </c>
      <c r="C119" s="57">
        <f>C115-C112</f>
        <v>0</v>
      </c>
      <c r="D119" s="57">
        <f>D115-D112</f>
        <v>0</v>
      </c>
      <c r="E119" s="43"/>
      <c r="F119" s="57">
        <f>F115-F112</f>
        <v>0</v>
      </c>
      <c r="G119" s="57">
        <f>G115-G112</f>
        <v>0</v>
      </c>
    </row>
    <row r="120" spans="1:7" ht="15.75" thickBot="1" x14ac:dyDescent="0.3">
      <c r="A120" s="128"/>
      <c r="B120" s="78" t="s">
        <v>17</v>
      </c>
      <c r="C120" s="58">
        <f>C118+C119</f>
        <v>180000</v>
      </c>
      <c r="D120" s="58">
        <f>D118+D119</f>
        <v>180000</v>
      </c>
      <c r="E120" s="71"/>
      <c r="F120" s="58">
        <f>F118+F119</f>
        <v>5116</v>
      </c>
      <c r="G120" s="58">
        <f>G118+G119</f>
        <v>5116</v>
      </c>
    </row>
  </sheetData>
  <autoFilter ref="A1:G120" xr:uid="{62270AD9-3A24-4523-B7E0-609B0537C076}"/>
  <mergeCells count="6">
    <mergeCell ref="A101:A120"/>
    <mergeCell ref="A2:A20"/>
    <mergeCell ref="A21:A40"/>
    <mergeCell ref="A41:A60"/>
    <mergeCell ref="A61:A80"/>
    <mergeCell ref="A81:A100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30BE6-3F8B-48CA-B60B-B1A10EB83E8C}">
  <dimension ref="A1:U50"/>
  <sheetViews>
    <sheetView tabSelected="1" workbookViewId="0">
      <selection activeCell="Q25" sqref="Q25"/>
    </sheetView>
  </sheetViews>
  <sheetFormatPr defaultRowHeight="15" x14ac:dyDescent="0.25"/>
  <cols>
    <col min="2" max="2" width="12.85546875" bestFit="1" customWidth="1"/>
    <col min="3" max="3" width="10.28515625" style="1" bestFit="1" customWidth="1"/>
    <col min="4" max="4" width="10.5703125" bestFit="1" customWidth="1"/>
    <col min="7" max="7" width="21.85546875" bestFit="1" customWidth="1"/>
    <col min="8" max="8" width="28.42578125" bestFit="1" customWidth="1"/>
    <col min="9" max="9" width="19.7109375" bestFit="1" customWidth="1"/>
    <col min="10" max="10" width="9.28515625" bestFit="1" customWidth="1"/>
    <col min="11" max="11" width="10.42578125" bestFit="1" customWidth="1"/>
    <col min="12" max="12" width="19.85546875" style="116" bestFit="1" customWidth="1"/>
    <col min="16" max="16" width="10.5703125" bestFit="1" customWidth="1"/>
    <col min="18" max="18" width="10.42578125" bestFit="1" customWidth="1"/>
    <col min="19" max="19" width="58.85546875" bestFit="1" customWidth="1"/>
    <col min="20" max="20" width="19.7109375" bestFit="1" customWidth="1"/>
    <col min="21" max="21" width="23.7109375" bestFit="1" customWidth="1"/>
  </cols>
  <sheetData>
    <row r="1" spans="1:21" s="116" customFormat="1" ht="15.75" thickBot="1" x14ac:dyDescent="0.3">
      <c r="A1" s="116" t="s">
        <v>66</v>
      </c>
      <c r="B1" s="116" t="s">
        <v>65</v>
      </c>
      <c r="C1" s="129" t="s">
        <v>67</v>
      </c>
      <c r="D1" s="116" t="s">
        <v>68</v>
      </c>
      <c r="E1" s="116" t="s">
        <v>69</v>
      </c>
      <c r="G1" s="114" t="s">
        <v>47</v>
      </c>
      <c r="H1" s="114" t="s">
        <v>48</v>
      </c>
      <c r="I1" s="114" t="s">
        <v>49</v>
      </c>
      <c r="J1" s="114" t="s">
        <v>50</v>
      </c>
      <c r="K1" s="114" t="s">
        <v>51</v>
      </c>
      <c r="L1" s="114" t="s">
        <v>52</v>
      </c>
      <c r="M1" s="114" t="s">
        <v>53</v>
      </c>
      <c r="N1" s="114" t="s">
        <v>54</v>
      </c>
      <c r="O1" s="114" t="s">
        <v>55</v>
      </c>
      <c r="P1" s="114" t="s">
        <v>56</v>
      </c>
      <c r="Q1" s="114" t="s">
        <v>57</v>
      </c>
      <c r="R1" s="114" t="s">
        <v>58</v>
      </c>
      <c r="S1" s="114" t="s">
        <v>59</v>
      </c>
      <c r="T1" s="115" t="s">
        <v>60</v>
      </c>
      <c r="U1" s="115" t="s">
        <v>75</v>
      </c>
    </row>
    <row r="2" spans="1:21" s="116" customFormat="1" x14ac:dyDescent="0.25">
      <c r="A2" s="119">
        <f>Instructions!A3</f>
        <v>0.33333333333333331</v>
      </c>
      <c r="B2" s="116" t="s">
        <v>70</v>
      </c>
      <c r="C2" s="130" t="s">
        <v>9</v>
      </c>
      <c r="D2" s="108">
        <v>40000</v>
      </c>
      <c r="E2" s="116" t="s">
        <v>71</v>
      </c>
      <c r="G2" s="118" t="str">
        <f ca="1">TEXT(NOW(),"YYYMMDD-HMS")&amp;"-"&amp;TEXT(ROW(),"000")</f>
        <v>20190912-142051-002</v>
      </c>
      <c r="H2" t="str">
        <f>B2</f>
        <v>Cash Transfer</v>
      </c>
      <c r="I2" s="118" t="str">
        <f ca="1">G2</f>
        <v>20190912-142051-002</v>
      </c>
      <c r="J2">
        <v>1</v>
      </c>
      <c r="K2" s="117">
        <f ca="1">TODAY()</f>
        <v>43720</v>
      </c>
      <c r="L2" s="119" t="str">
        <f ca="1">"ext."&amp;TEXT(TODAY(),"YmMD.")&amp;TEXT(A2,"HHMM.")&amp;TEXT(ROW(),"0000")</f>
        <v>ext.190912.0800.0002</v>
      </c>
      <c r="M2" t="s">
        <v>63</v>
      </c>
      <c r="N2" t="str">
        <f>E2</f>
        <v>RECEIVE</v>
      </c>
      <c r="O2" t="str">
        <f>C2</f>
        <v>USD</v>
      </c>
      <c r="P2" s="14">
        <f>D2</f>
        <v>40000</v>
      </c>
      <c r="Q2" t="s">
        <v>61</v>
      </c>
      <c r="R2" s="117">
        <f ca="1">K2</f>
        <v>43720</v>
      </c>
      <c r="S2" t="str">
        <f ca="1">H2&amp;" Imported @ "&amp;TEXT(A2,"HH:MM")&amp;" on "&amp;TEXT(NOW(),"DD MMM YYYY")</f>
        <v>Cash Transfer Imported @ 08:00 on 12 Sep 2019</v>
      </c>
      <c r="T2" s="116" t="s">
        <v>74</v>
      </c>
      <c r="U2" s="118" t="str">
        <f ca="1">M2&amp;SUBSTITUTE(G2,"-","")</f>
        <v>HSBEL20190912142051002</v>
      </c>
    </row>
    <row r="3" spans="1:21" x14ac:dyDescent="0.25">
      <c r="A3" s="84">
        <v>0.375</v>
      </c>
      <c r="B3" s="116" t="s">
        <v>70</v>
      </c>
      <c r="C3" s="24" t="s">
        <v>9</v>
      </c>
      <c r="D3" s="109">
        <v>25000</v>
      </c>
      <c r="E3" s="116" t="s">
        <v>71</v>
      </c>
      <c r="G3" s="118" t="str">
        <f t="shared" ref="G3:G49" ca="1" si="0">TEXT(NOW(),"YYYMMDD-HMS")&amp;"-"&amp;TEXT(ROW(),"000")</f>
        <v>20190912-142051-003</v>
      </c>
      <c r="H3" t="str">
        <f t="shared" ref="H3:H50" si="1">B3</f>
        <v>Cash Transfer</v>
      </c>
      <c r="I3" s="118" t="str">
        <f t="shared" ref="I3:I50" ca="1" si="2">G3</f>
        <v>20190912-142051-003</v>
      </c>
      <c r="J3">
        <v>1</v>
      </c>
      <c r="K3" s="117">
        <f t="shared" ref="K3:K50" ca="1" si="3">TODAY()</f>
        <v>43720</v>
      </c>
      <c r="L3" s="119" t="str">
        <f t="shared" ref="L3:L50" ca="1" si="4">"ext."&amp;TEXT(TODAY(),"YmMD.")&amp;TEXT(A3,"HHMM.")&amp;TEXT(ROW(),"0000")</f>
        <v>ext.190912.0900.0003</v>
      </c>
      <c r="M3" t="s">
        <v>63</v>
      </c>
      <c r="N3" t="str">
        <f t="shared" ref="N3:N14" si="5">E3</f>
        <v>RECEIVE</v>
      </c>
      <c r="O3" t="str">
        <f>C3</f>
        <v>USD</v>
      </c>
      <c r="P3" s="14">
        <f>D3</f>
        <v>25000</v>
      </c>
      <c r="Q3" t="s">
        <v>61</v>
      </c>
      <c r="R3" s="117">
        <f ca="1">R2</f>
        <v>43720</v>
      </c>
      <c r="S3" t="str">
        <f ca="1">H3&amp;" Imported @ "&amp;TEXT(A3,"HH:MM")&amp;" on "&amp;TEXT(NOW(),"DD MMM YYYY")</f>
        <v>Cash Transfer Imported @ 09:00 on 12 Sep 2019</v>
      </c>
      <c r="T3" s="116" t="str">
        <f>T2</f>
        <v>HOMESEND BELGIUM</v>
      </c>
      <c r="U3" s="118" t="str">
        <f t="shared" ref="U3:U50" ca="1" si="6">M3&amp;SUBSTITUTE(G3,"-","")</f>
        <v>HSBEL20190912142051003</v>
      </c>
    </row>
    <row r="4" spans="1:21" x14ac:dyDescent="0.25">
      <c r="A4" s="85">
        <v>0.41666666666666669</v>
      </c>
      <c r="B4" s="116" t="s">
        <v>70</v>
      </c>
      <c r="C4" s="131" t="s">
        <v>9</v>
      </c>
      <c r="D4" s="28">
        <v>75000</v>
      </c>
      <c r="E4" s="116" t="s">
        <v>71</v>
      </c>
      <c r="G4" s="118" t="str">
        <f t="shared" ca="1" si="0"/>
        <v>20190912-142051-004</v>
      </c>
      <c r="H4" t="str">
        <f t="shared" si="1"/>
        <v>Cash Transfer</v>
      </c>
      <c r="I4" s="118" t="str">
        <f t="shared" ca="1" si="2"/>
        <v>20190912-142051-004</v>
      </c>
      <c r="J4">
        <v>1</v>
      </c>
      <c r="K4" s="117">
        <f t="shared" ca="1" si="3"/>
        <v>43720</v>
      </c>
      <c r="L4" s="119" t="str">
        <f t="shared" ca="1" si="4"/>
        <v>ext.190912.1000.0004</v>
      </c>
      <c r="M4" t="s">
        <v>63</v>
      </c>
      <c r="N4" t="str">
        <f t="shared" si="5"/>
        <v>RECEIVE</v>
      </c>
      <c r="O4" t="str">
        <f>C4</f>
        <v>USD</v>
      </c>
      <c r="P4" s="14">
        <f>D4</f>
        <v>75000</v>
      </c>
      <c r="Q4" t="s">
        <v>61</v>
      </c>
      <c r="R4" s="117">
        <f t="shared" ref="R4:R50" ca="1" si="7">R3</f>
        <v>43720</v>
      </c>
      <c r="S4" t="str">
        <f ca="1">H4&amp;" Imported @ "&amp;TEXT(A4,"HH:MM")&amp;" on "&amp;TEXT(NOW(),"DD MMM YYYY")</f>
        <v>Cash Transfer Imported @ 10:00 on 12 Sep 2019</v>
      </c>
      <c r="T4" s="116" t="str">
        <f t="shared" ref="T4:T50" si="8">T3</f>
        <v>HOMESEND BELGIUM</v>
      </c>
      <c r="U4" s="118" t="str">
        <f t="shared" ca="1" si="6"/>
        <v>HSBEL20190912142051004</v>
      </c>
    </row>
    <row r="5" spans="1:21" x14ac:dyDescent="0.25">
      <c r="A5" s="85">
        <v>0.41666666666666669</v>
      </c>
      <c r="B5" s="116" t="s">
        <v>70</v>
      </c>
      <c r="C5" s="131" t="s">
        <v>9</v>
      </c>
      <c r="D5" s="28">
        <v>40000</v>
      </c>
      <c r="E5" s="116" t="s">
        <v>71</v>
      </c>
      <c r="G5" s="118" t="str">
        <f t="shared" ca="1" si="0"/>
        <v>20190912-142051-005</v>
      </c>
      <c r="H5" t="str">
        <f t="shared" si="1"/>
        <v>Cash Transfer</v>
      </c>
      <c r="I5" s="118" t="str">
        <f t="shared" ca="1" si="2"/>
        <v>20190912-142051-005</v>
      </c>
      <c r="J5">
        <v>1</v>
      </c>
      <c r="K5" s="117">
        <f t="shared" ca="1" si="3"/>
        <v>43720</v>
      </c>
      <c r="L5" s="119" t="str">
        <f t="shared" ca="1" si="4"/>
        <v>ext.190912.1000.0005</v>
      </c>
      <c r="M5" t="s">
        <v>63</v>
      </c>
      <c r="N5" t="str">
        <f t="shared" si="5"/>
        <v>RECEIVE</v>
      </c>
      <c r="O5" t="str">
        <f>C5</f>
        <v>USD</v>
      </c>
      <c r="P5" s="14">
        <f>D5</f>
        <v>40000</v>
      </c>
      <c r="Q5" t="s">
        <v>61</v>
      </c>
      <c r="R5" s="117">
        <f t="shared" ca="1" si="7"/>
        <v>43720</v>
      </c>
      <c r="S5" t="str">
        <f ca="1">H5&amp;" Imported @ "&amp;TEXT(A5,"HH:MM")&amp;" on "&amp;TEXT(NOW(),"DD MMM YYYY")</f>
        <v>Cash Transfer Imported @ 10:00 on 12 Sep 2019</v>
      </c>
      <c r="T5" s="116" t="str">
        <f t="shared" si="8"/>
        <v>HOMESEND BELGIUM</v>
      </c>
      <c r="U5" s="118" t="str">
        <f t="shared" ca="1" si="6"/>
        <v>HSBEL20190912142051005</v>
      </c>
    </row>
    <row r="6" spans="1:21" x14ac:dyDescent="0.25">
      <c r="A6" s="85">
        <v>0.41666666666666669</v>
      </c>
      <c r="B6" s="116" t="s">
        <v>70</v>
      </c>
      <c r="C6" s="131" t="s">
        <v>9</v>
      </c>
      <c r="D6" s="28">
        <v>10000</v>
      </c>
      <c r="E6" s="116" t="s">
        <v>71</v>
      </c>
      <c r="G6" s="118" t="str">
        <f t="shared" ca="1" si="0"/>
        <v>20190912-142051-006</v>
      </c>
      <c r="H6" t="str">
        <f t="shared" si="1"/>
        <v>Cash Transfer</v>
      </c>
      <c r="I6" s="118" t="str">
        <f t="shared" ca="1" si="2"/>
        <v>20190912-142051-006</v>
      </c>
      <c r="J6">
        <v>1</v>
      </c>
      <c r="K6" s="117">
        <f t="shared" ca="1" si="3"/>
        <v>43720</v>
      </c>
      <c r="L6" s="119" t="str">
        <f t="shared" ca="1" si="4"/>
        <v>ext.190912.1000.0006</v>
      </c>
      <c r="M6" t="s">
        <v>63</v>
      </c>
      <c r="N6" t="str">
        <f t="shared" si="5"/>
        <v>RECEIVE</v>
      </c>
      <c r="O6" t="str">
        <f>C6</f>
        <v>USD</v>
      </c>
      <c r="P6" s="14">
        <f>D6</f>
        <v>10000</v>
      </c>
      <c r="Q6" t="s">
        <v>61</v>
      </c>
      <c r="R6" s="117">
        <f t="shared" ca="1" si="7"/>
        <v>43720</v>
      </c>
      <c r="S6" t="str">
        <f ca="1">H6&amp;" Imported @ "&amp;TEXT(A6,"HH:MM")&amp;" on "&amp;TEXT(NOW(),"DD MMM YYYY")</f>
        <v>Cash Transfer Imported @ 10:00 on 12 Sep 2019</v>
      </c>
      <c r="T6" s="116" t="str">
        <f t="shared" si="8"/>
        <v>HOMESEND BELGIUM</v>
      </c>
      <c r="U6" s="118" t="str">
        <f t="shared" ca="1" si="6"/>
        <v>HSBEL20190912142051006</v>
      </c>
    </row>
    <row r="7" spans="1:21" x14ac:dyDescent="0.25">
      <c r="A7" s="85">
        <v>0.41666666666666669</v>
      </c>
      <c r="B7" s="116" t="s">
        <v>62</v>
      </c>
      <c r="C7" s="27" t="s">
        <v>10</v>
      </c>
      <c r="D7" s="28">
        <v>152</v>
      </c>
      <c r="E7" s="116" t="s">
        <v>64</v>
      </c>
      <c r="G7" s="118" t="str">
        <f t="shared" ca="1" si="0"/>
        <v>20190912-142051-007</v>
      </c>
      <c r="H7" t="str">
        <f t="shared" si="1"/>
        <v>Customer Payment Instruction</v>
      </c>
      <c r="I7" s="118" t="str">
        <f t="shared" ca="1" si="2"/>
        <v>20190912-142051-007</v>
      </c>
      <c r="J7">
        <v>1</v>
      </c>
      <c r="K7" s="117">
        <f t="shared" ca="1" si="3"/>
        <v>43720</v>
      </c>
      <c r="L7" s="119" t="str">
        <f t="shared" ca="1" si="4"/>
        <v>ext.190912.1000.0007</v>
      </c>
      <c r="M7" t="s">
        <v>63</v>
      </c>
      <c r="N7" t="str">
        <f t="shared" si="5"/>
        <v>PAY</v>
      </c>
      <c r="O7" t="str">
        <f>C7</f>
        <v>BRL</v>
      </c>
      <c r="P7" s="14">
        <f>D7</f>
        <v>152</v>
      </c>
      <c r="Q7" t="s">
        <v>61</v>
      </c>
      <c r="R7" s="117">
        <f t="shared" ca="1" si="7"/>
        <v>43720</v>
      </c>
      <c r="S7" t="str">
        <f ca="1">H7&amp;" Imported @ "&amp;TEXT(A7,"HH:MM")&amp;" on "&amp;TEXT(NOW(),"DD MMM YYYY")</f>
        <v>Customer Payment Instruction Imported @ 10:00 on 12 Sep 2019</v>
      </c>
      <c r="T7" s="116" t="str">
        <f t="shared" si="8"/>
        <v>HOMESEND BELGIUM</v>
      </c>
      <c r="U7" s="118" t="str">
        <f t="shared" ca="1" si="6"/>
        <v>HSBEL20190912142051007</v>
      </c>
    </row>
    <row r="8" spans="1:21" x14ac:dyDescent="0.25">
      <c r="A8" s="85">
        <v>0.41666666666666669</v>
      </c>
      <c r="B8" s="116" t="s">
        <v>62</v>
      </c>
      <c r="C8" s="27" t="s">
        <v>10</v>
      </c>
      <c r="D8" s="28">
        <v>278</v>
      </c>
      <c r="E8" s="116" t="s">
        <v>64</v>
      </c>
      <c r="G8" s="118" t="str">
        <f t="shared" ca="1" si="0"/>
        <v>20190912-142051-008</v>
      </c>
      <c r="H8" t="str">
        <f t="shared" si="1"/>
        <v>Customer Payment Instruction</v>
      </c>
      <c r="I8" s="118" t="str">
        <f t="shared" ca="1" si="2"/>
        <v>20190912-142051-008</v>
      </c>
      <c r="J8">
        <v>1</v>
      </c>
      <c r="K8" s="117">
        <f t="shared" ca="1" si="3"/>
        <v>43720</v>
      </c>
      <c r="L8" s="119" t="str">
        <f t="shared" ca="1" si="4"/>
        <v>ext.190912.1000.0008</v>
      </c>
      <c r="M8" t="s">
        <v>63</v>
      </c>
      <c r="N8" t="str">
        <f t="shared" si="5"/>
        <v>PAY</v>
      </c>
      <c r="O8" t="str">
        <f>C8</f>
        <v>BRL</v>
      </c>
      <c r="P8" s="14">
        <f>D8</f>
        <v>278</v>
      </c>
      <c r="Q8" t="s">
        <v>61</v>
      </c>
      <c r="R8" s="117">
        <f t="shared" ca="1" si="7"/>
        <v>43720</v>
      </c>
      <c r="S8" t="str">
        <f ca="1">H8&amp;" Imported @ "&amp;TEXT(A8,"HH:MM")&amp;" on "&amp;TEXT(NOW(),"DD MMM YYYY")</f>
        <v>Customer Payment Instruction Imported @ 10:00 on 12 Sep 2019</v>
      </c>
      <c r="T8" s="116" t="str">
        <f t="shared" si="8"/>
        <v>HOMESEND BELGIUM</v>
      </c>
      <c r="U8" s="118" t="str">
        <f t="shared" ca="1" si="6"/>
        <v>HSBEL20190912142051008</v>
      </c>
    </row>
    <row r="9" spans="1:21" x14ac:dyDescent="0.25">
      <c r="A9" s="85">
        <v>0.41666666666666669</v>
      </c>
      <c r="B9" s="116" t="s">
        <v>62</v>
      </c>
      <c r="C9" s="27" t="s">
        <v>10</v>
      </c>
      <c r="D9" s="28">
        <v>7996</v>
      </c>
      <c r="E9" s="116" t="s">
        <v>64</v>
      </c>
      <c r="G9" s="118" t="str">
        <f t="shared" ca="1" si="0"/>
        <v>20190912-142051-009</v>
      </c>
      <c r="H9" t="str">
        <f t="shared" si="1"/>
        <v>Customer Payment Instruction</v>
      </c>
      <c r="I9" s="118" t="str">
        <f t="shared" ca="1" si="2"/>
        <v>20190912-142051-009</v>
      </c>
      <c r="J9">
        <v>1</v>
      </c>
      <c r="K9" s="117">
        <f t="shared" ca="1" si="3"/>
        <v>43720</v>
      </c>
      <c r="L9" s="119" t="str">
        <f t="shared" ca="1" si="4"/>
        <v>ext.190912.1000.0009</v>
      </c>
      <c r="M9" t="s">
        <v>63</v>
      </c>
      <c r="N9" t="str">
        <f t="shared" si="5"/>
        <v>PAY</v>
      </c>
      <c r="O9" t="str">
        <f>C9</f>
        <v>BRL</v>
      </c>
      <c r="P9" s="14">
        <f>D9</f>
        <v>7996</v>
      </c>
      <c r="Q9" t="s">
        <v>61</v>
      </c>
      <c r="R9" s="117">
        <f t="shared" ca="1" si="7"/>
        <v>43720</v>
      </c>
      <c r="S9" t="str">
        <f ca="1">H9&amp;" Imported @ "&amp;TEXT(A9,"HH:MM")&amp;" on "&amp;TEXT(NOW(),"DD MMM YYYY")</f>
        <v>Customer Payment Instruction Imported @ 10:00 on 12 Sep 2019</v>
      </c>
      <c r="T9" s="116" t="str">
        <f t="shared" si="8"/>
        <v>HOMESEND BELGIUM</v>
      </c>
      <c r="U9" s="118" t="str">
        <f t="shared" ca="1" si="6"/>
        <v>HSBEL20190912142051009</v>
      </c>
    </row>
    <row r="10" spans="1:21" x14ac:dyDescent="0.25">
      <c r="A10" s="86">
        <v>0.4375</v>
      </c>
      <c r="B10" s="116" t="s">
        <v>70</v>
      </c>
      <c r="C10" s="132" t="s">
        <v>9</v>
      </c>
      <c r="D10" s="31">
        <v>15000</v>
      </c>
      <c r="E10" s="116" t="s">
        <v>71</v>
      </c>
      <c r="G10" s="118" t="str">
        <f t="shared" ca="1" si="0"/>
        <v>20190912-142051-010</v>
      </c>
      <c r="H10" t="str">
        <f t="shared" si="1"/>
        <v>Cash Transfer</v>
      </c>
      <c r="I10" s="118" t="str">
        <f t="shared" ca="1" si="2"/>
        <v>20190912-142051-010</v>
      </c>
      <c r="J10">
        <v>1</v>
      </c>
      <c r="K10" s="117">
        <f t="shared" ca="1" si="3"/>
        <v>43720</v>
      </c>
      <c r="L10" s="119" t="str">
        <f t="shared" ca="1" si="4"/>
        <v>ext.190912.1030.0010</v>
      </c>
      <c r="M10" t="s">
        <v>63</v>
      </c>
      <c r="N10" t="str">
        <f t="shared" si="5"/>
        <v>RECEIVE</v>
      </c>
      <c r="O10" t="str">
        <f>C10</f>
        <v>USD</v>
      </c>
      <c r="P10" s="14">
        <f>D10</f>
        <v>15000</v>
      </c>
      <c r="Q10" t="s">
        <v>61</v>
      </c>
      <c r="R10" s="117">
        <f t="shared" ca="1" si="7"/>
        <v>43720</v>
      </c>
      <c r="S10" t="str">
        <f ca="1">H10&amp;" Imported @ "&amp;TEXT(A10,"HH:MM")&amp;" on "&amp;TEXT(NOW(),"DD MMM YYYY")</f>
        <v>Cash Transfer Imported @ 10:30 on 12 Sep 2019</v>
      </c>
      <c r="T10" s="116" t="str">
        <f t="shared" si="8"/>
        <v>HOMESEND BELGIUM</v>
      </c>
      <c r="U10" s="118" t="str">
        <f t="shared" ca="1" si="6"/>
        <v>HSBEL20190912142051010</v>
      </c>
    </row>
    <row r="11" spans="1:21" x14ac:dyDescent="0.25">
      <c r="A11" s="86">
        <v>0.4375</v>
      </c>
      <c r="B11" s="116" t="s">
        <v>62</v>
      </c>
      <c r="C11" s="30" t="s">
        <v>10</v>
      </c>
      <c r="D11" s="31">
        <v>2000</v>
      </c>
      <c r="E11" s="116" t="s">
        <v>64</v>
      </c>
      <c r="G11" s="118" t="str">
        <f t="shared" ca="1" si="0"/>
        <v>20190912-142051-011</v>
      </c>
      <c r="H11" t="str">
        <f t="shared" si="1"/>
        <v>Customer Payment Instruction</v>
      </c>
      <c r="I11" s="118" t="str">
        <f t="shared" ca="1" si="2"/>
        <v>20190912-142051-011</v>
      </c>
      <c r="J11">
        <v>1</v>
      </c>
      <c r="K11" s="117">
        <f t="shared" ca="1" si="3"/>
        <v>43720</v>
      </c>
      <c r="L11" s="119" t="str">
        <f t="shared" ca="1" si="4"/>
        <v>ext.190912.1030.0011</v>
      </c>
      <c r="M11" t="s">
        <v>63</v>
      </c>
      <c r="N11" t="str">
        <f t="shared" si="5"/>
        <v>PAY</v>
      </c>
      <c r="O11" t="str">
        <f>C11</f>
        <v>BRL</v>
      </c>
      <c r="P11" s="14">
        <f>D11</f>
        <v>2000</v>
      </c>
      <c r="Q11" t="s">
        <v>61</v>
      </c>
      <c r="R11" s="117">
        <f t="shared" ca="1" si="7"/>
        <v>43720</v>
      </c>
      <c r="S11" t="str">
        <f ca="1">H11&amp;" Imported @ "&amp;TEXT(A11,"HH:MM")&amp;" on "&amp;TEXT(NOW(),"DD MMM YYYY")</f>
        <v>Customer Payment Instruction Imported @ 10:30 on 12 Sep 2019</v>
      </c>
      <c r="T11" s="116" t="str">
        <f t="shared" si="8"/>
        <v>HOMESEND BELGIUM</v>
      </c>
      <c r="U11" s="118" t="str">
        <f t="shared" ca="1" si="6"/>
        <v>HSBEL20190912142051011</v>
      </c>
    </row>
    <row r="12" spans="1:21" x14ac:dyDescent="0.25">
      <c r="A12" s="87">
        <v>0.4381944444444445</v>
      </c>
      <c r="B12" s="116" t="s">
        <v>70</v>
      </c>
      <c r="C12" s="133" t="s">
        <v>9</v>
      </c>
      <c r="D12" s="34">
        <v>20000</v>
      </c>
      <c r="E12" s="116" t="s">
        <v>71</v>
      </c>
      <c r="G12" s="118" t="str">
        <f t="shared" ca="1" si="0"/>
        <v>20190912-142051-012</v>
      </c>
      <c r="H12" t="str">
        <f t="shared" si="1"/>
        <v>Cash Transfer</v>
      </c>
      <c r="I12" s="118" t="str">
        <f t="shared" ca="1" si="2"/>
        <v>20190912-142051-012</v>
      </c>
      <c r="J12">
        <v>1</v>
      </c>
      <c r="K12" s="117">
        <f t="shared" ca="1" si="3"/>
        <v>43720</v>
      </c>
      <c r="L12" s="119" t="str">
        <f t="shared" ca="1" si="4"/>
        <v>ext.190912.1031.0012</v>
      </c>
      <c r="M12" t="s">
        <v>63</v>
      </c>
      <c r="N12" t="str">
        <f t="shared" si="5"/>
        <v>RECEIVE</v>
      </c>
      <c r="O12" t="str">
        <f>C12</f>
        <v>USD</v>
      </c>
      <c r="P12" s="14">
        <f>D12</f>
        <v>20000</v>
      </c>
      <c r="Q12" t="s">
        <v>61</v>
      </c>
      <c r="R12" s="117">
        <f t="shared" ca="1" si="7"/>
        <v>43720</v>
      </c>
      <c r="S12" t="str">
        <f ca="1">H12&amp;" Imported @ "&amp;TEXT(A12,"HH:MM")&amp;" on "&amp;TEXT(NOW(),"DD MMM YYYY")</f>
        <v>Cash Transfer Imported @ 10:31 on 12 Sep 2019</v>
      </c>
      <c r="T12" s="116" t="str">
        <f t="shared" si="8"/>
        <v>HOMESEND BELGIUM</v>
      </c>
      <c r="U12" s="118" t="str">
        <f t="shared" ca="1" si="6"/>
        <v>HSBEL20190912142051012</v>
      </c>
    </row>
    <row r="13" spans="1:21" x14ac:dyDescent="0.25">
      <c r="A13" s="87">
        <v>0.4381944444444445</v>
      </c>
      <c r="B13" s="116" t="s">
        <v>70</v>
      </c>
      <c r="C13" s="133" t="s">
        <v>9</v>
      </c>
      <c r="D13" s="34">
        <v>15000</v>
      </c>
      <c r="E13" s="116" t="s">
        <v>71</v>
      </c>
      <c r="G13" s="118" t="str">
        <f t="shared" ca="1" si="0"/>
        <v>20190912-142051-013</v>
      </c>
      <c r="H13" t="str">
        <f t="shared" si="1"/>
        <v>Cash Transfer</v>
      </c>
      <c r="I13" s="118" t="str">
        <f t="shared" ca="1" si="2"/>
        <v>20190912-142051-013</v>
      </c>
      <c r="J13">
        <v>1</v>
      </c>
      <c r="K13" s="117">
        <f t="shared" ca="1" si="3"/>
        <v>43720</v>
      </c>
      <c r="L13" s="119" t="str">
        <f t="shared" ca="1" si="4"/>
        <v>ext.190912.1031.0013</v>
      </c>
      <c r="M13" t="s">
        <v>63</v>
      </c>
      <c r="N13" t="str">
        <f t="shared" si="5"/>
        <v>RECEIVE</v>
      </c>
      <c r="O13" t="str">
        <f>C13</f>
        <v>USD</v>
      </c>
      <c r="P13" s="14">
        <f>D13</f>
        <v>15000</v>
      </c>
      <c r="Q13" t="s">
        <v>61</v>
      </c>
      <c r="R13" s="117">
        <f t="shared" ca="1" si="7"/>
        <v>43720</v>
      </c>
      <c r="S13" t="str">
        <f ca="1">H13&amp;" Imported @ "&amp;TEXT(A13,"HH:MM")&amp;" on "&amp;TEXT(NOW(),"DD MMM YYYY")</f>
        <v>Cash Transfer Imported @ 10:31 on 12 Sep 2019</v>
      </c>
      <c r="T13" s="116" t="str">
        <f t="shared" si="8"/>
        <v>HOMESEND BELGIUM</v>
      </c>
      <c r="U13" s="118" t="str">
        <f t="shared" ca="1" si="6"/>
        <v>HSBEL20190912142051013</v>
      </c>
    </row>
    <row r="14" spans="1:21" x14ac:dyDescent="0.25">
      <c r="A14" s="87">
        <v>0.4381944444444445</v>
      </c>
      <c r="B14" s="116" t="s">
        <v>62</v>
      </c>
      <c r="C14" s="33" t="s">
        <v>10</v>
      </c>
      <c r="D14" s="34">
        <v>1542</v>
      </c>
      <c r="E14" s="116" t="s">
        <v>64</v>
      </c>
      <c r="G14" s="118" t="str">
        <f t="shared" ca="1" si="0"/>
        <v>20190912-142051-014</v>
      </c>
      <c r="H14" t="str">
        <f t="shared" si="1"/>
        <v>Customer Payment Instruction</v>
      </c>
      <c r="I14" s="118" t="str">
        <f t="shared" ca="1" si="2"/>
        <v>20190912-142051-014</v>
      </c>
      <c r="J14">
        <v>1</v>
      </c>
      <c r="K14" s="117">
        <f t="shared" ca="1" si="3"/>
        <v>43720</v>
      </c>
      <c r="L14" s="119" t="str">
        <f t="shared" ca="1" si="4"/>
        <v>ext.190912.1031.0014</v>
      </c>
      <c r="M14" t="s">
        <v>63</v>
      </c>
      <c r="N14" t="str">
        <f t="shared" si="5"/>
        <v>PAY</v>
      </c>
      <c r="O14" t="str">
        <f>C14</f>
        <v>BRL</v>
      </c>
      <c r="P14" s="14">
        <f>D14</f>
        <v>1542</v>
      </c>
      <c r="Q14" t="s">
        <v>61</v>
      </c>
      <c r="R14" s="117">
        <f t="shared" ca="1" si="7"/>
        <v>43720</v>
      </c>
      <c r="S14" t="str">
        <f ca="1">H14&amp;" Imported @ "&amp;TEXT(A14,"HH:MM")&amp;" on "&amp;TEXT(NOW(),"DD MMM YYYY")</f>
        <v>Customer Payment Instruction Imported @ 10:31 on 12 Sep 2019</v>
      </c>
      <c r="T14" s="116" t="str">
        <f t="shared" si="8"/>
        <v>HOMESEND BELGIUM</v>
      </c>
      <c r="U14" s="118" t="str">
        <f t="shared" ca="1" si="6"/>
        <v>HSBEL20190912142051014</v>
      </c>
    </row>
    <row r="15" spans="1:21" x14ac:dyDescent="0.25">
      <c r="A15" s="87">
        <v>0.4381944444444445</v>
      </c>
      <c r="B15" s="116" t="s">
        <v>62</v>
      </c>
      <c r="C15" s="33" t="s">
        <v>10</v>
      </c>
      <c r="D15" s="34">
        <v>3744.2</v>
      </c>
      <c r="E15" s="116" t="s">
        <v>64</v>
      </c>
      <c r="G15" s="118" t="str">
        <f t="shared" ca="1" si="0"/>
        <v>20190912-142051-015</v>
      </c>
      <c r="H15" t="str">
        <f t="shared" si="1"/>
        <v>Customer Payment Instruction</v>
      </c>
      <c r="I15" s="118" t="str">
        <f t="shared" ca="1" si="2"/>
        <v>20190912-142051-015</v>
      </c>
      <c r="J15">
        <v>1</v>
      </c>
      <c r="K15" s="117">
        <f t="shared" ca="1" si="3"/>
        <v>43720</v>
      </c>
      <c r="L15" s="119" t="str">
        <f t="shared" ca="1" si="4"/>
        <v>ext.190912.1031.0015</v>
      </c>
      <c r="M15" t="s">
        <v>63</v>
      </c>
      <c r="N15" t="str">
        <f t="shared" ref="N15:N50" si="9">E15</f>
        <v>PAY</v>
      </c>
      <c r="O15" t="str">
        <f t="shared" ref="O15:O50" si="10">C15</f>
        <v>BRL</v>
      </c>
      <c r="P15" s="14">
        <f t="shared" ref="P15:P50" si="11">D15</f>
        <v>3744.2</v>
      </c>
      <c r="Q15" t="s">
        <v>61</v>
      </c>
      <c r="R15" s="117">
        <f t="shared" ca="1" si="7"/>
        <v>43720</v>
      </c>
      <c r="S15" t="str">
        <f t="shared" ref="S15:S50" ca="1" si="12">H15&amp;" Imported @ "&amp;TEXT(A15,"HH:MM")&amp;" on "&amp;TEXT(NOW(),"DD MMM YYYY")</f>
        <v>Customer Payment Instruction Imported @ 10:31 on 12 Sep 2019</v>
      </c>
      <c r="T15" s="116" t="str">
        <f t="shared" si="8"/>
        <v>HOMESEND BELGIUM</v>
      </c>
      <c r="U15" s="118" t="str">
        <f t="shared" ca="1" si="6"/>
        <v>HSBEL20190912142051015</v>
      </c>
    </row>
    <row r="16" spans="1:21" x14ac:dyDescent="0.25">
      <c r="A16" s="87">
        <v>0.4381944444444445</v>
      </c>
      <c r="B16" s="116" t="s">
        <v>62</v>
      </c>
      <c r="C16" s="33" t="s">
        <v>10</v>
      </c>
      <c r="D16" s="34">
        <v>4194.3999999999996</v>
      </c>
      <c r="E16" s="116" t="s">
        <v>64</v>
      </c>
      <c r="G16" s="118" t="str">
        <f t="shared" ca="1" si="0"/>
        <v>20190912-142051-016</v>
      </c>
      <c r="H16" t="str">
        <f t="shared" si="1"/>
        <v>Customer Payment Instruction</v>
      </c>
      <c r="I16" s="118" t="str">
        <f t="shared" ca="1" si="2"/>
        <v>20190912-142051-016</v>
      </c>
      <c r="J16">
        <v>1</v>
      </c>
      <c r="K16" s="117">
        <f t="shared" ca="1" si="3"/>
        <v>43720</v>
      </c>
      <c r="L16" s="119" t="str">
        <f t="shared" ca="1" si="4"/>
        <v>ext.190912.1031.0016</v>
      </c>
      <c r="M16" t="s">
        <v>63</v>
      </c>
      <c r="N16" t="str">
        <f t="shared" si="9"/>
        <v>PAY</v>
      </c>
      <c r="O16" t="str">
        <f t="shared" si="10"/>
        <v>BRL</v>
      </c>
      <c r="P16" s="14">
        <f t="shared" si="11"/>
        <v>4194.3999999999996</v>
      </c>
      <c r="Q16" t="s">
        <v>61</v>
      </c>
      <c r="R16" s="117">
        <f t="shared" ca="1" si="7"/>
        <v>43720</v>
      </c>
      <c r="S16" t="str">
        <f t="shared" ca="1" si="12"/>
        <v>Customer Payment Instruction Imported @ 10:31 on 12 Sep 2019</v>
      </c>
      <c r="T16" s="116" t="str">
        <f t="shared" si="8"/>
        <v>HOMESEND BELGIUM</v>
      </c>
      <c r="U16" s="118" t="str">
        <f t="shared" ca="1" si="6"/>
        <v>HSBEL20190912142051016</v>
      </c>
    </row>
    <row r="17" spans="1:21" x14ac:dyDescent="0.25">
      <c r="A17" s="87">
        <v>0.4381944444444445</v>
      </c>
      <c r="B17" s="116" t="s">
        <v>62</v>
      </c>
      <c r="C17" s="33" t="s">
        <v>10</v>
      </c>
      <c r="D17" s="34">
        <v>4644.6000000000004</v>
      </c>
      <c r="E17" s="116" t="s">
        <v>64</v>
      </c>
      <c r="G17" s="118" t="str">
        <f t="shared" ca="1" si="0"/>
        <v>20190912-142051-017</v>
      </c>
      <c r="H17" t="str">
        <f t="shared" si="1"/>
        <v>Customer Payment Instruction</v>
      </c>
      <c r="I17" s="118" t="str">
        <f t="shared" ca="1" si="2"/>
        <v>20190912-142051-017</v>
      </c>
      <c r="J17">
        <v>1</v>
      </c>
      <c r="K17" s="117">
        <f t="shared" ca="1" si="3"/>
        <v>43720</v>
      </c>
      <c r="L17" s="119" t="str">
        <f t="shared" ca="1" si="4"/>
        <v>ext.190912.1031.0017</v>
      </c>
      <c r="M17" t="s">
        <v>63</v>
      </c>
      <c r="N17" t="str">
        <f t="shared" si="9"/>
        <v>PAY</v>
      </c>
      <c r="O17" t="str">
        <f t="shared" si="10"/>
        <v>BRL</v>
      </c>
      <c r="P17" s="14">
        <f t="shared" si="11"/>
        <v>4644.6000000000004</v>
      </c>
      <c r="Q17" t="s">
        <v>61</v>
      </c>
      <c r="R17" s="117">
        <f t="shared" ca="1" si="7"/>
        <v>43720</v>
      </c>
      <c r="S17" t="str">
        <f t="shared" ca="1" si="12"/>
        <v>Customer Payment Instruction Imported @ 10:31 on 12 Sep 2019</v>
      </c>
      <c r="T17" s="116" t="str">
        <f t="shared" si="8"/>
        <v>HOMESEND BELGIUM</v>
      </c>
      <c r="U17" s="118" t="str">
        <f t="shared" ca="1" si="6"/>
        <v>HSBEL20190912142051017</v>
      </c>
    </row>
    <row r="18" spans="1:21" x14ac:dyDescent="0.25">
      <c r="A18" s="87">
        <v>0.4381944444444445</v>
      </c>
      <c r="B18" s="116" t="s">
        <v>62</v>
      </c>
      <c r="C18" s="33" t="s">
        <v>10</v>
      </c>
      <c r="D18" s="34">
        <v>5094.8</v>
      </c>
      <c r="E18" s="116" t="s">
        <v>64</v>
      </c>
      <c r="G18" s="118" t="str">
        <f t="shared" ca="1" si="0"/>
        <v>20190912-142051-018</v>
      </c>
      <c r="H18" t="str">
        <f t="shared" si="1"/>
        <v>Customer Payment Instruction</v>
      </c>
      <c r="I18" s="118" t="str">
        <f t="shared" ca="1" si="2"/>
        <v>20190912-142051-018</v>
      </c>
      <c r="J18">
        <v>1</v>
      </c>
      <c r="K18" s="117">
        <f t="shared" ca="1" si="3"/>
        <v>43720</v>
      </c>
      <c r="L18" s="119" t="str">
        <f t="shared" ca="1" si="4"/>
        <v>ext.190912.1031.0018</v>
      </c>
      <c r="M18" t="s">
        <v>63</v>
      </c>
      <c r="N18" t="str">
        <f t="shared" si="9"/>
        <v>PAY</v>
      </c>
      <c r="O18" t="str">
        <f t="shared" si="10"/>
        <v>BRL</v>
      </c>
      <c r="P18" s="14">
        <f t="shared" si="11"/>
        <v>5094.8</v>
      </c>
      <c r="Q18" t="s">
        <v>61</v>
      </c>
      <c r="R18" s="117">
        <f t="shared" ca="1" si="7"/>
        <v>43720</v>
      </c>
      <c r="S18" t="str">
        <f t="shared" ca="1" si="12"/>
        <v>Customer Payment Instruction Imported @ 10:31 on 12 Sep 2019</v>
      </c>
      <c r="T18" s="116" t="str">
        <f t="shared" si="8"/>
        <v>HOMESEND BELGIUM</v>
      </c>
      <c r="U18" s="118" t="str">
        <f t="shared" ca="1" si="6"/>
        <v>HSBEL20190912142051018</v>
      </c>
    </row>
    <row r="19" spans="1:21" x14ac:dyDescent="0.25">
      <c r="A19" s="87">
        <v>0.4381944444444445</v>
      </c>
      <c r="B19" s="116" t="s">
        <v>62</v>
      </c>
      <c r="C19" s="33" t="s">
        <v>10</v>
      </c>
      <c r="D19" s="34">
        <v>5545</v>
      </c>
      <c r="E19" s="116" t="s">
        <v>64</v>
      </c>
      <c r="G19" s="118" t="str">
        <f t="shared" ca="1" si="0"/>
        <v>20190912-142051-019</v>
      </c>
      <c r="H19" t="str">
        <f t="shared" si="1"/>
        <v>Customer Payment Instruction</v>
      </c>
      <c r="I19" s="118" t="str">
        <f t="shared" ca="1" si="2"/>
        <v>20190912-142051-019</v>
      </c>
      <c r="J19">
        <v>1</v>
      </c>
      <c r="K19" s="117">
        <f t="shared" ca="1" si="3"/>
        <v>43720</v>
      </c>
      <c r="L19" s="119" t="str">
        <f t="shared" ca="1" si="4"/>
        <v>ext.190912.1031.0019</v>
      </c>
      <c r="M19" t="s">
        <v>63</v>
      </c>
      <c r="N19" t="str">
        <f t="shared" si="9"/>
        <v>PAY</v>
      </c>
      <c r="O19" t="str">
        <f t="shared" si="10"/>
        <v>BRL</v>
      </c>
      <c r="P19" s="14">
        <f t="shared" si="11"/>
        <v>5545</v>
      </c>
      <c r="Q19" t="s">
        <v>61</v>
      </c>
      <c r="R19" s="117">
        <f t="shared" ca="1" si="7"/>
        <v>43720</v>
      </c>
      <c r="S19" t="str">
        <f t="shared" ca="1" si="12"/>
        <v>Customer Payment Instruction Imported @ 10:31 on 12 Sep 2019</v>
      </c>
      <c r="T19" s="116" t="str">
        <f t="shared" si="8"/>
        <v>HOMESEND BELGIUM</v>
      </c>
      <c r="U19" s="118" t="str">
        <f t="shared" ca="1" si="6"/>
        <v>HSBEL20190912142051019</v>
      </c>
    </row>
    <row r="20" spans="1:21" x14ac:dyDescent="0.25">
      <c r="A20" s="87">
        <v>0.4381944444444445</v>
      </c>
      <c r="B20" s="116" t="s">
        <v>62</v>
      </c>
      <c r="C20" s="33" t="s">
        <v>10</v>
      </c>
      <c r="D20" s="34">
        <v>5995.2</v>
      </c>
      <c r="E20" s="116" t="s">
        <v>64</v>
      </c>
      <c r="G20" s="118" t="str">
        <f t="shared" ca="1" si="0"/>
        <v>20190912-142051-020</v>
      </c>
      <c r="H20" t="str">
        <f t="shared" si="1"/>
        <v>Customer Payment Instruction</v>
      </c>
      <c r="I20" s="118" t="str">
        <f t="shared" ca="1" si="2"/>
        <v>20190912-142051-020</v>
      </c>
      <c r="J20">
        <v>1</v>
      </c>
      <c r="K20" s="117">
        <f t="shared" ca="1" si="3"/>
        <v>43720</v>
      </c>
      <c r="L20" s="119" t="str">
        <f t="shared" ca="1" si="4"/>
        <v>ext.190912.1031.0020</v>
      </c>
      <c r="M20" t="s">
        <v>63</v>
      </c>
      <c r="N20" t="str">
        <f t="shared" si="9"/>
        <v>PAY</v>
      </c>
      <c r="O20" t="str">
        <f t="shared" si="10"/>
        <v>BRL</v>
      </c>
      <c r="P20" s="14">
        <f t="shared" si="11"/>
        <v>5995.2</v>
      </c>
      <c r="Q20" t="s">
        <v>61</v>
      </c>
      <c r="R20" s="117">
        <f t="shared" ca="1" si="7"/>
        <v>43720</v>
      </c>
      <c r="S20" t="str">
        <f t="shared" ca="1" si="12"/>
        <v>Customer Payment Instruction Imported @ 10:31 on 12 Sep 2019</v>
      </c>
      <c r="T20" s="116" t="str">
        <f t="shared" si="8"/>
        <v>HOMESEND BELGIUM</v>
      </c>
      <c r="U20" s="118" t="str">
        <f t="shared" ca="1" si="6"/>
        <v>HSBEL20190912142051020</v>
      </c>
    </row>
    <row r="21" spans="1:21" x14ac:dyDescent="0.25">
      <c r="A21" s="87">
        <v>0.4381944444444445</v>
      </c>
      <c r="B21" s="116" t="s">
        <v>62</v>
      </c>
      <c r="C21" s="33" t="s">
        <v>10</v>
      </c>
      <c r="D21" s="34">
        <v>6445.4</v>
      </c>
      <c r="E21" s="116" t="s">
        <v>64</v>
      </c>
      <c r="G21" s="118" t="str">
        <f t="shared" ca="1" si="0"/>
        <v>20190912-142051-021</v>
      </c>
      <c r="H21" t="str">
        <f t="shared" si="1"/>
        <v>Customer Payment Instruction</v>
      </c>
      <c r="I21" s="118" t="str">
        <f t="shared" ca="1" si="2"/>
        <v>20190912-142051-021</v>
      </c>
      <c r="J21">
        <v>1</v>
      </c>
      <c r="K21" s="117">
        <f t="shared" ca="1" si="3"/>
        <v>43720</v>
      </c>
      <c r="L21" s="119" t="str">
        <f t="shared" ca="1" si="4"/>
        <v>ext.190912.1031.0021</v>
      </c>
      <c r="M21" t="s">
        <v>63</v>
      </c>
      <c r="N21" t="str">
        <f t="shared" si="9"/>
        <v>PAY</v>
      </c>
      <c r="O21" t="str">
        <f t="shared" si="10"/>
        <v>BRL</v>
      </c>
      <c r="P21" s="14">
        <f t="shared" si="11"/>
        <v>6445.4</v>
      </c>
      <c r="Q21" t="s">
        <v>61</v>
      </c>
      <c r="R21" s="117">
        <f t="shared" ca="1" si="7"/>
        <v>43720</v>
      </c>
      <c r="S21" t="str">
        <f t="shared" ca="1" si="12"/>
        <v>Customer Payment Instruction Imported @ 10:31 on 12 Sep 2019</v>
      </c>
      <c r="T21" s="116" t="str">
        <f t="shared" si="8"/>
        <v>HOMESEND BELGIUM</v>
      </c>
      <c r="U21" s="118" t="str">
        <f t="shared" ca="1" si="6"/>
        <v>HSBEL20190912142051021</v>
      </c>
    </row>
    <row r="22" spans="1:21" x14ac:dyDescent="0.25">
      <c r="A22" s="87">
        <v>0.4381944444444445</v>
      </c>
      <c r="B22" s="116" t="s">
        <v>62</v>
      </c>
      <c r="C22" s="33" t="s">
        <v>10</v>
      </c>
      <c r="D22" s="34">
        <v>6895.6</v>
      </c>
      <c r="E22" s="116" t="s">
        <v>64</v>
      </c>
      <c r="G22" s="118" t="str">
        <f t="shared" ca="1" si="0"/>
        <v>20190912-142051-022</v>
      </c>
      <c r="H22" t="str">
        <f t="shared" si="1"/>
        <v>Customer Payment Instruction</v>
      </c>
      <c r="I22" s="118" t="str">
        <f t="shared" ca="1" si="2"/>
        <v>20190912-142051-022</v>
      </c>
      <c r="J22">
        <v>1</v>
      </c>
      <c r="K22" s="117">
        <f t="shared" ca="1" si="3"/>
        <v>43720</v>
      </c>
      <c r="L22" s="119" t="str">
        <f t="shared" ca="1" si="4"/>
        <v>ext.190912.1031.0022</v>
      </c>
      <c r="M22" t="s">
        <v>63</v>
      </c>
      <c r="N22" t="str">
        <f t="shared" si="9"/>
        <v>PAY</v>
      </c>
      <c r="O22" t="str">
        <f t="shared" si="10"/>
        <v>BRL</v>
      </c>
      <c r="P22" s="14">
        <f t="shared" si="11"/>
        <v>6895.6</v>
      </c>
      <c r="Q22" t="s">
        <v>61</v>
      </c>
      <c r="R22" s="117">
        <f t="shared" ca="1" si="7"/>
        <v>43720</v>
      </c>
      <c r="S22" t="str">
        <f t="shared" ca="1" si="12"/>
        <v>Customer Payment Instruction Imported @ 10:31 on 12 Sep 2019</v>
      </c>
      <c r="T22" s="116" t="str">
        <f t="shared" si="8"/>
        <v>HOMESEND BELGIUM</v>
      </c>
      <c r="U22" s="118" t="str">
        <f t="shared" ca="1" si="6"/>
        <v>HSBEL20190912142051022</v>
      </c>
    </row>
    <row r="23" spans="1:21" x14ac:dyDescent="0.25">
      <c r="A23" s="87">
        <v>0.4381944444444445</v>
      </c>
      <c r="B23" s="116" t="s">
        <v>62</v>
      </c>
      <c r="C23" s="33" t="s">
        <v>10</v>
      </c>
      <c r="D23" s="34">
        <v>7345.8</v>
      </c>
      <c r="E23" s="116" t="s">
        <v>64</v>
      </c>
      <c r="G23" s="118" t="str">
        <f t="shared" ca="1" si="0"/>
        <v>20190912-142051-023</v>
      </c>
      <c r="H23" t="str">
        <f t="shared" si="1"/>
        <v>Customer Payment Instruction</v>
      </c>
      <c r="I23" s="118" t="str">
        <f t="shared" ca="1" si="2"/>
        <v>20190912-142051-023</v>
      </c>
      <c r="J23">
        <v>1</v>
      </c>
      <c r="K23" s="117">
        <f t="shared" ca="1" si="3"/>
        <v>43720</v>
      </c>
      <c r="L23" s="119" t="str">
        <f t="shared" ca="1" si="4"/>
        <v>ext.190912.1031.0023</v>
      </c>
      <c r="M23" t="s">
        <v>63</v>
      </c>
      <c r="N23" t="str">
        <f t="shared" si="9"/>
        <v>PAY</v>
      </c>
      <c r="O23" t="str">
        <f t="shared" si="10"/>
        <v>BRL</v>
      </c>
      <c r="P23" s="14">
        <f t="shared" si="11"/>
        <v>7345.8</v>
      </c>
      <c r="Q23" t="s">
        <v>61</v>
      </c>
      <c r="R23" s="117">
        <f t="shared" ca="1" si="7"/>
        <v>43720</v>
      </c>
      <c r="S23" t="str">
        <f t="shared" ca="1" si="12"/>
        <v>Customer Payment Instruction Imported @ 10:31 on 12 Sep 2019</v>
      </c>
      <c r="T23" s="116" t="str">
        <f t="shared" si="8"/>
        <v>HOMESEND BELGIUM</v>
      </c>
      <c r="U23" s="118" t="str">
        <f t="shared" ca="1" si="6"/>
        <v>HSBEL20190912142051023</v>
      </c>
    </row>
    <row r="24" spans="1:21" x14ac:dyDescent="0.25">
      <c r="A24" s="87">
        <v>0.4381944444444445</v>
      </c>
      <c r="B24" s="116" t="s">
        <v>72</v>
      </c>
      <c r="C24" s="33" t="s">
        <v>73</v>
      </c>
      <c r="D24" s="34">
        <v>0</v>
      </c>
      <c r="E24" s="116" t="s">
        <v>73</v>
      </c>
      <c r="G24" s="118" t="str">
        <f t="shared" ca="1" si="0"/>
        <v>20190912-142051-024</v>
      </c>
      <c r="H24" t="str">
        <f t="shared" si="1"/>
        <v>FX Deal</v>
      </c>
      <c r="I24" s="118" t="str">
        <f t="shared" ca="1" si="2"/>
        <v>20190912-142051-024</v>
      </c>
      <c r="J24">
        <v>1</v>
      </c>
      <c r="K24" s="117">
        <f t="shared" ca="1" si="3"/>
        <v>43720</v>
      </c>
      <c r="L24" s="119" t="str">
        <f t="shared" ca="1" si="4"/>
        <v>ext.190912.1031.0024</v>
      </c>
      <c r="M24" t="s">
        <v>63</v>
      </c>
      <c r="N24" t="str">
        <f t="shared" si="9"/>
        <v>-</v>
      </c>
      <c r="O24" t="str">
        <f t="shared" si="10"/>
        <v>-</v>
      </c>
      <c r="P24" s="14">
        <f t="shared" si="11"/>
        <v>0</v>
      </c>
      <c r="Q24" t="s">
        <v>61</v>
      </c>
      <c r="R24" s="117">
        <f t="shared" ca="1" si="7"/>
        <v>43720</v>
      </c>
      <c r="S24" t="str">
        <f t="shared" ca="1" si="12"/>
        <v>FX Deal Imported @ 10:31 on 12 Sep 2019</v>
      </c>
      <c r="T24" s="116" t="str">
        <f t="shared" si="8"/>
        <v>HOMESEND BELGIUM</v>
      </c>
      <c r="U24" s="118" t="str">
        <f t="shared" ca="1" si="6"/>
        <v>HSBEL20190912142051024</v>
      </c>
    </row>
    <row r="25" spans="1:21" x14ac:dyDescent="0.25">
      <c r="A25" s="89">
        <v>0.54166666666666663</v>
      </c>
      <c r="B25" s="116" t="s">
        <v>62</v>
      </c>
      <c r="C25" s="44" t="s">
        <v>10</v>
      </c>
      <c r="D25" s="45">
        <v>8246.2000000000007</v>
      </c>
      <c r="E25" s="116" t="s">
        <v>64</v>
      </c>
      <c r="G25" s="118" t="str">
        <f t="shared" ca="1" si="0"/>
        <v>20190912-142051-025</v>
      </c>
      <c r="H25" t="str">
        <f t="shared" si="1"/>
        <v>Customer Payment Instruction</v>
      </c>
      <c r="I25" s="118" t="str">
        <f t="shared" ca="1" si="2"/>
        <v>20190912-142051-025</v>
      </c>
      <c r="J25">
        <v>1</v>
      </c>
      <c r="K25" s="117">
        <f t="shared" ca="1" si="3"/>
        <v>43720</v>
      </c>
      <c r="L25" s="119" t="str">
        <f t="shared" ca="1" si="4"/>
        <v>ext.190912.1300.0025</v>
      </c>
      <c r="M25" t="s">
        <v>63</v>
      </c>
      <c r="N25" t="str">
        <f t="shared" si="9"/>
        <v>PAY</v>
      </c>
      <c r="O25" t="str">
        <f t="shared" si="10"/>
        <v>BRL</v>
      </c>
      <c r="P25" s="14">
        <f t="shared" si="11"/>
        <v>8246.2000000000007</v>
      </c>
      <c r="Q25" t="s">
        <v>61</v>
      </c>
      <c r="R25" s="117">
        <f t="shared" ca="1" si="7"/>
        <v>43720</v>
      </c>
      <c r="S25" t="str">
        <f t="shared" ca="1" si="12"/>
        <v>Customer Payment Instruction Imported @ 13:00 on 12 Sep 2019</v>
      </c>
      <c r="T25" s="116" t="str">
        <f t="shared" si="8"/>
        <v>HOMESEND BELGIUM</v>
      </c>
      <c r="U25" s="118" t="str">
        <f t="shared" ca="1" si="6"/>
        <v>HSBEL20190912142051025</v>
      </c>
    </row>
    <row r="26" spans="1:21" x14ac:dyDescent="0.25">
      <c r="A26" s="89">
        <v>0.54166666666666663</v>
      </c>
      <c r="B26" s="116" t="s">
        <v>62</v>
      </c>
      <c r="C26" s="44" t="s">
        <v>10</v>
      </c>
      <c r="D26" s="45">
        <v>8696.4</v>
      </c>
      <c r="E26" s="116" t="s">
        <v>64</v>
      </c>
      <c r="G26" s="118" t="str">
        <f t="shared" ca="1" si="0"/>
        <v>20190912-142051-026</v>
      </c>
      <c r="H26" t="str">
        <f t="shared" si="1"/>
        <v>Customer Payment Instruction</v>
      </c>
      <c r="I26" s="118" t="str">
        <f t="shared" ca="1" si="2"/>
        <v>20190912-142051-026</v>
      </c>
      <c r="J26">
        <v>1</v>
      </c>
      <c r="K26" s="117">
        <f t="shared" ca="1" si="3"/>
        <v>43720</v>
      </c>
      <c r="L26" s="119" t="str">
        <f t="shared" ca="1" si="4"/>
        <v>ext.190912.1300.0026</v>
      </c>
      <c r="M26" t="s">
        <v>63</v>
      </c>
      <c r="N26" t="str">
        <f t="shared" si="9"/>
        <v>PAY</v>
      </c>
      <c r="O26" t="str">
        <f t="shared" si="10"/>
        <v>BRL</v>
      </c>
      <c r="P26" s="14">
        <f t="shared" si="11"/>
        <v>8696.4</v>
      </c>
      <c r="Q26" t="s">
        <v>61</v>
      </c>
      <c r="R26" s="117">
        <f t="shared" ca="1" si="7"/>
        <v>43720</v>
      </c>
      <c r="S26" t="str">
        <f t="shared" ca="1" si="12"/>
        <v>Customer Payment Instruction Imported @ 13:00 on 12 Sep 2019</v>
      </c>
      <c r="T26" s="116" t="str">
        <f t="shared" si="8"/>
        <v>HOMESEND BELGIUM</v>
      </c>
      <c r="U26" s="118" t="str">
        <f t="shared" ca="1" si="6"/>
        <v>HSBEL20190912142051026</v>
      </c>
    </row>
    <row r="27" spans="1:21" x14ac:dyDescent="0.25">
      <c r="A27" s="89">
        <v>0.54166666666666663</v>
      </c>
      <c r="B27" s="116" t="s">
        <v>62</v>
      </c>
      <c r="C27" s="44" t="s">
        <v>10</v>
      </c>
      <c r="D27" s="45">
        <v>946.6</v>
      </c>
      <c r="E27" s="116" t="s">
        <v>64</v>
      </c>
      <c r="G27" s="118" t="str">
        <f t="shared" ca="1" si="0"/>
        <v>20190912-142051-027</v>
      </c>
      <c r="H27" t="str">
        <f t="shared" si="1"/>
        <v>Customer Payment Instruction</v>
      </c>
      <c r="I27" s="118" t="str">
        <f t="shared" ca="1" si="2"/>
        <v>20190912-142051-027</v>
      </c>
      <c r="J27">
        <v>1</v>
      </c>
      <c r="K27" s="117">
        <f t="shared" ca="1" si="3"/>
        <v>43720</v>
      </c>
      <c r="L27" s="119" t="str">
        <f t="shared" ca="1" si="4"/>
        <v>ext.190912.1300.0027</v>
      </c>
      <c r="M27" t="s">
        <v>63</v>
      </c>
      <c r="N27" t="str">
        <f t="shared" si="9"/>
        <v>PAY</v>
      </c>
      <c r="O27" t="str">
        <f t="shared" si="10"/>
        <v>BRL</v>
      </c>
      <c r="P27" s="14">
        <f t="shared" si="11"/>
        <v>946.6</v>
      </c>
      <c r="Q27" t="s">
        <v>61</v>
      </c>
      <c r="R27" s="117">
        <f t="shared" ca="1" si="7"/>
        <v>43720</v>
      </c>
      <c r="S27" t="str">
        <f t="shared" ca="1" si="12"/>
        <v>Customer Payment Instruction Imported @ 13:00 on 12 Sep 2019</v>
      </c>
      <c r="T27" s="116" t="str">
        <f t="shared" si="8"/>
        <v>HOMESEND BELGIUM</v>
      </c>
      <c r="U27" s="118" t="str">
        <f t="shared" ca="1" si="6"/>
        <v>HSBEL20190912142051027</v>
      </c>
    </row>
    <row r="28" spans="1:21" x14ac:dyDescent="0.25">
      <c r="A28" s="89">
        <v>0.54166666666666663</v>
      </c>
      <c r="B28" s="116" t="s">
        <v>62</v>
      </c>
      <c r="C28" s="44" t="s">
        <v>10</v>
      </c>
      <c r="D28" s="45">
        <v>596.79999999999995</v>
      </c>
      <c r="E28" s="116" t="s">
        <v>64</v>
      </c>
      <c r="G28" s="118" t="str">
        <f t="shared" ca="1" si="0"/>
        <v>20190912-142051-028</v>
      </c>
      <c r="H28" t="str">
        <f t="shared" si="1"/>
        <v>Customer Payment Instruction</v>
      </c>
      <c r="I28" s="118" t="str">
        <f t="shared" ca="1" si="2"/>
        <v>20190912-142051-028</v>
      </c>
      <c r="J28">
        <v>1</v>
      </c>
      <c r="K28" s="117">
        <f t="shared" ca="1" si="3"/>
        <v>43720</v>
      </c>
      <c r="L28" s="119" t="str">
        <f t="shared" ca="1" si="4"/>
        <v>ext.190912.1300.0028</v>
      </c>
      <c r="M28" t="s">
        <v>63</v>
      </c>
      <c r="N28" t="str">
        <f t="shared" si="9"/>
        <v>PAY</v>
      </c>
      <c r="O28" t="str">
        <f t="shared" si="10"/>
        <v>BRL</v>
      </c>
      <c r="P28" s="14">
        <f t="shared" si="11"/>
        <v>596.79999999999995</v>
      </c>
      <c r="Q28" t="s">
        <v>61</v>
      </c>
      <c r="R28" s="117">
        <f t="shared" ca="1" si="7"/>
        <v>43720</v>
      </c>
      <c r="S28" t="str">
        <f t="shared" ca="1" si="12"/>
        <v>Customer Payment Instruction Imported @ 13:00 on 12 Sep 2019</v>
      </c>
      <c r="T28" s="116" t="str">
        <f t="shared" si="8"/>
        <v>HOMESEND BELGIUM</v>
      </c>
      <c r="U28" s="118" t="str">
        <f t="shared" ca="1" si="6"/>
        <v>HSBEL20190912142051028</v>
      </c>
    </row>
    <row r="29" spans="1:21" x14ac:dyDescent="0.25">
      <c r="A29" s="89">
        <v>0.54166666666666663</v>
      </c>
      <c r="B29" s="116" t="s">
        <v>62</v>
      </c>
      <c r="C29" s="44" t="s">
        <v>10</v>
      </c>
      <c r="D29" s="45">
        <v>147</v>
      </c>
      <c r="E29" s="116" t="s">
        <v>64</v>
      </c>
      <c r="G29" s="118" t="str">
        <f t="shared" ca="1" si="0"/>
        <v>20190912-142051-029</v>
      </c>
      <c r="H29" t="str">
        <f t="shared" si="1"/>
        <v>Customer Payment Instruction</v>
      </c>
      <c r="I29" s="118" t="str">
        <f t="shared" ca="1" si="2"/>
        <v>20190912-142051-029</v>
      </c>
      <c r="J29">
        <v>1</v>
      </c>
      <c r="K29" s="117">
        <f t="shared" ca="1" si="3"/>
        <v>43720</v>
      </c>
      <c r="L29" s="119" t="str">
        <f t="shared" ca="1" si="4"/>
        <v>ext.190912.1300.0029</v>
      </c>
      <c r="M29" t="s">
        <v>63</v>
      </c>
      <c r="N29" t="str">
        <f t="shared" si="9"/>
        <v>PAY</v>
      </c>
      <c r="O29" t="str">
        <f t="shared" si="10"/>
        <v>BRL</v>
      </c>
      <c r="P29" s="14">
        <f t="shared" si="11"/>
        <v>147</v>
      </c>
      <c r="Q29" t="s">
        <v>61</v>
      </c>
      <c r="R29" s="117">
        <f t="shared" ca="1" si="7"/>
        <v>43720</v>
      </c>
      <c r="S29" t="str">
        <f t="shared" ca="1" si="12"/>
        <v>Customer Payment Instruction Imported @ 13:00 on 12 Sep 2019</v>
      </c>
      <c r="T29" s="116" t="str">
        <f t="shared" si="8"/>
        <v>HOMESEND BELGIUM</v>
      </c>
      <c r="U29" s="118" t="str">
        <f t="shared" ca="1" si="6"/>
        <v>HSBEL20190912142051029</v>
      </c>
    </row>
    <row r="30" spans="1:21" x14ac:dyDescent="0.25">
      <c r="A30" s="89">
        <v>0.54166666666666663</v>
      </c>
      <c r="B30" s="116" t="s">
        <v>62</v>
      </c>
      <c r="C30" s="44" t="s">
        <v>10</v>
      </c>
      <c r="D30" s="45">
        <v>10497.2</v>
      </c>
      <c r="E30" s="116" t="s">
        <v>64</v>
      </c>
      <c r="G30" s="118" t="str">
        <f t="shared" ca="1" si="0"/>
        <v>20190912-142051-030</v>
      </c>
      <c r="H30" t="str">
        <f t="shared" si="1"/>
        <v>Customer Payment Instruction</v>
      </c>
      <c r="I30" s="118" t="str">
        <f t="shared" ca="1" si="2"/>
        <v>20190912-142051-030</v>
      </c>
      <c r="J30">
        <v>1</v>
      </c>
      <c r="K30" s="117">
        <f t="shared" ca="1" si="3"/>
        <v>43720</v>
      </c>
      <c r="L30" s="119" t="str">
        <f t="shared" ca="1" si="4"/>
        <v>ext.190912.1300.0030</v>
      </c>
      <c r="M30" t="s">
        <v>63</v>
      </c>
      <c r="N30" t="str">
        <f t="shared" si="9"/>
        <v>PAY</v>
      </c>
      <c r="O30" t="str">
        <f t="shared" si="10"/>
        <v>BRL</v>
      </c>
      <c r="P30" s="14">
        <f t="shared" si="11"/>
        <v>10497.2</v>
      </c>
      <c r="Q30" t="s">
        <v>61</v>
      </c>
      <c r="R30" s="117">
        <f t="shared" ca="1" si="7"/>
        <v>43720</v>
      </c>
      <c r="S30" t="str">
        <f t="shared" ca="1" si="12"/>
        <v>Customer Payment Instruction Imported @ 13:00 on 12 Sep 2019</v>
      </c>
      <c r="T30" s="116" t="str">
        <f t="shared" si="8"/>
        <v>HOMESEND BELGIUM</v>
      </c>
      <c r="U30" s="118" t="str">
        <f t="shared" ca="1" si="6"/>
        <v>HSBEL20190912142051030</v>
      </c>
    </row>
    <row r="31" spans="1:21" x14ac:dyDescent="0.25">
      <c r="A31" s="89">
        <v>0.54166666666666663</v>
      </c>
      <c r="B31" s="116" t="s">
        <v>62</v>
      </c>
      <c r="C31" s="44" t="s">
        <v>10</v>
      </c>
      <c r="D31" s="45">
        <v>5017.3999999999996</v>
      </c>
      <c r="E31" s="116" t="s">
        <v>64</v>
      </c>
      <c r="G31" s="118" t="str">
        <f t="shared" ca="1" si="0"/>
        <v>20190912-142051-031</v>
      </c>
      <c r="H31" t="str">
        <f t="shared" si="1"/>
        <v>Customer Payment Instruction</v>
      </c>
      <c r="I31" s="118" t="str">
        <f t="shared" ca="1" si="2"/>
        <v>20190912-142051-031</v>
      </c>
      <c r="J31">
        <v>1</v>
      </c>
      <c r="K31" s="117">
        <f t="shared" ca="1" si="3"/>
        <v>43720</v>
      </c>
      <c r="L31" s="119" t="str">
        <f t="shared" ca="1" si="4"/>
        <v>ext.190912.1300.0031</v>
      </c>
      <c r="M31" t="s">
        <v>63</v>
      </c>
      <c r="N31" t="str">
        <f t="shared" si="9"/>
        <v>PAY</v>
      </c>
      <c r="O31" t="str">
        <f t="shared" si="10"/>
        <v>BRL</v>
      </c>
      <c r="P31" s="14">
        <f t="shared" si="11"/>
        <v>5017.3999999999996</v>
      </c>
      <c r="Q31" t="s">
        <v>61</v>
      </c>
      <c r="R31" s="117">
        <f t="shared" ca="1" si="7"/>
        <v>43720</v>
      </c>
      <c r="S31" t="str">
        <f t="shared" ca="1" si="12"/>
        <v>Customer Payment Instruction Imported @ 13:00 on 12 Sep 2019</v>
      </c>
      <c r="T31" s="116" t="str">
        <f t="shared" si="8"/>
        <v>HOMESEND BELGIUM</v>
      </c>
      <c r="U31" s="118" t="str">
        <f t="shared" ca="1" si="6"/>
        <v>HSBEL20190912142051031</v>
      </c>
    </row>
    <row r="32" spans="1:21" x14ac:dyDescent="0.25">
      <c r="A32" s="89">
        <v>0.54166666666666663</v>
      </c>
      <c r="B32" s="116" t="s">
        <v>62</v>
      </c>
      <c r="C32" s="44" t="s">
        <v>10</v>
      </c>
      <c r="D32" s="45">
        <v>5297.6</v>
      </c>
      <c r="E32" s="116" t="s">
        <v>64</v>
      </c>
      <c r="G32" s="118" t="str">
        <f t="shared" ca="1" si="0"/>
        <v>20190912-142051-032</v>
      </c>
      <c r="H32" t="str">
        <f t="shared" si="1"/>
        <v>Customer Payment Instruction</v>
      </c>
      <c r="I32" s="118" t="str">
        <f t="shared" ca="1" si="2"/>
        <v>20190912-142051-032</v>
      </c>
      <c r="J32">
        <v>1</v>
      </c>
      <c r="K32" s="117">
        <f t="shared" ca="1" si="3"/>
        <v>43720</v>
      </c>
      <c r="L32" s="119" t="str">
        <f t="shared" ca="1" si="4"/>
        <v>ext.190912.1300.0032</v>
      </c>
      <c r="M32" t="s">
        <v>63</v>
      </c>
      <c r="N32" t="str">
        <f t="shared" si="9"/>
        <v>PAY</v>
      </c>
      <c r="O32" t="str">
        <f t="shared" si="10"/>
        <v>BRL</v>
      </c>
      <c r="P32" s="14">
        <f t="shared" si="11"/>
        <v>5297.6</v>
      </c>
      <c r="Q32" t="s">
        <v>61</v>
      </c>
      <c r="R32" s="117">
        <f t="shared" ca="1" si="7"/>
        <v>43720</v>
      </c>
      <c r="S32" t="str">
        <f t="shared" ca="1" si="12"/>
        <v>Customer Payment Instruction Imported @ 13:00 on 12 Sep 2019</v>
      </c>
      <c r="T32" s="116" t="str">
        <f t="shared" si="8"/>
        <v>HOMESEND BELGIUM</v>
      </c>
      <c r="U32" s="118" t="str">
        <f t="shared" ca="1" si="6"/>
        <v>HSBEL20190912142051032</v>
      </c>
    </row>
    <row r="33" spans="1:21" x14ac:dyDescent="0.25">
      <c r="A33" s="89">
        <v>0.54166666666666663</v>
      </c>
      <c r="B33" s="116" t="s">
        <v>62</v>
      </c>
      <c r="C33" s="44" t="s">
        <v>10</v>
      </c>
      <c r="D33" s="45">
        <v>5577.8</v>
      </c>
      <c r="E33" s="116" t="s">
        <v>64</v>
      </c>
      <c r="G33" s="118" t="str">
        <f t="shared" ca="1" si="0"/>
        <v>20190912-142051-033</v>
      </c>
      <c r="H33" t="str">
        <f t="shared" si="1"/>
        <v>Customer Payment Instruction</v>
      </c>
      <c r="I33" s="118" t="str">
        <f t="shared" ca="1" si="2"/>
        <v>20190912-142051-033</v>
      </c>
      <c r="J33">
        <v>1</v>
      </c>
      <c r="K33" s="117">
        <f t="shared" ca="1" si="3"/>
        <v>43720</v>
      </c>
      <c r="L33" s="119" t="str">
        <f t="shared" ca="1" si="4"/>
        <v>ext.190912.1300.0033</v>
      </c>
      <c r="M33" t="s">
        <v>63</v>
      </c>
      <c r="N33" t="str">
        <f t="shared" si="9"/>
        <v>PAY</v>
      </c>
      <c r="O33" t="str">
        <f t="shared" si="10"/>
        <v>BRL</v>
      </c>
      <c r="P33" s="14">
        <f t="shared" si="11"/>
        <v>5577.8</v>
      </c>
      <c r="Q33" t="s">
        <v>61</v>
      </c>
      <c r="R33" s="117">
        <f t="shared" ca="1" si="7"/>
        <v>43720</v>
      </c>
      <c r="S33" t="str">
        <f t="shared" ca="1" si="12"/>
        <v>Customer Payment Instruction Imported @ 13:00 on 12 Sep 2019</v>
      </c>
      <c r="T33" s="116" t="str">
        <f t="shared" si="8"/>
        <v>HOMESEND BELGIUM</v>
      </c>
      <c r="U33" s="118" t="str">
        <f t="shared" ca="1" si="6"/>
        <v>HSBEL20190912142051033</v>
      </c>
    </row>
    <row r="34" spans="1:21" x14ac:dyDescent="0.25">
      <c r="A34" s="89">
        <v>0.54166666666666663</v>
      </c>
      <c r="B34" s="116" t="s">
        <v>62</v>
      </c>
      <c r="C34" s="44" t="s">
        <v>10</v>
      </c>
      <c r="D34" s="45">
        <v>5858</v>
      </c>
      <c r="E34" s="116" t="s">
        <v>64</v>
      </c>
      <c r="G34" s="118" t="str">
        <f t="shared" ca="1" si="0"/>
        <v>20190912-142051-034</v>
      </c>
      <c r="H34" t="str">
        <f t="shared" si="1"/>
        <v>Customer Payment Instruction</v>
      </c>
      <c r="I34" s="118" t="str">
        <f t="shared" ca="1" si="2"/>
        <v>20190912-142051-034</v>
      </c>
      <c r="J34">
        <v>1</v>
      </c>
      <c r="K34" s="117">
        <f t="shared" ca="1" si="3"/>
        <v>43720</v>
      </c>
      <c r="L34" s="119" t="str">
        <f t="shared" ca="1" si="4"/>
        <v>ext.190912.1300.0034</v>
      </c>
      <c r="M34" t="s">
        <v>63</v>
      </c>
      <c r="N34" t="str">
        <f t="shared" si="9"/>
        <v>PAY</v>
      </c>
      <c r="O34" t="str">
        <f t="shared" si="10"/>
        <v>BRL</v>
      </c>
      <c r="P34" s="14">
        <f t="shared" si="11"/>
        <v>5858</v>
      </c>
      <c r="Q34" t="s">
        <v>61</v>
      </c>
      <c r="R34" s="117">
        <f t="shared" ca="1" si="7"/>
        <v>43720</v>
      </c>
      <c r="S34" t="str">
        <f t="shared" ca="1" si="12"/>
        <v>Customer Payment Instruction Imported @ 13:00 on 12 Sep 2019</v>
      </c>
      <c r="T34" s="116" t="str">
        <f t="shared" si="8"/>
        <v>HOMESEND BELGIUM</v>
      </c>
      <c r="U34" s="118" t="str">
        <f t="shared" ca="1" si="6"/>
        <v>HSBEL20190912142051034</v>
      </c>
    </row>
    <row r="35" spans="1:21" x14ac:dyDescent="0.25">
      <c r="A35" s="89">
        <v>0.54166666666666663</v>
      </c>
      <c r="B35" s="116" t="s">
        <v>62</v>
      </c>
      <c r="C35" s="44" t="s">
        <v>10</v>
      </c>
      <c r="D35" s="45">
        <v>6138.2</v>
      </c>
      <c r="E35" s="116" t="s">
        <v>64</v>
      </c>
      <c r="G35" s="118" t="str">
        <f t="shared" ca="1" si="0"/>
        <v>20190912-142051-035</v>
      </c>
      <c r="H35" t="str">
        <f t="shared" si="1"/>
        <v>Customer Payment Instruction</v>
      </c>
      <c r="I35" s="118" t="str">
        <f t="shared" ca="1" si="2"/>
        <v>20190912-142051-035</v>
      </c>
      <c r="J35">
        <v>1</v>
      </c>
      <c r="K35" s="117">
        <f t="shared" ca="1" si="3"/>
        <v>43720</v>
      </c>
      <c r="L35" s="119" t="str">
        <f t="shared" ca="1" si="4"/>
        <v>ext.190912.1300.0035</v>
      </c>
      <c r="M35" t="s">
        <v>63</v>
      </c>
      <c r="N35" t="str">
        <f t="shared" si="9"/>
        <v>PAY</v>
      </c>
      <c r="O35" t="str">
        <f t="shared" si="10"/>
        <v>BRL</v>
      </c>
      <c r="P35" s="14">
        <f t="shared" si="11"/>
        <v>6138.2</v>
      </c>
      <c r="Q35" t="s">
        <v>61</v>
      </c>
      <c r="R35" s="117">
        <f t="shared" ca="1" si="7"/>
        <v>43720</v>
      </c>
      <c r="S35" t="str">
        <f t="shared" ca="1" si="12"/>
        <v>Customer Payment Instruction Imported @ 13:00 on 12 Sep 2019</v>
      </c>
      <c r="T35" s="116" t="str">
        <f t="shared" si="8"/>
        <v>HOMESEND BELGIUM</v>
      </c>
      <c r="U35" s="118" t="str">
        <f t="shared" ca="1" si="6"/>
        <v>HSBEL20190912142051035</v>
      </c>
    </row>
    <row r="36" spans="1:21" x14ac:dyDescent="0.25">
      <c r="A36" s="89">
        <v>0.54166666666666663</v>
      </c>
      <c r="B36" s="116" t="s">
        <v>62</v>
      </c>
      <c r="C36" s="44" t="s">
        <v>10</v>
      </c>
      <c r="D36" s="45">
        <v>6418.4</v>
      </c>
      <c r="E36" s="116" t="s">
        <v>64</v>
      </c>
      <c r="G36" s="118" t="str">
        <f t="shared" ca="1" si="0"/>
        <v>20190912-142051-036</v>
      </c>
      <c r="H36" t="str">
        <f t="shared" si="1"/>
        <v>Customer Payment Instruction</v>
      </c>
      <c r="I36" s="118" t="str">
        <f t="shared" ca="1" si="2"/>
        <v>20190912-142051-036</v>
      </c>
      <c r="J36">
        <v>1</v>
      </c>
      <c r="K36" s="117">
        <f t="shared" ca="1" si="3"/>
        <v>43720</v>
      </c>
      <c r="L36" s="119" t="str">
        <f t="shared" ca="1" si="4"/>
        <v>ext.190912.1300.0036</v>
      </c>
      <c r="M36" t="s">
        <v>63</v>
      </c>
      <c r="N36" t="str">
        <f t="shared" si="9"/>
        <v>PAY</v>
      </c>
      <c r="O36" t="str">
        <f t="shared" si="10"/>
        <v>BRL</v>
      </c>
      <c r="P36" s="14">
        <f t="shared" si="11"/>
        <v>6418.4</v>
      </c>
      <c r="Q36" t="s">
        <v>61</v>
      </c>
      <c r="R36" s="117">
        <f t="shared" ca="1" si="7"/>
        <v>43720</v>
      </c>
      <c r="S36" t="str">
        <f t="shared" ca="1" si="12"/>
        <v>Customer Payment Instruction Imported @ 13:00 on 12 Sep 2019</v>
      </c>
      <c r="T36" s="116" t="str">
        <f t="shared" si="8"/>
        <v>HOMESEND BELGIUM</v>
      </c>
      <c r="U36" s="118" t="str">
        <f t="shared" ca="1" si="6"/>
        <v>HSBEL20190912142051036</v>
      </c>
    </row>
    <row r="37" spans="1:21" x14ac:dyDescent="0.25">
      <c r="A37" s="89">
        <v>0.54166666666666663</v>
      </c>
      <c r="B37" s="116" t="s">
        <v>62</v>
      </c>
      <c r="C37" s="44" t="s">
        <v>10</v>
      </c>
      <c r="D37" s="45">
        <v>6698.6</v>
      </c>
      <c r="E37" s="116" t="s">
        <v>64</v>
      </c>
      <c r="G37" s="118" t="str">
        <f t="shared" ca="1" si="0"/>
        <v>20190912-142051-037</v>
      </c>
      <c r="H37" t="str">
        <f t="shared" si="1"/>
        <v>Customer Payment Instruction</v>
      </c>
      <c r="I37" s="118" t="str">
        <f t="shared" ca="1" si="2"/>
        <v>20190912-142051-037</v>
      </c>
      <c r="J37">
        <v>1</v>
      </c>
      <c r="K37" s="117">
        <f t="shared" ca="1" si="3"/>
        <v>43720</v>
      </c>
      <c r="L37" s="119" t="str">
        <f t="shared" ca="1" si="4"/>
        <v>ext.190912.1300.0037</v>
      </c>
      <c r="M37" t="s">
        <v>63</v>
      </c>
      <c r="N37" t="str">
        <f t="shared" si="9"/>
        <v>PAY</v>
      </c>
      <c r="O37" t="str">
        <f t="shared" si="10"/>
        <v>BRL</v>
      </c>
      <c r="P37" s="14">
        <f t="shared" si="11"/>
        <v>6698.6</v>
      </c>
      <c r="Q37" t="s">
        <v>61</v>
      </c>
      <c r="R37" s="117">
        <f t="shared" ca="1" si="7"/>
        <v>43720</v>
      </c>
      <c r="S37" t="str">
        <f t="shared" ca="1" si="12"/>
        <v>Customer Payment Instruction Imported @ 13:00 on 12 Sep 2019</v>
      </c>
      <c r="T37" s="116" t="str">
        <f t="shared" si="8"/>
        <v>HOMESEND BELGIUM</v>
      </c>
      <c r="U37" s="118" t="str">
        <f t="shared" ca="1" si="6"/>
        <v>HSBEL20190912142051037</v>
      </c>
    </row>
    <row r="38" spans="1:21" x14ac:dyDescent="0.25">
      <c r="A38" s="89">
        <v>0.54166666666666663</v>
      </c>
      <c r="B38" s="116" t="s">
        <v>62</v>
      </c>
      <c r="C38" s="44" t="s">
        <v>10</v>
      </c>
      <c r="D38" s="45">
        <v>6978.8</v>
      </c>
      <c r="E38" s="116" t="s">
        <v>64</v>
      </c>
      <c r="G38" s="118" t="str">
        <f t="shared" ca="1" si="0"/>
        <v>20190912-142051-038</v>
      </c>
      <c r="H38" t="str">
        <f t="shared" si="1"/>
        <v>Customer Payment Instruction</v>
      </c>
      <c r="I38" s="118" t="str">
        <f t="shared" ca="1" si="2"/>
        <v>20190912-142051-038</v>
      </c>
      <c r="J38">
        <v>1</v>
      </c>
      <c r="K38" s="117">
        <f t="shared" ca="1" si="3"/>
        <v>43720</v>
      </c>
      <c r="L38" s="119" t="str">
        <f t="shared" ca="1" si="4"/>
        <v>ext.190912.1300.0038</v>
      </c>
      <c r="M38" t="s">
        <v>63</v>
      </c>
      <c r="N38" t="str">
        <f t="shared" si="9"/>
        <v>PAY</v>
      </c>
      <c r="O38" t="str">
        <f t="shared" si="10"/>
        <v>BRL</v>
      </c>
      <c r="P38" s="14">
        <f t="shared" si="11"/>
        <v>6978.8</v>
      </c>
      <c r="Q38" t="s">
        <v>61</v>
      </c>
      <c r="R38" s="117">
        <f t="shared" ca="1" si="7"/>
        <v>43720</v>
      </c>
      <c r="S38" t="str">
        <f t="shared" ca="1" si="12"/>
        <v>Customer Payment Instruction Imported @ 13:00 on 12 Sep 2019</v>
      </c>
      <c r="T38" s="116" t="str">
        <f t="shared" si="8"/>
        <v>HOMESEND BELGIUM</v>
      </c>
      <c r="U38" s="118" t="str">
        <f t="shared" ca="1" si="6"/>
        <v>HSBEL20190912142051038</v>
      </c>
    </row>
    <row r="39" spans="1:21" x14ac:dyDescent="0.25">
      <c r="A39" s="89">
        <v>0.54166666666666663</v>
      </c>
      <c r="B39" s="116" t="s">
        <v>62</v>
      </c>
      <c r="C39" s="44" t="s">
        <v>10</v>
      </c>
      <c r="D39" s="45">
        <v>7259</v>
      </c>
      <c r="E39" s="116" t="s">
        <v>64</v>
      </c>
      <c r="G39" s="118" t="str">
        <f t="shared" ca="1" si="0"/>
        <v>20190912-142051-039</v>
      </c>
      <c r="H39" t="str">
        <f t="shared" si="1"/>
        <v>Customer Payment Instruction</v>
      </c>
      <c r="I39" s="118" t="str">
        <f t="shared" ca="1" si="2"/>
        <v>20190912-142051-039</v>
      </c>
      <c r="J39">
        <v>1</v>
      </c>
      <c r="K39" s="117">
        <f t="shared" ca="1" si="3"/>
        <v>43720</v>
      </c>
      <c r="L39" s="119" t="str">
        <f t="shared" ca="1" si="4"/>
        <v>ext.190912.1300.0039</v>
      </c>
      <c r="M39" t="s">
        <v>63</v>
      </c>
      <c r="N39" t="str">
        <f t="shared" si="9"/>
        <v>PAY</v>
      </c>
      <c r="O39" t="str">
        <f t="shared" si="10"/>
        <v>BRL</v>
      </c>
      <c r="P39" s="14">
        <f t="shared" si="11"/>
        <v>7259</v>
      </c>
      <c r="Q39" t="s">
        <v>61</v>
      </c>
      <c r="R39" s="117">
        <f t="shared" ca="1" si="7"/>
        <v>43720</v>
      </c>
      <c r="S39" t="str">
        <f t="shared" ca="1" si="12"/>
        <v>Customer Payment Instruction Imported @ 13:00 on 12 Sep 2019</v>
      </c>
      <c r="T39" s="116" t="str">
        <f t="shared" si="8"/>
        <v>HOMESEND BELGIUM</v>
      </c>
      <c r="U39" s="118" t="str">
        <f t="shared" ca="1" si="6"/>
        <v>HSBEL20190912142051039</v>
      </c>
    </row>
    <row r="40" spans="1:21" x14ac:dyDescent="0.25">
      <c r="A40" s="89">
        <v>0.54166666666666663</v>
      </c>
      <c r="B40" s="116" t="s">
        <v>62</v>
      </c>
      <c r="C40" s="44" t="s">
        <v>10</v>
      </c>
      <c r="D40" s="45">
        <v>7539.2</v>
      </c>
      <c r="E40" s="116" t="s">
        <v>64</v>
      </c>
      <c r="G40" s="118" t="str">
        <f t="shared" ca="1" si="0"/>
        <v>20190912-142051-040</v>
      </c>
      <c r="H40" t="str">
        <f t="shared" si="1"/>
        <v>Customer Payment Instruction</v>
      </c>
      <c r="I40" s="118" t="str">
        <f t="shared" ca="1" si="2"/>
        <v>20190912-142051-040</v>
      </c>
      <c r="J40">
        <v>1</v>
      </c>
      <c r="K40" s="117">
        <f t="shared" ca="1" si="3"/>
        <v>43720</v>
      </c>
      <c r="L40" s="119" t="str">
        <f t="shared" ca="1" si="4"/>
        <v>ext.190912.1300.0040</v>
      </c>
      <c r="M40" t="s">
        <v>63</v>
      </c>
      <c r="N40" t="str">
        <f t="shared" si="9"/>
        <v>PAY</v>
      </c>
      <c r="O40" t="str">
        <f t="shared" si="10"/>
        <v>BRL</v>
      </c>
      <c r="P40" s="14">
        <f t="shared" si="11"/>
        <v>7539.2</v>
      </c>
      <c r="Q40" t="s">
        <v>61</v>
      </c>
      <c r="R40" s="117">
        <f t="shared" ca="1" si="7"/>
        <v>43720</v>
      </c>
      <c r="S40" t="str">
        <f t="shared" ca="1" si="12"/>
        <v>Customer Payment Instruction Imported @ 13:00 on 12 Sep 2019</v>
      </c>
      <c r="T40" s="116" t="str">
        <f t="shared" si="8"/>
        <v>HOMESEND BELGIUM</v>
      </c>
      <c r="U40" s="118" t="str">
        <f t="shared" ca="1" si="6"/>
        <v>HSBEL20190912142051040</v>
      </c>
    </row>
    <row r="41" spans="1:21" x14ac:dyDescent="0.25">
      <c r="A41" s="89">
        <v>0.54166666666666663</v>
      </c>
      <c r="B41" s="116" t="s">
        <v>62</v>
      </c>
      <c r="C41" s="44" t="s">
        <v>10</v>
      </c>
      <c r="D41" s="45">
        <v>7819.4</v>
      </c>
      <c r="E41" s="116" t="s">
        <v>64</v>
      </c>
      <c r="G41" s="118" t="str">
        <f t="shared" ca="1" si="0"/>
        <v>20190912-142051-041</v>
      </c>
      <c r="H41" t="str">
        <f t="shared" si="1"/>
        <v>Customer Payment Instruction</v>
      </c>
      <c r="I41" s="118" t="str">
        <f t="shared" ca="1" si="2"/>
        <v>20190912-142051-041</v>
      </c>
      <c r="J41">
        <v>1</v>
      </c>
      <c r="K41" s="117">
        <f t="shared" ca="1" si="3"/>
        <v>43720</v>
      </c>
      <c r="L41" s="119" t="str">
        <f t="shared" ca="1" si="4"/>
        <v>ext.190912.1300.0041</v>
      </c>
      <c r="M41" t="s">
        <v>63</v>
      </c>
      <c r="N41" t="str">
        <f t="shared" si="9"/>
        <v>PAY</v>
      </c>
      <c r="O41" t="str">
        <f t="shared" si="10"/>
        <v>BRL</v>
      </c>
      <c r="P41" s="14">
        <f t="shared" si="11"/>
        <v>7819.4</v>
      </c>
      <c r="Q41" t="s">
        <v>61</v>
      </c>
      <c r="R41" s="117">
        <f t="shared" ca="1" si="7"/>
        <v>43720</v>
      </c>
      <c r="S41" t="str">
        <f t="shared" ca="1" si="12"/>
        <v>Customer Payment Instruction Imported @ 13:00 on 12 Sep 2019</v>
      </c>
      <c r="T41" s="116" t="str">
        <f t="shared" si="8"/>
        <v>HOMESEND BELGIUM</v>
      </c>
      <c r="U41" s="118" t="str">
        <f t="shared" ca="1" si="6"/>
        <v>HSBEL20190912142051041</v>
      </c>
    </row>
    <row r="42" spans="1:21" x14ac:dyDescent="0.25">
      <c r="A42" s="89">
        <v>0.54166666666666663</v>
      </c>
      <c r="B42" s="116" t="s">
        <v>62</v>
      </c>
      <c r="C42" s="44" t="s">
        <v>10</v>
      </c>
      <c r="D42" s="45">
        <v>8099.6</v>
      </c>
      <c r="E42" s="116" t="s">
        <v>64</v>
      </c>
      <c r="G42" s="118" t="str">
        <f t="shared" ca="1" si="0"/>
        <v>20190912-142051-042</v>
      </c>
      <c r="H42" t="str">
        <f t="shared" si="1"/>
        <v>Customer Payment Instruction</v>
      </c>
      <c r="I42" s="118" t="str">
        <f t="shared" ca="1" si="2"/>
        <v>20190912-142051-042</v>
      </c>
      <c r="J42">
        <v>1</v>
      </c>
      <c r="K42" s="117">
        <f t="shared" ca="1" si="3"/>
        <v>43720</v>
      </c>
      <c r="L42" s="119" t="str">
        <f t="shared" ca="1" si="4"/>
        <v>ext.190912.1300.0042</v>
      </c>
      <c r="M42" t="s">
        <v>63</v>
      </c>
      <c r="N42" t="str">
        <f t="shared" si="9"/>
        <v>PAY</v>
      </c>
      <c r="O42" t="str">
        <f t="shared" si="10"/>
        <v>BRL</v>
      </c>
      <c r="P42" s="14">
        <f t="shared" si="11"/>
        <v>8099.6</v>
      </c>
      <c r="Q42" t="s">
        <v>61</v>
      </c>
      <c r="R42" s="117">
        <f t="shared" ca="1" si="7"/>
        <v>43720</v>
      </c>
      <c r="S42" t="str">
        <f t="shared" ca="1" si="12"/>
        <v>Customer Payment Instruction Imported @ 13:00 on 12 Sep 2019</v>
      </c>
      <c r="T42" s="116" t="str">
        <f t="shared" si="8"/>
        <v>HOMESEND BELGIUM</v>
      </c>
      <c r="U42" s="118" t="str">
        <f t="shared" ca="1" si="6"/>
        <v>HSBEL20190912142051042</v>
      </c>
    </row>
    <row r="43" spans="1:21" x14ac:dyDescent="0.25">
      <c r="A43" s="89">
        <v>0.54166666666666663</v>
      </c>
      <c r="B43" s="116" t="s">
        <v>62</v>
      </c>
      <c r="C43" s="44" t="s">
        <v>10</v>
      </c>
      <c r="D43" s="45">
        <v>8379.7999999999993</v>
      </c>
      <c r="E43" s="116" t="s">
        <v>64</v>
      </c>
      <c r="G43" s="118" t="str">
        <f t="shared" ca="1" si="0"/>
        <v>20190912-142051-043</v>
      </c>
      <c r="H43" t="str">
        <f t="shared" si="1"/>
        <v>Customer Payment Instruction</v>
      </c>
      <c r="I43" s="118" t="str">
        <f t="shared" ca="1" si="2"/>
        <v>20190912-142051-043</v>
      </c>
      <c r="J43">
        <v>1</v>
      </c>
      <c r="K43" s="117">
        <f t="shared" ca="1" si="3"/>
        <v>43720</v>
      </c>
      <c r="L43" s="119" t="str">
        <f t="shared" ca="1" si="4"/>
        <v>ext.190912.1300.0043</v>
      </c>
      <c r="M43" t="s">
        <v>63</v>
      </c>
      <c r="N43" t="str">
        <f t="shared" si="9"/>
        <v>PAY</v>
      </c>
      <c r="O43" t="str">
        <f t="shared" si="10"/>
        <v>BRL</v>
      </c>
      <c r="P43" s="14">
        <f t="shared" si="11"/>
        <v>8379.7999999999993</v>
      </c>
      <c r="Q43" t="s">
        <v>61</v>
      </c>
      <c r="R43" s="117">
        <f t="shared" ca="1" si="7"/>
        <v>43720</v>
      </c>
      <c r="S43" t="str">
        <f t="shared" ca="1" si="12"/>
        <v>Customer Payment Instruction Imported @ 13:00 on 12 Sep 2019</v>
      </c>
      <c r="T43" s="116" t="str">
        <f t="shared" si="8"/>
        <v>HOMESEND BELGIUM</v>
      </c>
      <c r="U43" s="118" t="str">
        <f t="shared" ca="1" si="6"/>
        <v>HSBEL20190912142051043</v>
      </c>
    </row>
    <row r="44" spans="1:21" x14ac:dyDescent="0.25">
      <c r="A44" s="89">
        <v>0.54166666666666663</v>
      </c>
      <c r="B44" s="116" t="s">
        <v>62</v>
      </c>
      <c r="C44" s="44" t="s">
        <v>10</v>
      </c>
      <c r="D44" s="45">
        <v>8660</v>
      </c>
      <c r="E44" s="116" t="s">
        <v>64</v>
      </c>
      <c r="G44" s="118" t="str">
        <f t="shared" ca="1" si="0"/>
        <v>20190912-142051-044</v>
      </c>
      <c r="H44" t="str">
        <f t="shared" si="1"/>
        <v>Customer Payment Instruction</v>
      </c>
      <c r="I44" s="118" t="str">
        <f t="shared" ca="1" si="2"/>
        <v>20190912-142051-044</v>
      </c>
      <c r="J44">
        <v>1</v>
      </c>
      <c r="K44" s="117">
        <f t="shared" ca="1" si="3"/>
        <v>43720</v>
      </c>
      <c r="L44" s="119" t="str">
        <f t="shared" ca="1" si="4"/>
        <v>ext.190912.1300.0044</v>
      </c>
      <c r="M44" t="s">
        <v>63</v>
      </c>
      <c r="N44" t="str">
        <f t="shared" si="9"/>
        <v>PAY</v>
      </c>
      <c r="O44" t="str">
        <f t="shared" si="10"/>
        <v>BRL</v>
      </c>
      <c r="P44" s="14">
        <f t="shared" si="11"/>
        <v>8660</v>
      </c>
      <c r="Q44" t="s">
        <v>61</v>
      </c>
      <c r="R44" s="117">
        <f t="shared" ca="1" si="7"/>
        <v>43720</v>
      </c>
      <c r="S44" t="str">
        <f t="shared" ca="1" si="12"/>
        <v>Customer Payment Instruction Imported @ 13:00 on 12 Sep 2019</v>
      </c>
      <c r="T44" s="116" t="str">
        <f t="shared" si="8"/>
        <v>HOMESEND BELGIUM</v>
      </c>
      <c r="U44" s="118" t="str">
        <f t="shared" ca="1" si="6"/>
        <v>HSBEL20190912142051044</v>
      </c>
    </row>
    <row r="45" spans="1:21" x14ac:dyDescent="0.25">
      <c r="A45" s="89">
        <v>0.54166666666666663</v>
      </c>
      <c r="B45" s="116" t="s">
        <v>62</v>
      </c>
      <c r="C45" s="44" t="s">
        <v>10</v>
      </c>
      <c r="D45" s="45">
        <v>8940.2000000000007</v>
      </c>
      <c r="E45" s="116" t="s">
        <v>64</v>
      </c>
      <c r="G45" s="118" t="str">
        <f t="shared" ca="1" si="0"/>
        <v>20190912-142051-045</v>
      </c>
      <c r="H45" t="str">
        <f t="shared" si="1"/>
        <v>Customer Payment Instruction</v>
      </c>
      <c r="I45" s="118" t="str">
        <f t="shared" ca="1" si="2"/>
        <v>20190912-142051-045</v>
      </c>
      <c r="J45">
        <v>1</v>
      </c>
      <c r="K45" s="117">
        <f t="shared" ca="1" si="3"/>
        <v>43720</v>
      </c>
      <c r="L45" s="119" t="str">
        <f t="shared" ca="1" si="4"/>
        <v>ext.190912.1300.0045</v>
      </c>
      <c r="M45" t="s">
        <v>63</v>
      </c>
      <c r="N45" t="str">
        <f t="shared" si="9"/>
        <v>PAY</v>
      </c>
      <c r="O45" t="str">
        <f t="shared" si="10"/>
        <v>BRL</v>
      </c>
      <c r="P45" s="14">
        <f t="shared" si="11"/>
        <v>8940.2000000000007</v>
      </c>
      <c r="Q45" t="s">
        <v>61</v>
      </c>
      <c r="R45" s="117">
        <f t="shared" ca="1" si="7"/>
        <v>43720</v>
      </c>
      <c r="S45" t="str">
        <f t="shared" ca="1" si="12"/>
        <v>Customer Payment Instruction Imported @ 13:00 on 12 Sep 2019</v>
      </c>
      <c r="T45" s="116" t="str">
        <f t="shared" si="8"/>
        <v>HOMESEND BELGIUM</v>
      </c>
      <c r="U45" s="118" t="str">
        <f t="shared" ca="1" si="6"/>
        <v>HSBEL20190912142051045</v>
      </c>
    </row>
    <row r="46" spans="1:21" x14ac:dyDescent="0.25">
      <c r="A46" s="89">
        <v>0.54166666666666663</v>
      </c>
      <c r="B46" s="116" t="s">
        <v>62</v>
      </c>
      <c r="C46" s="44" t="s">
        <v>10</v>
      </c>
      <c r="D46" s="45">
        <v>9220.4</v>
      </c>
      <c r="E46" s="116" t="s">
        <v>64</v>
      </c>
      <c r="G46" s="118" t="str">
        <f t="shared" ca="1" si="0"/>
        <v>20190912-142051-046</v>
      </c>
      <c r="H46" t="str">
        <f t="shared" si="1"/>
        <v>Customer Payment Instruction</v>
      </c>
      <c r="I46" s="118" t="str">
        <f t="shared" ca="1" si="2"/>
        <v>20190912-142051-046</v>
      </c>
      <c r="J46">
        <v>1</v>
      </c>
      <c r="K46" s="117">
        <f t="shared" ca="1" si="3"/>
        <v>43720</v>
      </c>
      <c r="L46" s="119" t="str">
        <f t="shared" ca="1" si="4"/>
        <v>ext.190912.1300.0046</v>
      </c>
      <c r="M46" t="s">
        <v>63</v>
      </c>
      <c r="N46" t="str">
        <f t="shared" si="9"/>
        <v>PAY</v>
      </c>
      <c r="O46" t="str">
        <f t="shared" si="10"/>
        <v>BRL</v>
      </c>
      <c r="P46" s="14">
        <f t="shared" si="11"/>
        <v>9220.4</v>
      </c>
      <c r="Q46" t="s">
        <v>61</v>
      </c>
      <c r="R46" s="117">
        <f t="shared" ca="1" si="7"/>
        <v>43720</v>
      </c>
      <c r="S46" t="str">
        <f t="shared" ca="1" si="12"/>
        <v>Customer Payment Instruction Imported @ 13:00 on 12 Sep 2019</v>
      </c>
      <c r="T46" s="116" t="str">
        <f t="shared" si="8"/>
        <v>HOMESEND BELGIUM</v>
      </c>
      <c r="U46" s="118" t="str">
        <f t="shared" ca="1" si="6"/>
        <v>HSBEL20190912142051046</v>
      </c>
    </row>
    <row r="47" spans="1:21" x14ac:dyDescent="0.25">
      <c r="A47" s="89">
        <v>0.54166666666666663</v>
      </c>
      <c r="B47" s="116" t="s">
        <v>62</v>
      </c>
      <c r="C47" s="44" t="s">
        <v>10</v>
      </c>
      <c r="D47" s="45">
        <v>9500.6</v>
      </c>
      <c r="E47" s="116" t="s">
        <v>64</v>
      </c>
      <c r="G47" s="118" t="str">
        <f t="shared" ca="1" si="0"/>
        <v>20190912-142051-047</v>
      </c>
      <c r="H47" t="str">
        <f t="shared" si="1"/>
        <v>Customer Payment Instruction</v>
      </c>
      <c r="I47" s="118" t="str">
        <f t="shared" ca="1" si="2"/>
        <v>20190912-142051-047</v>
      </c>
      <c r="J47">
        <v>1</v>
      </c>
      <c r="K47" s="117">
        <f t="shared" ca="1" si="3"/>
        <v>43720</v>
      </c>
      <c r="L47" s="119" t="str">
        <f t="shared" ca="1" si="4"/>
        <v>ext.190912.1300.0047</v>
      </c>
      <c r="M47" t="s">
        <v>63</v>
      </c>
      <c r="N47" t="str">
        <f t="shared" si="9"/>
        <v>PAY</v>
      </c>
      <c r="O47" t="str">
        <f t="shared" si="10"/>
        <v>BRL</v>
      </c>
      <c r="P47" s="14">
        <f t="shared" si="11"/>
        <v>9500.6</v>
      </c>
      <c r="Q47" t="s">
        <v>61</v>
      </c>
      <c r="R47" s="117">
        <f t="shared" ca="1" si="7"/>
        <v>43720</v>
      </c>
      <c r="S47" t="str">
        <f t="shared" ca="1" si="12"/>
        <v>Customer Payment Instruction Imported @ 13:00 on 12 Sep 2019</v>
      </c>
      <c r="T47" s="116" t="str">
        <f t="shared" si="8"/>
        <v>HOMESEND BELGIUM</v>
      </c>
      <c r="U47" s="118" t="str">
        <f t="shared" ca="1" si="6"/>
        <v>HSBEL20190912142051047</v>
      </c>
    </row>
    <row r="48" spans="1:21" x14ac:dyDescent="0.25">
      <c r="A48" s="89">
        <v>0.54166666666666663</v>
      </c>
      <c r="B48" s="116" t="s">
        <v>62</v>
      </c>
      <c r="C48" s="44" t="s">
        <v>10</v>
      </c>
      <c r="D48" s="45">
        <v>9780.7999999999993</v>
      </c>
      <c r="E48" s="116" t="s">
        <v>64</v>
      </c>
      <c r="G48" s="118" t="str">
        <f t="shared" ca="1" si="0"/>
        <v>20190912-142051-048</v>
      </c>
      <c r="H48" t="str">
        <f t="shared" si="1"/>
        <v>Customer Payment Instruction</v>
      </c>
      <c r="I48" s="118" t="str">
        <f t="shared" ca="1" si="2"/>
        <v>20190912-142051-048</v>
      </c>
      <c r="J48">
        <v>1</v>
      </c>
      <c r="K48" s="117">
        <f t="shared" ca="1" si="3"/>
        <v>43720</v>
      </c>
      <c r="L48" s="119" t="str">
        <f t="shared" ca="1" si="4"/>
        <v>ext.190912.1300.0048</v>
      </c>
      <c r="M48" t="s">
        <v>63</v>
      </c>
      <c r="N48" t="str">
        <f t="shared" si="9"/>
        <v>PAY</v>
      </c>
      <c r="O48" t="str">
        <f t="shared" si="10"/>
        <v>BRL</v>
      </c>
      <c r="P48" s="14">
        <f t="shared" si="11"/>
        <v>9780.7999999999993</v>
      </c>
      <c r="Q48" t="s">
        <v>61</v>
      </c>
      <c r="R48" s="117">
        <f t="shared" ca="1" si="7"/>
        <v>43720</v>
      </c>
      <c r="S48" t="str">
        <f t="shared" ca="1" si="12"/>
        <v>Customer Payment Instruction Imported @ 13:00 on 12 Sep 2019</v>
      </c>
      <c r="T48" s="116" t="str">
        <f t="shared" si="8"/>
        <v>HOMESEND BELGIUM</v>
      </c>
      <c r="U48" s="118" t="str">
        <f t="shared" ca="1" si="6"/>
        <v>HSBEL20190912142051048</v>
      </c>
    </row>
    <row r="49" spans="1:21" ht="15.75" thickBot="1" x14ac:dyDescent="0.3">
      <c r="A49" s="89">
        <v>0.54166666666666663</v>
      </c>
      <c r="B49" s="116" t="s">
        <v>62</v>
      </c>
      <c r="C49" s="49" t="s">
        <v>10</v>
      </c>
      <c r="D49" s="50">
        <v>10061</v>
      </c>
      <c r="E49" s="116" t="s">
        <v>64</v>
      </c>
      <c r="G49" s="118" t="str">
        <f t="shared" ca="1" si="0"/>
        <v>20190912-142051-049</v>
      </c>
      <c r="H49" t="str">
        <f t="shared" si="1"/>
        <v>Customer Payment Instruction</v>
      </c>
      <c r="I49" s="118" t="str">
        <f t="shared" ca="1" si="2"/>
        <v>20190912-142051-049</v>
      </c>
      <c r="J49">
        <v>1</v>
      </c>
      <c r="K49" s="117">
        <f t="shared" ca="1" si="3"/>
        <v>43720</v>
      </c>
      <c r="L49" s="119" t="str">
        <f t="shared" ca="1" si="4"/>
        <v>ext.190912.1300.0049</v>
      </c>
      <c r="M49" t="s">
        <v>63</v>
      </c>
      <c r="N49" t="str">
        <f t="shared" si="9"/>
        <v>PAY</v>
      </c>
      <c r="O49" t="str">
        <f t="shared" si="10"/>
        <v>BRL</v>
      </c>
      <c r="P49" s="14">
        <f t="shared" si="11"/>
        <v>10061</v>
      </c>
      <c r="Q49" t="s">
        <v>61</v>
      </c>
      <c r="R49" s="117">
        <f t="shared" ca="1" si="7"/>
        <v>43720</v>
      </c>
      <c r="S49" t="str">
        <f t="shared" ca="1" si="12"/>
        <v>Customer Payment Instruction Imported @ 13:00 on 12 Sep 2019</v>
      </c>
      <c r="T49" s="116" t="str">
        <f t="shared" si="8"/>
        <v>HOMESEND BELGIUM</v>
      </c>
      <c r="U49" s="118" t="str">
        <f t="shared" ca="1" si="6"/>
        <v>HSBEL20190912142051049</v>
      </c>
    </row>
    <row r="50" spans="1:21" x14ac:dyDescent="0.25">
      <c r="A50" s="89">
        <v>0.54166666666666663</v>
      </c>
      <c r="B50" s="116" t="s">
        <v>72</v>
      </c>
      <c r="C50" s="44" t="s">
        <v>73</v>
      </c>
      <c r="D50" t="s">
        <v>73</v>
      </c>
      <c r="E50" s="116" t="s">
        <v>73</v>
      </c>
      <c r="H50" t="str">
        <f t="shared" si="1"/>
        <v>FX Deal</v>
      </c>
      <c r="I50" s="118">
        <f t="shared" si="2"/>
        <v>0</v>
      </c>
      <c r="J50">
        <v>1</v>
      </c>
      <c r="K50" s="117">
        <f t="shared" ca="1" si="3"/>
        <v>43720</v>
      </c>
      <c r="L50" s="119" t="str">
        <f t="shared" ca="1" si="4"/>
        <v>ext.190912.1300.0050</v>
      </c>
      <c r="M50" t="s">
        <v>63</v>
      </c>
      <c r="N50" t="str">
        <f t="shared" si="9"/>
        <v>-</v>
      </c>
      <c r="O50" t="str">
        <f t="shared" si="10"/>
        <v>-</v>
      </c>
      <c r="P50" s="14" t="str">
        <f t="shared" si="11"/>
        <v>-</v>
      </c>
      <c r="Q50" t="s">
        <v>61</v>
      </c>
      <c r="R50" s="117">
        <f t="shared" ca="1" si="7"/>
        <v>43720</v>
      </c>
      <c r="S50" t="str">
        <f t="shared" ca="1" si="12"/>
        <v>FX Deal Imported @ 13:00 on 12 Sep 2019</v>
      </c>
      <c r="T50" s="116" t="str">
        <f t="shared" si="8"/>
        <v>HOMESEND BELGIUM</v>
      </c>
      <c r="U50" s="118" t="str">
        <f t="shared" si="6"/>
        <v>HSBEL</v>
      </c>
    </row>
  </sheetData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D26BE76-9284-40A1-B020-22837F030915}">
          <x14:formula1>
            <xm:f>'C:\Users\mtownsend\Documents\GitHub\ebSiena-DemoSystemData\Prospects\HomeSend\XML Deal Generator\[XMLDealGenerator-WorkshopUseCase123.xlsm]Accounts'!#REF!</xm:f>
          </x14:formula1>
          <xm:sqref>Q1:Q50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Case 1</vt:lpstr>
      <vt:lpstr>Instructions</vt:lpstr>
      <vt:lpstr>Balance representation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Alina Birladeanu</dc:creator>
  <cp:lastModifiedBy>Matt Townsend</cp:lastModifiedBy>
  <dcterms:created xsi:type="dcterms:W3CDTF">2019-09-05T12:33:21Z</dcterms:created>
  <dcterms:modified xsi:type="dcterms:W3CDTF">2019-09-12T13:20:50Z</dcterms:modified>
</cp:coreProperties>
</file>