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townsend/Google Drive/eurobase/repos/ebSiena-DemoSystemData/Prospects/HomeSend/XML Deal Generator/BASE/"/>
    </mc:Choice>
  </mc:AlternateContent>
  <xr:revisionPtr revIDLastSave="0" documentId="13_ncr:1_{C5C6BAA9-2C2B-2F4F-929C-A8BE4CEFA78C}" xr6:coauthVersionLast="45" xr6:coauthVersionMax="45" xr10:uidLastSave="{00000000-0000-0000-0000-000000000000}"/>
  <bookViews>
    <workbookView xWindow="-28800" yWindow="5600" windowWidth="28800" windowHeight="18000" activeTab="3" xr2:uid="{123A3C3A-CA81-4564-8BED-B192D3F76CA1}"/>
  </bookViews>
  <sheets>
    <sheet name="Case 1" sheetId="4" r:id="rId1"/>
    <sheet name="Instructions" sheetId="2" r:id="rId2"/>
    <sheet name="Balance representation" sheetId="3" r:id="rId3"/>
    <sheet name="ImportData" sheetId="5" r:id="rId4"/>
  </sheets>
  <definedNames>
    <definedName name="_xlnm._FilterDatabase" localSheetId="2" hidden="1">'Balance representation'!$A$1:$G$120</definedName>
    <definedName name="_xlnm._FilterDatabase" localSheetId="3" hidden="1">ImportData!$A$1:$AT$50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4" i="5" l="1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AF25" i="5"/>
  <c r="AK25" i="5"/>
  <c r="AL25" i="5"/>
  <c r="AN25" i="5"/>
  <c r="AP25" i="5"/>
  <c r="AF26" i="5"/>
  <c r="AK26" i="5"/>
  <c r="AL26" i="5"/>
  <c r="AN26" i="5"/>
  <c r="AP26" i="5"/>
  <c r="AF27" i="5"/>
  <c r="AK27" i="5"/>
  <c r="AL27" i="5"/>
  <c r="AN27" i="5"/>
  <c r="AP27" i="5"/>
  <c r="AF28" i="5"/>
  <c r="AK28" i="5"/>
  <c r="AL28" i="5"/>
  <c r="AN28" i="5"/>
  <c r="AP28" i="5"/>
  <c r="AF29" i="5"/>
  <c r="AK29" i="5"/>
  <c r="AL29" i="5"/>
  <c r="AN29" i="5"/>
  <c r="AP29" i="5"/>
  <c r="AF30" i="5"/>
  <c r="AK30" i="5"/>
  <c r="AL30" i="5"/>
  <c r="AN30" i="5"/>
  <c r="AP30" i="5"/>
  <c r="AF31" i="5"/>
  <c r="AK31" i="5"/>
  <c r="AL31" i="5"/>
  <c r="AN31" i="5"/>
  <c r="AP31" i="5"/>
  <c r="AF32" i="5"/>
  <c r="AK32" i="5"/>
  <c r="AL32" i="5"/>
  <c r="AN32" i="5"/>
  <c r="AP32" i="5"/>
  <c r="AF33" i="5"/>
  <c r="AK33" i="5"/>
  <c r="AL33" i="5"/>
  <c r="AN33" i="5"/>
  <c r="AP33" i="5"/>
  <c r="AF34" i="5"/>
  <c r="AK34" i="5"/>
  <c r="AL34" i="5"/>
  <c r="AN34" i="5"/>
  <c r="AP34" i="5"/>
  <c r="AF35" i="5"/>
  <c r="AK35" i="5"/>
  <c r="AL35" i="5"/>
  <c r="AN35" i="5"/>
  <c r="AP35" i="5"/>
  <c r="AF36" i="5"/>
  <c r="AK36" i="5"/>
  <c r="AL36" i="5"/>
  <c r="AN36" i="5"/>
  <c r="AP36" i="5"/>
  <c r="AF37" i="5"/>
  <c r="AK37" i="5"/>
  <c r="AL37" i="5"/>
  <c r="AN37" i="5"/>
  <c r="AP37" i="5"/>
  <c r="AF38" i="5"/>
  <c r="AK38" i="5"/>
  <c r="AL38" i="5"/>
  <c r="AN38" i="5"/>
  <c r="AP38" i="5"/>
  <c r="AF39" i="5"/>
  <c r="AK39" i="5"/>
  <c r="AL39" i="5"/>
  <c r="AN39" i="5"/>
  <c r="AP39" i="5"/>
  <c r="AF40" i="5"/>
  <c r="AK40" i="5"/>
  <c r="AL40" i="5"/>
  <c r="AN40" i="5"/>
  <c r="AP40" i="5"/>
  <c r="AF41" i="5"/>
  <c r="AK41" i="5"/>
  <c r="AL41" i="5"/>
  <c r="AN41" i="5"/>
  <c r="AP41" i="5"/>
  <c r="AF42" i="5"/>
  <c r="AK42" i="5"/>
  <c r="AL42" i="5"/>
  <c r="AN42" i="5"/>
  <c r="AP42" i="5"/>
  <c r="AF43" i="5"/>
  <c r="AK43" i="5"/>
  <c r="AL43" i="5"/>
  <c r="AN43" i="5"/>
  <c r="AP43" i="5"/>
  <c r="AF44" i="5"/>
  <c r="AK44" i="5"/>
  <c r="AL44" i="5"/>
  <c r="AN44" i="5"/>
  <c r="AP44" i="5"/>
  <c r="AF45" i="5"/>
  <c r="AK45" i="5"/>
  <c r="AL45" i="5"/>
  <c r="AN45" i="5"/>
  <c r="AP45" i="5"/>
  <c r="AF46" i="5"/>
  <c r="AK46" i="5"/>
  <c r="AL46" i="5"/>
  <c r="AN46" i="5"/>
  <c r="AP46" i="5"/>
  <c r="AF47" i="5"/>
  <c r="AK47" i="5"/>
  <c r="AL47" i="5"/>
  <c r="AN47" i="5"/>
  <c r="AP47" i="5"/>
  <c r="AF48" i="5"/>
  <c r="AK48" i="5"/>
  <c r="AL48" i="5"/>
  <c r="AN48" i="5"/>
  <c r="AP48" i="5"/>
  <c r="AF49" i="5"/>
  <c r="AK49" i="5"/>
  <c r="AL49" i="5"/>
  <c r="AN49" i="5"/>
  <c r="AP49" i="5"/>
  <c r="AF50" i="5"/>
  <c r="AK50" i="5"/>
  <c r="AL50" i="5"/>
  <c r="AN50" i="5"/>
  <c r="AP50" i="5"/>
  <c r="AF2" i="5"/>
  <c r="AK2" i="5"/>
  <c r="AL2" i="5"/>
  <c r="AN2" i="5"/>
  <c r="AP2" i="5"/>
  <c r="AF3" i="5"/>
  <c r="AK3" i="5"/>
  <c r="AL3" i="5"/>
  <c r="AN3" i="5"/>
  <c r="AP3" i="5"/>
  <c r="AF4" i="5"/>
  <c r="AK4" i="5"/>
  <c r="AL4" i="5"/>
  <c r="AN4" i="5"/>
  <c r="AP4" i="5"/>
  <c r="AF5" i="5"/>
  <c r="AK5" i="5"/>
  <c r="AL5" i="5"/>
  <c r="AN5" i="5"/>
  <c r="AP5" i="5"/>
  <c r="AF6" i="5"/>
  <c r="AK6" i="5"/>
  <c r="AL6" i="5"/>
  <c r="AN6" i="5"/>
  <c r="AP6" i="5"/>
  <c r="AF7" i="5"/>
  <c r="AK7" i="5"/>
  <c r="AL7" i="5"/>
  <c r="AN7" i="5"/>
  <c r="AP7" i="5"/>
  <c r="AF8" i="5"/>
  <c r="AK8" i="5"/>
  <c r="AL8" i="5"/>
  <c r="AN8" i="5"/>
  <c r="AP8" i="5"/>
  <c r="AF9" i="5"/>
  <c r="AK9" i="5"/>
  <c r="AL9" i="5"/>
  <c r="AN9" i="5"/>
  <c r="AP9" i="5"/>
  <c r="AF10" i="5"/>
  <c r="AK10" i="5"/>
  <c r="AL10" i="5"/>
  <c r="AN10" i="5"/>
  <c r="AP10" i="5"/>
  <c r="AF11" i="5"/>
  <c r="AK11" i="5"/>
  <c r="AL11" i="5"/>
  <c r="AN11" i="5"/>
  <c r="AP11" i="5"/>
  <c r="AF12" i="5"/>
  <c r="AK12" i="5"/>
  <c r="AL12" i="5"/>
  <c r="AN12" i="5"/>
  <c r="AP12" i="5"/>
  <c r="AF13" i="5"/>
  <c r="AK13" i="5"/>
  <c r="AL13" i="5"/>
  <c r="AN13" i="5"/>
  <c r="AP13" i="5"/>
  <c r="AF14" i="5"/>
  <c r="AK14" i="5"/>
  <c r="AL14" i="5"/>
  <c r="AN14" i="5"/>
  <c r="AP14" i="5"/>
  <c r="AF15" i="5"/>
  <c r="AK15" i="5"/>
  <c r="AL15" i="5"/>
  <c r="AN15" i="5"/>
  <c r="AP15" i="5"/>
  <c r="AF16" i="5"/>
  <c r="AK16" i="5"/>
  <c r="AL16" i="5"/>
  <c r="AN16" i="5"/>
  <c r="AP16" i="5"/>
  <c r="AF17" i="5"/>
  <c r="AK17" i="5"/>
  <c r="AL17" i="5"/>
  <c r="AN17" i="5"/>
  <c r="AP17" i="5"/>
  <c r="AF18" i="5"/>
  <c r="AK18" i="5"/>
  <c r="AL18" i="5"/>
  <c r="AN18" i="5"/>
  <c r="AP18" i="5"/>
  <c r="AF19" i="5"/>
  <c r="AK19" i="5"/>
  <c r="AL19" i="5"/>
  <c r="AN19" i="5"/>
  <c r="AP19" i="5"/>
  <c r="AF20" i="5"/>
  <c r="AK20" i="5"/>
  <c r="AL20" i="5"/>
  <c r="AN20" i="5"/>
  <c r="AP20" i="5"/>
  <c r="AF21" i="5"/>
  <c r="AK21" i="5"/>
  <c r="AL21" i="5"/>
  <c r="AN21" i="5"/>
  <c r="AP21" i="5"/>
  <c r="AF22" i="5"/>
  <c r="AK22" i="5"/>
  <c r="AL22" i="5"/>
  <c r="AN22" i="5"/>
  <c r="AP22" i="5"/>
  <c r="AF23" i="5"/>
  <c r="AK23" i="5"/>
  <c r="AL23" i="5"/>
  <c r="AN23" i="5"/>
  <c r="AP23" i="5"/>
  <c r="N3" i="5" l="1"/>
  <c r="AH3" i="5" s="1"/>
  <c r="N4" i="5"/>
  <c r="AH4" i="5" s="1"/>
  <c r="N5" i="5"/>
  <c r="AH5" i="5" s="1"/>
  <c r="N6" i="5"/>
  <c r="AH6" i="5" s="1"/>
  <c r="N7" i="5"/>
  <c r="AH7" i="5" s="1"/>
  <c r="N8" i="5"/>
  <c r="AH8" i="5" s="1"/>
  <c r="N9" i="5"/>
  <c r="AH9" i="5" s="1"/>
  <c r="N10" i="5"/>
  <c r="AH10" i="5" s="1"/>
  <c r="N11" i="5"/>
  <c r="AH11" i="5" s="1"/>
  <c r="N12" i="5"/>
  <c r="AH12" i="5" s="1"/>
  <c r="N13" i="5"/>
  <c r="AH13" i="5" s="1"/>
  <c r="N14" i="5"/>
  <c r="AH14" i="5" s="1"/>
  <c r="N15" i="5"/>
  <c r="AH15" i="5" s="1"/>
  <c r="N16" i="5"/>
  <c r="AH16" i="5" s="1"/>
  <c r="N17" i="5"/>
  <c r="AH17" i="5" s="1"/>
  <c r="N18" i="5"/>
  <c r="AH18" i="5" s="1"/>
  <c r="N19" i="5"/>
  <c r="AH19" i="5" s="1"/>
  <c r="N20" i="5"/>
  <c r="AH20" i="5" s="1"/>
  <c r="N21" i="5"/>
  <c r="AH21" i="5" s="1"/>
  <c r="N22" i="5"/>
  <c r="AH22" i="5" s="1"/>
  <c r="N23" i="5"/>
  <c r="AH23" i="5" s="1"/>
  <c r="N24" i="5"/>
  <c r="N25" i="5"/>
  <c r="AH25" i="5" s="1"/>
  <c r="N26" i="5"/>
  <c r="AH26" i="5" s="1"/>
  <c r="N27" i="5"/>
  <c r="AH27" i="5" s="1"/>
  <c r="N28" i="5"/>
  <c r="AH28" i="5" s="1"/>
  <c r="N29" i="5"/>
  <c r="AH29" i="5" s="1"/>
  <c r="N30" i="5"/>
  <c r="AH30" i="5" s="1"/>
  <c r="N31" i="5"/>
  <c r="AH31" i="5" s="1"/>
  <c r="N32" i="5"/>
  <c r="AH32" i="5" s="1"/>
  <c r="N33" i="5"/>
  <c r="AH33" i="5" s="1"/>
  <c r="N34" i="5"/>
  <c r="AH34" i="5" s="1"/>
  <c r="N35" i="5"/>
  <c r="AH35" i="5" s="1"/>
  <c r="N36" i="5"/>
  <c r="AH36" i="5" s="1"/>
  <c r="N37" i="5"/>
  <c r="AH37" i="5" s="1"/>
  <c r="N38" i="5"/>
  <c r="AH38" i="5" s="1"/>
  <c r="N39" i="5"/>
  <c r="AH39" i="5" s="1"/>
  <c r="N40" i="5"/>
  <c r="AH40" i="5" s="1"/>
  <c r="N41" i="5"/>
  <c r="AH41" i="5" s="1"/>
  <c r="N42" i="5"/>
  <c r="AH42" i="5" s="1"/>
  <c r="N43" i="5"/>
  <c r="AH43" i="5" s="1"/>
  <c r="N44" i="5"/>
  <c r="AH44" i="5" s="1"/>
  <c r="N45" i="5"/>
  <c r="AH45" i="5" s="1"/>
  <c r="N46" i="5"/>
  <c r="AH46" i="5" s="1"/>
  <c r="N47" i="5"/>
  <c r="AH47" i="5" s="1"/>
  <c r="N48" i="5"/>
  <c r="AH48" i="5" s="1"/>
  <c r="N49" i="5"/>
  <c r="AH49" i="5" s="1"/>
  <c r="N50" i="5"/>
  <c r="AH50" i="5" s="1"/>
  <c r="N2" i="5"/>
  <c r="AH2" i="5" s="1"/>
  <c r="AK24" i="5" l="1"/>
  <c r="AP24" i="5"/>
  <c r="AN24" i="5"/>
  <c r="AL24" i="5"/>
  <c r="AF24" i="5"/>
  <c r="I50" i="5"/>
  <c r="AC50" i="5" s="1"/>
  <c r="I2" i="5" l="1"/>
  <c r="J2" i="5"/>
  <c r="U2" i="5" s="1"/>
  <c r="AR2" i="5" s="1"/>
  <c r="M2" i="5"/>
  <c r="P2" i="5"/>
  <c r="Q2" i="5"/>
  <c r="AM2" i="5" s="1"/>
  <c r="R2" i="5"/>
  <c r="I3" i="5"/>
  <c r="J3" i="5"/>
  <c r="U3" i="5" s="1"/>
  <c r="AR3" i="5" s="1"/>
  <c r="M3" i="5"/>
  <c r="AG3" i="5" s="1"/>
  <c r="P3" i="5"/>
  <c r="Q3" i="5"/>
  <c r="AM3" i="5" s="1"/>
  <c r="R3" i="5"/>
  <c r="V3" i="5"/>
  <c r="V4" i="5" s="1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I4" i="5"/>
  <c r="J4" i="5"/>
  <c r="U4" i="5" s="1"/>
  <c r="AR4" i="5" s="1"/>
  <c r="M4" i="5"/>
  <c r="AG4" i="5" s="1"/>
  <c r="P4" i="5"/>
  <c r="Q4" i="5"/>
  <c r="AM4" i="5" s="1"/>
  <c r="R4" i="5"/>
  <c r="I5" i="5"/>
  <c r="J5" i="5"/>
  <c r="U5" i="5" s="1"/>
  <c r="AR5" i="5" s="1"/>
  <c r="M5" i="5"/>
  <c r="AG5" i="5" s="1"/>
  <c r="P5" i="5"/>
  <c r="Q5" i="5"/>
  <c r="AM5" i="5" s="1"/>
  <c r="R5" i="5"/>
  <c r="I6" i="5"/>
  <c r="J6" i="5"/>
  <c r="U6" i="5" s="1"/>
  <c r="AR6" i="5" s="1"/>
  <c r="M6" i="5"/>
  <c r="AG6" i="5" s="1"/>
  <c r="P6" i="5"/>
  <c r="Q6" i="5"/>
  <c r="AM6" i="5" s="1"/>
  <c r="R6" i="5"/>
  <c r="I7" i="5"/>
  <c r="J7" i="5"/>
  <c r="U7" i="5" s="1"/>
  <c r="AR7" i="5" s="1"/>
  <c r="M7" i="5"/>
  <c r="AG7" i="5" s="1"/>
  <c r="P7" i="5"/>
  <c r="Q7" i="5"/>
  <c r="AM7" i="5" s="1"/>
  <c r="R7" i="5"/>
  <c r="I8" i="5"/>
  <c r="J8" i="5"/>
  <c r="U8" i="5" s="1"/>
  <c r="AR8" i="5" s="1"/>
  <c r="M8" i="5"/>
  <c r="AG8" i="5" s="1"/>
  <c r="P8" i="5"/>
  <c r="Q8" i="5"/>
  <c r="AM8" i="5" s="1"/>
  <c r="R8" i="5"/>
  <c r="I9" i="5"/>
  <c r="J9" i="5"/>
  <c r="U9" i="5" s="1"/>
  <c r="AR9" i="5" s="1"/>
  <c r="M9" i="5"/>
  <c r="AG9" i="5" s="1"/>
  <c r="P9" i="5"/>
  <c r="Q9" i="5"/>
  <c r="AM9" i="5" s="1"/>
  <c r="R9" i="5"/>
  <c r="I10" i="5"/>
  <c r="J10" i="5"/>
  <c r="U10" i="5" s="1"/>
  <c r="AR10" i="5" s="1"/>
  <c r="M10" i="5"/>
  <c r="AG10" i="5" s="1"/>
  <c r="P10" i="5"/>
  <c r="Q10" i="5"/>
  <c r="AM10" i="5" s="1"/>
  <c r="R10" i="5"/>
  <c r="I11" i="5"/>
  <c r="J11" i="5"/>
  <c r="U11" i="5" s="1"/>
  <c r="AR11" i="5" s="1"/>
  <c r="M11" i="5"/>
  <c r="AG11" i="5" s="1"/>
  <c r="P11" i="5"/>
  <c r="Q11" i="5"/>
  <c r="AM11" i="5" s="1"/>
  <c r="R11" i="5"/>
  <c r="I12" i="5"/>
  <c r="J12" i="5"/>
  <c r="U12" i="5" s="1"/>
  <c r="AR12" i="5" s="1"/>
  <c r="M12" i="5"/>
  <c r="AG12" i="5" s="1"/>
  <c r="P12" i="5"/>
  <c r="Q12" i="5"/>
  <c r="AM12" i="5" s="1"/>
  <c r="R12" i="5"/>
  <c r="I13" i="5"/>
  <c r="J13" i="5"/>
  <c r="U13" i="5" s="1"/>
  <c r="AR13" i="5" s="1"/>
  <c r="M13" i="5"/>
  <c r="AG13" i="5" s="1"/>
  <c r="P13" i="5"/>
  <c r="Q13" i="5"/>
  <c r="AM13" i="5" s="1"/>
  <c r="R13" i="5"/>
  <c r="I14" i="5"/>
  <c r="J14" i="5"/>
  <c r="U14" i="5" s="1"/>
  <c r="AR14" i="5" s="1"/>
  <c r="M14" i="5"/>
  <c r="AG14" i="5" s="1"/>
  <c r="P14" i="5"/>
  <c r="Q14" i="5"/>
  <c r="AM14" i="5" s="1"/>
  <c r="R14" i="5"/>
  <c r="I15" i="5"/>
  <c r="J15" i="5"/>
  <c r="U15" i="5" s="1"/>
  <c r="AR15" i="5" s="1"/>
  <c r="M15" i="5"/>
  <c r="AG15" i="5" s="1"/>
  <c r="P15" i="5"/>
  <c r="Q15" i="5"/>
  <c r="AM15" i="5" s="1"/>
  <c r="R15" i="5"/>
  <c r="I16" i="5"/>
  <c r="J16" i="5"/>
  <c r="U16" i="5" s="1"/>
  <c r="AR16" i="5" s="1"/>
  <c r="M16" i="5"/>
  <c r="AG16" i="5" s="1"/>
  <c r="P16" i="5"/>
  <c r="Q16" i="5"/>
  <c r="AM16" i="5" s="1"/>
  <c r="R16" i="5"/>
  <c r="I17" i="5"/>
  <c r="J17" i="5"/>
  <c r="U17" i="5" s="1"/>
  <c r="AR17" i="5" s="1"/>
  <c r="M17" i="5"/>
  <c r="AG17" i="5" s="1"/>
  <c r="P17" i="5"/>
  <c r="Q17" i="5"/>
  <c r="AM17" i="5" s="1"/>
  <c r="R17" i="5"/>
  <c r="I18" i="5"/>
  <c r="J18" i="5"/>
  <c r="U18" i="5" s="1"/>
  <c r="AR18" i="5" s="1"/>
  <c r="M18" i="5"/>
  <c r="AG18" i="5" s="1"/>
  <c r="P18" i="5"/>
  <c r="Q18" i="5"/>
  <c r="AM18" i="5" s="1"/>
  <c r="R18" i="5"/>
  <c r="I19" i="5"/>
  <c r="J19" i="5"/>
  <c r="U19" i="5" s="1"/>
  <c r="AR19" i="5" s="1"/>
  <c r="M19" i="5"/>
  <c r="AG19" i="5" s="1"/>
  <c r="P19" i="5"/>
  <c r="Q19" i="5"/>
  <c r="AM19" i="5" s="1"/>
  <c r="R19" i="5"/>
  <c r="I20" i="5"/>
  <c r="J20" i="5"/>
  <c r="U20" i="5" s="1"/>
  <c r="AR20" i="5" s="1"/>
  <c r="M20" i="5"/>
  <c r="AG20" i="5" s="1"/>
  <c r="P20" i="5"/>
  <c r="Q20" i="5"/>
  <c r="AM20" i="5" s="1"/>
  <c r="R20" i="5"/>
  <c r="I21" i="5"/>
  <c r="J21" i="5"/>
  <c r="U21" i="5" s="1"/>
  <c r="AR21" i="5" s="1"/>
  <c r="M21" i="5"/>
  <c r="AG21" i="5" s="1"/>
  <c r="P21" i="5"/>
  <c r="Q21" i="5"/>
  <c r="AM21" i="5" s="1"/>
  <c r="R21" i="5"/>
  <c r="I22" i="5"/>
  <c r="J22" i="5"/>
  <c r="U22" i="5" s="1"/>
  <c r="AR22" i="5" s="1"/>
  <c r="M22" i="5"/>
  <c r="AG22" i="5" s="1"/>
  <c r="P22" i="5"/>
  <c r="Q22" i="5"/>
  <c r="AM22" i="5" s="1"/>
  <c r="R22" i="5"/>
  <c r="I23" i="5"/>
  <c r="J23" i="5"/>
  <c r="U23" i="5" s="1"/>
  <c r="AR23" i="5" s="1"/>
  <c r="M23" i="5"/>
  <c r="AG23" i="5" s="1"/>
  <c r="P23" i="5"/>
  <c r="Q23" i="5"/>
  <c r="AM23" i="5" s="1"/>
  <c r="R23" i="5"/>
  <c r="W50" i="5"/>
  <c r="AT50" i="5" s="1"/>
  <c r="K23" i="5" l="1"/>
  <c r="AE23" i="5" s="1"/>
  <c r="AC23" i="5"/>
  <c r="K20" i="5"/>
  <c r="AE20" i="5" s="1"/>
  <c r="AC20" i="5"/>
  <c r="K18" i="5"/>
  <c r="AE18" i="5" s="1"/>
  <c r="AC18" i="5"/>
  <c r="K14" i="5"/>
  <c r="AE14" i="5" s="1"/>
  <c r="AC14" i="5"/>
  <c r="K10" i="5"/>
  <c r="AE10" i="5" s="1"/>
  <c r="AC10" i="5"/>
  <c r="K6" i="5"/>
  <c r="AE6" i="5" s="1"/>
  <c r="AC6" i="5"/>
  <c r="K21" i="5"/>
  <c r="AE21" i="5" s="1"/>
  <c r="AC21" i="5"/>
  <c r="K22" i="5"/>
  <c r="AE22" i="5" s="1"/>
  <c r="AC22" i="5"/>
  <c r="K16" i="5"/>
  <c r="AE16" i="5" s="1"/>
  <c r="AC16" i="5"/>
  <c r="K11" i="5"/>
  <c r="AE11" i="5" s="1"/>
  <c r="AC11" i="5"/>
  <c r="K7" i="5"/>
  <c r="AE7" i="5" s="1"/>
  <c r="AC7" i="5"/>
  <c r="K3" i="5"/>
  <c r="AE3" i="5" s="1"/>
  <c r="AC3" i="5"/>
  <c r="T2" i="5"/>
  <c r="T3" i="5" s="1"/>
  <c r="T4" i="5" s="1"/>
  <c r="T5" i="5" s="1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AG2" i="5"/>
  <c r="K17" i="5"/>
  <c r="AE17" i="5" s="1"/>
  <c r="AC17" i="5"/>
  <c r="K15" i="5"/>
  <c r="AE15" i="5" s="1"/>
  <c r="AC15" i="5"/>
  <c r="K12" i="5"/>
  <c r="AE12" i="5" s="1"/>
  <c r="AC12" i="5"/>
  <c r="K8" i="5"/>
  <c r="AE8" i="5" s="1"/>
  <c r="AC8" i="5"/>
  <c r="K4" i="5"/>
  <c r="AE4" i="5" s="1"/>
  <c r="AC4" i="5"/>
  <c r="K19" i="5"/>
  <c r="AE19" i="5" s="1"/>
  <c r="AC19" i="5"/>
  <c r="K13" i="5"/>
  <c r="AE13" i="5" s="1"/>
  <c r="AC13" i="5"/>
  <c r="K9" i="5"/>
  <c r="AE9" i="5" s="1"/>
  <c r="AC9" i="5"/>
  <c r="K5" i="5"/>
  <c r="AE5" i="5" s="1"/>
  <c r="AC5" i="5"/>
  <c r="W2" i="5"/>
  <c r="AT2" i="5" s="1"/>
  <c r="AC2" i="5"/>
  <c r="K2" i="5"/>
  <c r="AE2" i="5" s="1"/>
  <c r="W23" i="5"/>
  <c r="AT23" i="5" s="1"/>
  <c r="W21" i="5"/>
  <c r="AT21" i="5" s="1"/>
  <c r="W19" i="5"/>
  <c r="AT19" i="5" s="1"/>
  <c r="W18" i="5"/>
  <c r="AT18" i="5" s="1"/>
  <c r="W14" i="5"/>
  <c r="AT14" i="5" s="1"/>
  <c r="W12" i="5"/>
  <c r="AT12" i="5" s="1"/>
  <c r="W11" i="5"/>
  <c r="AT11" i="5" s="1"/>
  <c r="W3" i="5"/>
  <c r="AT3" i="5" s="1"/>
  <c r="W22" i="5"/>
  <c r="AT22" i="5" s="1"/>
  <c r="W20" i="5"/>
  <c r="AT20" i="5" s="1"/>
  <c r="W17" i="5"/>
  <c r="AT17" i="5" s="1"/>
  <c r="W16" i="5"/>
  <c r="AT16" i="5" s="1"/>
  <c r="W15" i="5"/>
  <c r="AT15" i="5" s="1"/>
  <c r="W13" i="5"/>
  <c r="AT13" i="5" s="1"/>
  <c r="W10" i="5"/>
  <c r="AT10" i="5" s="1"/>
  <c r="W9" i="5"/>
  <c r="AT9" i="5" s="1"/>
  <c r="W8" i="5"/>
  <c r="AT8" i="5" s="1"/>
  <c r="W7" i="5"/>
  <c r="AT7" i="5" s="1"/>
  <c r="W6" i="5"/>
  <c r="AT6" i="5" s="1"/>
  <c r="W5" i="5"/>
  <c r="AT5" i="5" s="1"/>
  <c r="W4" i="5"/>
  <c r="AT4" i="5" s="1"/>
  <c r="R50" i="5" l="1"/>
  <c r="Q50" i="5"/>
  <c r="AM50" i="5" s="1"/>
  <c r="M50" i="5"/>
  <c r="AG50" i="5" s="1"/>
  <c r="K50" i="5"/>
  <c r="AE50" i="5" s="1"/>
  <c r="J50" i="5"/>
  <c r="U50" i="5" s="1"/>
  <c r="AR50" i="5" s="1"/>
  <c r="R49" i="5"/>
  <c r="Q49" i="5"/>
  <c r="AM49" i="5" s="1"/>
  <c r="M49" i="5"/>
  <c r="AG49" i="5" s="1"/>
  <c r="J49" i="5"/>
  <c r="U49" i="5" s="1"/>
  <c r="AR49" i="5" s="1"/>
  <c r="I49" i="5"/>
  <c r="AC49" i="5" s="1"/>
  <c r="R48" i="5"/>
  <c r="Q48" i="5"/>
  <c r="AM48" i="5" s="1"/>
  <c r="M48" i="5"/>
  <c r="AG48" i="5" s="1"/>
  <c r="J48" i="5"/>
  <c r="U48" i="5" s="1"/>
  <c r="AR48" i="5" s="1"/>
  <c r="I48" i="5"/>
  <c r="AC48" i="5" s="1"/>
  <c r="R47" i="5"/>
  <c r="Q47" i="5"/>
  <c r="AM47" i="5" s="1"/>
  <c r="M47" i="5"/>
  <c r="AG47" i="5" s="1"/>
  <c r="J47" i="5"/>
  <c r="U47" i="5" s="1"/>
  <c r="AR47" i="5" s="1"/>
  <c r="I47" i="5"/>
  <c r="AC47" i="5" s="1"/>
  <c r="R46" i="5"/>
  <c r="Q46" i="5"/>
  <c r="AM46" i="5" s="1"/>
  <c r="M46" i="5"/>
  <c r="AG46" i="5" s="1"/>
  <c r="J46" i="5"/>
  <c r="U46" i="5" s="1"/>
  <c r="AR46" i="5" s="1"/>
  <c r="I46" i="5"/>
  <c r="AC46" i="5" s="1"/>
  <c r="R45" i="5"/>
  <c r="Q45" i="5"/>
  <c r="AM45" i="5" s="1"/>
  <c r="M45" i="5"/>
  <c r="AG45" i="5" s="1"/>
  <c r="J45" i="5"/>
  <c r="U45" i="5" s="1"/>
  <c r="AR45" i="5" s="1"/>
  <c r="I45" i="5"/>
  <c r="AC45" i="5" s="1"/>
  <c r="R44" i="5"/>
  <c r="Q44" i="5"/>
  <c r="AM44" i="5" s="1"/>
  <c r="M44" i="5"/>
  <c r="AG44" i="5" s="1"/>
  <c r="J44" i="5"/>
  <c r="U44" i="5" s="1"/>
  <c r="AR44" i="5" s="1"/>
  <c r="I44" i="5"/>
  <c r="AC44" i="5" s="1"/>
  <c r="R43" i="5"/>
  <c r="Q43" i="5"/>
  <c r="AM43" i="5" s="1"/>
  <c r="M43" i="5"/>
  <c r="AG43" i="5" s="1"/>
  <c r="J43" i="5"/>
  <c r="U43" i="5" s="1"/>
  <c r="AR43" i="5" s="1"/>
  <c r="I43" i="5"/>
  <c r="AC43" i="5" s="1"/>
  <c r="R42" i="5"/>
  <c r="Q42" i="5"/>
  <c r="AM42" i="5" s="1"/>
  <c r="M42" i="5"/>
  <c r="AG42" i="5" s="1"/>
  <c r="J42" i="5"/>
  <c r="U42" i="5" s="1"/>
  <c r="AR42" i="5" s="1"/>
  <c r="I42" i="5"/>
  <c r="AC42" i="5" s="1"/>
  <c r="R41" i="5"/>
  <c r="Q41" i="5"/>
  <c r="AM41" i="5" s="1"/>
  <c r="M41" i="5"/>
  <c r="AG41" i="5" s="1"/>
  <c r="J41" i="5"/>
  <c r="U41" i="5" s="1"/>
  <c r="AR41" i="5" s="1"/>
  <c r="I41" i="5"/>
  <c r="AC41" i="5" s="1"/>
  <c r="R40" i="5"/>
  <c r="Q40" i="5"/>
  <c r="AM40" i="5" s="1"/>
  <c r="M40" i="5"/>
  <c r="AG40" i="5" s="1"/>
  <c r="J40" i="5"/>
  <c r="U40" i="5" s="1"/>
  <c r="AR40" i="5" s="1"/>
  <c r="I40" i="5"/>
  <c r="AC40" i="5" s="1"/>
  <c r="R39" i="5"/>
  <c r="Q39" i="5"/>
  <c r="AM39" i="5" s="1"/>
  <c r="M39" i="5"/>
  <c r="AG39" i="5" s="1"/>
  <c r="J39" i="5"/>
  <c r="U39" i="5" s="1"/>
  <c r="AR39" i="5" s="1"/>
  <c r="I39" i="5"/>
  <c r="AC39" i="5" s="1"/>
  <c r="R38" i="5"/>
  <c r="Q38" i="5"/>
  <c r="AM38" i="5" s="1"/>
  <c r="M38" i="5"/>
  <c r="AG38" i="5" s="1"/>
  <c r="J38" i="5"/>
  <c r="U38" i="5" s="1"/>
  <c r="AR38" i="5" s="1"/>
  <c r="I38" i="5"/>
  <c r="AC38" i="5" s="1"/>
  <c r="R37" i="5"/>
  <c r="Q37" i="5"/>
  <c r="AM37" i="5" s="1"/>
  <c r="M37" i="5"/>
  <c r="AG37" i="5" s="1"/>
  <c r="J37" i="5"/>
  <c r="U37" i="5" s="1"/>
  <c r="AR37" i="5" s="1"/>
  <c r="I37" i="5"/>
  <c r="AC37" i="5" s="1"/>
  <c r="R36" i="5"/>
  <c r="Q36" i="5"/>
  <c r="AM36" i="5" s="1"/>
  <c r="M36" i="5"/>
  <c r="AG36" i="5" s="1"/>
  <c r="J36" i="5"/>
  <c r="U36" i="5" s="1"/>
  <c r="AR36" i="5" s="1"/>
  <c r="I36" i="5"/>
  <c r="AC36" i="5" s="1"/>
  <c r="R35" i="5"/>
  <c r="Q35" i="5"/>
  <c r="AM35" i="5" s="1"/>
  <c r="M35" i="5"/>
  <c r="AG35" i="5" s="1"/>
  <c r="J35" i="5"/>
  <c r="U35" i="5" s="1"/>
  <c r="AR35" i="5" s="1"/>
  <c r="I35" i="5"/>
  <c r="AC35" i="5" s="1"/>
  <c r="R34" i="5"/>
  <c r="Q34" i="5"/>
  <c r="AM34" i="5" s="1"/>
  <c r="M34" i="5"/>
  <c r="AG34" i="5" s="1"/>
  <c r="J34" i="5"/>
  <c r="U34" i="5" s="1"/>
  <c r="AR34" i="5" s="1"/>
  <c r="I34" i="5"/>
  <c r="AC34" i="5" s="1"/>
  <c r="R33" i="5"/>
  <c r="Q33" i="5"/>
  <c r="AM33" i="5" s="1"/>
  <c r="M33" i="5"/>
  <c r="AG33" i="5" s="1"/>
  <c r="J33" i="5"/>
  <c r="U33" i="5" s="1"/>
  <c r="AR33" i="5" s="1"/>
  <c r="I33" i="5"/>
  <c r="AC33" i="5" s="1"/>
  <c r="R32" i="5"/>
  <c r="Q32" i="5"/>
  <c r="AM32" i="5" s="1"/>
  <c r="M32" i="5"/>
  <c r="AG32" i="5" s="1"/>
  <c r="J32" i="5"/>
  <c r="U32" i="5" s="1"/>
  <c r="AR32" i="5" s="1"/>
  <c r="I32" i="5"/>
  <c r="AC32" i="5" s="1"/>
  <c r="R31" i="5"/>
  <c r="Q31" i="5"/>
  <c r="AM31" i="5" s="1"/>
  <c r="M31" i="5"/>
  <c r="AG31" i="5" s="1"/>
  <c r="J31" i="5"/>
  <c r="U31" i="5" s="1"/>
  <c r="AR31" i="5" s="1"/>
  <c r="I31" i="5"/>
  <c r="AC31" i="5" s="1"/>
  <c r="R30" i="5"/>
  <c r="Q30" i="5"/>
  <c r="AM30" i="5" s="1"/>
  <c r="M30" i="5"/>
  <c r="AG30" i="5" s="1"/>
  <c r="J30" i="5"/>
  <c r="U30" i="5" s="1"/>
  <c r="AR30" i="5" s="1"/>
  <c r="I30" i="5"/>
  <c r="AC30" i="5" s="1"/>
  <c r="R29" i="5"/>
  <c r="Q29" i="5"/>
  <c r="AM29" i="5" s="1"/>
  <c r="M29" i="5"/>
  <c r="AG29" i="5" s="1"/>
  <c r="J29" i="5"/>
  <c r="U29" i="5" s="1"/>
  <c r="AR29" i="5" s="1"/>
  <c r="I29" i="5"/>
  <c r="AC29" i="5" s="1"/>
  <c r="R28" i="5"/>
  <c r="Q28" i="5"/>
  <c r="AM28" i="5" s="1"/>
  <c r="M28" i="5"/>
  <c r="AG28" i="5" s="1"/>
  <c r="J28" i="5"/>
  <c r="U28" i="5" s="1"/>
  <c r="AR28" i="5" s="1"/>
  <c r="I28" i="5"/>
  <c r="AC28" i="5" s="1"/>
  <c r="R27" i="5"/>
  <c r="Q27" i="5"/>
  <c r="AM27" i="5" s="1"/>
  <c r="M27" i="5"/>
  <c r="AG27" i="5" s="1"/>
  <c r="J27" i="5"/>
  <c r="U27" i="5" s="1"/>
  <c r="AR27" i="5" s="1"/>
  <c r="I27" i="5"/>
  <c r="AC27" i="5" s="1"/>
  <c r="R26" i="5"/>
  <c r="Q26" i="5"/>
  <c r="AM26" i="5" s="1"/>
  <c r="M26" i="5"/>
  <c r="AG26" i="5" s="1"/>
  <c r="J26" i="5"/>
  <c r="U26" i="5" s="1"/>
  <c r="AR26" i="5" s="1"/>
  <c r="I26" i="5"/>
  <c r="AC26" i="5" s="1"/>
  <c r="R25" i="5"/>
  <c r="Q25" i="5"/>
  <c r="AM25" i="5" s="1"/>
  <c r="M25" i="5"/>
  <c r="AG25" i="5" s="1"/>
  <c r="J25" i="5"/>
  <c r="U25" i="5" s="1"/>
  <c r="AR25" i="5" s="1"/>
  <c r="I25" i="5"/>
  <c r="AC25" i="5" s="1"/>
  <c r="R24" i="5"/>
  <c r="Q24" i="5"/>
  <c r="AM24" i="5" s="1"/>
  <c r="AH24" i="5"/>
  <c r="M24" i="5"/>
  <c r="AG24" i="5" s="1"/>
  <c r="J24" i="5"/>
  <c r="I24" i="5"/>
  <c r="AC24" i="5" s="1"/>
  <c r="V24" i="5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T24" i="5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A2" i="5"/>
  <c r="G120" i="3"/>
  <c r="F120" i="3"/>
  <c r="D120" i="3"/>
  <c r="C120" i="3"/>
  <c r="G119" i="3"/>
  <c r="F119" i="3"/>
  <c r="D119" i="3"/>
  <c r="C119" i="3"/>
  <c r="G118" i="3"/>
  <c r="F118" i="3"/>
  <c r="D118" i="3"/>
  <c r="C118" i="3"/>
  <c r="D111" i="3"/>
  <c r="C111" i="3"/>
  <c r="G110" i="3"/>
  <c r="F110" i="3"/>
  <c r="G109" i="3"/>
  <c r="F109" i="3"/>
  <c r="D109" i="3"/>
  <c r="C109" i="3"/>
  <c r="F108" i="3"/>
  <c r="G107" i="3"/>
  <c r="F107" i="3"/>
  <c r="G105" i="3"/>
  <c r="F105" i="3"/>
  <c r="D103" i="3"/>
  <c r="C103" i="3"/>
  <c r="D102" i="3"/>
  <c r="C102" i="3"/>
  <c r="G100" i="3"/>
  <c r="F100" i="3"/>
  <c r="D100" i="3"/>
  <c r="C100" i="3"/>
  <c r="G99" i="3"/>
  <c r="F99" i="3"/>
  <c r="D99" i="3"/>
  <c r="C99" i="3"/>
  <c r="G98" i="3"/>
  <c r="F98" i="3"/>
  <c r="D98" i="3"/>
  <c r="C98" i="3"/>
  <c r="D91" i="3"/>
  <c r="C91" i="3"/>
  <c r="G90" i="3"/>
  <c r="F90" i="3"/>
  <c r="G89" i="3"/>
  <c r="F89" i="3"/>
  <c r="D89" i="3"/>
  <c r="C89" i="3"/>
  <c r="F88" i="3"/>
  <c r="G87" i="3"/>
  <c r="F87" i="3"/>
  <c r="G85" i="3"/>
  <c r="F85" i="3"/>
  <c r="D83" i="3"/>
  <c r="C83" i="3"/>
  <c r="D82" i="3"/>
  <c r="C82" i="3"/>
  <c r="G80" i="3"/>
  <c r="F80" i="3"/>
  <c r="D80" i="3"/>
  <c r="C80" i="3"/>
  <c r="G79" i="3"/>
  <c r="F79" i="3"/>
  <c r="D79" i="3"/>
  <c r="C79" i="3"/>
  <c r="G78" i="3"/>
  <c r="F78" i="3"/>
  <c r="D78" i="3"/>
  <c r="C78" i="3"/>
  <c r="D71" i="3"/>
  <c r="C71" i="3"/>
  <c r="G70" i="3"/>
  <c r="F70" i="3"/>
  <c r="G69" i="3"/>
  <c r="F69" i="3"/>
  <c r="D69" i="3"/>
  <c r="C69" i="3"/>
  <c r="G67" i="3"/>
  <c r="F67" i="3"/>
  <c r="G65" i="3"/>
  <c r="F65" i="3"/>
  <c r="D63" i="3"/>
  <c r="C63" i="3"/>
  <c r="D62" i="3"/>
  <c r="C62" i="3"/>
  <c r="F60" i="3"/>
  <c r="D60" i="3"/>
  <c r="C60" i="3"/>
  <c r="F59" i="3"/>
  <c r="D59" i="3"/>
  <c r="C59" i="3"/>
  <c r="F58" i="3"/>
  <c r="D58" i="3"/>
  <c r="C58" i="3"/>
  <c r="D51" i="3"/>
  <c r="C51" i="3"/>
  <c r="F50" i="3"/>
  <c r="F49" i="3"/>
  <c r="D49" i="3"/>
  <c r="C49" i="3"/>
  <c r="F48" i="3"/>
  <c r="F47" i="3"/>
  <c r="F45" i="3"/>
  <c r="D43" i="3"/>
  <c r="C43" i="3"/>
  <c r="D42" i="3"/>
  <c r="C42" i="3"/>
  <c r="F40" i="3"/>
  <c r="D40" i="3"/>
  <c r="C40" i="3"/>
  <c r="F39" i="3"/>
  <c r="D39" i="3"/>
  <c r="C39" i="3"/>
  <c r="F38" i="3"/>
  <c r="D38" i="3"/>
  <c r="C38" i="3"/>
  <c r="F28" i="3"/>
  <c r="F27" i="3"/>
  <c r="F25" i="3"/>
  <c r="D23" i="3"/>
  <c r="C23" i="3"/>
  <c r="D22" i="3"/>
  <c r="C22" i="3"/>
  <c r="D20" i="3"/>
  <c r="C20" i="3"/>
  <c r="D19" i="3"/>
  <c r="C19" i="3"/>
  <c r="D18" i="3"/>
  <c r="C18" i="3"/>
  <c r="D4" i="3"/>
  <c r="C4" i="3"/>
  <c r="D3" i="3"/>
  <c r="C3" i="3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U24" i="5" l="1"/>
  <c r="AR24" i="5" s="1"/>
  <c r="K43" i="5"/>
  <c r="AE43" i="5" s="1"/>
  <c r="W43" i="5"/>
  <c r="AT43" i="5" s="1"/>
  <c r="K46" i="5"/>
  <c r="AE46" i="5" s="1"/>
  <c r="W46" i="5"/>
  <c r="AT46" i="5" s="1"/>
  <c r="K48" i="5"/>
  <c r="AE48" i="5" s="1"/>
  <c r="W48" i="5"/>
  <c r="AT48" i="5" s="1"/>
  <c r="K49" i="5"/>
  <c r="AE49" i="5" s="1"/>
  <c r="W49" i="5"/>
  <c r="AT49" i="5" s="1"/>
  <c r="K24" i="5"/>
  <c r="AE24" i="5" s="1"/>
  <c r="W24" i="5"/>
  <c r="AT24" i="5" s="1"/>
  <c r="K26" i="5"/>
  <c r="AE26" i="5" s="1"/>
  <c r="W26" i="5"/>
  <c r="AT26" i="5" s="1"/>
  <c r="K28" i="5"/>
  <c r="AE28" i="5" s="1"/>
  <c r="W28" i="5"/>
  <c r="AT28" i="5" s="1"/>
  <c r="K30" i="5"/>
  <c r="AE30" i="5" s="1"/>
  <c r="W30" i="5"/>
  <c r="AT30" i="5" s="1"/>
  <c r="K32" i="5"/>
  <c r="AE32" i="5" s="1"/>
  <c r="W32" i="5"/>
  <c r="AT32" i="5" s="1"/>
  <c r="K34" i="5"/>
  <c r="AE34" i="5" s="1"/>
  <c r="W34" i="5"/>
  <c r="AT34" i="5" s="1"/>
  <c r="K36" i="5"/>
  <c r="AE36" i="5" s="1"/>
  <c r="W36" i="5"/>
  <c r="AT36" i="5" s="1"/>
  <c r="K38" i="5"/>
  <c r="AE38" i="5" s="1"/>
  <c r="W38" i="5"/>
  <c r="AT38" i="5" s="1"/>
  <c r="K40" i="5"/>
  <c r="AE40" i="5" s="1"/>
  <c r="W40" i="5"/>
  <c r="AT40" i="5" s="1"/>
  <c r="K42" i="5"/>
  <c r="AE42" i="5" s="1"/>
  <c r="W42" i="5"/>
  <c r="AT42" i="5" s="1"/>
  <c r="K45" i="5"/>
  <c r="AE45" i="5" s="1"/>
  <c r="W45" i="5"/>
  <c r="AT45" i="5" s="1"/>
  <c r="K47" i="5"/>
  <c r="AE47" i="5" s="1"/>
  <c r="W47" i="5"/>
  <c r="AT47" i="5" s="1"/>
  <c r="K25" i="5"/>
  <c r="AE25" i="5" s="1"/>
  <c r="W25" i="5"/>
  <c r="AT25" i="5" s="1"/>
  <c r="K27" i="5"/>
  <c r="AE27" i="5" s="1"/>
  <c r="W27" i="5"/>
  <c r="AT27" i="5" s="1"/>
  <c r="K29" i="5"/>
  <c r="AE29" i="5" s="1"/>
  <c r="W29" i="5"/>
  <c r="AT29" i="5" s="1"/>
  <c r="K31" i="5"/>
  <c r="AE31" i="5" s="1"/>
  <c r="W31" i="5"/>
  <c r="AT31" i="5" s="1"/>
  <c r="K33" i="5"/>
  <c r="AE33" i="5" s="1"/>
  <c r="W33" i="5"/>
  <c r="AT33" i="5" s="1"/>
  <c r="K35" i="5"/>
  <c r="AE35" i="5" s="1"/>
  <c r="W35" i="5"/>
  <c r="AT35" i="5" s="1"/>
  <c r="K37" i="5"/>
  <c r="AE37" i="5" s="1"/>
  <c r="W37" i="5"/>
  <c r="AT37" i="5" s="1"/>
  <c r="K39" i="5"/>
  <c r="AE39" i="5" s="1"/>
  <c r="W39" i="5"/>
  <c r="AT39" i="5" s="1"/>
  <c r="K41" i="5"/>
  <c r="AE41" i="5" s="1"/>
  <c r="W41" i="5"/>
  <c r="AT41" i="5" s="1"/>
  <c r="K44" i="5"/>
  <c r="AE44" i="5" s="1"/>
  <c r="W44" i="5"/>
  <c r="AT4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 Newell</author>
  </authors>
  <commentList>
    <comment ref="L1" authorId="0" shapeId="0" xr:uid="{D721AAF4-8A78-486A-A169-9B4D25F2F6C9}">
      <text>
        <r>
          <rPr>
            <b/>
            <sz val="9"/>
            <color indexed="81"/>
            <rFont val="Tahoma"/>
            <family val="2"/>
          </rPr>
          <t>Jo Newell:</t>
        </r>
        <r>
          <rPr>
            <sz val="9"/>
            <color indexed="81"/>
            <rFont val="Tahoma"/>
            <family val="2"/>
          </rPr>
          <t xml:space="preserve">
ExecType:
0 new deal
5 Edit
</t>
        </r>
      </text>
    </comment>
    <comment ref="AF1" authorId="0" shapeId="0" xr:uid="{C1C27707-11F1-4122-8490-407038EDB7FE}">
      <text>
        <r>
          <rPr>
            <b/>
            <sz val="9"/>
            <color indexed="81"/>
            <rFont val="Tahoma"/>
            <family val="2"/>
          </rPr>
          <t>Jo Newell:</t>
        </r>
        <r>
          <rPr>
            <sz val="9"/>
            <color indexed="81"/>
            <rFont val="Tahoma"/>
            <family val="2"/>
          </rPr>
          <t xml:space="preserve">
ExecType:
0 new deal
5 Edit
</t>
        </r>
      </text>
    </comment>
  </commentList>
</comments>
</file>

<file path=xl/sharedStrings.xml><?xml version="1.0" encoding="utf-8"?>
<sst xmlns="http://schemas.openxmlformats.org/spreadsheetml/2006/main" count="699" uniqueCount="83">
  <si>
    <t>Customer payment instructions</t>
  </si>
  <si>
    <t>Case 1</t>
  </si>
  <si>
    <t>Cash Transfers</t>
  </si>
  <si>
    <t>FX trades</t>
  </si>
  <si>
    <t>Lock in FX trades</t>
  </si>
  <si>
    <t>Lock in individual instructions</t>
  </si>
  <si>
    <t>Currency</t>
  </si>
  <si>
    <t>Amount</t>
  </si>
  <si>
    <t>Rate</t>
  </si>
  <si>
    <t>USD</t>
  </si>
  <si>
    <t>BRL</t>
  </si>
  <si>
    <t>Incoming</t>
  </si>
  <si>
    <t>Customer payment Instr</t>
  </si>
  <si>
    <t>Outgoing</t>
  </si>
  <si>
    <t>Lock in</t>
  </si>
  <si>
    <t>Total no Lock-in</t>
  </si>
  <si>
    <t>Total Lock-in</t>
  </si>
  <si>
    <t>Total balances</t>
  </si>
  <si>
    <t>Pending</t>
  </si>
  <si>
    <t>Open Balance</t>
  </si>
  <si>
    <t xml:space="preserve">Accounts </t>
  </si>
  <si>
    <t>Funding method</t>
  </si>
  <si>
    <t>Cash flow control</t>
  </si>
  <si>
    <t>Lock-in activity</t>
  </si>
  <si>
    <t>USD and BRL</t>
  </si>
  <si>
    <t>BRL funds from conversion are available only 30 min after the trade</t>
  </si>
  <si>
    <t>Actions</t>
  </si>
  <si>
    <t>Issue a real-time liquidity dashboard in line with Instructions indicated</t>
  </si>
  <si>
    <t>Show step by step how balance is changing, when and why</t>
  </si>
  <si>
    <t>BRL 5110 USD 180000</t>
  </si>
  <si>
    <t>FX management</t>
  </si>
  <si>
    <t>HS is converting USD into BRL in line with forecasted balance in BRL</t>
  </si>
  <si>
    <t>Define opening balace on T+1 BRL and USD</t>
  </si>
  <si>
    <t xml:space="preserve">Brazil Bank </t>
  </si>
  <si>
    <t>Forecasted USD</t>
  </si>
  <si>
    <t>Actual USD</t>
  </si>
  <si>
    <t>Forecasted BRL</t>
  </si>
  <si>
    <t>Actual BRL</t>
  </si>
  <si>
    <t>Time</t>
  </si>
  <si>
    <t xml:space="preserve">Calculate Total revenue and trading PnL regular FX and Lock in FX </t>
  </si>
  <si>
    <t xml:space="preserve">No </t>
  </si>
  <si>
    <t>Amount BRL</t>
  </si>
  <si>
    <t>Amount USD</t>
  </si>
  <si>
    <t>Account Currency</t>
  </si>
  <si>
    <t>Closing statement Partner _day T</t>
  </si>
  <si>
    <t>Bank (Acc in hard ccy and local ccy)</t>
  </si>
  <si>
    <t>HS is funding in advance USD account via cash transfer (in this example we assume immediate available in actual balance)</t>
  </si>
  <si>
    <t>Key</t>
  </si>
  <si>
    <t>DealType</t>
  </si>
  <si>
    <t>MsgID</t>
  </si>
  <si>
    <t>ExecType</t>
  </si>
  <si>
    <t>TradeDate</t>
  </si>
  <si>
    <t>ExtRefNo</t>
  </si>
  <si>
    <t>ExternalCustomer</t>
  </si>
  <si>
    <t>Direction</t>
  </si>
  <si>
    <t>DealtCurrency</t>
  </si>
  <si>
    <t>DealtAmount</t>
  </si>
  <si>
    <t>Book</t>
  </si>
  <si>
    <t>ValueDate</t>
  </si>
  <si>
    <t>Notes</t>
  </si>
  <si>
    <t>MandatedUser</t>
  </si>
  <si>
    <t>Customer Payment Instruction</t>
  </si>
  <si>
    <t>HSBEL</t>
  </si>
  <si>
    <t>PAY</t>
  </si>
  <si>
    <t>TYPE</t>
  </si>
  <si>
    <t>TIME</t>
  </si>
  <si>
    <t>CURRENCY</t>
  </si>
  <si>
    <t>AMOUNT</t>
  </si>
  <si>
    <t>DIR</t>
  </si>
  <si>
    <t>Cash Transfer</t>
  </si>
  <si>
    <t>RECEIVE</t>
  </si>
  <si>
    <t>HOMESEND BELGIUM</t>
  </si>
  <si>
    <t>LEI</t>
  </si>
  <si>
    <t xml:space="preserve"> </t>
  </si>
  <si>
    <t>AgainstCurrency</t>
  </si>
  <si>
    <t>AgainstAmount</t>
  </si>
  <si>
    <t>BUY</t>
  </si>
  <si>
    <t>TELIA</t>
  </si>
  <si>
    <t>vs</t>
  </si>
  <si>
    <t>Dorothy W. Arner</t>
  </si>
  <si>
    <t>FX Trade</t>
  </si>
  <si>
    <t>ACTUAL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</si>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</sst>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000"/>
    <numFmt numFmtId="166" formatCode="_-* #,##0.00\ _€_-;\-* #,##0.00\ _€_-;_-* &quot;-&quot;??\ _€_-;_-@_-"/>
    <numFmt numFmtId="167" formatCode="yyyy\-mm\-dd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onsolas"/>
      <family val="2"/>
    </font>
    <font>
      <sz val="11"/>
      <color theme="1"/>
      <name val="Consolas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0" fillId="0" borderId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center"/>
    </xf>
    <xf numFmtId="166" fontId="0" fillId="0" borderId="0" xfId="0" applyNumberFormat="1"/>
    <xf numFmtId="164" fontId="0" fillId="0" borderId="0" xfId="1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/>
    <xf numFmtId="164" fontId="0" fillId="7" borderId="3" xfId="1" applyFont="1" applyFill="1" applyBorder="1"/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64" fontId="0" fillId="7" borderId="5" xfId="1" applyFont="1" applyFill="1" applyBorder="1"/>
    <xf numFmtId="0" fontId="0" fillId="8" borderId="4" xfId="0" applyFill="1" applyBorder="1" applyAlignment="1">
      <alignment horizontal="center"/>
    </xf>
    <xf numFmtId="164" fontId="0" fillId="8" borderId="0" xfId="1" applyFont="1" applyFill="1" applyBorder="1"/>
    <xf numFmtId="164" fontId="0" fillId="8" borderId="5" xfId="1" applyFont="1" applyFill="1" applyBorder="1"/>
    <xf numFmtId="0" fontId="0" fillId="9" borderId="4" xfId="0" applyFill="1" applyBorder="1" applyAlignment="1">
      <alignment horizontal="center"/>
    </xf>
    <xf numFmtId="164" fontId="0" fillId="9" borderId="0" xfId="1" applyFont="1" applyFill="1" applyBorder="1"/>
    <xf numFmtId="164" fontId="0" fillId="9" borderId="5" xfId="1" applyFont="1" applyFill="1" applyBorder="1"/>
    <xf numFmtId="0" fontId="5" fillId="10" borderId="4" xfId="0" applyFont="1" applyFill="1" applyBorder="1" applyAlignment="1">
      <alignment horizontal="center"/>
    </xf>
    <xf numFmtId="164" fontId="5" fillId="10" borderId="0" xfId="1" applyFont="1" applyFill="1" applyBorder="1"/>
    <xf numFmtId="0" fontId="5" fillId="10" borderId="4" xfId="0" applyFont="1" applyFill="1" applyBorder="1"/>
    <xf numFmtId="0" fontId="5" fillId="10" borderId="5" xfId="0" applyFont="1" applyFill="1" applyBorder="1"/>
    <xf numFmtId="0" fontId="4" fillId="0" borderId="0" xfId="0" applyFont="1" applyAlignment="1">
      <alignment horizontal="center"/>
    </xf>
    <xf numFmtId="0" fontId="5" fillId="10" borderId="0" xfId="0" applyFont="1" applyFill="1" applyBorder="1"/>
    <xf numFmtId="0" fontId="0" fillId="12" borderId="4" xfId="0" applyFill="1" applyBorder="1" applyAlignment="1">
      <alignment horizontal="center"/>
    </xf>
    <xf numFmtId="164" fontId="0" fillId="12" borderId="0" xfId="1" applyFont="1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0" xfId="0" applyFill="1" applyBorder="1"/>
    <xf numFmtId="0" fontId="0" fillId="13" borderId="4" xfId="0" applyFill="1" applyBorder="1" applyAlignment="1">
      <alignment horizontal="center"/>
    </xf>
    <xf numFmtId="164" fontId="0" fillId="13" borderId="0" xfId="1" applyFont="1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0" xfId="0" applyFill="1" applyBorder="1"/>
    <xf numFmtId="0" fontId="0" fillId="13" borderId="6" xfId="0" applyFill="1" applyBorder="1" applyAlignment="1">
      <alignment horizontal="center"/>
    </xf>
    <xf numFmtId="164" fontId="0" fillId="13" borderId="7" xfId="1" applyFont="1" applyFill="1" applyBorder="1"/>
    <xf numFmtId="0" fontId="0" fillId="13" borderId="6" xfId="0" applyFill="1" applyBorder="1"/>
    <xf numFmtId="0" fontId="0" fillId="13" borderId="8" xfId="0" applyFill="1" applyBorder="1"/>
    <xf numFmtId="0" fontId="0" fillId="13" borderId="7" xfId="0" applyFill="1" applyBorder="1"/>
    <xf numFmtId="0" fontId="0" fillId="0" borderId="2" xfId="0" applyBorder="1"/>
    <xf numFmtId="0" fontId="0" fillId="0" borderId="3" xfId="0" applyBorder="1"/>
    <xf numFmtId="164" fontId="2" fillId="2" borderId="0" xfId="2" applyNumberFormat="1" applyBorder="1" applyAlignment="1">
      <alignment horizontal="center"/>
    </xf>
    <xf numFmtId="166" fontId="5" fillId="5" borderId="0" xfId="5" applyNumberFormat="1" applyBorder="1" applyAlignment="1">
      <alignment horizontal="center"/>
    </xf>
    <xf numFmtId="166" fontId="5" fillId="5" borderId="7" xfId="5" applyNumberFormat="1" applyBorder="1" applyAlignment="1">
      <alignment horizontal="center"/>
    </xf>
    <xf numFmtId="164" fontId="3" fillId="11" borderId="0" xfId="3" applyNumberFormat="1" applyFill="1" applyBorder="1" applyAlignment="1">
      <alignment horizontal="left" indent="1"/>
    </xf>
    <xf numFmtId="166" fontId="3" fillId="3" borderId="0" xfId="3" applyNumberFormat="1" applyBorder="1" applyAlignment="1">
      <alignment horizontal="left" indent="1"/>
    </xf>
    <xf numFmtId="164" fontId="3" fillId="3" borderId="5" xfId="3" applyNumberFormat="1" applyBorder="1"/>
    <xf numFmtId="164" fontId="8" fillId="11" borderId="0" xfId="4" applyNumberFormat="1" applyFont="1" applyFill="1" applyBorder="1" applyAlignment="1">
      <alignment horizontal="left" indent="1"/>
    </xf>
    <xf numFmtId="164" fontId="5" fillId="6" borderId="0" xfId="0" applyNumberFormat="1" applyFont="1" applyFill="1" applyBorder="1" applyAlignment="1">
      <alignment horizontal="center"/>
    </xf>
    <xf numFmtId="164" fontId="2" fillId="2" borderId="5" xfId="2" applyNumberFormat="1" applyBorder="1" applyAlignment="1">
      <alignment horizontal="center"/>
    </xf>
    <xf numFmtId="164" fontId="3" fillId="3" borderId="0" xfId="3" applyNumberFormat="1" applyBorder="1" applyAlignment="1">
      <alignment horizontal="left" indent="1"/>
    </xf>
    <xf numFmtId="164" fontId="8" fillId="4" borderId="0" xfId="4" applyNumberFormat="1" applyFont="1" applyBorder="1" applyAlignment="1">
      <alignment horizontal="left" indent="1"/>
    </xf>
    <xf numFmtId="0" fontId="5" fillId="5" borderId="5" xfId="5" applyBorder="1"/>
    <xf numFmtId="0" fontId="5" fillId="5" borderId="8" xfId="5" applyBorder="1"/>
    <xf numFmtId="0" fontId="0" fillId="12" borderId="0" xfId="0" applyFill="1"/>
    <xf numFmtId="0" fontId="0" fillId="12" borderId="2" xfId="0" applyFill="1" applyBorder="1"/>
    <xf numFmtId="0" fontId="0" fillId="12" borderId="7" xfId="0" applyFill="1" applyBorder="1"/>
    <xf numFmtId="0" fontId="4" fillId="0" borderId="11" xfId="0" applyFont="1" applyBorder="1"/>
    <xf numFmtId="0" fontId="0" fillId="0" borderId="11" xfId="0" applyBorder="1"/>
    <xf numFmtId="0" fontId="0" fillId="0" borderId="12" xfId="0" applyBorder="1"/>
    <xf numFmtId="0" fontId="6" fillId="0" borderId="12" xfId="0" applyFont="1" applyBorder="1" applyAlignment="1">
      <alignment horizontal="left" indent="1"/>
    </xf>
    <xf numFmtId="0" fontId="4" fillId="0" borderId="12" xfId="0" applyFont="1" applyBorder="1" applyAlignment="1">
      <alignment horizontal="left"/>
    </xf>
    <xf numFmtId="0" fontId="4" fillId="0" borderId="12" xfId="0" applyFont="1" applyBorder="1"/>
    <xf numFmtId="0" fontId="4" fillId="0" borderId="13" xfId="0" applyFont="1" applyBorder="1" applyAlignment="1">
      <alignment horizontal="left"/>
    </xf>
    <xf numFmtId="0" fontId="7" fillId="0" borderId="12" xfId="0" applyFont="1" applyBorder="1" applyAlignment="1">
      <alignment horizontal="left" indent="1"/>
    </xf>
    <xf numFmtId="164" fontId="2" fillId="11" borderId="0" xfId="2" applyNumberFormat="1" applyFill="1" applyBorder="1" applyAlignment="1">
      <alignment horizontal="center"/>
    </xf>
    <xf numFmtId="166" fontId="5" fillId="6" borderId="0" xfId="5" applyNumberFormat="1" applyFont="1" applyFill="1" applyBorder="1" applyAlignment="1">
      <alignment horizontal="center"/>
    </xf>
    <xf numFmtId="166" fontId="5" fillId="6" borderId="7" xfId="5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20" fontId="0" fillId="7" borderId="4" xfId="0" applyNumberFormat="1" applyFill="1" applyBorder="1" applyAlignment="1">
      <alignment horizontal="center"/>
    </xf>
    <xf numFmtId="20" fontId="0" fillId="8" borderId="4" xfId="0" applyNumberFormat="1" applyFill="1" applyBorder="1" applyAlignment="1">
      <alignment horizontal="center"/>
    </xf>
    <xf numFmtId="20" fontId="0" fillId="9" borderId="4" xfId="0" applyNumberFormat="1" applyFill="1" applyBorder="1" applyAlignment="1">
      <alignment horizontal="center"/>
    </xf>
    <xf numFmtId="20" fontId="5" fillId="10" borderId="4" xfId="0" applyNumberFormat="1" applyFont="1" applyFill="1" applyBorder="1" applyAlignment="1">
      <alignment horizontal="center"/>
    </xf>
    <xf numFmtId="20" fontId="0" fillId="12" borderId="4" xfId="0" applyNumberFormat="1" applyFill="1" applyBorder="1" applyAlignment="1">
      <alignment horizontal="center"/>
    </xf>
    <xf numFmtId="20" fontId="0" fillId="13" borderId="4" xfId="0" applyNumberFormat="1" applyFill="1" applyBorder="1" applyAlignment="1">
      <alignment horizontal="center"/>
    </xf>
    <xf numFmtId="165" fontId="0" fillId="8" borderId="0" xfId="0" applyNumberFormat="1" applyFill="1" applyBorder="1"/>
    <xf numFmtId="165" fontId="0" fillId="9" borderId="0" xfId="0" applyNumberFormat="1" applyFill="1" applyBorder="1"/>
    <xf numFmtId="165" fontId="5" fillId="10" borderId="0" xfId="0" applyNumberFormat="1" applyFont="1" applyFill="1" applyBorder="1"/>
    <xf numFmtId="165" fontId="0" fillId="12" borderId="0" xfId="0" applyNumberFormat="1" applyFill="1" applyBorder="1"/>
    <xf numFmtId="165" fontId="0" fillId="13" borderId="0" xfId="0" applyNumberFormat="1" applyFill="1" applyBorder="1"/>
    <xf numFmtId="165" fontId="0" fillId="13" borderId="7" xfId="0" applyNumberFormat="1" applyFill="1" applyBorder="1"/>
    <xf numFmtId="0" fontId="0" fillId="7" borderId="2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0" borderId="14" xfId="0" applyBorder="1" applyAlignment="1">
      <alignment horizontal="center"/>
    </xf>
    <xf numFmtId="0" fontId="9" fillId="0" borderId="1" xfId="0" applyFont="1" applyBorder="1" applyAlignment="1">
      <alignment horizontal="left"/>
    </xf>
    <xf numFmtId="2" fontId="0" fillId="8" borderId="5" xfId="0" applyNumberFormat="1" applyFill="1" applyBorder="1"/>
    <xf numFmtId="2" fontId="0" fillId="9" borderId="5" xfId="0" applyNumberFormat="1" applyFill="1" applyBorder="1"/>
    <xf numFmtId="2" fontId="5" fillId="10" borderId="5" xfId="0" applyNumberFormat="1" applyFont="1" applyFill="1" applyBorder="1"/>
    <xf numFmtId="2" fontId="0" fillId="12" borderId="5" xfId="0" applyNumberFormat="1" applyFill="1" applyBorder="1"/>
    <xf numFmtId="2" fontId="0" fillId="13" borderId="5" xfId="0" applyNumberFormat="1" applyFill="1" applyBorder="1"/>
    <xf numFmtId="2" fontId="0" fillId="13" borderId="8" xfId="0" applyNumberFormat="1" applyFill="1" applyBorder="1"/>
    <xf numFmtId="164" fontId="0" fillId="7" borderId="2" xfId="1" applyFont="1" applyFill="1" applyBorder="1"/>
    <xf numFmtId="164" fontId="0" fillId="7" borderId="0" xfId="1" applyFont="1" applyFill="1" applyBorder="1"/>
    <xf numFmtId="164" fontId="0" fillId="7" borderId="1" xfId="1" applyFont="1" applyFill="1" applyBorder="1"/>
    <xf numFmtId="164" fontId="0" fillId="7" borderId="4" xfId="1" applyFont="1" applyFill="1" applyBorder="1"/>
    <xf numFmtId="164" fontId="0" fillId="8" borderId="4" xfId="1" applyFont="1" applyFill="1" applyBorder="1"/>
    <xf numFmtId="164" fontId="0" fillId="9" borderId="4" xfId="1" applyFont="1" applyFill="1" applyBorder="1"/>
    <xf numFmtId="0" fontId="11" fillId="14" borderId="15" xfId="6" applyNumberFormat="1" applyFont="1" applyFill="1" applyBorder="1" applyAlignment="1">
      <alignment horizontal="center"/>
    </xf>
    <xf numFmtId="0" fontId="11" fillId="14" borderId="16" xfId="6" applyNumberFormat="1" applyFont="1" applyFill="1" applyBorder="1" applyAlignment="1">
      <alignment horizontal="center"/>
    </xf>
    <xf numFmtId="0" fontId="0" fillId="0" borderId="0" xfId="0" applyNumberFormat="1"/>
    <xf numFmtId="167" fontId="0" fillId="0" borderId="0" xfId="0" applyNumberFormat="1"/>
    <xf numFmtId="22" fontId="0" fillId="0" borderId="0" xfId="0" applyNumberFormat="1"/>
    <xf numFmtId="20" fontId="0" fillId="0" borderId="0" xfId="0" applyNumberFormat="1"/>
    <xf numFmtId="0" fontId="0" fillId="0" borderId="0" xfId="0" applyNumberFormat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5" fillId="10" borderId="0" xfId="0" applyFont="1" applyFill="1" applyBorder="1" applyAlignment="1">
      <alignment horizontal="center"/>
    </xf>
    <xf numFmtId="0" fontId="11" fillId="15" borderId="15" xfId="6" applyNumberFormat="1" applyFont="1" applyFill="1" applyBorder="1" applyAlignment="1">
      <alignment horizontal="center"/>
    </xf>
    <xf numFmtId="0" fontId="11" fillId="15" borderId="16" xfId="6" applyNumberFormat="1" applyFont="1" applyFill="1" applyBorder="1" applyAlignment="1">
      <alignment horizontal="center"/>
    </xf>
    <xf numFmtId="0" fontId="0" fillId="0" borderId="0" xfId="0" applyNumberForma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 vertical="top"/>
    </xf>
    <xf numFmtId="20" fontId="0" fillId="0" borderId="4" xfId="0" applyNumberFormat="1" applyBorder="1" applyAlignment="1">
      <alignment horizontal="center" vertical="top"/>
    </xf>
    <xf numFmtId="20" fontId="0" fillId="0" borderId="6" xfId="0" applyNumberFormat="1" applyBorder="1" applyAlignment="1">
      <alignment horizontal="center" vertical="top"/>
    </xf>
    <xf numFmtId="0" fontId="14" fillId="14" borderId="15" xfId="6" applyNumberFormat="1" applyFont="1" applyFill="1" applyBorder="1" applyAlignment="1">
      <alignment horizontal="center"/>
    </xf>
    <xf numFmtId="0" fontId="15" fillId="0" borderId="0" xfId="0" applyFont="1"/>
  </cellXfs>
  <cellStyles count="7">
    <cellStyle name="Accent3" xfId="4" builtinId="37"/>
    <cellStyle name="Accent6" xfId="5" builtinId="49"/>
    <cellStyle name="Bad" xfId="3" builtinId="27"/>
    <cellStyle name="Comma" xfId="1" builtinId="3"/>
    <cellStyle name="Good" xfId="2" builtinId="26"/>
    <cellStyle name="Normal" xfId="0" builtinId="0"/>
    <cellStyle name="Normal_Sheet2" xfId="6" xr:uid="{5E2A46AD-81B1-40DE-A916-5B74549CF3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3A89-0F22-484A-AFB1-C243EBA9EC19}">
  <dimension ref="A1:B12"/>
  <sheetViews>
    <sheetView zoomScale="130" zoomScaleNormal="130" workbookViewId="0">
      <selection activeCell="B13" sqref="B13"/>
    </sheetView>
  </sheetViews>
  <sheetFormatPr baseColWidth="10" defaultColWidth="8.83203125" defaultRowHeight="15" x14ac:dyDescent="0.2"/>
  <cols>
    <col min="1" max="1" width="28.5" bestFit="1" customWidth="1"/>
    <col min="2" max="2" width="64.83203125" customWidth="1"/>
  </cols>
  <sheetData>
    <row r="1" spans="1:2" x14ac:dyDescent="0.2">
      <c r="A1" s="21" t="s">
        <v>1</v>
      </c>
      <c r="B1" t="s">
        <v>45</v>
      </c>
    </row>
    <row r="2" spans="1:2" x14ac:dyDescent="0.2">
      <c r="A2" s="21" t="s">
        <v>20</v>
      </c>
      <c r="B2" t="s">
        <v>24</v>
      </c>
    </row>
    <row r="3" spans="1:2" ht="32" x14ac:dyDescent="0.2">
      <c r="A3" t="s">
        <v>21</v>
      </c>
      <c r="B3" s="83" t="s">
        <v>46</v>
      </c>
    </row>
    <row r="4" spans="1:2" x14ac:dyDescent="0.2">
      <c r="A4" t="s">
        <v>30</v>
      </c>
      <c r="B4" t="s">
        <v>31</v>
      </c>
    </row>
    <row r="5" spans="1:2" x14ac:dyDescent="0.2">
      <c r="A5" t="s">
        <v>22</v>
      </c>
      <c r="B5" t="s">
        <v>25</v>
      </c>
    </row>
    <row r="6" spans="1:2" x14ac:dyDescent="0.2">
      <c r="A6" t="s">
        <v>23</v>
      </c>
      <c r="B6" t="s">
        <v>40</v>
      </c>
    </row>
    <row r="7" spans="1:2" x14ac:dyDescent="0.2">
      <c r="A7" t="s">
        <v>44</v>
      </c>
      <c r="B7" t="s">
        <v>29</v>
      </c>
    </row>
    <row r="9" spans="1:2" x14ac:dyDescent="0.2">
      <c r="A9" s="21" t="s">
        <v>26</v>
      </c>
      <c r="B9" t="s">
        <v>27</v>
      </c>
    </row>
    <row r="10" spans="1:2" x14ac:dyDescent="0.2">
      <c r="B10" t="s">
        <v>28</v>
      </c>
    </row>
    <row r="11" spans="1:2" x14ac:dyDescent="0.2">
      <c r="B11" t="s">
        <v>32</v>
      </c>
    </row>
    <row r="12" spans="1:2" x14ac:dyDescent="0.2">
      <c r="B12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26E94-6D07-4D35-8DA7-097B1A54D4AC}">
  <dimension ref="A1:S46"/>
  <sheetViews>
    <sheetView zoomScale="98" workbookViewId="0">
      <selection activeCell="J23" sqref="J23"/>
    </sheetView>
  </sheetViews>
  <sheetFormatPr baseColWidth="10" defaultColWidth="8.83203125" defaultRowHeight="15" x14ac:dyDescent="0.2"/>
  <cols>
    <col min="1" max="1" width="27.5" style="1" customWidth="1"/>
    <col min="2" max="2" width="22.5" customWidth="1"/>
    <col min="3" max="3" width="19.5" customWidth="1"/>
    <col min="4" max="7" width="20.83203125" customWidth="1"/>
    <col min="8" max="8" width="18.5" customWidth="1"/>
    <col min="9" max="9" width="22.33203125" customWidth="1"/>
    <col min="10" max="10" width="20" customWidth="1"/>
    <col min="11" max="11" width="18.5" customWidth="1"/>
    <col min="12" max="12" width="22.33203125" customWidth="1"/>
    <col min="13" max="13" width="20" customWidth="1"/>
    <col min="14" max="14" width="18.83203125" customWidth="1"/>
    <col min="15" max="15" width="17.5" customWidth="1"/>
    <col min="18" max="18" width="11.5" bestFit="1" customWidth="1"/>
    <col min="19" max="19" width="10.1640625" bestFit="1" customWidth="1"/>
  </cols>
  <sheetData>
    <row r="1" spans="1:19" ht="20" thickBot="1" x14ac:dyDescent="0.3">
      <c r="A1" s="101" t="s">
        <v>1</v>
      </c>
      <c r="B1" s="130" t="s">
        <v>0</v>
      </c>
      <c r="C1" s="131"/>
      <c r="D1" s="131"/>
      <c r="E1" s="132"/>
      <c r="F1" s="128" t="s">
        <v>2</v>
      </c>
      <c r="G1" s="129"/>
      <c r="H1" s="130" t="s">
        <v>3</v>
      </c>
      <c r="I1" s="131"/>
      <c r="J1" s="132"/>
      <c r="K1" s="133" t="s">
        <v>4</v>
      </c>
      <c r="L1" s="128"/>
      <c r="M1" s="129"/>
      <c r="N1" s="133" t="s">
        <v>5</v>
      </c>
      <c r="O1" s="129"/>
    </row>
    <row r="2" spans="1:19" ht="16" thickBot="1" x14ac:dyDescent="0.25">
      <c r="A2" s="18" t="s">
        <v>38</v>
      </c>
      <c r="B2" s="18" t="s">
        <v>43</v>
      </c>
      <c r="C2" s="100" t="s">
        <v>41</v>
      </c>
      <c r="D2" s="100" t="s">
        <v>8</v>
      </c>
      <c r="E2" s="100" t="s">
        <v>42</v>
      </c>
      <c r="F2" s="100" t="s">
        <v>6</v>
      </c>
      <c r="G2" s="19" t="s">
        <v>7</v>
      </c>
      <c r="H2" s="2" t="s">
        <v>6</v>
      </c>
      <c r="I2" s="3" t="s">
        <v>7</v>
      </c>
      <c r="J2" s="4" t="s">
        <v>8</v>
      </c>
      <c r="K2" s="11" t="s">
        <v>6</v>
      </c>
      <c r="L2" s="12" t="s">
        <v>7</v>
      </c>
      <c r="M2" s="13" t="s">
        <v>8</v>
      </c>
      <c r="N2" s="11" t="s">
        <v>6</v>
      </c>
      <c r="O2" s="13" t="s">
        <v>7</v>
      </c>
      <c r="R2" s="15"/>
      <c r="S2" s="15"/>
    </row>
    <row r="3" spans="1:19" x14ac:dyDescent="0.2">
      <c r="A3" s="84">
        <v>0.33333333333333331</v>
      </c>
      <c r="B3" s="23"/>
      <c r="C3" s="24"/>
      <c r="D3" s="24"/>
      <c r="E3" s="25"/>
      <c r="F3" s="96" t="s">
        <v>9</v>
      </c>
      <c r="G3" s="108">
        <v>40000</v>
      </c>
      <c r="H3" s="110"/>
      <c r="I3" s="108"/>
      <c r="J3" s="22"/>
      <c r="K3" s="3"/>
      <c r="L3" s="3"/>
      <c r="M3" s="4"/>
      <c r="N3" s="2"/>
      <c r="O3" s="4"/>
      <c r="R3" s="16"/>
      <c r="S3" s="17"/>
    </row>
    <row r="4" spans="1:19" x14ac:dyDescent="0.2">
      <c r="A4" s="84">
        <v>0.375</v>
      </c>
      <c r="B4" s="23"/>
      <c r="C4" s="24"/>
      <c r="D4" s="24"/>
      <c r="E4" s="25"/>
      <c r="F4" s="97" t="s">
        <v>9</v>
      </c>
      <c r="G4" s="109">
        <v>25000</v>
      </c>
      <c r="H4" s="111"/>
      <c r="I4" s="109"/>
      <c r="J4" s="26"/>
      <c r="K4" s="3"/>
      <c r="L4" s="3"/>
      <c r="M4" s="4"/>
      <c r="N4" s="2"/>
      <c r="O4" s="4"/>
      <c r="R4" s="16"/>
      <c r="S4" s="17"/>
    </row>
    <row r="5" spans="1:19" x14ac:dyDescent="0.2">
      <c r="A5" s="85">
        <v>0.41666666666666669</v>
      </c>
      <c r="B5" s="27" t="s">
        <v>10</v>
      </c>
      <c r="C5" s="28">
        <v>152</v>
      </c>
      <c r="D5" s="90">
        <v>4.1111310000000003</v>
      </c>
      <c r="E5" s="102">
        <f>+C5/D5</f>
        <v>36.972794104590683</v>
      </c>
      <c r="F5" s="98" t="s">
        <v>9</v>
      </c>
      <c r="G5" s="28">
        <v>75000</v>
      </c>
      <c r="H5" s="112"/>
      <c r="I5" s="28"/>
      <c r="J5" s="29"/>
      <c r="K5" s="6"/>
      <c r="L5" s="6"/>
      <c r="M5" s="7"/>
      <c r="N5" s="5"/>
      <c r="O5" s="7"/>
      <c r="S5" s="17"/>
    </row>
    <row r="6" spans="1:19" x14ac:dyDescent="0.2">
      <c r="A6" s="85">
        <v>0.41666666666666669</v>
      </c>
      <c r="B6" s="27" t="s">
        <v>10</v>
      </c>
      <c r="C6" s="28">
        <v>278</v>
      </c>
      <c r="D6" s="90">
        <v>4.111523</v>
      </c>
      <c r="E6" s="102">
        <f t="shared" ref="E6:E44" si="0">+C6/D6</f>
        <v>67.614847344888986</v>
      </c>
      <c r="F6" s="98" t="s">
        <v>9</v>
      </c>
      <c r="G6" s="28">
        <v>40000</v>
      </c>
      <c r="H6" s="112"/>
      <c r="I6" s="28"/>
      <c r="J6" s="29"/>
      <c r="K6" s="6"/>
      <c r="L6" s="6"/>
      <c r="M6" s="7"/>
      <c r="N6" s="5"/>
      <c r="O6" s="7"/>
      <c r="S6" s="17"/>
    </row>
    <row r="7" spans="1:19" x14ac:dyDescent="0.2">
      <c r="A7" s="85">
        <v>0.41666666666666669</v>
      </c>
      <c r="B7" s="27" t="s">
        <v>10</v>
      </c>
      <c r="C7" s="28">
        <v>7996</v>
      </c>
      <c r="D7" s="90">
        <v>4.1113670000000004</v>
      </c>
      <c r="E7" s="102">
        <f t="shared" si="0"/>
        <v>1944.8519190819013</v>
      </c>
      <c r="F7" s="98" t="s">
        <v>9</v>
      </c>
      <c r="G7" s="28">
        <v>10000</v>
      </c>
      <c r="H7" s="112"/>
      <c r="I7" s="28"/>
      <c r="J7" s="29"/>
      <c r="K7" s="6"/>
      <c r="L7" s="6"/>
      <c r="M7" s="7"/>
      <c r="N7" s="5"/>
      <c r="O7" s="7"/>
      <c r="S7" s="17"/>
    </row>
    <row r="8" spans="1:19" x14ac:dyDescent="0.2">
      <c r="A8" s="86">
        <v>0.4375</v>
      </c>
      <c r="B8" s="30" t="s">
        <v>10</v>
      </c>
      <c r="C8" s="31">
        <v>2000</v>
      </c>
      <c r="D8" s="91">
        <v>4.1117822999999998</v>
      </c>
      <c r="E8" s="103">
        <f t="shared" si="0"/>
        <v>486.40707461579376</v>
      </c>
      <c r="F8" s="99" t="s">
        <v>9</v>
      </c>
      <c r="G8" s="31">
        <v>15000</v>
      </c>
      <c r="H8" s="113"/>
      <c r="I8" s="31"/>
      <c r="J8" s="32"/>
      <c r="K8" s="6"/>
      <c r="L8" s="6"/>
      <c r="M8" s="7"/>
      <c r="N8" s="5"/>
      <c r="O8" s="7"/>
      <c r="S8" s="17"/>
    </row>
    <row r="9" spans="1:19" x14ac:dyDescent="0.2">
      <c r="A9" s="87">
        <v>0.4381944444444445</v>
      </c>
      <c r="B9" s="33" t="s">
        <v>10</v>
      </c>
      <c r="C9" s="34">
        <v>1542</v>
      </c>
      <c r="D9" s="92">
        <v>4.1121350000000003</v>
      </c>
      <c r="E9" s="104">
        <f>+C9/D9</f>
        <v>374.98768887694587</v>
      </c>
      <c r="F9" s="38" t="s">
        <v>9</v>
      </c>
      <c r="G9" s="34">
        <v>20000</v>
      </c>
      <c r="H9" s="35" t="s">
        <v>9</v>
      </c>
      <c r="I9" s="34">
        <v>50000</v>
      </c>
      <c r="J9" s="36">
        <v>4.12</v>
      </c>
      <c r="K9" s="6"/>
      <c r="L9" s="6"/>
      <c r="M9" s="7"/>
      <c r="N9" s="5"/>
      <c r="O9" s="7"/>
      <c r="S9" s="17"/>
    </row>
    <row r="10" spans="1:19" x14ac:dyDescent="0.2">
      <c r="A10" s="87">
        <v>0.4381944444444445</v>
      </c>
      <c r="B10" s="33" t="s">
        <v>10</v>
      </c>
      <c r="C10" s="34">
        <v>3744.2</v>
      </c>
      <c r="D10" s="92">
        <v>4.1123111000000003</v>
      </c>
      <c r="E10" s="104">
        <f t="shared" si="0"/>
        <v>910.48559045058619</v>
      </c>
      <c r="F10" s="38" t="s">
        <v>9</v>
      </c>
      <c r="G10" s="34">
        <v>15000</v>
      </c>
      <c r="H10" s="35"/>
      <c r="I10" s="38"/>
      <c r="J10" s="36"/>
      <c r="K10" s="6"/>
      <c r="L10" s="6"/>
      <c r="M10" s="7"/>
      <c r="N10" s="5"/>
      <c r="O10" s="7"/>
      <c r="S10" s="17"/>
    </row>
    <row r="11" spans="1:19" x14ac:dyDescent="0.2">
      <c r="A11" s="87">
        <v>0.4381944444444445</v>
      </c>
      <c r="B11" s="33" t="s">
        <v>10</v>
      </c>
      <c r="C11" s="34">
        <v>4194.3999999999996</v>
      </c>
      <c r="D11" s="92">
        <v>4.1125234133333297</v>
      </c>
      <c r="E11" s="104">
        <f t="shared" si="0"/>
        <v>1019.9090870586209</v>
      </c>
      <c r="F11" s="38"/>
      <c r="G11" s="38"/>
      <c r="H11" s="35"/>
      <c r="I11" s="38"/>
      <c r="J11" s="36"/>
      <c r="K11" s="6"/>
      <c r="L11" s="6"/>
      <c r="M11" s="7"/>
      <c r="N11" s="5"/>
      <c r="O11" s="7"/>
      <c r="S11" s="17"/>
    </row>
    <row r="12" spans="1:19" x14ac:dyDescent="0.2">
      <c r="A12" s="87">
        <v>0.4381944444444445</v>
      </c>
      <c r="B12" s="33" t="s">
        <v>10</v>
      </c>
      <c r="C12" s="34">
        <v>4644.6000000000004</v>
      </c>
      <c r="D12" s="92">
        <v>4.1127563219047598</v>
      </c>
      <c r="E12" s="104">
        <f t="shared" si="0"/>
        <v>1129.3156308003497</v>
      </c>
      <c r="F12" s="38"/>
      <c r="G12" s="38"/>
      <c r="H12" s="35"/>
      <c r="I12" s="38"/>
      <c r="J12" s="36"/>
      <c r="K12" s="6"/>
      <c r="L12" s="6"/>
      <c r="M12" s="7"/>
      <c r="N12" s="5"/>
      <c r="O12" s="7"/>
      <c r="S12" s="17"/>
    </row>
    <row r="13" spans="1:19" x14ac:dyDescent="0.2">
      <c r="A13" s="87">
        <v>0.4381944444444445</v>
      </c>
      <c r="B13" s="33" t="s">
        <v>10</v>
      </c>
      <c r="C13" s="34">
        <v>5094.8</v>
      </c>
      <c r="D13" s="92">
        <v>4.1129892304761899</v>
      </c>
      <c r="E13" s="104">
        <f t="shared" si="0"/>
        <v>1238.7097836894018</v>
      </c>
      <c r="F13" s="38"/>
      <c r="G13" s="38"/>
      <c r="H13" s="35"/>
      <c r="I13" s="38"/>
      <c r="J13" s="36"/>
      <c r="K13" s="6"/>
      <c r="L13" s="6"/>
      <c r="M13" s="7"/>
      <c r="N13" s="5"/>
      <c r="O13" s="7"/>
      <c r="S13" s="17"/>
    </row>
    <row r="14" spans="1:19" x14ac:dyDescent="0.2">
      <c r="A14" s="87">
        <v>0.4381944444444445</v>
      </c>
      <c r="B14" s="33" t="s">
        <v>10</v>
      </c>
      <c r="C14" s="34">
        <v>5545</v>
      </c>
      <c r="D14" s="92">
        <v>4.11322213904762</v>
      </c>
      <c r="E14" s="104">
        <f t="shared" si="0"/>
        <v>1348.0915478306492</v>
      </c>
      <c r="F14" s="38"/>
      <c r="G14" s="38"/>
      <c r="H14" s="35"/>
      <c r="I14" s="38"/>
      <c r="J14" s="36"/>
      <c r="K14" s="6"/>
      <c r="L14" s="6"/>
      <c r="M14" s="7"/>
      <c r="N14" s="5"/>
      <c r="O14" s="7"/>
      <c r="S14" s="17"/>
    </row>
    <row r="15" spans="1:19" x14ac:dyDescent="0.2">
      <c r="A15" s="87">
        <v>0.4381944444444445</v>
      </c>
      <c r="B15" s="33" t="s">
        <v>10</v>
      </c>
      <c r="C15" s="34">
        <v>5995.2</v>
      </c>
      <c r="D15" s="92">
        <v>4.1134550476190501</v>
      </c>
      <c r="E15" s="104">
        <f t="shared" si="0"/>
        <v>1457.4609253284877</v>
      </c>
      <c r="F15" s="38"/>
      <c r="G15" s="38"/>
      <c r="H15" s="35"/>
      <c r="I15" s="38"/>
      <c r="J15" s="36"/>
      <c r="K15" s="6"/>
      <c r="L15" s="6"/>
      <c r="M15" s="7"/>
      <c r="N15" s="5"/>
      <c r="O15" s="7"/>
      <c r="S15" s="17"/>
    </row>
    <row r="16" spans="1:19" x14ac:dyDescent="0.2">
      <c r="A16" s="87">
        <v>0.4381944444444445</v>
      </c>
      <c r="B16" s="33" t="s">
        <v>10</v>
      </c>
      <c r="C16" s="34">
        <v>6445.4</v>
      </c>
      <c r="D16" s="92">
        <v>4.1136879561904802</v>
      </c>
      <c r="E16" s="104">
        <f t="shared" si="0"/>
        <v>1566.8179182868366</v>
      </c>
      <c r="F16" s="38"/>
      <c r="G16" s="38"/>
      <c r="H16" s="35"/>
      <c r="I16" s="38"/>
      <c r="J16" s="36"/>
      <c r="K16" s="6"/>
      <c r="L16" s="6"/>
      <c r="M16" s="7"/>
      <c r="N16" s="5"/>
      <c r="O16" s="7"/>
      <c r="S16" s="17"/>
    </row>
    <row r="17" spans="1:19" x14ac:dyDescent="0.2">
      <c r="A17" s="87">
        <v>0.4381944444444445</v>
      </c>
      <c r="B17" s="33" t="s">
        <v>10</v>
      </c>
      <c r="C17" s="34">
        <v>6895.6</v>
      </c>
      <c r="D17" s="92">
        <v>4.1139208647618997</v>
      </c>
      <c r="E17" s="104">
        <f t="shared" si="0"/>
        <v>1676.1625288091425</v>
      </c>
      <c r="F17" s="38"/>
      <c r="G17" s="38"/>
      <c r="H17" s="35"/>
      <c r="I17" s="38"/>
      <c r="J17" s="36"/>
      <c r="K17" s="6"/>
      <c r="L17" s="6"/>
      <c r="M17" s="7"/>
      <c r="N17" s="5"/>
      <c r="O17" s="7"/>
      <c r="S17" s="17"/>
    </row>
    <row r="18" spans="1:19" x14ac:dyDescent="0.2">
      <c r="A18" s="87">
        <v>0.4381944444444445</v>
      </c>
      <c r="B18" s="33" t="s">
        <v>10</v>
      </c>
      <c r="C18" s="34">
        <v>7345.8</v>
      </c>
      <c r="D18" s="92">
        <v>4.1141537733333298</v>
      </c>
      <c r="E18" s="104">
        <f t="shared" si="0"/>
        <v>1785.4947589983633</v>
      </c>
      <c r="F18" s="38"/>
      <c r="G18" s="38"/>
      <c r="H18" s="35"/>
      <c r="I18" s="38"/>
      <c r="J18" s="36"/>
      <c r="K18" s="6"/>
      <c r="L18" s="6"/>
      <c r="M18" s="7"/>
      <c r="N18" s="5"/>
      <c r="O18" s="7"/>
      <c r="S18" s="17"/>
    </row>
    <row r="19" spans="1:19" x14ac:dyDescent="0.2">
      <c r="A19" s="88">
        <v>0.45902777777777781</v>
      </c>
      <c r="B19" s="39" t="s">
        <v>10</v>
      </c>
      <c r="C19" s="40">
        <v>7796</v>
      </c>
      <c r="D19" s="93">
        <v>4.1143866819047599</v>
      </c>
      <c r="E19" s="105">
        <f t="shared" si="0"/>
        <v>1894.8146109569927</v>
      </c>
      <c r="F19" s="43"/>
      <c r="G19" s="43"/>
      <c r="H19" s="41"/>
      <c r="I19" s="43"/>
      <c r="J19" s="42"/>
      <c r="K19" s="6"/>
      <c r="L19" s="6"/>
      <c r="M19" s="7"/>
      <c r="N19" s="5"/>
      <c r="O19" s="7"/>
      <c r="S19" s="17"/>
    </row>
    <row r="20" spans="1:19" x14ac:dyDescent="0.2">
      <c r="A20" s="89">
        <v>0.54166666666666663</v>
      </c>
      <c r="B20" s="44" t="s">
        <v>10</v>
      </c>
      <c r="C20" s="45">
        <v>8246.2000000000007</v>
      </c>
      <c r="D20" s="94">
        <v>4.11461959047619</v>
      </c>
      <c r="E20" s="106">
        <f t="shared" si="0"/>
        <v>2004.1220867870456</v>
      </c>
      <c r="F20" s="48"/>
      <c r="G20" s="48"/>
      <c r="H20" s="46" t="s">
        <v>9</v>
      </c>
      <c r="I20" s="45">
        <v>10000</v>
      </c>
      <c r="J20" s="47">
        <v>4.1159999999999997</v>
      </c>
      <c r="K20" s="6"/>
      <c r="L20" s="6"/>
      <c r="M20" s="7"/>
      <c r="N20" s="5"/>
      <c r="O20" s="7"/>
      <c r="S20" s="17"/>
    </row>
    <row r="21" spans="1:19" x14ac:dyDescent="0.2">
      <c r="A21" s="89">
        <v>0.54166666666666663</v>
      </c>
      <c r="B21" s="44" t="s">
        <v>10</v>
      </c>
      <c r="C21" s="45">
        <v>8696.4</v>
      </c>
      <c r="D21" s="94">
        <v>4.1148524990476201</v>
      </c>
      <c r="E21" s="106">
        <f t="shared" si="0"/>
        <v>2113.4171885900591</v>
      </c>
      <c r="F21" s="48"/>
      <c r="G21" s="48"/>
      <c r="H21" s="46"/>
      <c r="I21" s="48"/>
      <c r="J21" s="47"/>
      <c r="K21" s="6"/>
      <c r="L21" s="6"/>
      <c r="M21" s="7"/>
      <c r="N21" s="5"/>
      <c r="O21" s="7"/>
    </row>
    <row r="22" spans="1:19" x14ac:dyDescent="0.2">
      <c r="A22" s="89">
        <v>0.54166666666666663</v>
      </c>
      <c r="B22" s="44" t="s">
        <v>10</v>
      </c>
      <c r="C22" s="45">
        <v>946.6</v>
      </c>
      <c r="D22" s="94">
        <v>4.1150854076190502</v>
      </c>
      <c r="E22" s="106">
        <f t="shared" si="0"/>
        <v>230.03167765300256</v>
      </c>
      <c r="F22" s="48"/>
      <c r="G22" s="48"/>
      <c r="H22" s="46"/>
      <c r="I22" s="48"/>
      <c r="J22" s="47"/>
      <c r="K22" s="6"/>
      <c r="L22" s="6"/>
      <c r="M22" s="7"/>
      <c r="N22" s="5"/>
      <c r="O22" s="7"/>
    </row>
    <row r="23" spans="1:19" x14ac:dyDescent="0.2">
      <c r="A23" s="89">
        <v>0.54166666666666663</v>
      </c>
      <c r="B23" s="44" t="s">
        <v>10</v>
      </c>
      <c r="C23" s="45">
        <v>596.79999999999995</v>
      </c>
      <c r="D23" s="94">
        <v>4.1153183161904803</v>
      </c>
      <c r="E23" s="106">
        <f t="shared" si="0"/>
        <v>145.01915870081547</v>
      </c>
      <c r="F23" s="48"/>
      <c r="G23" s="48"/>
      <c r="H23" s="46"/>
      <c r="I23" s="48"/>
      <c r="J23" s="47"/>
      <c r="K23" s="6"/>
      <c r="L23" s="6"/>
      <c r="M23" s="7"/>
      <c r="N23" s="5"/>
      <c r="O23" s="7"/>
    </row>
    <row r="24" spans="1:19" x14ac:dyDescent="0.2">
      <c r="A24" s="89">
        <v>0.54166666666666663</v>
      </c>
      <c r="B24" s="44" t="s">
        <v>10</v>
      </c>
      <c r="C24" s="45">
        <v>147</v>
      </c>
      <c r="D24" s="94">
        <v>4.1155512247619104</v>
      </c>
      <c r="E24" s="106">
        <f t="shared" si="0"/>
        <v>35.718180134789627</v>
      </c>
      <c r="F24" s="48"/>
      <c r="G24" s="48"/>
      <c r="H24" s="46"/>
      <c r="I24" s="48"/>
      <c r="J24" s="47"/>
      <c r="K24" s="6"/>
      <c r="L24" s="6"/>
      <c r="M24" s="7"/>
      <c r="N24" s="5"/>
      <c r="O24" s="7"/>
    </row>
    <row r="25" spans="1:19" x14ac:dyDescent="0.2">
      <c r="A25" s="89">
        <v>0.54166666666666663</v>
      </c>
      <c r="B25" s="44" t="s">
        <v>10</v>
      </c>
      <c r="C25" s="45">
        <v>10497.2</v>
      </c>
      <c r="D25" s="94">
        <v>4.1157841333333298</v>
      </c>
      <c r="E25" s="106">
        <f t="shared" si="0"/>
        <v>2550.473897545844</v>
      </c>
      <c r="F25" s="48"/>
      <c r="G25" s="48"/>
      <c r="H25" s="46"/>
      <c r="I25" s="48"/>
      <c r="J25" s="47"/>
      <c r="K25" s="6"/>
      <c r="L25" s="6"/>
      <c r="M25" s="7"/>
      <c r="N25" s="5"/>
      <c r="O25" s="7"/>
    </row>
    <row r="26" spans="1:19" x14ac:dyDescent="0.2">
      <c r="A26" s="89">
        <v>0.54166666666666663</v>
      </c>
      <c r="B26" s="44" t="s">
        <v>10</v>
      </c>
      <c r="C26" s="45">
        <v>5017.3999999999996</v>
      </c>
      <c r="D26" s="94">
        <v>4.1160170419047599</v>
      </c>
      <c r="E26" s="106">
        <f t="shared" si="0"/>
        <v>1218.993981054585</v>
      </c>
      <c r="F26" s="48"/>
      <c r="G26" s="48"/>
      <c r="H26" s="46"/>
      <c r="I26" s="48"/>
      <c r="J26" s="47"/>
      <c r="K26" s="6"/>
      <c r="L26" s="6"/>
      <c r="M26" s="7"/>
      <c r="N26" s="5"/>
      <c r="O26" s="7"/>
    </row>
    <row r="27" spans="1:19" x14ac:dyDescent="0.2">
      <c r="A27" s="89">
        <v>0.54166666666666663</v>
      </c>
      <c r="B27" s="44" t="s">
        <v>10</v>
      </c>
      <c r="C27" s="45">
        <v>5297.6</v>
      </c>
      <c r="D27" s="94">
        <v>4.11624995047619</v>
      </c>
      <c r="E27" s="106">
        <f t="shared" si="0"/>
        <v>1286.9966750651636</v>
      </c>
      <c r="F27" s="48"/>
      <c r="G27" s="48"/>
      <c r="H27" s="46"/>
      <c r="I27" s="48"/>
      <c r="J27" s="47"/>
      <c r="K27" s="6"/>
      <c r="L27" s="6"/>
      <c r="M27" s="7"/>
      <c r="N27" s="5"/>
      <c r="O27" s="7"/>
    </row>
    <row r="28" spans="1:19" x14ac:dyDescent="0.2">
      <c r="A28" s="89">
        <v>0.54166666666666663</v>
      </c>
      <c r="B28" s="44" t="s">
        <v>10</v>
      </c>
      <c r="C28" s="45">
        <v>5577.8</v>
      </c>
      <c r="D28" s="94">
        <v>4.1164828590476201</v>
      </c>
      <c r="E28" s="106">
        <f t="shared" si="0"/>
        <v>1354.9916739579153</v>
      </c>
      <c r="F28" s="48"/>
      <c r="G28" s="48"/>
      <c r="H28" s="46"/>
      <c r="I28" s="48"/>
      <c r="J28" s="47"/>
      <c r="K28" s="6"/>
      <c r="L28" s="6"/>
      <c r="M28" s="7"/>
      <c r="N28" s="5"/>
      <c r="O28" s="7"/>
    </row>
    <row r="29" spans="1:19" x14ac:dyDescent="0.2">
      <c r="A29" s="89">
        <v>0.54166666666666663</v>
      </c>
      <c r="B29" s="44" t="s">
        <v>10</v>
      </c>
      <c r="C29" s="45">
        <v>5858</v>
      </c>
      <c r="D29" s="94">
        <v>4.1167157676190502</v>
      </c>
      <c r="E29" s="106">
        <f t="shared" si="0"/>
        <v>1422.9789790389248</v>
      </c>
      <c r="F29" s="48"/>
      <c r="G29" s="48"/>
      <c r="H29" s="46"/>
      <c r="I29" s="48"/>
      <c r="J29" s="47"/>
      <c r="K29" s="6"/>
      <c r="L29" s="6"/>
      <c r="M29" s="7"/>
      <c r="N29" s="5"/>
      <c r="O29" s="7"/>
    </row>
    <row r="30" spans="1:19" x14ac:dyDescent="0.2">
      <c r="A30" s="89">
        <v>0.54166666666666663</v>
      </c>
      <c r="B30" s="44" t="s">
        <v>10</v>
      </c>
      <c r="C30" s="45">
        <v>6138.2</v>
      </c>
      <c r="D30" s="94">
        <v>4.1169486761904803</v>
      </c>
      <c r="E30" s="106">
        <f t="shared" si="0"/>
        <v>1490.9585916139804</v>
      </c>
      <c r="F30" s="48"/>
      <c r="G30" s="48"/>
      <c r="H30" s="46"/>
      <c r="I30" s="48"/>
      <c r="J30" s="47"/>
      <c r="K30" s="6"/>
      <c r="L30" s="6"/>
      <c r="M30" s="7"/>
      <c r="N30" s="5"/>
      <c r="O30" s="7"/>
    </row>
    <row r="31" spans="1:19" x14ac:dyDescent="0.2">
      <c r="A31" s="89">
        <v>0.54166666666666663</v>
      </c>
      <c r="B31" s="44" t="s">
        <v>10</v>
      </c>
      <c r="C31" s="45">
        <v>6418.4</v>
      </c>
      <c r="D31" s="94">
        <v>4.1171815847619104</v>
      </c>
      <c r="E31" s="106">
        <f t="shared" si="0"/>
        <v>1558.9305129885752</v>
      </c>
      <c r="F31" s="48"/>
      <c r="G31" s="48"/>
      <c r="H31" s="46"/>
      <c r="I31" s="48"/>
      <c r="J31" s="47"/>
      <c r="K31" s="6"/>
      <c r="L31" s="6"/>
      <c r="M31" s="7"/>
      <c r="N31" s="5"/>
      <c r="O31" s="7"/>
    </row>
    <row r="32" spans="1:19" x14ac:dyDescent="0.2">
      <c r="A32" s="89">
        <v>0.54166666666666663</v>
      </c>
      <c r="B32" s="44" t="s">
        <v>10</v>
      </c>
      <c r="C32" s="45">
        <v>6698.6</v>
      </c>
      <c r="D32" s="94">
        <v>4.1174144933333299</v>
      </c>
      <c r="E32" s="106">
        <f t="shared" si="0"/>
        <v>1626.8947444679109</v>
      </c>
      <c r="F32" s="48"/>
      <c r="G32" s="48"/>
      <c r="H32" s="46"/>
      <c r="I32" s="48"/>
      <c r="J32" s="47"/>
      <c r="K32" s="6"/>
      <c r="L32" s="6"/>
      <c r="M32" s="7"/>
      <c r="N32" s="5"/>
      <c r="O32" s="7"/>
    </row>
    <row r="33" spans="1:15" x14ac:dyDescent="0.2">
      <c r="A33" s="89">
        <v>0.54166666666666663</v>
      </c>
      <c r="B33" s="44" t="s">
        <v>10</v>
      </c>
      <c r="C33" s="45">
        <v>6978.8</v>
      </c>
      <c r="D33" s="94">
        <v>4.11764740190476</v>
      </c>
      <c r="E33" s="106">
        <f t="shared" si="0"/>
        <v>1694.8512873568814</v>
      </c>
      <c r="F33" s="48"/>
      <c r="G33" s="48"/>
      <c r="H33" s="46"/>
      <c r="I33" s="48"/>
      <c r="J33" s="47"/>
      <c r="K33" s="6"/>
      <c r="L33" s="6"/>
      <c r="M33" s="7"/>
      <c r="N33" s="5"/>
      <c r="O33" s="7"/>
    </row>
    <row r="34" spans="1:15" x14ac:dyDescent="0.2">
      <c r="A34" s="89">
        <v>0.54166666666666663</v>
      </c>
      <c r="B34" s="44" t="s">
        <v>10</v>
      </c>
      <c r="C34" s="45">
        <v>7259</v>
      </c>
      <c r="D34" s="94">
        <v>4.1178803104761901</v>
      </c>
      <c r="E34" s="106">
        <f t="shared" si="0"/>
        <v>1762.8001429600979</v>
      </c>
      <c r="F34" s="48"/>
      <c r="G34" s="48"/>
      <c r="H34" s="46"/>
      <c r="I34" s="48"/>
      <c r="J34" s="47"/>
      <c r="K34" s="6"/>
      <c r="L34" s="6"/>
      <c r="M34" s="7"/>
      <c r="N34" s="5"/>
      <c r="O34" s="7"/>
    </row>
    <row r="35" spans="1:15" x14ac:dyDescent="0.2">
      <c r="A35" s="89">
        <v>0.54166666666666663</v>
      </c>
      <c r="B35" s="44" t="s">
        <v>10</v>
      </c>
      <c r="C35" s="45">
        <v>7539.2</v>
      </c>
      <c r="D35" s="94">
        <v>4.1181132190476202</v>
      </c>
      <c r="E35" s="106">
        <f t="shared" si="0"/>
        <v>1830.7413125818723</v>
      </c>
      <c r="F35" s="48"/>
      <c r="G35" s="48"/>
      <c r="H35" s="46"/>
      <c r="I35" s="48"/>
      <c r="J35" s="47"/>
      <c r="K35" s="6"/>
      <c r="L35" s="6"/>
      <c r="M35" s="7"/>
      <c r="N35" s="5"/>
      <c r="O35" s="7"/>
    </row>
    <row r="36" spans="1:15" x14ac:dyDescent="0.2">
      <c r="A36" s="89">
        <v>0.54166666666666663</v>
      </c>
      <c r="B36" s="44" t="s">
        <v>10</v>
      </c>
      <c r="C36" s="45">
        <v>7819.4</v>
      </c>
      <c r="D36" s="94">
        <v>4.1183461276190503</v>
      </c>
      <c r="E36" s="106">
        <f t="shared" si="0"/>
        <v>1898.6747975262217</v>
      </c>
      <c r="F36" s="48"/>
      <c r="G36" s="48"/>
      <c r="H36" s="46"/>
      <c r="I36" s="48"/>
      <c r="J36" s="47"/>
      <c r="K36" s="6"/>
      <c r="L36" s="6"/>
      <c r="M36" s="7"/>
      <c r="N36" s="5"/>
      <c r="O36" s="7"/>
    </row>
    <row r="37" spans="1:15" x14ac:dyDescent="0.2">
      <c r="A37" s="89">
        <v>0.54166666666666663</v>
      </c>
      <c r="B37" s="44" t="s">
        <v>10</v>
      </c>
      <c r="C37" s="45">
        <v>8099.6</v>
      </c>
      <c r="D37" s="94">
        <v>4.1185790361904804</v>
      </c>
      <c r="E37" s="106">
        <f t="shared" si="0"/>
        <v>1966.6005990968681</v>
      </c>
      <c r="F37" s="48"/>
      <c r="G37" s="48"/>
      <c r="H37" s="46"/>
      <c r="I37" s="48"/>
      <c r="J37" s="47"/>
      <c r="K37" s="6"/>
      <c r="L37" s="6"/>
      <c r="M37" s="7"/>
      <c r="N37" s="5"/>
      <c r="O37" s="7"/>
    </row>
    <row r="38" spans="1:15" x14ac:dyDescent="0.2">
      <c r="A38" s="89">
        <v>0.54166666666666663</v>
      </c>
      <c r="B38" s="44" t="s">
        <v>10</v>
      </c>
      <c r="C38" s="45">
        <v>8379.7999999999993</v>
      </c>
      <c r="D38" s="94">
        <v>4.1188119447619096</v>
      </c>
      <c r="E38" s="106">
        <f t="shared" si="0"/>
        <v>2034.5187185972384</v>
      </c>
      <c r="F38" s="48"/>
      <c r="G38" s="48"/>
      <c r="H38" s="46"/>
      <c r="I38" s="48"/>
      <c r="J38" s="47"/>
      <c r="K38" s="6"/>
      <c r="L38" s="6"/>
      <c r="M38" s="7"/>
      <c r="N38" s="5"/>
      <c r="O38" s="7"/>
    </row>
    <row r="39" spans="1:15" x14ac:dyDescent="0.2">
      <c r="A39" s="89">
        <v>0.54166666666666663</v>
      </c>
      <c r="B39" s="44" t="s">
        <v>10</v>
      </c>
      <c r="C39" s="45">
        <v>8660</v>
      </c>
      <c r="D39" s="94">
        <v>4.1190448533333299</v>
      </c>
      <c r="E39" s="106">
        <f t="shared" si="0"/>
        <v>2102.4291573304695</v>
      </c>
      <c r="F39" s="48"/>
      <c r="G39" s="48"/>
      <c r="H39" s="46"/>
      <c r="I39" s="48"/>
      <c r="J39" s="47"/>
      <c r="K39" s="6"/>
      <c r="L39" s="6"/>
      <c r="M39" s="7"/>
      <c r="N39" s="5"/>
      <c r="O39" s="7"/>
    </row>
    <row r="40" spans="1:15" x14ac:dyDescent="0.2">
      <c r="A40" s="89">
        <v>0.54166666666666663</v>
      </c>
      <c r="B40" s="44" t="s">
        <v>10</v>
      </c>
      <c r="C40" s="45">
        <v>8940.2000000000007</v>
      </c>
      <c r="D40" s="94">
        <v>4.11927776190476</v>
      </c>
      <c r="E40" s="106">
        <f t="shared" si="0"/>
        <v>2170.3319165993894</v>
      </c>
      <c r="F40" s="48"/>
      <c r="G40" s="48"/>
      <c r="H40" s="46"/>
      <c r="I40" s="48"/>
      <c r="J40" s="47"/>
      <c r="K40" s="6"/>
      <c r="L40" s="6"/>
      <c r="M40" s="7"/>
      <c r="N40" s="5"/>
      <c r="O40" s="7"/>
    </row>
    <row r="41" spans="1:15" x14ac:dyDescent="0.2">
      <c r="A41" s="89">
        <v>0.54166666666666663</v>
      </c>
      <c r="B41" s="44" t="s">
        <v>10</v>
      </c>
      <c r="C41" s="45">
        <v>9220.4</v>
      </c>
      <c r="D41" s="94">
        <v>4.1195106704761901</v>
      </c>
      <c r="E41" s="106">
        <f t="shared" si="0"/>
        <v>2238.2269977065453</v>
      </c>
      <c r="F41" s="48"/>
      <c r="G41" s="48"/>
      <c r="H41" s="46"/>
      <c r="I41" s="48"/>
      <c r="J41" s="47"/>
      <c r="K41" s="6"/>
      <c r="L41" s="6"/>
      <c r="M41" s="7"/>
      <c r="N41" s="5"/>
      <c r="O41" s="7"/>
    </row>
    <row r="42" spans="1:15" x14ac:dyDescent="0.2">
      <c r="A42" s="89">
        <v>0.54166666666666663</v>
      </c>
      <c r="B42" s="44" t="s">
        <v>10</v>
      </c>
      <c r="C42" s="45">
        <v>9500.6</v>
      </c>
      <c r="D42" s="94">
        <v>4.1197435790476202</v>
      </c>
      <c r="E42" s="106">
        <f t="shared" si="0"/>
        <v>2306.1144019541862</v>
      </c>
      <c r="F42" s="48"/>
      <c r="G42" s="48"/>
      <c r="H42" s="46"/>
      <c r="I42" s="48"/>
      <c r="J42" s="47"/>
      <c r="K42" s="6"/>
      <c r="L42" s="6"/>
      <c r="M42" s="7"/>
      <c r="N42" s="5"/>
      <c r="O42" s="7"/>
    </row>
    <row r="43" spans="1:15" x14ac:dyDescent="0.2">
      <c r="A43" s="89">
        <v>0.54166666666666663</v>
      </c>
      <c r="B43" s="44" t="s">
        <v>10</v>
      </c>
      <c r="C43" s="45">
        <v>9780.7999999999993</v>
      </c>
      <c r="D43" s="94">
        <v>4.1199764876190503</v>
      </c>
      <c r="E43" s="106">
        <f t="shared" si="0"/>
        <v>2373.9941306442647</v>
      </c>
      <c r="F43" s="48"/>
      <c r="G43" s="48"/>
      <c r="H43" s="46"/>
      <c r="I43" s="48"/>
      <c r="J43" s="47"/>
      <c r="K43" s="6"/>
      <c r="L43" s="6"/>
      <c r="M43" s="7"/>
      <c r="N43" s="5"/>
      <c r="O43" s="7"/>
    </row>
    <row r="44" spans="1:15" ht="16" thickBot="1" x14ac:dyDescent="0.25">
      <c r="A44" s="89">
        <v>0.54166666666666663</v>
      </c>
      <c r="B44" s="49" t="s">
        <v>10</v>
      </c>
      <c r="C44" s="50">
        <v>10061</v>
      </c>
      <c r="D44" s="95">
        <v>4.1202093961904804</v>
      </c>
      <c r="E44" s="107">
        <f t="shared" si="0"/>
        <v>2441.866185078442</v>
      </c>
      <c r="F44" s="53"/>
      <c r="G44" s="53"/>
      <c r="H44" s="51"/>
      <c r="I44" s="53"/>
      <c r="J44" s="52"/>
      <c r="K44" s="9"/>
      <c r="L44" s="9"/>
      <c r="M44" s="10"/>
      <c r="N44" s="8"/>
      <c r="O44" s="10"/>
    </row>
    <row r="46" spans="1:15" x14ac:dyDescent="0.2">
      <c r="C46" s="14"/>
      <c r="D46" s="14"/>
      <c r="E46" s="14"/>
      <c r="F46" s="14"/>
      <c r="G46" s="14"/>
    </row>
  </sheetData>
  <mergeCells count="5">
    <mergeCell ref="F1:G1"/>
    <mergeCell ref="H1:J1"/>
    <mergeCell ref="K1:M1"/>
    <mergeCell ref="N1:O1"/>
    <mergeCell ref="B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C8B3-ED5E-4169-8D6A-B14356FF7C78}">
  <dimension ref="A1:G120"/>
  <sheetViews>
    <sheetView zoomScale="85" workbookViewId="0">
      <pane ySplit="1" topLeftCell="A95" activePane="bottomLeft" state="frozen"/>
      <selection pane="bottomLeft" activeCell="F118" sqref="F118"/>
    </sheetView>
  </sheetViews>
  <sheetFormatPr baseColWidth="10" defaultColWidth="8.83203125" defaultRowHeight="15" x14ac:dyDescent="0.2"/>
  <cols>
    <col min="2" max="2" width="28" customWidth="1"/>
    <col min="3" max="3" width="16.6640625" style="1" customWidth="1"/>
    <col min="4" max="4" width="15" customWidth="1"/>
    <col min="6" max="6" width="17.1640625" bestFit="1" customWidth="1"/>
    <col min="7" max="7" width="13.5" bestFit="1" customWidth="1"/>
  </cols>
  <sheetData>
    <row r="1" spans="1:7" ht="16" thickBot="1" x14ac:dyDescent="0.25">
      <c r="A1" s="21" t="s">
        <v>38</v>
      </c>
      <c r="B1" s="72" t="s">
        <v>33</v>
      </c>
      <c r="C1" s="37" t="s">
        <v>34</v>
      </c>
      <c r="D1" s="37" t="s">
        <v>35</v>
      </c>
      <c r="E1" s="69"/>
      <c r="F1" s="37" t="s">
        <v>36</v>
      </c>
      <c r="G1" s="37" t="s">
        <v>37</v>
      </c>
    </row>
    <row r="2" spans="1:7" x14ac:dyDescent="0.2">
      <c r="A2" s="134">
        <v>0.41597222222222219</v>
      </c>
      <c r="B2" s="73" t="s">
        <v>19</v>
      </c>
      <c r="C2" s="20"/>
      <c r="D2" s="54"/>
      <c r="E2" s="70"/>
      <c r="F2" s="54"/>
      <c r="G2" s="55"/>
    </row>
    <row r="3" spans="1:7" x14ac:dyDescent="0.2">
      <c r="A3" s="135"/>
      <c r="B3" s="74" t="s">
        <v>2</v>
      </c>
      <c r="C3" s="57">
        <f>C4-C5</f>
        <v>65000</v>
      </c>
      <c r="D3" s="57">
        <f>D4-D5</f>
        <v>65000</v>
      </c>
      <c r="E3" s="43"/>
      <c r="F3" s="6"/>
      <c r="G3" s="7"/>
    </row>
    <row r="4" spans="1:7" x14ac:dyDescent="0.2">
      <c r="A4" s="135"/>
      <c r="B4" s="75" t="s">
        <v>11</v>
      </c>
      <c r="C4" s="56">
        <f>+Instructions!G3+Instructions!G4</f>
        <v>65000</v>
      </c>
      <c r="D4" s="56">
        <f>+Instructions!G3+Instructions!G4</f>
        <v>65000</v>
      </c>
      <c r="E4" s="43"/>
      <c r="F4" s="6"/>
      <c r="G4" s="7"/>
    </row>
    <row r="5" spans="1:7" x14ac:dyDescent="0.2">
      <c r="A5" s="135"/>
      <c r="B5" s="75" t="s">
        <v>13</v>
      </c>
      <c r="C5" s="80"/>
      <c r="D5" s="80"/>
      <c r="E5" s="43"/>
      <c r="F5" s="6"/>
      <c r="G5" s="7"/>
    </row>
    <row r="6" spans="1:7" x14ac:dyDescent="0.2">
      <c r="A6" s="135"/>
      <c r="B6" s="74" t="s">
        <v>12</v>
      </c>
      <c r="C6" s="3"/>
      <c r="D6" s="3"/>
      <c r="E6" s="43"/>
      <c r="F6" s="6"/>
      <c r="G6" s="7"/>
    </row>
    <row r="7" spans="1:7" x14ac:dyDescent="0.2">
      <c r="A7" s="135"/>
      <c r="B7" s="75" t="s">
        <v>11</v>
      </c>
      <c r="C7" s="3"/>
      <c r="D7" s="3"/>
      <c r="E7" s="43"/>
      <c r="F7" s="6"/>
      <c r="G7" s="7"/>
    </row>
    <row r="8" spans="1:7" x14ac:dyDescent="0.2">
      <c r="A8" s="135"/>
      <c r="B8" s="75" t="s">
        <v>13</v>
      </c>
      <c r="C8" s="3"/>
      <c r="D8" s="3"/>
      <c r="E8" s="43"/>
      <c r="F8" s="6"/>
      <c r="G8" s="7"/>
    </row>
    <row r="9" spans="1:7" x14ac:dyDescent="0.2">
      <c r="A9" s="135"/>
      <c r="B9" s="74" t="s">
        <v>3</v>
      </c>
      <c r="C9" s="3"/>
      <c r="D9" s="3"/>
      <c r="E9" s="43"/>
      <c r="F9" s="6"/>
      <c r="G9" s="7"/>
    </row>
    <row r="10" spans="1:7" x14ac:dyDescent="0.2">
      <c r="A10" s="135"/>
      <c r="B10" s="75" t="s">
        <v>11</v>
      </c>
      <c r="C10" s="3"/>
      <c r="D10" s="3"/>
      <c r="E10" s="43"/>
      <c r="F10" s="6"/>
      <c r="G10" s="7"/>
    </row>
    <row r="11" spans="1:7" x14ac:dyDescent="0.2">
      <c r="A11" s="135"/>
      <c r="B11" s="75" t="s">
        <v>13</v>
      </c>
      <c r="C11" s="3"/>
      <c r="D11" s="3"/>
      <c r="E11" s="43"/>
      <c r="F11" s="6"/>
      <c r="G11" s="7"/>
    </row>
    <row r="12" spans="1:7" x14ac:dyDescent="0.2">
      <c r="A12" s="135"/>
      <c r="B12" s="74" t="s">
        <v>14</v>
      </c>
      <c r="C12" s="3"/>
      <c r="D12" s="3"/>
      <c r="E12" s="43"/>
      <c r="F12" s="6"/>
      <c r="G12" s="7"/>
    </row>
    <row r="13" spans="1:7" x14ac:dyDescent="0.2">
      <c r="A13" s="135"/>
      <c r="B13" s="75" t="s">
        <v>11</v>
      </c>
      <c r="C13" s="3"/>
      <c r="D13" s="3"/>
      <c r="E13" s="43"/>
      <c r="F13" s="6"/>
      <c r="G13" s="7"/>
    </row>
    <row r="14" spans="1:7" x14ac:dyDescent="0.2">
      <c r="A14" s="135"/>
      <c r="B14" s="75" t="s">
        <v>13</v>
      </c>
      <c r="C14" s="3"/>
      <c r="D14" s="3"/>
      <c r="E14" s="43"/>
      <c r="F14" s="6"/>
      <c r="G14" s="7"/>
    </row>
    <row r="15" spans="1:7" x14ac:dyDescent="0.2">
      <c r="A15" s="135"/>
      <c r="B15" s="74" t="s">
        <v>4</v>
      </c>
      <c r="C15" s="3"/>
      <c r="D15" s="3"/>
      <c r="E15" s="43"/>
      <c r="F15" s="6"/>
      <c r="G15" s="7"/>
    </row>
    <row r="16" spans="1:7" x14ac:dyDescent="0.2">
      <c r="A16" s="135"/>
      <c r="B16" s="75" t="s">
        <v>11</v>
      </c>
      <c r="C16" s="3"/>
      <c r="D16" s="3"/>
      <c r="E16" s="43"/>
      <c r="F16" s="6"/>
      <c r="G16" s="7"/>
    </row>
    <row r="17" spans="1:7" x14ac:dyDescent="0.2">
      <c r="A17" s="135"/>
      <c r="B17" s="75" t="s">
        <v>13</v>
      </c>
      <c r="C17" s="3"/>
      <c r="D17" s="3"/>
      <c r="E17" s="43"/>
      <c r="F17" s="6"/>
      <c r="G17" s="7"/>
    </row>
    <row r="18" spans="1:7" x14ac:dyDescent="0.2">
      <c r="A18" s="135"/>
      <c r="B18" s="76" t="s">
        <v>15</v>
      </c>
      <c r="C18" s="57">
        <f>C3+C6+C2+C9</f>
        <v>65000</v>
      </c>
      <c r="D18" s="57">
        <f>D3+D6+D2+D9</f>
        <v>65000</v>
      </c>
      <c r="E18" s="43"/>
      <c r="F18" s="6"/>
      <c r="G18" s="7"/>
    </row>
    <row r="19" spans="1:7" x14ac:dyDescent="0.2">
      <c r="A19" s="135"/>
      <c r="B19" s="77" t="s">
        <v>16</v>
      </c>
      <c r="C19" s="57">
        <f>C15-C12</f>
        <v>0</v>
      </c>
      <c r="D19" s="57">
        <f>D15-D12</f>
        <v>0</v>
      </c>
      <c r="E19" s="43"/>
      <c r="F19" s="6"/>
      <c r="G19" s="7"/>
    </row>
    <row r="20" spans="1:7" ht="16" thickBot="1" x14ac:dyDescent="0.25">
      <c r="A20" s="136"/>
      <c r="B20" s="78" t="s">
        <v>17</v>
      </c>
      <c r="C20" s="58">
        <f>C18+C19</f>
        <v>65000</v>
      </c>
      <c r="D20" s="58">
        <f>D18+D19</f>
        <v>65000</v>
      </c>
      <c r="E20" s="71"/>
      <c r="F20" s="9"/>
      <c r="G20" s="10"/>
    </row>
    <row r="21" spans="1:7" x14ac:dyDescent="0.2">
      <c r="A21" s="134">
        <v>0.4375</v>
      </c>
      <c r="B21" s="73" t="s">
        <v>19</v>
      </c>
      <c r="C21" s="20"/>
      <c r="D21" s="20"/>
      <c r="E21" s="70"/>
      <c r="F21" s="54"/>
      <c r="G21" s="55"/>
    </row>
    <row r="22" spans="1:7" x14ac:dyDescent="0.2">
      <c r="A22" s="135"/>
      <c r="B22" s="74" t="s">
        <v>2</v>
      </c>
      <c r="C22" s="57">
        <f>C23-C24</f>
        <v>205000</v>
      </c>
      <c r="D22" s="57">
        <f>D23-D24</f>
        <v>205000</v>
      </c>
      <c r="E22" s="43"/>
      <c r="F22" s="6"/>
      <c r="G22" s="7"/>
    </row>
    <row r="23" spans="1:7" x14ac:dyDescent="0.2">
      <c r="A23" s="135"/>
      <c r="B23" s="75" t="s">
        <v>11</v>
      </c>
      <c r="C23" s="56">
        <f>+Instructions!G5+Instructions!G6+Instructions!G7+Instructions!G8+C4</f>
        <v>205000</v>
      </c>
      <c r="D23" s="56">
        <f>+Instructions!G5+Instructions!G6+Instructions!G7+Instructions!G8+D4</f>
        <v>205000</v>
      </c>
      <c r="E23" s="43"/>
      <c r="F23" s="6"/>
      <c r="G23" s="7"/>
    </row>
    <row r="24" spans="1:7" x14ac:dyDescent="0.2">
      <c r="A24" s="135"/>
      <c r="B24" s="75" t="s">
        <v>13</v>
      </c>
      <c r="C24" s="80"/>
      <c r="D24" s="80"/>
      <c r="E24" s="43"/>
      <c r="F24" s="6"/>
      <c r="G24" s="7"/>
    </row>
    <row r="25" spans="1:7" x14ac:dyDescent="0.2">
      <c r="A25" s="135"/>
      <c r="B25" s="74" t="s">
        <v>12</v>
      </c>
      <c r="C25" s="3"/>
      <c r="D25" s="6"/>
      <c r="E25" s="43"/>
      <c r="F25" s="63">
        <f>F26-F27</f>
        <v>-10426</v>
      </c>
      <c r="G25" s="7"/>
    </row>
    <row r="26" spans="1:7" x14ac:dyDescent="0.2">
      <c r="A26" s="135"/>
      <c r="B26" s="75" t="s">
        <v>11</v>
      </c>
      <c r="C26" s="3"/>
      <c r="D26" s="6"/>
      <c r="E26" s="43"/>
      <c r="F26" s="6"/>
      <c r="G26" s="7"/>
    </row>
    <row r="27" spans="1:7" x14ac:dyDescent="0.2">
      <c r="A27" s="135"/>
      <c r="B27" s="75" t="s">
        <v>13</v>
      </c>
      <c r="C27" s="3"/>
      <c r="D27" s="6"/>
      <c r="E27" s="43"/>
      <c r="F27" s="65">
        <f>F28</f>
        <v>10426</v>
      </c>
      <c r="G27" s="7"/>
    </row>
    <row r="28" spans="1:7" x14ac:dyDescent="0.2">
      <c r="A28" s="135"/>
      <c r="B28" s="79" t="s">
        <v>18</v>
      </c>
      <c r="C28" s="3"/>
      <c r="D28" s="6"/>
      <c r="E28" s="43"/>
      <c r="F28" s="66">
        <f>+Instructions!C5+Instructions!C6+Instructions!C7+Instructions!C8</f>
        <v>10426</v>
      </c>
      <c r="G28" s="67">
        <v>0</v>
      </c>
    </row>
    <row r="29" spans="1:7" x14ac:dyDescent="0.2">
      <c r="A29" s="135"/>
      <c r="B29" s="74" t="s">
        <v>3</v>
      </c>
      <c r="C29" s="3"/>
      <c r="D29" s="6"/>
      <c r="E29" s="43"/>
      <c r="F29" s="6"/>
      <c r="G29" s="7"/>
    </row>
    <row r="30" spans="1:7" x14ac:dyDescent="0.2">
      <c r="A30" s="135"/>
      <c r="B30" s="75" t="s">
        <v>11</v>
      </c>
      <c r="C30" s="3"/>
      <c r="D30" s="6"/>
      <c r="E30" s="43"/>
      <c r="F30" s="6"/>
      <c r="G30" s="7"/>
    </row>
    <row r="31" spans="1:7" x14ac:dyDescent="0.2">
      <c r="A31" s="135"/>
      <c r="B31" s="75" t="s">
        <v>13</v>
      </c>
      <c r="C31" s="3"/>
      <c r="D31" s="6"/>
      <c r="E31" s="43"/>
      <c r="F31" s="6"/>
      <c r="G31" s="7"/>
    </row>
    <row r="32" spans="1:7" x14ac:dyDescent="0.2">
      <c r="A32" s="135"/>
      <c r="B32" s="74" t="s">
        <v>14</v>
      </c>
      <c r="C32" s="3"/>
      <c r="D32" s="6"/>
      <c r="E32" s="43"/>
      <c r="F32" s="6"/>
      <c r="G32" s="7"/>
    </row>
    <row r="33" spans="1:7" x14ac:dyDescent="0.2">
      <c r="A33" s="135"/>
      <c r="B33" s="75" t="s">
        <v>11</v>
      </c>
      <c r="C33" s="3"/>
      <c r="D33" s="6"/>
      <c r="E33" s="43"/>
      <c r="F33" s="6"/>
      <c r="G33" s="7"/>
    </row>
    <row r="34" spans="1:7" x14ac:dyDescent="0.2">
      <c r="A34" s="135"/>
      <c r="B34" s="75" t="s">
        <v>13</v>
      </c>
      <c r="C34" s="3"/>
      <c r="D34" s="6"/>
      <c r="E34" s="43"/>
      <c r="F34" s="6"/>
      <c r="G34" s="7"/>
    </row>
    <row r="35" spans="1:7" x14ac:dyDescent="0.2">
      <c r="A35" s="135"/>
      <c r="B35" s="74" t="s">
        <v>4</v>
      </c>
      <c r="C35" s="3"/>
      <c r="D35" s="6"/>
      <c r="E35" s="43"/>
      <c r="F35" s="6"/>
      <c r="G35" s="7"/>
    </row>
    <row r="36" spans="1:7" x14ac:dyDescent="0.2">
      <c r="A36" s="135"/>
      <c r="B36" s="75" t="s">
        <v>11</v>
      </c>
      <c r="C36" s="3"/>
      <c r="D36" s="6"/>
      <c r="E36" s="43"/>
      <c r="F36" s="6"/>
      <c r="G36" s="7"/>
    </row>
    <row r="37" spans="1:7" x14ac:dyDescent="0.2">
      <c r="A37" s="135"/>
      <c r="B37" s="75" t="s">
        <v>13</v>
      </c>
      <c r="C37" s="3"/>
      <c r="D37" s="6"/>
      <c r="E37" s="43"/>
      <c r="F37" s="6"/>
      <c r="G37" s="7"/>
    </row>
    <row r="38" spans="1:7" x14ac:dyDescent="0.2">
      <c r="A38" s="135"/>
      <c r="B38" s="76" t="s">
        <v>15</v>
      </c>
      <c r="C38" s="57">
        <f>C21+C25+C22+C29</f>
        <v>205000</v>
      </c>
      <c r="D38" s="57">
        <f>D21+D25+D22+D29</f>
        <v>205000</v>
      </c>
      <c r="E38" s="43"/>
      <c r="F38" s="81">
        <f>+F21+F25+F22+F29</f>
        <v>-10426</v>
      </c>
      <c r="G38" s="67">
        <v>0</v>
      </c>
    </row>
    <row r="39" spans="1:7" x14ac:dyDescent="0.2">
      <c r="A39" s="135"/>
      <c r="B39" s="77" t="s">
        <v>16</v>
      </c>
      <c r="C39" s="57">
        <f>C35-C32</f>
        <v>0</v>
      </c>
      <c r="D39" s="57">
        <f>D35-D32</f>
        <v>0</v>
      </c>
      <c r="E39" s="43"/>
      <c r="F39" s="57">
        <f>F35-F32</f>
        <v>0</v>
      </c>
      <c r="G39" s="67">
        <v>0</v>
      </c>
    </row>
    <row r="40" spans="1:7" ht="16" thickBot="1" x14ac:dyDescent="0.25">
      <c r="A40" s="136"/>
      <c r="B40" s="78" t="s">
        <v>17</v>
      </c>
      <c r="C40" s="58">
        <f>C38+C39</f>
        <v>205000</v>
      </c>
      <c r="D40" s="58">
        <f>D38+D39</f>
        <v>205000</v>
      </c>
      <c r="E40" s="71"/>
      <c r="F40" s="82">
        <f>F38+F39</f>
        <v>-10426</v>
      </c>
      <c r="G40" s="68">
        <v>0</v>
      </c>
    </row>
    <row r="41" spans="1:7" x14ac:dyDescent="0.2">
      <c r="A41" s="134">
        <v>0.4381944444444445</v>
      </c>
      <c r="B41" s="73" t="s">
        <v>19</v>
      </c>
      <c r="C41" s="20"/>
      <c r="D41" s="54"/>
      <c r="E41" s="70"/>
      <c r="F41" s="54"/>
      <c r="G41" s="55"/>
    </row>
    <row r="42" spans="1:7" x14ac:dyDescent="0.2">
      <c r="A42" s="135"/>
      <c r="B42" s="74" t="s">
        <v>73</v>
      </c>
      <c r="C42" s="57">
        <f>+C43-C44</f>
        <v>240000</v>
      </c>
      <c r="D42" s="57">
        <f>+D43-D44</f>
        <v>240000</v>
      </c>
      <c r="E42" s="43"/>
      <c r="F42" s="6"/>
      <c r="G42" s="7"/>
    </row>
    <row r="43" spans="1:7" x14ac:dyDescent="0.2">
      <c r="A43" s="135"/>
      <c r="B43" s="75" t="s">
        <v>11</v>
      </c>
      <c r="C43" s="56">
        <f>+Instructions!G9+Instructions!G10+C23</f>
        <v>240000</v>
      </c>
      <c r="D43" s="56">
        <f>+Instructions!G9+Instructions!G10+D23</f>
        <v>240000</v>
      </c>
      <c r="E43" s="43"/>
      <c r="F43" s="6"/>
      <c r="G43" s="7"/>
    </row>
    <row r="44" spans="1:7" x14ac:dyDescent="0.2">
      <c r="A44" s="135"/>
      <c r="B44" s="75" t="s">
        <v>13</v>
      </c>
      <c r="C44" s="59"/>
      <c r="D44" s="59"/>
      <c r="E44" s="43"/>
      <c r="F44" s="6"/>
      <c r="G44" s="7"/>
    </row>
    <row r="45" spans="1:7" x14ac:dyDescent="0.2">
      <c r="A45" s="135"/>
      <c r="B45" s="74" t="s">
        <v>12</v>
      </c>
      <c r="C45" s="3"/>
      <c r="D45" s="3"/>
      <c r="E45" s="43"/>
      <c r="F45" s="63">
        <f>F46-F47</f>
        <v>-61873</v>
      </c>
      <c r="G45" s="7"/>
    </row>
    <row r="46" spans="1:7" x14ac:dyDescent="0.2">
      <c r="A46" s="135"/>
      <c r="B46" s="75" t="s">
        <v>11</v>
      </c>
      <c r="C46" s="3"/>
      <c r="D46" s="3"/>
      <c r="E46" s="43"/>
      <c r="F46" s="6"/>
      <c r="G46" s="7"/>
    </row>
    <row r="47" spans="1:7" x14ac:dyDescent="0.2">
      <c r="A47" s="135"/>
      <c r="B47" s="75" t="s">
        <v>13</v>
      </c>
      <c r="C47" s="3"/>
      <c r="D47" s="3"/>
      <c r="E47" s="43"/>
      <c r="F47" s="65">
        <f>F48</f>
        <v>61873</v>
      </c>
      <c r="G47" s="7"/>
    </row>
    <row r="48" spans="1:7" x14ac:dyDescent="0.2">
      <c r="A48" s="135"/>
      <c r="B48" s="79" t="s">
        <v>18</v>
      </c>
      <c r="C48" s="3"/>
      <c r="D48" s="3"/>
      <c r="E48" s="43"/>
      <c r="F48" s="66">
        <f>+F28+Instructions!C9+Instructions!C10+Instructions!C11+Instructions!C12+Instructions!C13+Instructions!C14+Instructions!C15+Instructions!C16+Instructions!C17+Instructions!C18</f>
        <v>61873</v>
      </c>
      <c r="G48" s="7"/>
    </row>
    <row r="49" spans="1:7" x14ac:dyDescent="0.2">
      <c r="A49" s="135"/>
      <c r="B49" s="74" t="s">
        <v>3</v>
      </c>
      <c r="C49" s="63">
        <f>C50-C51</f>
        <v>-50000</v>
      </c>
      <c r="D49" s="63">
        <f>D50-D51</f>
        <v>-50000</v>
      </c>
      <c r="E49" s="43"/>
      <c r="F49" s="57">
        <f>+F50-F51</f>
        <v>206000</v>
      </c>
      <c r="G49" s="7"/>
    </row>
    <row r="50" spans="1:7" x14ac:dyDescent="0.2">
      <c r="A50" s="135"/>
      <c r="B50" s="75" t="s">
        <v>11</v>
      </c>
      <c r="C50" s="3"/>
      <c r="D50" s="3"/>
      <c r="E50" s="43"/>
      <c r="F50" s="56">
        <f>Instructions!I9*Instructions!J9</f>
        <v>206000</v>
      </c>
      <c r="G50" s="7"/>
    </row>
    <row r="51" spans="1:7" x14ac:dyDescent="0.2">
      <c r="A51" s="135"/>
      <c r="B51" s="75" t="s">
        <v>13</v>
      </c>
      <c r="C51" s="65">
        <f>+Instructions!I9</f>
        <v>50000</v>
      </c>
      <c r="D51" s="65">
        <f>+Instructions!I9</f>
        <v>50000</v>
      </c>
      <c r="E51" s="43"/>
      <c r="F51" s="6"/>
      <c r="G51" s="7"/>
    </row>
    <row r="52" spans="1:7" x14ac:dyDescent="0.2">
      <c r="A52" s="135"/>
      <c r="B52" s="74" t="s">
        <v>14</v>
      </c>
      <c r="C52" s="3"/>
      <c r="D52" s="3"/>
      <c r="E52" s="43"/>
      <c r="F52" s="6"/>
      <c r="G52" s="7"/>
    </row>
    <row r="53" spans="1:7" x14ac:dyDescent="0.2">
      <c r="A53" s="135"/>
      <c r="B53" s="75" t="s">
        <v>11</v>
      </c>
      <c r="C53" s="3"/>
      <c r="D53" s="3"/>
      <c r="E53" s="43"/>
      <c r="F53" s="6"/>
      <c r="G53" s="7"/>
    </row>
    <row r="54" spans="1:7" x14ac:dyDescent="0.2">
      <c r="A54" s="135"/>
      <c r="B54" s="75" t="s">
        <v>13</v>
      </c>
      <c r="C54" s="3"/>
      <c r="D54" s="3"/>
      <c r="E54" s="43"/>
      <c r="F54" s="6"/>
      <c r="G54" s="7"/>
    </row>
    <row r="55" spans="1:7" x14ac:dyDescent="0.2">
      <c r="A55" s="135"/>
      <c r="B55" s="74" t="s">
        <v>4</v>
      </c>
      <c r="C55" s="3"/>
      <c r="D55" s="3"/>
      <c r="E55" s="43"/>
      <c r="F55" s="6"/>
      <c r="G55" s="7"/>
    </row>
    <row r="56" spans="1:7" x14ac:dyDescent="0.2">
      <c r="A56" s="135"/>
      <c r="B56" s="75" t="s">
        <v>11</v>
      </c>
      <c r="C56" s="3"/>
      <c r="D56" s="3"/>
      <c r="E56" s="43"/>
      <c r="F56" s="6"/>
      <c r="G56" s="7"/>
    </row>
    <row r="57" spans="1:7" x14ac:dyDescent="0.2">
      <c r="A57" s="135"/>
      <c r="B57" s="75" t="s">
        <v>13</v>
      </c>
      <c r="C57" s="3"/>
      <c r="D57" s="3"/>
      <c r="E57" s="43"/>
      <c r="F57" s="6"/>
      <c r="G57" s="7"/>
    </row>
    <row r="58" spans="1:7" x14ac:dyDescent="0.2">
      <c r="A58" s="135"/>
      <c r="B58" s="76" t="s">
        <v>15</v>
      </c>
      <c r="C58" s="57">
        <f>C41+C45+C42+C49</f>
        <v>190000</v>
      </c>
      <c r="D58" s="57">
        <f>D41+D45+D42+D49</f>
        <v>190000</v>
      </c>
      <c r="E58" s="43"/>
      <c r="F58" s="57">
        <f>+F41+F45+F42+F49</f>
        <v>144127</v>
      </c>
      <c r="G58" s="67">
        <v>0</v>
      </c>
    </row>
    <row r="59" spans="1:7" x14ac:dyDescent="0.2">
      <c r="A59" s="135"/>
      <c r="B59" s="77" t="s">
        <v>16</v>
      </c>
      <c r="C59" s="57">
        <f>C55-C52</f>
        <v>0</v>
      </c>
      <c r="D59" s="57">
        <f>D55-D52</f>
        <v>0</v>
      </c>
      <c r="E59" s="43"/>
      <c r="F59" s="57">
        <f>F55-F52</f>
        <v>0</v>
      </c>
      <c r="G59" s="67">
        <v>0</v>
      </c>
    </row>
    <row r="60" spans="1:7" ht="16" thickBot="1" x14ac:dyDescent="0.25">
      <c r="A60" s="136"/>
      <c r="B60" s="78" t="s">
        <v>17</v>
      </c>
      <c r="C60" s="58">
        <f>C58+C59</f>
        <v>190000</v>
      </c>
      <c r="D60" s="58">
        <f>D58+D59</f>
        <v>190000</v>
      </c>
      <c r="E60" s="71"/>
      <c r="F60" s="58">
        <f>F58+F59</f>
        <v>144127</v>
      </c>
      <c r="G60" s="68">
        <v>0</v>
      </c>
    </row>
    <row r="61" spans="1:7" x14ac:dyDescent="0.2">
      <c r="A61" s="134">
        <v>0.45902777777777781</v>
      </c>
      <c r="B61" s="73" t="s">
        <v>19</v>
      </c>
      <c r="C61" s="20"/>
      <c r="D61" s="54"/>
      <c r="E61" s="70"/>
      <c r="F61" s="54"/>
      <c r="G61" s="55"/>
    </row>
    <row r="62" spans="1:7" x14ac:dyDescent="0.2">
      <c r="A62" s="135"/>
      <c r="B62" s="74" t="s">
        <v>2</v>
      </c>
      <c r="C62" s="57">
        <f>+C42</f>
        <v>240000</v>
      </c>
      <c r="D62" s="57">
        <f>+D42</f>
        <v>240000</v>
      </c>
      <c r="E62" s="43"/>
      <c r="F62" s="6"/>
      <c r="G62" s="7"/>
    </row>
    <row r="63" spans="1:7" x14ac:dyDescent="0.2">
      <c r="A63" s="135"/>
      <c r="B63" s="75" t="s">
        <v>11</v>
      </c>
      <c r="C63" s="56">
        <f>+C43</f>
        <v>240000</v>
      </c>
      <c r="D63" s="56">
        <f>+D43</f>
        <v>240000</v>
      </c>
      <c r="E63" s="43"/>
      <c r="F63" s="6"/>
      <c r="G63" s="7"/>
    </row>
    <row r="64" spans="1:7" x14ac:dyDescent="0.2">
      <c r="A64" s="135"/>
      <c r="B64" s="75" t="s">
        <v>13</v>
      </c>
      <c r="C64" s="59"/>
      <c r="D64" s="59"/>
      <c r="E64" s="43"/>
      <c r="F64" s="6"/>
      <c r="G64" s="7"/>
    </row>
    <row r="65" spans="1:7" x14ac:dyDescent="0.2">
      <c r="A65" s="135"/>
      <c r="B65" s="74" t="s">
        <v>12</v>
      </c>
      <c r="C65" s="3"/>
      <c r="D65" s="3"/>
      <c r="E65" s="43"/>
      <c r="F65" s="63">
        <f>F66-F67</f>
        <v>-69669</v>
      </c>
      <c r="G65" s="63">
        <f>G66-G67</f>
        <v>-69669</v>
      </c>
    </row>
    <row r="66" spans="1:7" x14ac:dyDescent="0.2">
      <c r="A66" s="135"/>
      <c r="B66" s="75" t="s">
        <v>11</v>
      </c>
      <c r="C66" s="3"/>
      <c r="D66" s="3"/>
      <c r="E66" s="43"/>
    </row>
    <row r="67" spans="1:7" x14ac:dyDescent="0.2">
      <c r="A67" s="135"/>
      <c r="B67" s="75" t="s">
        <v>13</v>
      </c>
      <c r="C67" s="3"/>
      <c r="D67" s="3"/>
      <c r="E67" s="43"/>
      <c r="F67" s="65">
        <f>+F48+Instructions!C19</f>
        <v>69669</v>
      </c>
      <c r="G67" s="61">
        <f>+F67</f>
        <v>69669</v>
      </c>
    </row>
    <row r="68" spans="1:7" x14ac:dyDescent="0.2">
      <c r="A68" s="135"/>
      <c r="B68" s="79" t="s">
        <v>18</v>
      </c>
      <c r="C68" s="3"/>
      <c r="D68" s="3"/>
      <c r="E68" s="43"/>
      <c r="F68" s="62"/>
      <c r="G68" s="7"/>
    </row>
    <row r="69" spans="1:7" x14ac:dyDescent="0.2">
      <c r="A69" s="135"/>
      <c r="B69" s="74" t="s">
        <v>3</v>
      </c>
      <c r="C69" s="63">
        <f>C70-C71</f>
        <v>-50000</v>
      </c>
      <c r="D69" s="63">
        <f>D70-D71</f>
        <v>-50000</v>
      </c>
      <c r="E69" s="43"/>
      <c r="F69" s="57">
        <f>+F70-F71</f>
        <v>206000</v>
      </c>
      <c r="G69" s="57">
        <f>+G70-G71</f>
        <v>206000</v>
      </c>
    </row>
    <row r="70" spans="1:7" x14ac:dyDescent="0.2">
      <c r="A70" s="135"/>
      <c r="B70" s="75" t="s">
        <v>11</v>
      </c>
      <c r="C70" s="3"/>
      <c r="D70" s="3"/>
      <c r="E70" s="43"/>
      <c r="F70" s="56">
        <f>+F50</f>
        <v>206000</v>
      </c>
      <c r="G70" s="64">
        <f>+F50</f>
        <v>206000</v>
      </c>
    </row>
    <row r="71" spans="1:7" x14ac:dyDescent="0.2">
      <c r="A71" s="135"/>
      <c r="B71" s="75" t="s">
        <v>13</v>
      </c>
      <c r="C71" s="65">
        <f>+C51</f>
        <v>50000</v>
      </c>
      <c r="D71" s="65">
        <f>+D51</f>
        <v>50000</v>
      </c>
      <c r="E71" s="43"/>
      <c r="F71" s="6"/>
      <c r="G71" s="7"/>
    </row>
    <row r="72" spans="1:7" x14ac:dyDescent="0.2">
      <c r="A72" s="135"/>
      <c r="B72" s="74" t="s">
        <v>14</v>
      </c>
      <c r="C72" s="3"/>
      <c r="D72" s="3"/>
      <c r="E72" s="43"/>
      <c r="F72" s="6"/>
      <c r="G72" s="7"/>
    </row>
    <row r="73" spans="1:7" x14ac:dyDescent="0.2">
      <c r="A73" s="135"/>
      <c r="B73" s="75" t="s">
        <v>11</v>
      </c>
      <c r="C73" s="3"/>
      <c r="D73" s="3"/>
      <c r="E73" s="43"/>
      <c r="F73" s="6"/>
      <c r="G73" s="7"/>
    </row>
    <row r="74" spans="1:7" x14ac:dyDescent="0.2">
      <c r="A74" s="135"/>
      <c r="B74" s="75" t="s">
        <v>13</v>
      </c>
      <c r="C74" s="3"/>
      <c r="D74" s="3"/>
      <c r="E74" s="43"/>
      <c r="F74" s="6"/>
      <c r="G74" s="7"/>
    </row>
    <row r="75" spans="1:7" x14ac:dyDescent="0.2">
      <c r="A75" s="135"/>
      <c r="B75" s="74" t="s">
        <v>4</v>
      </c>
      <c r="C75" s="3"/>
      <c r="D75" s="3"/>
      <c r="E75" s="43"/>
      <c r="F75" s="6"/>
      <c r="G75" s="7"/>
    </row>
    <row r="76" spans="1:7" x14ac:dyDescent="0.2">
      <c r="A76" s="135"/>
      <c r="B76" s="75" t="s">
        <v>11</v>
      </c>
      <c r="C76" s="3"/>
      <c r="D76" s="3"/>
      <c r="E76" s="43"/>
      <c r="F76" s="6"/>
      <c r="G76" s="7"/>
    </row>
    <row r="77" spans="1:7" x14ac:dyDescent="0.2">
      <c r="A77" s="135"/>
      <c r="B77" s="75" t="s">
        <v>13</v>
      </c>
      <c r="C77" s="3"/>
      <c r="D77" s="3"/>
      <c r="E77" s="43"/>
      <c r="F77" s="6"/>
      <c r="G77" s="7"/>
    </row>
    <row r="78" spans="1:7" x14ac:dyDescent="0.2">
      <c r="A78" s="135"/>
      <c r="B78" s="76" t="s">
        <v>15</v>
      </c>
      <c r="C78" s="57">
        <f>C61+C65+C62+C69</f>
        <v>190000</v>
      </c>
      <c r="D78" s="57">
        <f>D61+D65+D62+D69</f>
        <v>190000</v>
      </c>
      <c r="E78" s="43"/>
      <c r="F78" s="57">
        <f>+F61+F65+F62+F69</f>
        <v>136331</v>
      </c>
      <c r="G78" s="57">
        <f>+G61+G65+G62+G69</f>
        <v>136331</v>
      </c>
    </row>
    <row r="79" spans="1:7" x14ac:dyDescent="0.2">
      <c r="A79" s="135"/>
      <c r="B79" s="77" t="s">
        <v>16</v>
      </c>
      <c r="C79" s="57">
        <f>C75-C72</f>
        <v>0</v>
      </c>
      <c r="D79" s="57">
        <f>D75-D72</f>
        <v>0</v>
      </c>
      <c r="E79" s="43"/>
      <c r="F79" s="57">
        <f>F75-F72</f>
        <v>0</v>
      </c>
      <c r="G79" s="57">
        <f>G75-G72</f>
        <v>0</v>
      </c>
    </row>
    <row r="80" spans="1:7" ht="16" thickBot="1" x14ac:dyDescent="0.25">
      <c r="A80" s="136"/>
      <c r="B80" s="78" t="s">
        <v>17</v>
      </c>
      <c r="C80" s="58">
        <f>C78+C79</f>
        <v>190000</v>
      </c>
      <c r="D80" s="58">
        <f>D78+D79</f>
        <v>190000</v>
      </c>
      <c r="E80" s="71"/>
      <c r="F80" s="58">
        <f>F78+F79</f>
        <v>136331</v>
      </c>
      <c r="G80" s="58">
        <f>G78+G79</f>
        <v>136331</v>
      </c>
    </row>
    <row r="81" spans="1:7" x14ac:dyDescent="0.2">
      <c r="A81" s="134">
        <v>0.54166666666666663</v>
      </c>
      <c r="B81" s="73" t="s">
        <v>19</v>
      </c>
      <c r="C81" s="20"/>
      <c r="D81" s="54"/>
      <c r="E81" s="70"/>
      <c r="F81" s="54"/>
      <c r="G81" s="55"/>
    </row>
    <row r="82" spans="1:7" x14ac:dyDescent="0.2">
      <c r="A82" s="135"/>
      <c r="B82" s="74" t="s">
        <v>2</v>
      </c>
      <c r="C82" s="57">
        <f>+C62-C84</f>
        <v>240000</v>
      </c>
      <c r="D82" s="57">
        <f>+D62-D84</f>
        <v>240000</v>
      </c>
      <c r="E82" s="43"/>
      <c r="F82" s="6"/>
      <c r="G82" s="7"/>
    </row>
    <row r="83" spans="1:7" x14ac:dyDescent="0.2">
      <c r="A83" s="135"/>
      <c r="B83" s="75" t="s">
        <v>11</v>
      </c>
      <c r="C83" s="56">
        <f>+C63</f>
        <v>240000</v>
      </c>
      <c r="D83" s="56">
        <f>+D63</f>
        <v>240000</v>
      </c>
      <c r="E83" s="43"/>
      <c r="F83" s="6"/>
      <c r="G83" s="7"/>
    </row>
    <row r="84" spans="1:7" x14ac:dyDescent="0.2">
      <c r="A84" s="135"/>
      <c r="B84" s="75" t="s">
        <v>13</v>
      </c>
      <c r="C84" s="59"/>
      <c r="D84" s="59"/>
      <c r="E84" s="43"/>
      <c r="F84" s="6"/>
      <c r="G84" s="7"/>
    </row>
    <row r="85" spans="1:7" x14ac:dyDescent="0.2">
      <c r="A85" s="135"/>
      <c r="B85" s="74" t="s">
        <v>12</v>
      </c>
      <c r="C85" s="3"/>
      <c r="D85" s="3"/>
      <c r="E85" s="43"/>
      <c r="F85" s="63">
        <f>+F86-F87</f>
        <v>-242044</v>
      </c>
      <c r="G85" s="63">
        <f>+G86-G87</f>
        <v>-203481.2</v>
      </c>
    </row>
    <row r="86" spans="1:7" x14ac:dyDescent="0.2">
      <c r="A86" s="135"/>
      <c r="B86" s="75" t="s">
        <v>11</v>
      </c>
      <c r="C86" s="3"/>
      <c r="D86" s="3"/>
      <c r="E86" s="43"/>
      <c r="F86" s="6"/>
      <c r="G86" s="7"/>
    </row>
    <row r="87" spans="1:7" x14ac:dyDescent="0.2">
      <c r="A87" s="135"/>
      <c r="B87" s="75" t="s">
        <v>13</v>
      </c>
      <c r="C87" s="3"/>
      <c r="D87" s="3"/>
      <c r="E87" s="43"/>
      <c r="F87" s="60">
        <f>+F67+SUM(Instructions!C20:C40)+F88</f>
        <v>242044</v>
      </c>
      <c r="G87" s="61">
        <f>+G67+SUM(Instructions!C20:C40)</f>
        <v>203481.2</v>
      </c>
    </row>
    <row r="88" spans="1:7" x14ac:dyDescent="0.2">
      <c r="A88" s="135"/>
      <c r="B88" s="79" t="s">
        <v>18</v>
      </c>
      <c r="C88" s="3"/>
      <c r="D88" s="3"/>
      <c r="E88" s="43"/>
      <c r="F88" s="66">
        <f>+SUM(Instructions!C41:C44)</f>
        <v>38562.800000000003</v>
      </c>
      <c r="G88" s="7"/>
    </row>
    <row r="89" spans="1:7" x14ac:dyDescent="0.2">
      <c r="A89" s="135"/>
      <c r="B89" s="74" t="s">
        <v>3</v>
      </c>
      <c r="C89" s="63">
        <f>+C90-C91</f>
        <v>-60000</v>
      </c>
      <c r="D89" s="63">
        <f>+D90-D91</f>
        <v>-60000</v>
      </c>
      <c r="E89" s="43"/>
      <c r="F89" s="57">
        <f>+F90-F91</f>
        <v>247160</v>
      </c>
      <c r="G89" s="57">
        <f>+G90-G91</f>
        <v>206000</v>
      </c>
    </row>
    <row r="90" spans="1:7" x14ac:dyDescent="0.2">
      <c r="A90" s="135"/>
      <c r="B90" s="75" t="s">
        <v>11</v>
      </c>
      <c r="C90" s="3"/>
      <c r="D90" s="3"/>
      <c r="E90" s="43"/>
      <c r="F90" s="56">
        <f>+F70+Instructions!I20*Instructions!J20</f>
        <v>247160</v>
      </c>
      <c r="G90" s="64">
        <f>+F70</f>
        <v>206000</v>
      </c>
    </row>
    <row r="91" spans="1:7" x14ac:dyDescent="0.2">
      <c r="A91" s="135"/>
      <c r="B91" s="75" t="s">
        <v>13</v>
      </c>
      <c r="C91" s="65">
        <f>+C71+Instructions!I20</f>
        <v>60000</v>
      </c>
      <c r="D91" s="65">
        <f>+D71+Instructions!I20</f>
        <v>60000</v>
      </c>
      <c r="E91" s="43"/>
      <c r="F91" s="6"/>
      <c r="G91" s="7"/>
    </row>
    <row r="92" spans="1:7" x14ac:dyDescent="0.2">
      <c r="A92" s="135"/>
      <c r="B92" s="74" t="s">
        <v>14</v>
      </c>
      <c r="C92" s="3"/>
      <c r="D92" s="3"/>
      <c r="E92" s="43"/>
      <c r="F92" s="6"/>
      <c r="G92" s="7"/>
    </row>
    <row r="93" spans="1:7" x14ac:dyDescent="0.2">
      <c r="A93" s="135"/>
      <c r="B93" s="75" t="s">
        <v>11</v>
      </c>
      <c r="C93" s="3"/>
      <c r="D93" s="3"/>
      <c r="E93" s="43"/>
      <c r="F93" s="6"/>
      <c r="G93" s="7"/>
    </row>
    <row r="94" spans="1:7" x14ac:dyDescent="0.2">
      <c r="A94" s="135"/>
      <c r="B94" s="75" t="s">
        <v>13</v>
      </c>
      <c r="C94" s="3"/>
      <c r="D94" s="3"/>
      <c r="E94" s="43"/>
      <c r="F94" s="6"/>
      <c r="G94" s="7"/>
    </row>
    <row r="95" spans="1:7" x14ac:dyDescent="0.2">
      <c r="A95" s="135"/>
      <c r="B95" s="74" t="s">
        <v>4</v>
      </c>
      <c r="C95" s="3"/>
      <c r="D95" s="3"/>
      <c r="E95" s="43"/>
      <c r="F95" s="6"/>
      <c r="G95" s="7"/>
    </row>
    <row r="96" spans="1:7" x14ac:dyDescent="0.2">
      <c r="A96" s="135"/>
      <c r="B96" s="75" t="s">
        <v>11</v>
      </c>
      <c r="C96" s="3"/>
      <c r="D96" s="3"/>
      <c r="E96" s="43"/>
      <c r="F96" s="6"/>
      <c r="G96" s="7"/>
    </row>
    <row r="97" spans="1:7" x14ac:dyDescent="0.2">
      <c r="A97" s="135"/>
      <c r="B97" s="75" t="s">
        <v>13</v>
      </c>
      <c r="C97" s="3"/>
      <c r="D97" s="3"/>
      <c r="E97" s="43"/>
      <c r="F97" s="6"/>
      <c r="G97" s="7"/>
    </row>
    <row r="98" spans="1:7" x14ac:dyDescent="0.2">
      <c r="A98" s="135"/>
      <c r="B98" s="76" t="s">
        <v>15</v>
      </c>
      <c r="C98" s="57">
        <f>C81+C85+C82+C89</f>
        <v>180000</v>
      </c>
      <c r="D98" s="57">
        <f>D81+D85+D82+D89</f>
        <v>180000</v>
      </c>
      <c r="E98" s="43"/>
      <c r="F98" s="57">
        <f>+F81+F85+F82+F89</f>
        <v>5116</v>
      </c>
      <c r="G98" s="57">
        <f>+G81+G85+G82+G89</f>
        <v>2518.7999999999884</v>
      </c>
    </row>
    <row r="99" spans="1:7" x14ac:dyDescent="0.2">
      <c r="A99" s="135"/>
      <c r="B99" s="77" t="s">
        <v>16</v>
      </c>
      <c r="C99" s="57">
        <f>C95-C92</f>
        <v>0</v>
      </c>
      <c r="D99" s="57">
        <f>D95-D92</f>
        <v>0</v>
      </c>
      <c r="E99" s="43"/>
      <c r="F99" s="57">
        <f>F95-F92</f>
        <v>0</v>
      </c>
      <c r="G99" s="57">
        <f>G95-G92</f>
        <v>0</v>
      </c>
    </row>
    <row r="100" spans="1:7" ht="16" thickBot="1" x14ac:dyDescent="0.25">
      <c r="A100" s="136"/>
      <c r="B100" s="78" t="s">
        <v>17</v>
      </c>
      <c r="C100" s="58">
        <f>C98+C99</f>
        <v>180000</v>
      </c>
      <c r="D100" s="58">
        <f>D98+D99</f>
        <v>180000</v>
      </c>
      <c r="E100" s="71"/>
      <c r="F100" s="58">
        <f>F98+F99</f>
        <v>5116</v>
      </c>
      <c r="G100" s="58">
        <f>G98+G99</f>
        <v>2518.7999999999884</v>
      </c>
    </row>
    <row r="101" spans="1:7" x14ac:dyDescent="0.2">
      <c r="A101" s="134">
        <v>0.5625</v>
      </c>
      <c r="B101" s="73" t="s">
        <v>19</v>
      </c>
      <c r="C101" s="20"/>
      <c r="D101" s="54"/>
      <c r="E101" s="70"/>
      <c r="F101" s="54"/>
      <c r="G101" s="55"/>
    </row>
    <row r="102" spans="1:7" x14ac:dyDescent="0.2">
      <c r="A102" s="135"/>
      <c r="B102" s="74" t="s">
        <v>2</v>
      </c>
      <c r="C102" s="57">
        <f>+C82</f>
        <v>240000</v>
      </c>
      <c r="D102" s="57">
        <f>+D82</f>
        <v>240000</v>
      </c>
      <c r="E102" s="43"/>
      <c r="F102" s="6"/>
      <c r="G102" s="7"/>
    </row>
    <row r="103" spans="1:7" x14ac:dyDescent="0.2">
      <c r="A103" s="135"/>
      <c r="B103" s="75" t="s">
        <v>11</v>
      </c>
      <c r="C103" s="56">
        <f>+C83</f>
        <v>240000</v>
      </c>
      <c r="D103" s="56">
        <f>+D83</f>
        <v>240000</v>
      </c>
      <c r="E103" s="43"/>
      <c r="F103" s="6"/>
      <c r="G103" s="7"/>
    </row>
    <row r="104" spans="1:7" x14ac:dyDescent="0.2">
      <c r="A104" s="135"/>
      <c r="B104" s="75" t="s">
        <v>13</v>
      </c>
      <c r="C104" s="59"/>
      <c r="D104" s="59"/>
      <c r="E104" s="43"/>
      <c r="F104" s="6"/>
      <c r="G104" s="7"/>
    </row>
    <row r="105" spans="1:7" x14ac:dyDescent="0.2">
      <c r="A105" s="135"/>
      <c r="B105" s="74" t="s">
        <v>12</v>
      </c>
      <c r="C105" s="3"/>
      <c r="D105" s="3"/>
      <c r="E105" s="43"/>
      <c r="F105" s="63">
        <f>+F106-F107</f>
        <v>-242044</v>
      </c>
      <c r="G105" s="63">
        <f>+G106-G107</f>
        <v>-242044</v>
      </c>
    </row>
    <row r="106" spans="1:7" x14ac:dyDescent="0.2">
      <c r="A106" s="135"/>
      <c r="B106" s="75" t="s">
        <v>11</v>
      </c>
      <c r="C106" s="3"/>
      <c r="D106" s="3"/>
      <c r="E106" s="43"/>
      <c r="F106" s="6"/>
      <c r="G106" s="7"/>
    </row>
    <row r="107" spans="1:7" x14ac:dyDescent="0.2">
      <c r="A107" s="135"/>
      <c r="B107" s="75" t="s">
        <v>13</v>
      </c>
      <c r="C107" s="3"/>
      <c r="D107" s="3"/>
      <c r="E107" s="43"/>
      <c r="F107" s="60">
        <f>+F87</f>
        <v>242044</v>
      </c>
      <c r="G107" s="61">
        <f>+G87+F88</f>
        <v>242044</v>
      </c>
    </row>
    <row r="108" spans="1:7" x14ac:dyDescent="0.2">
      <c r="A108" s="135"/>
      <c r="B108" s="79" t="s">
        <v>18</v>
      </c>
      <c r="C108" s="3"/>
      <c r="D108" s="3"/>
      <c r="E108" s="43"/>
      <c r="F108" s="62">
        <f>+SUM(Instructions!C62:C65)</f>
        <v>0</v>
      </c>
      <c r="G108" s="7"/>
    </row>
    <row r="109" spans="1:7" x14ac:dyDescent="0.2">
      <c r="A109" s="135"/>
      <c r="B109" s="74" t="s">
        <v>3</v>
      </c>
      <c r="C109" s="63">
        <f>+C110-C111</f>
        <v>-60000</v>
      </c>
      <c r="D109" s="63">
        <f>+D110-D111</f>
        <v>-60000</v>
      </c>
      <c r="E109" s="43"/>
      <c r="F109" s="57">
        <f>+F110-F111</f>
        <v>247160</v>
      </c>
      <c r="G109" s="57">
        <f>+G110-G111</f>
        <v>247160</v>
      </c>
    </row>
    <row r="110" spans="1:7" x14ac:dyDescent="0.2">
      <c r="A110" s="135"/>
      <c r="B110" s="75" t="s">
        <v>11</v>
      </c>
      <c r="C110" s="3"/>
      <c r="D110" s="3"/>
      <c r="E110" s="43"/>
      <c r="F110" s="56">
        <f>+F90+Instructions!I41*Instructions!J41</f>
        <v>247160</v>
      </c>
      <c r="G110" s="64">
        <f>+F90</f>
        <v>247160</v>
      </c>
    </row>
    <row r="111" spans="1:7" x14ac:dyDescent="0.2">
      <c r="A111" s="135"/>
      <c r="B111" s="75" t="s">
        <v>13</v>
      </c>
      <c r="C111" s="65">
        <f>+C91+Instructions!I41</f>
        <v>60000</v>
      </c>
      <c r="D111" s="65">
        <f>+D91+Instructions!I41</f>
        <v>60000</v>
      </c>
      <c r="E111" s="43"/>
      <c r="F111" s="6"/>
      <c r="G111" s="7"/>
    </row>
    <row r="112" spans="1:7" x14ac:dyDescent="0.2">
      <c r="A112" s="135"/>
      <c r="B112" s="74" t="s">
        <v>14</v>
      </c>
      <c r="C112" s="3"/>
      <c r="D112" s="3"/>
      <c r="E112" s="43"/>
      <c r="F112" s="6"/>
      <c r="G112" s="7"/>
    </row>
    <row r="113" spans="1:7" x14ac:dyDescent="0.2">
      <c r="A113" s="135"/>
      <c r="B113" s="75" t="s">
        <v>11</v>
      </c>
      <c r="C113" s="3"/>
      <c r="D113" s="3"/>
      <c r="E113" s="43"/>
      <c r="F113" s="6"/>
      <c r="G113" s="7"/>
    </row>
    <row r="114" spans="1:7" x14ac:dyDescent="0.2">
      <c r="A114" s="135"/>
      <c r="B114" s="75" t="s">
        <v>13</v>
      </c>
      <c r="C114" s="3"/>
      <c r="D114" s="3"/>
      <c r="E114" s="43"/>
      <c r="F114" s="6"/>
      <c r="G114" s="7"/>
    </row>
    <row r="115" spans="1:7" x14ac:dyDescent="0.2">
      <c r="A115" s="135"/>
      <c r="B115" s="74" t="s">
        <v>4</v>
      </c>
      <c r="C115" s="3"/>
      <c r="D115" s="3"/>
      <c r="E115" s="43"/>
      <c r="F115" s="6"/>
      <c r="G115" s="7"/>
    </row>
    <row r="116" spans="1:7" x14ac:dyDescent="0.2">
      <c r="A116" s="135"/>
      <c r="B116" s="75" t="s">
        <v>11</v>
      </c>
      <c r="C116" s="3"/>
      <c r="D116" s="3"/>
      <c r="E116" s="43"/>
      <c r="F116" s="6"/>
      <c r="G116" s="7"/>
    </row>
    <row r="117" spans="1:7" x14ac:dyDescent="0.2">
      <c r="A117" s="135"/>
      <c r="B117" s="75" t="s">
        <v>13</v>
      </c>
      <c r="C117" s="3"/>
      <c r="D117" s="3"/>
      <c r="E117" s="43"/>
      <c r="F117" s="6"/>
      <c r="G117" s="7"/>
    </row>
    <row r="118" spans="1:7" x14ac:dyDescent="0.2">
      <c r="A118" s="135"/>
      <c r="B118" s="76" t="s">
        <v>15</v>
      </c>
      <c r="C118" s="57">
        <f>C101+C105+C102+C109</f>
        <v>180000</v>
      </c>
      <c r="D118" s="57">
        <f>D101+D105+D102+D109</f>
        <v>180000</v>
      </c>
      <c r="E118" s="43"/>
      <c r="F118" s="57">
        <f>+F101+F105+F102+F109</f>
        <v>5116</v>
      </c>
      <c r="G118" s="57">
        <f>+G101+G105+G102+G109</f>
        <v>5116</v>
      </c>
    </row>
    <row r="119" spans="1:7" x14ac:dyDescent="0.2">
      <c r="A119" s="135"/>
      <c r="B119" s="77" t="s">
        <v>16</v>
      </c>
      <c r="C119" s="57">
        <f>C115-C112</f>
        <v>0</v>
      </c>
      <c r="D119" s="57">
        <f>D115-D112</f>
        <v>0</v>
      </c>
      <c r="E119" s="43"/>
      <c r="F119" s="57">
        <f>F115-F112</f>
        <v>0</v>
      </c>
      <c r="G119" s="57">
        <f>G115-G112</f>
        <v>0</v>
      </c>
    </row>
    <row r="120" spans="1:7" ht="16" thickBot="1" x14ac:dyDescent="0.25">
      <c r="A120" s="136"/>
      <c r="B120" s="78" t="s">
        <v>17</v>
      </c>
      <c r="C120" s="58">
        <f>C118+C119</f>
        <v>180000</v>
      </c>
      <c r="D120" s="58">
        <f>D118+D119</f>
        <v>180000</v>
      </c>
      <c r="E120" s="71"/>
      <c r="F120" s="58">
        <f>F118+F119</f>
        <v>5116</v>
      </c>
      <c r="G120" s="58">
        <f>G118+G119</f>
        <v>5116</v>
      </c>
    </row>
  </sheetData>
  <autoFilter ref="A1:G120" xr:uid="{62270AD9-3A24-4523-B7E0-609B0537C076}"/>
  <mergeCells count="6">
    <mergeCell ref="A101:A120"/>
    <mergeCell ref="A2:A20"/>
    <mergeCell ref="A21:A40"/>
    <mergeCell ref="A41:A60"/>
    <mergeCell ref="A61:A80"/>
    <mergeCell ref="A81:A10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0BE6-3F8B-48CA-B60B-B1A10EB83E8C}">
  <sheetPr filterMode="1"/>
  <dimension ref="A1:AT54"/>
  <sheetViews>
    <sheetView tabSelected="1" topLeftCell="Y1" workbookViewId="0">
      <selection activeCell="AT50" sqref="AC24:AT50"/>
    </sheetView>
  </sheetViews>
  <sheetFormatPr baseColWidth="10" defaultColWidth="8.83203125" defaultRowHeight="15" x14ac:dyDescent="0.2"/>
  <cols>
    <col min="2" max="2" width="28.5" bestFit="1" customWidth="1"/>
    <col min="3" max="3" width="10.33203125" style="1" bestFit="1" customWidth="1"/>
    <col min="4" max="4" width="10.5" bestFit="1" customWidth="1"/>
    <col min="9" max="9" width="21.83203125" bestFit="1" customWidth="1"/>
    <col min="10" max="10" width="28.5" bestFit="1" customWidth="1"/>
    <col min="11" max="11" width="19.6640625" bestFit="1" customWidth="1"/>
    <col min="12" max="12" width="9.33203125" bestFit="1" customWidth="1"/>
    <col min="13" max="13" width="10.5" bestFit="1" customWidth="1"/>
    <col min="14" max="14" width="25" style="116" bestFit="1" customWidth="1"/>
    <col min="18" max="18" width="10.5" bestFit="1" customWidth="1"/>
    <col min="20" max="20" width="10.5" bestFit="1" customWidth="1"/>
    <col min="21" max="21" width="53.5" style="138" bestFit="1" customWidth="1"/>
    <col min="22" max="22" width="19.6640625" bestFit="1" customWidth="1"/>
    <col min="23" max="23" width="23.6640625" bestFit="1" customWidth="1"/>
    <col min="33" max="33" width="10.5" bestFit="1" customWidth="1"/>
    <col min="40" max="40" width="11.5" bestFit="1" customWidth="1"/>
    <col min="41" max="41" width="10.5" bestFit="1" customWidth="1"/>
    <col min="44" max="44" width="37.6640625" bestFit="1" customWidth="1"/>
  </cols>
  <sheetData>
    <row r="1" spans="1:46" s="116" customFormat="1" x14ac:dyDescent="0.2">
      <c r="A1" s="116" t="s">
        <v>65</v>
      </c>
      <c r="B1" s="116" t="s">
        <v>64</v>
      </c>
      <c r="C1" s="120" t="s">
        <v>66</v>
      </c>
      <c r="D1" s="116" t="s">
        <v>67</v>
      </c>
      <c r="E1" s="116" t="s">
        <v>68</v>
      </c>
      <c r="F1" s="116" t="s">
        <v>8</v>
      </c>
      <c r="G1" s="116" t="s">
        <v>78</v>
      </c>
      <c r="I1" s="114" t="s">
        <v>47</v>
      </c>
      <c r="J1" s="114" t="s">
        <v>48</v>
      </c>
      <c r="K1" s="114" t="s">
        <v>49</v>
      </c>
      <c r="L1" s="114" t="s">
        <v>50</v>
      </c>
      <c r="M1" s="114" t="s">
        <v>51</v>
      </c>
      <c r="N1" s="114" t="s">
        <v>52</v>
      </c>
      <c r="O1" s="114" t="s">
        <v>53</v>
      </c>
      <c r="P1" s="114" t="s">
        <v>54</v>
      </c>
      <c r="Q1" s="114" t="s">
        <v>55</v>
      </c>
      <c r="R1" s="114" t="s">
        <v>56</v>
      </c>
      <c r="S1" s="114" t="s">
        <v>57</v>
      </c>
      <c r="T1" s="114" t="s">
        <v>58</v>
      </c>
      <c r="U1" s="137" t="s">
        <v>59</v>
      </c>
      <c r="V1" s="115" t="s">
        <v>60</v>
      </c>
      <c r="W1" s="115" t="s">
        <v>72</v>
      </c>
      <c r="AC1" s="125" t="s">
        <v>47</v>
      </c>
      <c r="AD1" s="125" t="s">
        <v>48</v>
      </c>
      <c r="AE1" s="125" t="s">
        <v>49</v>
      </c>
      <c r="AF1" s="125" t="s">
        <v>50</v>
      </c>
      <c r="AG1" s="125" t="s">
        <v>51</v>
      </c>
      <c r="AH1" s="125" t="s">
        <v>52</v>
      </c>
      <c r="AI1" s="125" t="s">
        <v>53</v>
      </c>
      <c r="AJ1" s="125" t="s">
        <v>54</v>
      </c>
      <c r="AK1" s="125" t="s">
        <v>8</v>
      </c>
      <c r="AL1" s="125" t="s">
        <v>55</v>
      </c>
      <c r="AM1" s="125" t="s">
        <v>74</v>
      </c>
      <c r="AN1" s="125" t="s">
        <v>56</v>
      </c>
      <c r="AO1" s="125" t="s">
        <v>75</v>
      </c>
      <c r="AP1" s="125" t="s">
        <v>57</v>
      </c>
      <c r="AQ1" s="125" t="s">
        <v>58</v>
      </c>
      <c r="AR1" s="125" t="s">
        <v>59</v>
      </c>
      <c r="AS1" s="126" t="s">
        <v>60</v>
      </c>
      <c r="AT1" s="126" t="s">
        <v>72</v>
      </c>
    </row>
    <row r="2" spans="1:46" s="116" customFormat="1" hidden="1" x14ac:dyDescent="0.2">
      <c r="A2" s="119">
        <f>Instructions!A3</f>
        <v>0.33333333333333331</v>
      </c>
      <c r="B2" s="116" t="s">
        <v>69</v>
      </c>
      <c r="C2" s="121" t="s">
        <v>9</v>
      </c>
      <c r="D2" s="108">
        <v>40000</v>
      </c>
      <c r="E2" s="116" t="s">
        <v>70</v>
      </c>
      <c r="I2" s="118" t="str">
        <f ca="1">TEXT(NOW(),"YYYMMDD-HMS")&amp;"-"&amp;TEXT(ROW(),"000")</f>
        <v>20190913-135059-002</v>
      </c>
      <c r="J2" t="str">
        <f>B2</f>
        <v>Cash Transfer</v>
      </c>
      <c r="K2" s="118" t="str">
        <f ca="1">I2</f>
        <v>20190913-135059-002</v>
      </c>
      <c r="L2">
        <v>1</v>
      </c>
      <c r="M2" s="117">
        <f ca="1">TODAY()</f>
        <v>43721</v>
      </c>
      <c r="N2" s="119" t="str">
        <f ca="1">"ext.UC1."&amp;TEXT(A2,"HHMM.")&amp;TEXT(TODAY(),"YmMD")&amp;TEXT(ROW(),"000000")</f>
        <v>ext.UC1.0800.190913000002</v>
      </c>
      <c r="O2" t="s">
        <v>62</v>
      </c>
      <c r="P2" t="str">
        <f>E2</f>
        <v>RECEIVE</v>
      </c>
      <c r="Q2" t="str">
        <f t="shared" ref="Q2:Q14" si="0">C2</f>
        <v>USD</v>
      </c>
      <c r="R2" s="14">
        <f t="shared" ref="R2:R14" si="1">D2</f>
        <v>40000</v>
      </c>
      <c r="S2" t="s">
        <v>81</v>
      </c>
      <c r="T2" s="117">
        <f ca="1">M2</f>
        <v>43721</v>
      </c>
      <c r="U2" s="138" t="str">
        <f ca="1">"[UC1] "&amp;J2&amp;REPT(" ",28-LEN(J2))&amp;" ["&amp;TEXT(NOW(),"DD.MM.YY")&amp;"-"&amp;TEXT(A2,"HH:MM")&amp;"]"</f>
        <v>[UC1] Cash Transfer                [13.09.19-08:00]</v>
      </c>
      <c r="V2" s="116" t="s">
        <v>71</v>
      </c>
      <c r="W2" s="118" t="str">
        <f ca="1">O2&amp;SUBSTITUTE(I2,"-","")</f>
        <v>HSBEL20190913135059002</v>
      </c>
      <c r="AC2" s="118" t="str">
        <f t="shared" ref="AC2:AC23" ca="1" si="2">I2</f>
        <v>20190913-135059-002</v>
      </c>
      <c r="AD2" t="s">
        <v>80</v>
      </c>
      <c r="AE2" s="118" t="str">
        <f t="shared" ref="AE2:AE23" ca="1" si="3">K2</f>
        <v>20190913-135059-002</v>
      </c>
      <c r="AF2">
        <f t="shared" ref="AF2:AF23" si="4">L2</f>
        <v>1</v>
      </c>
      <c r="AG2" s="117">
        <f t="shared" ref="AG2:AG23" ca="1" si="5">M2</f>
        <v>43721</v>
      </c>
      <c r="AH2" s="119" t="str">
        <f t="shared" ref="AH2:AH23" ca="1" si="6">N2</f>
        <v>ext.UC1.0800.190913000002</v>
      </c>
      <c r="AI2" t="s">
        <v>77</v>
      </c>
      <c r="AJ2" t="s">
        <v>82</v>
      </c>
      <c r="AK2">
        <f t="shared" ref="AK2:AK23" si="7">F2</f>
        <v>0</v>
      </c>
      <c r="AL2">
        <f t="shared" ref="AL2:AL23" si="8">G2</f>
        <v>0</v>
      </c>
      <c r="AM2" t="str">
        <f t="shared" ref="AM2:AM23" si="9">Q2</f>
        <v>USD</v>
      </c>
      <c r="AN2" s="14">
        <f t="shared" ref="AN2:AN23" si="10">D2*F2</f>
        <v>0</v>
      </c>
      <c r="AO2"/>
      <c r="AP2" t="str">
        <f t="shared" ref="AP2:AP23" si="11">S2</f>
        <v>ACTUAL</v>
      </c>
      <c r="AQ2"/>
      <c r="AR2" t="str">
        <f ca="1">U2</f>
        <v>[UC1] Cash Transfer                [13.09.19-08:00]</v>
      </c>
      <c r="AS2" t="s">
        <v>79</v>
      </c>
      <c r="AT2" s="118" t="str">
        <f t="shared" ref="AT2:AT23" ca="1" si="12">W2</f>
        <v>HSBEL20190913135059002</v>
      </c>
    </row>
    <row r="3" spans="1:46" hidden="1" x14ac:dyDescent="0.2">
      <c r="A3" s="84">
        <v>0.375</v>
      </c>
      <c r="B3" s="116" t="s">
        <v>69</v>
      </c>
      <c r="C3" s="24" t="s">
        <v>9</v>
      </c>
      <c r="D3" s="109">
        <v>25000</v>
      </c>
      <c r="E3" s="116" t="s">
        <v>70</v>
      </c>
      <c r="F3" s="116"/>
      <c r="G3" s="116"/>
      <c r="I3" s="118" t="str">
        <f t="shared" ref="I3:I50" ca="1" si="13">TEXT(NOW(),"YYYMMDD-HMS")&amp;"-"&amp;TEXT(ROW(),"000")</f>
        <v>20190913-135059-003</v>
      </c>
      <c r="J3" t="str">
        <f t="shared" ref="J3:J50" si="14">B3</f>
        <v>Cash Transfer</v>
      </c>
      <c r="K3" s="118" t="str">
        <f t="shared" ref="K3:K50" ca="1" si="15">I3</f>
        <v>20190913-135059-003</v>
      </c>
      <c r="L3">
        <v>1</v>
      </c>
      <c r="M3" s="117">
        <f t="shared" ref="M3:M50" ca="1" si="16">TODAY()</f>
        <v>43721</v>
      </c>
      <c r="N3" s="119" t="str">
        <f t="shared" ref="N3:N50" ca="1" si="17">"ext.UC1."&amp;TEXT(A3,"HHMM.")&amp;TEXT(TODAY(),"YmMD")&amp;TEXT(ROW(),"000000")</f>
        <v>ext.UC1.0900.190913000003</v>
      </c>
      <c r="O3" t="s">
        <v>62</v>
      </c>
      <c r="P3" t="str">
        <f t="shared" ref="P3:P14" si="18">E3</f>
        <v>RECEIVE</v>
      </c>
      <c r="Q3" t="str">
        <f t="shared" si="0"/>
        <v>USD</v>
      </c>
      <c r="R3" s="14">
        <f t="shared" si="1"/>
        <v>25000</v>
      </c>
      <c r="S3" t="s">
        <v>81</v>
      </c>
      <c r="T3" s="117">
        <f ca="1">T2</f>
        <v>43721</v>
      </c>
      <c r="U3" s="138" t="str">
        <f t="shared" ref="U3:U50" ca="1" si="19">"[UC1] "&amp;J3&amp;REPT(" ",28-LEN(J3))&amp;" ["&amp;TEXT(NOW(),"DD.MM.YY")&amp;"-"&amp;TEXT(A3,"HH:MM")&amp;"]"</f>
        <v>[UC1] Cash Transfer                [13.09.19-09:00]</v>
      </c>
      <c r="V3" s="116" t="str">
        <f>V2</f>
        <v>HOMESEND BELGIUM</v>
      </c>
      <c r="W3" s="118" t="str">
        <f t="shared" ref="W3:W50" ca="1" si="20">O3&amp;SUBSTITUTE(I3,"-","")</f>
        <v>HSBEL20190913135059003</v>
      </c>
      <c r="AC3" s="118" t="str">
        <f t="shared" ca="1" si="2"/>
        <v>20190913-135059-003</v>
      </c>
      <c r="AD3" t="s">
        <v>80</v>
      </c>
      <c r="AE3" s="118" t="str">
        <f t="shared" ca="1" si="3"/>
        <v>20190913-135059-003</v>
      </c>
      <c r="AF3">
        <f t="shared" si="4"/>
        <v>1</v>
      </c>
      <c r="AG3" s="117">
        <f t="shared" ca="1" si="5"/>
        <v>43721</v>
      </c>
      <c r="AH3" s="119" t="str">
        <f t="shared" ca="1" si="6"/>
        <v>ext.UC1.0900.190913000003</v>
      </c>
      <c r="AI3" t="s">
        <v>77</v>
      </c>
      <c r="AJ3" t="s">
        <v>82</v>
      </c>
      <c r="AK3">
        <f t="shared" si="7"/>
        <v>0</v>
      </c>
      <c r="AL3">
        <f t="shared" si="8"/>
        <v>0</v>
      </c>
      <c r="AM3" t="str">
        <f t="shared" si="9"/>
        <v>USD</v>
      </c>
      <c r="AN3" s="14">
        <f t="shared" si="10"/>
        <v>0</v>
      </c>
      <c r="AP3" t="str">
        <f t="shared" si="11"/>
        <v>ACTUAL</v>
      </c>
      <c r="AR3" t="str">
        <f t="shared" ref="AR2:AR23" ca="1" si="21">U3</f>
        <v>[UC1] Cash Transfer                [13.09.19-09:00]</v>
      </c>
      <c r="AS3" t="s">
        <v>79</v>
      </c>
      <c r="AT3" s="118" t="str">
        <f t="shared" ca="1" si="12"/>
        <v>HSBEL20190913135059003</v>
      </c>
    </row>
    <row r="4" spans="1:46" hidden="1" x14ac:dyDescent="0.2">
      <c r="A4" s="85">
        <v>0.41666666666666669</v>
      </c>
      <c r="B4" s="116" t="s">
        <v>69</v>
      </c>
      <c r="C4" s="122" t="s">
        <v>9</v>
      </c>
      <c r="D4" s="28">
        <v>75000</v>
      </c>
      <c r="E4" s="116" t="s">
        <v>70</v>
      </c>
      <c r="F4" s="116"/>
      <c r="G4" s="116"/>
      <c r="I4" s="118" t="str">
        <f t="shared" ca="1" si="13"/>
        <v>20190913-135059-004</v>
      </c>
      <c r="J4" t="str">
        <f t="shared" si="14"/>
        <v>Cash Transfer</v>
      </c>
      <c r="K4" s="118" t="str">
        <f t="shared" ca="1" si="15"/>
        <v>20190913-135059-004</v>
      </c>
      <c r="L4">
        <v>1</v>
      </c>
      <c r="M4" s="117">
        <f t="shared" ca="1" si="16"/>
        <v>43721</v>
      </c>
      <c r="N4" s="119" t="str">
        <f t="shared" ca="1" si="17"/>
        <v>ext.UC1.1000.190913000004</v>
      </c>
      <c r="O4" t="s">
        <v>62</v>
      </c>
      <c r="P4" t="str">
        <f t="shared" si="18"/>
        <v>RECEIVE</v>
      </c>
      <c r="Q4" t="str">
        <f t="shared" si="0"/>
        <v>USD</v>
      </c>
      <c r="R4" s="14">
        <f t="shared" si="1"/>
        <v>75000</v>
      </c>
      <c r="S4" t="s">
        <v>81</v>
      </c>
      <c r="T4" s="117">
        <f t="shared" ref="T4:T50" ca="1" si="22">T3</f>
        <v>43721</v>
      </c>
      <c r="U4" s="138" t="str">
        <f t="shared" ca="1" si="19"/>
        <v>[UC1] Cash Transfer                [13.09.19-10:00]</v>
      </c>
      <c r="V4" s="116" t="str">
        <f t="shared" ref="V4:V50" si="23">V3</f>
        <v>HOMESEND BELGIUM</v>
      </c>
      <c r="W4" s="118" t="str">
        <f t="shared" ca="1" si="20"/>
        <v>HSBEL20190913135059004</v>
      </c>
      <c r="AC4" s="118" t="str">
        <f t="shared" ca="1" si="2"/>
        <v>20190913-135059-004</v>
      </c>
      <c r="AD4" t="s">
        <v>80</v>
      </c>
      <c r="AE4" s="118" t="str">
        <f t="shared" ca="1" si="3"/>
        <v>20190913-135059-004</v>
      </c>
      <c r="AF4">
        <f t="shared" si="4"/>
        <v>1</v>
      </c>
      <c r="AG4" s="117">
        <f t="shared" ca="1" si="5"/>
        <v>43721</v>
      </c>
      <c r="AH4" s="119" t="str">
        <f t="shared" ca="1" si="6"/>
        <v>ext.UC1.1000.190913000004</v>
      </c>
      <c r="AI4" t="s">
        <v>77</v>
      </c>
      <c r="AJ4" t="s">
        <v>82</v>
      </c>
      <c r="AK4">
        <f t="shared" si="7"/>
        <v>0</v>
      </c>
      <c r="AL4">
        <f t="shared" si="8"/>
        <v>0</v>
      </c>
      <c r="AM4" t="str">
        <f t="shared" si="9"/>
        <v>USD</v>
      </c>
      <c r="AN4" s="14">
        <f t="shared" si="10"/>
        <v>0</v>
      </c>
      <c r="AP4" t="str">
        <f t="shared" si="11"/>
        <v>ACTUAL</v>
      </c>
      <c r="AR4" t="str">
        <f t="shared" ca="1" si="21"/>
        <v>[UC1] Cash Transfer                [13.09.19-10:00]</v>
      </c>
      <c r="AS4" t="s">
        <v>79</v>
      </c>
      <c r="AT4" s="118" t="str">
        <f t="shared" ca="1" si="12"/>
        <v>HSBEL20190913135059004</v>
      </c>
    </row>
    <row r="5" spans="1:46" hidden="1" x14ac:dyDescent="0.2">
      <c r="A5" s="85">
        <v>0.41666666666666669</v>
      </c>
      <c r="B5" s="116" t="s">
        <v>69</v>
      </c>
      <c r="C5" s="122" t="s">
        <v>9</v>
      </c>
      <c r="D5" s="28">
        <v>40000</v>
      </c>
      <c r="E5" s="116" t="s">
        <v>70</v>
      </c>
      <c r="F5" s="116"/>
      <c r="G5" s="116"/>
      <c r="I5" s="118" t="str">
        <f t="shared" ca="1" si="13"/>
        <v>20190913-135059-005</v>
      </c>
      <c r="J5" t="str">
        <f t="shared" si="14"/>
        <v>Cash Transfer</v>
      </c>
      <c r="K5" s="118" t="str">
        <f t="shared" ca="1" si="15"/>
        <v>20190913-135059-005</v>
      </c>
      <c r="L5">
        <v>1</v>
      </c>
      <c r="M5" s="117">
        <f t="shared" ca="1" si="16"/>
        <v>43721</v>
      </c>
      <c r="N5" s="119" t="str">
        <f t="shared" ca="1" si="17"/>
        <v>ext.UC1.1000.190913000005</v>
      </c>
      <c r="O5" t="s">
        <v>62</v>
      </c>
      <c r="P5" t="str">
        <f t="shared" si="18"/>
        <v>RECEIVE</v>
      </c>
      <c r="Q5" t="str">
        <f t="shared" si="0"/>
        <v>USD</v>
      </c>
      <c r="R5" s="14">
        <f t="shared" si="1"/>
        <v>40000</v>
      </c>
      <c r="S5" t="s">
        <v>81</v>
      </c>
      <c r="T5" s="117">
        <f t="shared" ca="1" si="22"/>
        <v>43721</v>
      </c>
      <c r="U5" s="138" t="str">
        <f t="shared" ca="1" si="19"/>
        <v>[UC1] Cash Transfer                [13.09.19-10:00]</v>
      </c>
      <c r="V5" s="116" t="str">
        <f t="shared" si="23"/>
        <v>HOMESEND BELGIUM</v>
      </c>
      <c r="W5" s="118" t="str">
        <f t="shared" ca="1" si="20"/>
        <v>HSBEL20190913135059005</v>
      </c>
      <c r="AC5" s="118" t="str">
        <f t="shared" ca="1" si="2"/>
        <v>20190913-135059-005</v>
      </c>
      <c r="AD5" t="s">
        <v>80</v>
      </c>
      <c r="AE5" s="118" t="str">
        <f t="shared" ca="1" si="3"/>
        <v>20190913-135059-005</v>
      </c>
      <c r="AF5">
        <f t="shared" si="4"/>
        <v>1</v>
      </c>
      <c r="AG5" s="117">
        <f t="shared" ca="1" si="5"/>
        <v>43721</v>
      </c>
      <c r="AH5" s="119" t="str">
        <f t="shared" ca="1" si="6"/>
        <v>ext.UC1.1000.190913000005</v>
      </c>
      <c r="AI5" t="s">
        <v>77</v>
      </c>
      <c r="AJ5" t="s">
        <v>82</v>
      </c>
      <c r="AK5">
        <f t="shared" si="7"/>
        <v>0</v>
      </c>
      <c r="AL5">
        <f t="shared" si="8"/>
        <v>0</v>
      </c>
      <c r="AM5" t="str">
        <f t="shared" si="9"/>
        <v>USD</v>
      </c>
      <c r="AN5" s="14">
        <f t="shared" si="10"/>
        <v>0</v>
      </c>
      <c r="AP5" t="str">
        <f t="shared" si="11"/>
        <v>ACTUAL</v>
      </c>
      <c r="AR5" t="str">
        <f t="shared" ca="1" si="21"/>
        <v>[UC1] Cash Transfer                [13.09.19-10:00]</v>
      </c>
      <c r="AS5" t="s">
        <v>79</v>
      </c>
      <c r="AT5" s="118" t="str">
        <f t="shared" ca="1" si="12"/>
        <v>HSBEL20190913135059005</v>
      </c>
    </row>
    <row r="6" spans="1:46" hidden="1" x14ac:dyDescent="0.2">
      <c r="A6" s="85">
        <v>0.41666666666666669</v>
      </c>
      <c r="B6" s="116" t="s">
        <v>69</v>
      </c>
      <c r="C6" s="122" t="s">
        <v>9</v>
      </c>
      <c r="D6" s="28">
        <v>10000</v>
      </c>
      <c r="E6" s="116" t="s">
        <v>70</v>
      </c>
      <c r="F6" s="116"/>
      <c r="G6" s="116"/>
      <c r="I6" s="118" t="str">
        <f t="shared" ca="1" si="13"/>
        <v>20190913-135059-006</v>
      </c>
      <c r="J6" t="str">
        <f t="shared" si="14"/>
        <v>Cash Transfer</v>
      </c>
      <c r="K6" s="118" t="str">
        <f t="shared" ca="1" si="15"/>
        <v>20190913-135059-006</v>
      </c>
      <c r="L6">
        <v>1</v>
      </c>
      <c r="M6" s="117">
        <f t="shared" ca="1" si="16"/>
        <v>43721</v>
      </c>
      <c r="N6" s="119" t="str">
        <f t="shared" ca="1" si="17"/>
        <v>ext.UC1.1000.190913000006</v>
      </c>
      <c r="O6" t="s">
        <v>62</v>
      </c>
      <c r="P6" t="str">
        <f t="shared" si="18"/>
        <v>RECEIVE</v>
      </c>
      <c r="Q6" t="str">
        <f t="shared" si="0"/>
        <v>USD</v>
      </c>
      <c r="R6" s="14">
        <f t="shared" si="1"/>
        <v>10000</v>
      </c>
      <c r="S6" t="s">
        <v>81</v>
      </c>
      <c r="T6" s="117">
        <f t="shared" ca="1" si="22"/>
        <v>43721</v>
      </c>
      <c r="U6" s="138" t="str">
        <f t="shared" ca="1" si="19"/>
        <v>[UC1] Cash Transfer                [13.09.19-10:00]</v>
      </c>
      <c r="V6" s="116" t="str">
        <f t="shared" si="23"/>
        <v>HOMESEND BELGIUM</v>
      </c>
      <c r="W6" s="118" t="str">
        <f t="shared" ca="1" si="20"/>
        <v>HSBEL20190913135059006</v>
      </c>
      <c r="AC6" s="118" t="str">
        <f t="shared" ca="1" si="2"/>
        <v>20190913-135059-006</v>
      </c>
      <c r="AD6" t="s">
        <v>80</v>
      </c>
      <c r="AE6" s="118" t="str">
        <f t="shared" ca="1" si="3"/>
        <v>20190913-135059-006</v>
      </c>
      <c r="AF6">
        <f t="shared" si="4"/>
        <v>1</v>
      </c>
      <c r="AG6" s="117">
        <f t="shared" ca="1" si="5"/>
        <v>43721</v>
      </c>
      <c r="AH6" s="119" t="str">
        <f t="shared" ca="1" si="6"/>
        <v>ext.UC1.1000.190913000006</v>
      </c>
      <c r="AI6" t="s">
        <v>77</v>
      </c>
      <c r="AJ6" t="s">
        <v>82</v>
      </c>
      <c r="AK6">
        <f t="shared" si="7"/>
        <v>0</v>
      </c>
      <c r="AL6">
        <f t="shared" si="8"/>
        <v>0</v>
      </c>
      <c r="AM6" t="str">
        <f t="shared" si="9"/>
        <v>USD</v>
      </c>
      <c r="AN6" s="14">
        <f t="shared" si="10"/>
        <v>0</v>
      </c>
      <c r="AP6" t="str">
        <f t="shared" si="11"/>
        <v>ACTUAL</v>
      </c>
      <c r="AR6" t="str">
        <f t="shared" ca="1" si="21"/>
        <v>[UC1] Cash Transfer                [13.09.19-10:00]</v>
      </c>
      <c r="AS6" t="s">
        <v>79</v>
      </c>
      <c r="AT6" s="118" t="str">
        <f t="shared" ca="1" si="12"/>
        <v>HSBEL20190913135059006</v>
      </c>
    </row>
    <row r="7" spans="1:46" hidden="1" x14ac:dyDescent="0.2">
      <c r="A7" s="85">
        <v>0.41666666666666669</v>
      </c>
      <c r="B7" s="116" t="s">
        <v>61</v>
      </c>
      <c r="C7" s="27" t="s">
        <v>10</v>
      </c>
      <c r="D7" s="28">
        <v>152</v>
      </c>
      <c r="E7" s="116" t="s">
        <v>63</v>
      </c>
      <c r="F7" s="116"/>
      <c r="G7" s="116"/>
      <c r="I7" s="118" t="str">
        <f t="shared" ca="1" si="13"/>
        <v>20190913-135059-007</v>
      </c>
      <c r="J7" t="str">
        <f t="shared" si="14"/>
        <v>Customer Payment Instruction</v>
      </c>
      <c r="K7" s="118" t="str">
        <f t="shared" ca="1" si="15"/>
        <v>20190913-135059-007</v>
      </c>
      <c r="L7">
        <v>1</v>
      </c>
      <c r="M7" s="117">
        <f t="shared" ca="1" si="16"/>
        <v>43721</v>
      </c>
      <c r="N7" s="119" t="str">
        <f t="shared" ca="1" si="17"/>
        <v>ext.UC1.1000.190913000007</v>
      </c>
      <c r="O7" t="s">
        <v>62</v>
      </c>
      <c r="P7" t="str">
        <f t="shared" si="18"/>
        <v>PAY</v>
      </c>
      <c r="Q7" t="str">
        <f t="shared" si="0"/>
        <v>BRL</v>
      </c>
      <c r="R7" s="14">
        <f t="shared" si="1"/>
        <v>152</v>
      </c>
      <c r="S7" t="s">
        <v>81</v>
      </c>
      <c r="T7" s="117">
        <f t="shared" ca="1" si="22"/>
        <v>43721</v>
      </c>
      <c r="U7" s="138" t="str">
        <f t="shared" ca="1" si="19"/>
        <v>[UC1] Customer Payment Instruction [13.09.19-10:00]</v>
      </c>
      <c r="V7" s="116" t="str">
        <f t="shared" si="23"/>
        <v>HOMESEND BELGIUM</v>
      </c>
      <c r="W7" s="118" t="str">
        <f t="shared" ca="1" si="20"/>
        <v>HSBEL20190913135059007</v>
      </c>
      <c r="AC7" s="118" t="str">
        <f t="shared" ca="1" si="2"/>
        <v>20190913-135059-007</v>
      </c>
      <c r="AD7" t="s">
        <v>80</v>
      </c>
      <c r="AE7" s="118" t="str">
        <f t="shared" ca="1" si="3"/>
        <v>20190913-135059-007</v>
      </c>
      <c r="AF7">
        <f t="shared" si="4"/>
        <v>1</v>
      </c>
      <c r="AG7" s="117">
        <f t="shared" ca="1" si="5"/>
        <v>43721</v>
      </c>
      <c r="AH7" s="119" t="str">
        <f t="shared" ca="1" si="6"/>
        <v>ext.UC1.1000.190913000007</v>
      </c>
      <c r="AI7" t="s">
        <v>77</v>
      </c>
      <c r="AJ7" t="s">
        <v>82</v>
      </c>
      <c r="AK7">
        <f t="shared" si="7"/>
        <v>0</v>
      </c>
      <c r="AL7">
        <f t="shared" si="8"/>
        <v>0</v>
      </c>
      <c r="AM7" t="str">
        <f t="shared" si="9"/>
        <v>BRL</v>
      </c>
      <c r="AN7" s="14">
        <f t="shared" si="10"/>
        <v>0</v>
      </c>
      <c r="AP7" t="str">
        <f t="shared" si="11"/>
        <v>ACTUAL</v>
      </c>
      <c r="AR7" t="str">
        <f t="shared" ca="1" si="21"/>
        <v>[UC1] Customer Payment Instruction [13.09.19-10:00]</v>
      </c>
      <c r="AS7" t="s">
        <v>79</v>
      </c>
      <c r="AT7" s="118" t="str">
        <f t="shared" ca="1" si="12"/>
        <v>HSBEL20190913135059007</v>
      </c>
    </row>
    <row r="8" spans="1:46" hidden="1" x14ac:dyDescent="0.2">
      <c r="A8" s="85">
        <v>0.41666666666666669</v>
      </c>
      <c r="B8" s="116" t="s">
        <v>61</v>
      </c>
      <c r="C8" s="27" t="s">
        <v>10</v>
      </c>
      <c r="D8" s="28">
        <v>278</v>
      </c>
      <c r="E8" s="116" t="s">
        <v>63</v>
      </c>
      <c r="F8" s="116"/>
      <c r="G8" s="116"/>
      <c r="I8" s="118" t="str">
        <f t="shared" ca="1" si="13"/>
        <v>20190913-135059-008</v>
      </c>
      <c r="J8" t="str">
        <f t="shared" si="14"/>
        <v>Customer Payment Instruction</v>
      </c>
      <c r="K8" s="118" t="str">
        <f t="shared" ca="1" si="15"/>
        <v>20190913-135059-008</v>
      </c>
      <c r="L8">
        <v>1</v>
      </c>
      <c r="M8" s="117">
        <f t="shared" ca="1" si="16"/>
        <v>43721</v>
      </c>
      <c r="N8" s="119" t="str">
        <f t="shared" ca="1" si="17"/>
        <v>ext.UC1.1000.190913000008</v>
      </c>
      <c r="O8" t="s">
        <v>62</v>
      </c>
      <c r="P8" t="str">
        <f t="shared" si="18"/>
        <v>PAY</v>
      </c>
      <c r="Q8" t="str">
        <f t="shared" si="0"/>
        <v>BRL</v>
      </c>
      <c r="R8" s="14">
        <f t="shared" si="1"/>
        <v>278</v>
      </c>
      <c r="S8" t="s">
        <v>81</v>
      </c>
      <c r="T8" s="117">
        <f t="shared" ca="1" si="22"/>
        <v>43721</v>
      </c>
      <c r="U8" s="138" t="str">
        <f t="shared" ca="1" si="19"/>
        <v>[UC1] Customer Payment Instruction [13.09.19-10:00]</v>
      </c>
      <c r="V8" s="116" t="str">
        <f t="shared" si="23"/>
        <v>HOMESEND BELGIUM</v>
      </c>
      <c r="W8" s="118" t="str">
        <f t="shared" ca="1" si="20"/>
        <v>HSBEL20190913135059008</v>
      </c>
      <c r="AC8" s="118" t="str">
        <f t="shared" ca="1" si="2"/>
        <v>20190913-135059-008</v>
      </c>
      <c r="AD8" t="s">
        <v>80</v>
      </c>
      <c r="AE8" s="118" t="str">
        <f t="shared" ca="1" si="3"/>
        <v>20190913-135059-008</v>
      </c>
      <c r="AF8">
        <f t="shared" si="4"/>
        <v>1</v>
      </c>
      <c r="AG8" s="117">
        <f t="shared" ca="1" si="5"/>
        <v>43721</v>
      </c>
      <c r="AH8" s="119" t="str">
        <f t="shared" ca="1" si="6"/>
        <v>ext.UC1.1000.190913000008</v>
      </c>
      <c r="AI8" t="s">
        <v>77</v>
      </c>
      <c r="AJ8" t="s">
        <v>82</v>
      </c>
      <c r="AK8">
        <f t="shared" si="7"/>
        <v>0</v>
      </c>
      <c r="AL8">
        <f t="shared" si="8"/>
        <v>0</v>
      </c>
      <c r="AM8" t="str">
        <f t="shared" si="9"/>
        <v>BRL</v>
      </c>
      <c r="AN8" s="14">
        <f t="shared" si="10"/>
        <v>0</v>
      </c>
      <c r="AP8" t="str">
        <f t="shared" si="11"/>
        <v>ACTUAL</v>
      </c>
      <c r="AR8" t="str">
        <f t="shared" ca="1" si="21"/>
        <v>[UC1] Customer Payment Instruction [13.09.19-10:00]</v>
      </c>
      <c r="AS8" t="s">
        <v>79</v>
      </c>
      <c r="AT8" s="118" t="str">
        <f t="shared" ca="1" si="12"/>
        <v>HSBEL20190913135059008</v>
      </c>
    </row>
    <row r="9" spans="1:46" hidden="1" x14ac:dyDescent="0.2">
      <c r="A9" s="85">
        <v>0.41666666666666669</v>
      </c>
      <c r="B9" s="116" t="s">
        <v>61</v>
      </c>
      <c r="C9" s="27" t="s">
        <v>10</v>
      </c>
      <c r="D9" s="28">
        <v>7996</v>
      </c>
      <c r="E9" s="116" t="s">
        <v>63</v>
      </c>
      <c r="F9" s="116"/>
      <c r="G9" s="116"/>
      <c r="I9" s="118" t="str">
        <f t="shared" ca="1" si="13"/>
        <v>20190913-135059-009</v>
      </c>
      <c r="J9" t="str">
        <f t="shared" si="14"/>
        <v>Customer Payment Instruction</v>
      </c>
      <c r="K9" s="118" t="str">
        <f t="shared" ca="1" si="15"/>
        <v>20190913-135059-009</v>
      </c>
      <c r="L9">
        <v>1</v>
      </c>
      <c r="M9" s="117">
        <f t="shared" ca="1" si="16"/>
        <v>43721</v>
      </c>
      <c r="N9" s="119" t="str">
        <f t="shared" ca="1" si="17"/>
        <v>ext.UC1.1000.190913000009</v>
      </c>
      <c r="O9" t="s">
        <v>62</v>
      </c>
      <c r="P9" t="str">
        <f t="shared" si="18"/>
        <v>PAY</v>
      </c>
      <c r="Q9" t="str">
        <f t="shared" si="0"/>
        <v>BRL</v>
      </c>
      <c r="R9" s="14">
        <f t="shared" si="1"/>
        <v>7996</v>
      </c>
      <c r="S9" t="s">
        <v>81</v>
      </c>
      <c r="T9" s="117">
        <f t="shared" ca="1" si="22"/>
        <v>43721</v>
      </c>
      <c r="U9" s="138" t="str">
        <f t="shared" ca="1" si="19"/>
        <v>[UC1] Customer Payment Instruction [13.09.19-10:00]</v>
      </c>
      <c r="V9" s="116" t="str">
        <f t="shared" si="23"/>
        <v>HOMESEND BELGIUM</v>
      </c>
      <c r="W9" s="118" t="str">
        <f t="shared" ca="1" si="20"/>
        <v>HSBEL20190913135059009</v>
      </c>
      <c r="AC9" s="118" t="str">
        <f t="shared" ca="1" si="2"/>
        <v>20190913-135059-009</v>
      </c>
      <c r="AD9" t="s">
        <v>80</v>
      </c>
      <c r="AE9" s="118" t="str">
        <f t="shared" ca="1" si="3"/>
        <v>20190913-135059-009</v>
      </c>
      <c r="AF9">
        <f t="shared" si="4"/>
        <v>1</v>
      </c>
      <c r="AG9" s="117">
        <f t="shared" ca="1" si="5"/>
        <v>43721</v>
      </c>
      <c r="AH9" s="119" t="str">
        <f t="shared" ca="1" si="6"/>
        <v>ext.UC1.1000.190913000009</v>
      </c>
      <c r="AI9" t="s">
        <v>77</v>
      </c>
      <c r="AJ9" t="s">
        <v>82</v>
      </c>
      <c r="AK9">
        <f t="shared" si="7"/>
        <v>0</v>
      </c>
      <c r="AL9">
        <f t="shared" si="8"/>
        <v>0</v>
      </c>
      <c r="AM9" t="str">
        <f t="shared" si="9"/>
        <v>BRL</v>
      </c>
      <c r="AN9" s="14">
        <f t="shared" si="10"/>
        <v>0</v>
      </c>
      <c r="AP9" t="str">
        <f t="shared" si="11"/>
        <v>ACTUAL</v>
      </c>
      <c r="AR9" t="str">
        <f t="shared" ca="1" si="21"/>
        <v>[UC1] Customer Payment Instruction [13.09.19-10:00]</v>
      </c>
      <c r="AS9" t="s">
        <v>79</v>
      </c>
      <c r="AT9" s="118" t="str">
        <f t="shared" ca="1" si="12"/>
        <v>HSBEL20190913135059009</v>
      </c>
    </row>
    <row r="10" spans="1:46" hidden="1" x14ac:dyDescent="0.2">
      <c r="A10" s="86">
        <v>0.4375</v>
      </c>
      <c r="B10" s="116" t="s">
        <v>69</v>
      </c>
      <c r="C10" s="123" t="s">
        <v>9</v>
      </c>
      <c r="D10" s="31">
        <v>15000</v>
      </c>
      <c r="E10" s="116" t="s">
        <v>70</v>
      </c>
      <c r="F10" s="116"/>
      <c r="G10" s="116"/>
      <c r="I10" s="118" t="str">
        <f t="shared" ca="1" si="13"/>
        <v>20190913-135059-010</v>
      </c>
      <c r="J10" t="str">
        <f t="shared" si="14"/>
        <v>Cash Transfer</v>
      </c>
      <c r="K10" s="118" t="str">
        <f t="shared" ca="1" si="15"/>
        <v>20190913-135059-010</v>
      </c>
      <c r="L10">
        <v>1</v>
      </c>
      <c r="M10" s="117">
        <f t="shared" ca="1" si="16"/>
        <v>43721</v>
      </c>
      <c r="N10" s="119" t="str">
        <f t="shared" ca="1" si="17"/>
        <v>ext.UC1.1030.190913000010</v>
      </c>
      <c r="O10" t="s">
        <v>62</v>
      </c>
      <c r="P10" t="str">
        <f t="shared" si="18"/>
        <v>RECEIVE</v>
      </c>
      <c r="Q10" t="str">
        <f t="shared" si="0"/>
        <v>USD</v>
      </c>
      <c r="R10" s="14">
        <f t="shared" si="1"/>
        <v>15000</v>
      </c>
      <c r="S10" t="s">
        <v>81</v>
      </c>
      <c r="T10" s="117">
        <f t="shared" ca="1" si="22"/>
        <v>43721</v>
      </c>
      <c r="U10" s="138" t="str">
        <f t="shared" ca="1" si="19"/>
        <v>[UC1] Cash Transfer                [13.09.19-10:30]</v>
      </c>
      <c r="V10" s="116" t="str">
        <f t="shared" si="23"/>
        <v>HOMESEND BELGIUM</v>
      </c>
      <c r="W10" s="118" t="str">
        <f t="shared" ca="1" si="20"/>
        <v>HSBEL20190913135059010</v>
      </c>
      <c r="AC10" s="118" t="str">
        <f t="shared" ca="1" si="2"/>
        <v>20190913-135059-010</v>
      </c>
      <c r="AD10" t="s">
        <v>80</v>
      </c>
      <c r="AE10" s="118" t="str">
        <f t="shared" ca="1" si="3"/>
        <v>20190913-135059-010</v>
      </c>
      <c r="AF10">
        <f t="shared" si="4"/>
        <v>1</v>
      </c>
      <c r="AG10" s="117">
        <f t="shared" ca="1" si="5"/>
        <v>43721</v>
      </c>
      <c r="AH10" s="119" t="str">
        <f t="shared" ca="1" si="6"/>
        <v>ext.UC1.1030.190913000010</v>
      </c>
      <c r="AI10" t="s">
        <v>77</v>
      </c>
      <c r="AJ10" t="s">
        <v>82</v>
      </c>
      <c r="AK10">
        <f t="shared" si="7"/>
        <v>0</v>
      </c>
      <c r="AL10">
        <f t="shared" si="8"/>
        <v>0</v>
      </c>
      <c r="AM10" t="str">
        <f t="shared" si="9"/>
        <v>USD</v>
      </c>
      <c r="AN10" s="14">
        <f t="shared" si="10"/>
        <v>0</v>
      </c>
      <c r="AP10" t="str">
        <f t="shared" si="11"/>
        <v>ACTUAL</v>
      </c>
      <c r="AR10" t="str">
        <f t="shared" ca="1" si="21"/>
        <v>[UC1] Cash Transfer                [13.09.19-10:30]</v>
      </c>
      <c r="AS10" t="s">
        <v>79</v>
      </c>
      <c r="AT10" s="118" t="str">
        <f t="shared" ca="1" si="12"/>
        <v>HSBEL20190913135059010</v>
      </c>
    </row>
    <row r="11" spans="1:46" hidden="1" x14ac:dyDescent="0.2">
      <c r="A11" s="86">
        <v>0.4375</v>
      </c>
      <c r="B11" s="116" t="s">
        <v>61</v>
      </c>
      <c r="C11" s="30" t="s">
        <v>10</v>
      </c>
      <c r="D11" s="31">
        <v>2000</v>
      </c>
      <c r="E11" s="116" t="s">
        <v>63</v>
      </c>
      <c r="F11" s="116"/>
      <c r="G11" s="116"/>
      <c r="I11" s="118" t="str">
        <f t="shared" ca="1" si="13"/>
        <v>20190913-135059-011</v>
      </c>
      <c r="J11" t="str">
        <f t="shared" si="14"/>
        <v>Customer Payment Instruction</v>
      </c>
      <c r="K11" s="118" t="str">
        <f t="shared" ca="1" si="15"/>
        <v>20190913-135059-011</v>
      </c>
      <c r="L11">
        <v>1</v>
      </c>
      <c r="M11" s="117">
        <f t="shared" ca="1" si="16"/>
        <v>43721</v>
      </c>
      <c r="N11" s="119" t="str">
        <f t="shared" ca="1" si="17"/>
        <v>ext.UC1.1030.190913000011</v>
      </c>
      <c r="O11" t="s">
        <v>62</v>
      </c>
      <c r="P11" t="str">
        <f t="shared" si="18"/>
        <v>PAY</v>
      </c>
      <c r="Q11" t="str">
        <f t="shared" si="0"/>
        <v>BRL</v>
      </c>
      <c r="R11" s="14">
        <f t="shared" si="1"/>
        <v>2000</v>
      </c>
      <c r="S11" t="s">
        <v>81</v>
      </c>
      <c r="T11" s="117">
        <f t="shared" ca="1" si="22"/>
        <v>43721</v>
      </c>
      <c r="U11" s="138" t="str">
        <f t="shared" ca="1" si="19"/>
        <v>[UC1] Customer Payment Instruction [13.09.19-10:30]</v>
      </c>
      <c r="V11" s="116" t="str">
        <f t="shared" si="23"/>
        <v>HOMESEND BELGIUM</v>
      </c>
      <c r="W11" s="118" t="str">
        <f t="shared" ca="1" si="20"/>
        <v>HSBEL20190913135059011</v>
      </c>
      <c r="AC11" s="118" t="str">
        <f t="shared" ca="1" si="2"/>
        <v>20190913-135059-011</v>
      </c>
      <c r="AD11" t="s">
        <v>80</v>
      </c>
      <c r="AE11" s="118" t="str">
        <f t="shared" ca="1" si="3"/>
        <v>20190913-135059-011</v>
      </c>
      <c r="AF11">
        <f t="shared" si="4"/>
        <v>1</v>
      </c>
      <c r="AG11" s="117">
        <f t="shared" ca="1" si="5"/>
        <v>43721</v>
      </c>
      <c r="AH11" s="119" t="str">
        <f t="shared" ca="1" si="6"/>
        <v>ext.UC1.1030.190913000011</v>
      </c>
      <c r="AI11" t="s">
        <v>77</v>
      </c>
      <c r="AJ11" t="s">
        <v>82</v>
      </c>
      <c r="AK11">
        <f t="shared" si="7"/>
        <v>0</v>
      </c>
      <c r="AL11">
        <f t="shared" si="8"/>
        <v>0</v>
      </c>
      <c r="AM11" t="str">
        <f t="shared" si="9"/>
        <v>BRL</v>
      </c>
      <c r="AN11" s="14">
        <f t="shared" si="10"/>
        <v>0</v>
      </c>
      <c r="AP11" t="str">
        <f t="shared" si="11"/>
        <v>ACTUAL</v>
      </c>
      <c r="AR11" t="str">
        <f t="shared" ca="1" si="21"/>
        <v>[UC1] Customer Payment Instruction [13.09.19-10:30]</v>
      </c>
      <c r="AS11" t="s">
        <v>79</v>
      </c>
      <c r="AT11" s="118" t="str">
        <f t="shared" ca="1" si="12"/>
        <v>HSBEL20190913135059011</v>
      </c>
    </row>
    <row r="12" spans="1:46" hidden="1" x14ac:dyDescent="0.2">
      <c r="A12" s="87">
        <v>0.4381944444444445</v>
      </c>
      <c r="B12" s="116" t="s">
        <v>69</v>
      </c>
      <c r="C12" s="124" t="s">
        <v>9</v>
      </c>
      <c r="D12" s="34">
        <v>20000</v>
      </c>
      <c r="E12" s="116" t="s">
        <v>70</v>
      </c>
      <c r="F12" s="116"/>
      <c r="G12" s="116"/>
      <c r="I12" s="118" t="str">
        <f t="shared" ca="1" si="13"/>
        <v>20190913-135059-012</v>
      </c>
      <c r="J12" t="str">
        <f t="shared" si="14"/>
        <v>Cash Transfer</v>
      </c>
      <c r="K12" s="118" t="str">
        <f t="shared" ca="1" si="15"/>
        <v>20190913-135059-012</v>
      </c>
      <c r="L12">
        <v>1</v>
      </c>
      <c r="M12" s="117">
        <f t="shared" ca="1" si="16"/>
        <v>43721</v>
      </c>
      <c r="N12" s="119" t="str">
        <f t="shared" ca="1" si="17"/>
        <v>ext.UC1.1031.190913000012</v>
      </c>
      <c r="O12" t="s">
        <v>62</v>
      </c>
      <c r="P12" t="str">
        <f t="shared" si="18"/>
        <v>RECEIVE</v>
      </c>
      <c r="Q12" t="str">
        <f t="shared" si="0"/>
        <v>USD</v>
      </c>
      <c r="R12" s="14">
        <f t="shared" si="1"/>
        <v>20000</v>
      </c>
      <c r="S12" t="s">
        <v>81</v>
      </c>
      <c r="T12" s="117">
        <f t="shared" ca="1" si="22"/>
        <v>43721</v>
      </c>
      <c r="U12" s="138" t="str">
        <f t="shared" ca="1" si="19"/>
        <v>[UC1] Cash Transfer                [13.09.19-10:31]</v>
      </c>
      <c r="V12" s="116" t="str">
        <f t="shared" si="23"/>
        <v>HOMESEND BELGIUM</v>
      </c>
      <c r="W12" s="118" t="str">
        <f t="shared" ca="1" si="20"/>
        <v>HSBEL20190913135059012</v>
      </c>
      <c r="AC12" s="118" t="str">
        <f t="shared" ca="1" si="2"/>
        <v>20190913-135059-012</v>
      </c>
      <c r="AD12" t="s">
        <v>80</v>
      </c>
      <c r="AE12" s="118" t="str">
        <f t="shared" ca="1" si="3"/>
        <v>20190913-135059-012</v>
      </c>
      <c r="AF12">
        <f t="shared" si="4"/>
        <v>1</v>
      </c>
      <c r="AG12" s="117">
        <f t="shared" ca="1" si="5"/>
        <v>43721</v>
      </c>
      <c r="AH12" s="119" t="str">
        <f t="shared" ca="1" si="6"/>
        <v>ext.UC1.1031.190913000012</v>
      </c>
      <c r="AI12" t="s">
        <v>77</v>
      </c>
      <c r="AJ12" t="s">
        <v>82</v>
      </c>
      <c r="AK12">
        <f t="shared" si="7"/>
        <v>0</v>
      </c>
      <c r="AL12">
        <f t="shared" si="8"/>
        <v>0</v>
      </c>
      <c r="AM12" t="str">
        <f t="shared" si="9"/>
        <v>USD</v>
      </c>
      <c r="AN12" s="14">
        <f t="shared" si="10"/>
        <v>0</v>
      </c>
      <c r="AP12" t="str">
        <f t="shared" si="11"/>
        <v>ACTUAL</v>
      </c>
      <c r="AR12" t="str">
        <f t="shared" ca="1" si="21"/>
        <v>[UC1] Cash Transfer                [13.09.19-10:31]</v>
      </c>
      <c r="AS12" t="s">
        <v>79</v>
      </c>
      <c r="AT12" s="118" t="str">
        <f t="shared" ca="1" si="12"/>
        <v>HSBEL20190913135059012</v>
      </c>
    </row>
    <row r="13" spans="1:46" hidden="1" x14ac:dyDescent="0.2">
      <c r="A13" s="87">
        <v>0.4381944444444445</v>
      </c>
      <c r="B13" s="116" t="s">
        <v>69</v>
      </c>
      <c r="C13" s="124" t="s">
        <v>9</v>
      </c>
      <c r="D13" s="34">
        <v>15000</v>
      </c>
      <c r="E13" s="116" t="s">
        <v>70</v>
      </c>
      <c r="F13" s="116"/>
      <c r="G13" s="116"/>
      <c r="I13" s="118" t="str">
        <f t="shared" ca="1" si="13"/>
        <v>20190913-135059-013</v>
      </c>
      <c r="J13" t="str">
        <f t="shared" si="14"/>
        <v>Cash Transfer</v>
      </c>
      <c r="K13" s="118" t="str">
        <f t="shared" ca="1" si="15"/>
        <v>20190913-135059-013</v>
      </c>
      <c r="L13">
        <v>1</v>
      </c>
      <c r="M13" s="117">
        <f t="shared" ca="1" si="16"/>
        <v>43721</v>
      </c>
      <c r="N13" s="119" t="str">
        <f t="shared" ca="1" si="17"/>
        <v>ext.UC1.1031.190913000013</v>
      </c>
      <c r="O13" t="s">
        <v>62</v>
      </c>
      <c r="P13" t="str">
        <f t="shared" si="18"/>
        <v>RECEIVE</v>
      </c>
      <c r="Q13" t="str">
        <f t="shared" si="0"/>
        <v>USD</v>
      </c>
      <c r="R13" s="14">
        <f t="shared" si="1"/>
        <v>15000</v>
      </c>
      <c r="S13" t="s">
        <v>81</v>
      </c>
      <c r="T13" s="117">
        <f t="shared" ca="1" si="22"/>
        <v>43721</v>
      </c>
      <c r="U13" s="138" t="str">
        <f t="shared" ca="1" si="19"/>
        <v>[UC1] Cash Transfer                [13.09.19-10:31]</v>
      </c>
      <c r="V13" s="116" t="str">
        <f t="shared" si="23"/>
        <v>HOMESEND BELGIUM</v>
      </c>
      <c r="W13" s="118" t="str">
        <f t="shared" ca="1" si="20"/>
        <v>HSBEL20190913135059013</v>
      </c>
      <c r="AC13" s="118" t="str">
        <f t="shared" ca="1" si="2"/>
        <v>20190913-135059-013</v>
      </c>
      <c r="AD13" t="s">
        <v>80</v>
      </c>
      <c r="AE13" s="118" t="str">
        <f t="shared" ca="1" si="3"/>
        <v>20190913-135059-013</v>
      </c>
      <c r="AF13">
        <f t="shared" si="4"/>
        <v>1</v>
      </c>
      <c r="AG13" s="117">
        <f t="shared" ca="1" si="5"/>
        <v>43721</v>
      </c>
      <c r="AH13" s="119" t="str">
        <f t="shared" ca="1" si="6"/>
        <v>ext.UC1.1031.190913000013</v>
      </c>
      <c r="AI13" t="s">
        <v>77</v>
      </c>
      <c r="AJ13" t="s">
        <v>82</v>
      </c>
      <c r="AK13">
        <f t="shared" si="7"/>
        <v>0</v>
      </c>
      <c r="AL13">
        <f t="shared" si="8"/>
        <v>0</v>
      </c>
      <c r="AM13" t="str">
        <f t="shared" si="9"/>
        <v>USD</v>
      </c>
      <c r="AN13" s="14">
        <f t="shared" si="10"/>
        <v>0</v>
      </c>
      <c r="AP13" t="str">
        <f t="shared" si="11"/>
        <v>ACTUAL</v>
      </c>
      <c r="AR13" t="str">
        <f t="shared" ca="1" si="21"/>
        <v>[UC1] Cash Transfer                [13.09.19-10:31]</v>
      </c>
      <c r="AS13" t="s">
        <v>79</v>
      </c>
      <c r="AT13" s="118" t="str">
        <f t="shared" ca="1" si="12"/>
        <v>HSBEL20190913135059013</v>
      </c>
    </row>
    <row r="14" spans="1:46" hidden="1" x14ac:dyDescent="0.2">
      <c r="A14" s="87">
        <v>0.4381944444444445</v>
      </c>
      <c r="B14" s="116" t="s">
        <v>61</v>
      </c>
      <c r="C14" s="33" t="s">
        <v>10</v>
      </c>
      <c r="D14" s="34">
        <v>1542</v>
      </c>
      <c r="E14" s="116" t="s">
        <v>63</v>
      </c>
      <c r="F14" s="116"/>
      <c r="G14" s="116"/>
      <c r="I14" s="118" t="str">
        <f t="shared" ca="1" si="13"/>
        <v>20190913-135059-014</v>
      </c>
      <c r="J14" t="str">
        <f t="shared" si="14"/>
        <v>Customer Payment Instruction</v>
      </c>
      <c r="K14" s="118" t="str">
        <f t="shared" ca="1" si="15"/>
        <v>20190913-135059-014</v>
      </c>
      <c r="L14">
        <v>1</v>
      </c>
      <c r="M14" s="117">
        <f t="shared" ca="1" si="16"/>
        <v>43721</v>
      </c>
      <c r="N14" s="119" t="str">
        <f t="shared" ca="1" si="17"/>
        <v>ext.UC1.1031.190913000014</v>
      </c>
      <c r="O14" t="s">
        <v>62</v>
      </c>
      <c r="P14" t="str">
        <f t="shared" si="18"/>
        <v>PAY</v>
      </c>
      <c r="Q14" t="str">
        <f t="shared" si="0"/>
        <v>BRL</v>
      </c>
      <c r="R14" s="14">
        <f t="shared" si="1"/>
        <v>1542</v>
      </c>
      <c r="S14" t="s">
        <v>81</v>
      </c>
      <c r="T14" s="117">
        <f t="shared" ca="1" si="22"/>
        <v>43721</v>
      </c>
      <c r="U14" s="138" t="str">
        <f t="shared" ca="1" si="19"/>
        <v>[UC1] Customer Payment Instruction [13.09.19-10:31]</v>
      </c>
      <c r="V14" s="116" t="str">
        <f t="shared" si="23"/>
        <v>HOMESEND BELGIUM</v>
      </c>
      <c r="W14" s="118" t="str">
        <f t="shared" ca="1" si="20"/>
        <v>HSBEL20190913135059014</v>
      </c>
      <c r="AC14" s="118" t="str">
        <f t="shared" ca="1" si="2"/>
        <v>20190913-135059-014</v>
      </c>
      <c r="AD14" t="s">
        <v>80</v>
      </c>
      <c r="AE14" s="118" t="str">
        <f t="shared" ca="1" si="3"/>
        <v>20190913-135059-014</v>
      </c>
      <c r="AF14">
        <f t="shared" si="4"/>
        <v>1</v>
      </c>
      <c r="AG14" s="117">
        <f t="shared" ca="1" si="5"/>
        <v>43721</v>
      </c>
      <c r="AH14" s="119" t="str">
        <f t="shared" ca="1" si="6"/>
        <v>ext.UC1.1031.190913000014</v>
      </c>
      <c r="AI14" t="s">
        <v>77</v>
      </c>
      <c r="AJ14" t="s">
        <v>82</v>
      </c>
      <c r="AK14">
        <f t="shared" si="7"/>
        <v>0</v>
      </c>
      <c r="AL14">
        <f t="shared" si="8"/>
        <v>0</v>
      </c>
      <c r="AM14" t="str">
        <f t="shared" si="9"/>
        <v>BRL</v>
      </c>
      <c r="AN14" s="14">
        <f t="shared" si="10"/>
        <v>0</v>
      </c>
      <c r="AP14" t="str">
        <f t="shared" si="11"/>
        <v>ACTUAL</v>
      </c>
      <c r="AR14" t="str">
        <f t="shared" ca="1" si="21"/>
        <v>[UC1] Customer Payment Instruction [13.09.19-10:31]</v>
      </c>
      <c r="AS14" t="s">
        <v>79</v>
      </c>
      <c r="AT14" s="118" t="str">
        <f t="shared" ca="1" si="12"/>
        <v>HSBEL20190913135059014</v>
      </c>
    </row>
    <row r="15" spans="1:46" hidden="1" x14ac:dyDescent="0.2">
      <c r="A15" s="87">
        <v>0.4381944444444445</v>
      </c>
      <c r="B15" s="116" t="s">
        <v>61</v>
      </c>
      <c r="C15" s="33" t="s">
        <v>10</v>
      </c>
      <c r="D15" s="34">
        <v>3744.2</v>
      </c>
      <c r="E15" s="116" t="s">
        <v>63</v>
      </c>
      <c r="F15" s="116"/>
      <c r="G15" s="116"/>
      <c r="I15" s="118" t="str">
        <f t="shared" ca="1" si="13"/>
        <v>20190913-135059-015</v>
      </c>
      <c r="J15" t="str">
        <f t="shared" si="14"/>
        <v>Customer Payment Instruction</v>
      </c>
      <c r="K15" s="118" t="str">
        <f t="shared" ca="1" si="15"/>
        <v>20190913-135059-015</v>
      </c>
      <c r="L15">
        <v>1</v>
      </c>
      <c r="M15" s="117">
        <f t="shared" ca="1" si="16"/>
        <v>43721</v>
      </c>
      <c r="N15" s="119" t="str">
        <f t="shared" ca="1" si="17"/>
        <v>ext.UC1.1031.190913000015</v>
      </c>
      <c r="O15" t="s">
        <v>62</v>
      </c>
      <c r="P15" t="str">
        <f t="shared" ref="P15:P50" si="24">E15</f>
        <v>PAY</v>
      </c>
      <c r="Q15" t="str">
        <f t="shared" ref="Q15:Q50" si="25">C15</f>
        <v>BRL</v>
      </c>
      <c r="R15" s="14">
        <f t="shared" ref="R15:R50" si="26">D15</f>
        <v>3744.2</v>
      </c>
      <c r="S15" t="s">
        <v>81</v>
      </c>
      <c r="T15" s="117">
        <f t="shared" ca="1" si="22"/>
        <v>43721</v>
      </c>
      <c r="U15" s="138" t="str">
        <f t="shared" ca="1" si="19"/>
        <v>[UC1] Customer Payment Instruction [13.09.19-10:31]</v>
      </c>
      <c r="V15" s="116" t="str">
        <f t="shared" si="23"/>
        <v>HOMESEND BELGIUM</v>
      </c>
      <c r="W15" s="118" t="str">
        <f t="shared" ca="1" si="20"/>
        <v>HSBEL20190913135059015</v>
      </c>
      <c r="AC15" s="118" t="str">
        <f t="shared" ca="1" si="2"/>
        <v>20190913-135059-015</v>
      </c>
      <c r="AD15" t="s">
        <v>80</v>
      </c>
      <c r="AE15" s="118" t="str">
        <f t="shared" ca="1" si="3"/>
        <v>20190913-135059-015</v>
      </c>
      <c r="AF15">
        <f t="shared" si="4"/>
        <v>1</v>
      </c>
      <c r="AG15" s="117">
        <f t="shared" ca="1" si="5"/>
        <v>43721</v>
      </c>
      <c r="AH15" s="119" t="str">
        <f t="shared" ca="1" si="6"/>
        <v>ext.UC1.1031.190913000015</v>
      </c>
      <c r="AI15" t="s">
        <v>77</v>
      </c>
      <c r="AJ15" t="s">
        <v>82</v>
      </c>
      <c r="AK15">
        <f t="shared" si="7"/>
        <v>0</v>
      </c>
      <c r="AL15">
        <f t="shared" si="8"/>
        <v>0</v>
      </c>
      <c r="AM15" t="str">
        <f t="shared" si="9"/>
        <v>BRL</v>
      </c>
      <c r="AN15" s="14">
        <f t="shared" si="10"/>
        <v>0</v>
      </c>
      <c r="AP15" t="str">
        <f t="shared" si="11"/>
        <v>ACTUAL</v>
      </c>
      <c r="AR15" t="str">
        <f t="shared" ca="1" si="21"/>
        <v>[UC1] Customer Payment Instruction [13.09.19-10:31]</v>
      </c>
      <c r="AS15" t="s">
        <v>79</v>
      </c>
      <c r="AT15" s="118" t="str">
        <f t="shared" ca="1" si="12"/>
        <v>HSBEL20190913135059015</v>
      </c>
    </row>
    <row r="16" spans="1:46" hidden="1" x14ac:dyDescent="0.2">
      <c r="A16" s="87">
        <v>0.4381944444444445</v>
      </c>
      <c r="B16" s="116" t="s">
        <v>61</v>
      </c>
      <c r="C16" s="33" t="s">
        <v>10</v>
      </c>
      <c r="D16" s="34">
        <v>4194.3999999999996</v>
      </c>
      <c r="E16" s="116" t="s">
        <v>63</v>
      </c>
      <c r="F16" s="116"/>
      <c r="G16" s="116"/>
      <c r="I16" s="118" t="str">
        <f t="shared" ca="1" si="13"/>
        <v>20190913-135059-016</v>
      </c>
      <c r="J16" t="str">
        <f t="shared" si="14"/>
        <v>Customer Payment Instruction</v>
      </c>
      <c r="K16" s="118" t="str">
        <f t="shared" ca="1" si="15"/>
        <v>20190913-135059-016</v>
      </c>
      <c r="L16">
        <v>1</v>
      </c>
      <c r="M16" s="117">
        <f t="shared" ca="1" si="16"/>
        <v>43721</v>
      </c>
      <c r="N16" s="119" t="str">
        <f t="shared" ca="1" si="17"/>
        <v>ext.UC1.1031.190913000016</v>
      </c>
      <c r="O16" t="s">
        <v>62</v>
      </c>
      <c r="P16" t="str">
        <f t="shared" si="24"/>
        <v>PAY</v>
      </c>
      <c r="Q16" t="str">
        <f t="shared" si="25"/>
        <v>BRL</v>
      </c>
      <c r="R16" s="14">
        <f t="shared" si="26"/>
        <v>4194.3999999999996</v>
      </c>
      <c r="S16" t="s">
        <v>81</v>
      </c>
      <c r="T16" s="117">
        <f t="shared" ca="1" si="22"/>
        <v>43721</v>
      </c>
      <c r="U16" s="138" t="str">
        <f t="shared" ca="1" si="19"/>
        <v>[UC1] Customer Payment Instruction [13.09.19-10:31]</v>
      </c>
      <c r="V16" s="116" t="str">
        <f t="shared" si="23"/>
        <v>HOMESEND BELGIUM</v>
      </c>
      <c r="W16" s="118" t="str">
        <f t="shared" ca="1" si="20"/>
        <v>HSBEL20190913135059016</v>
      </c>
      <c r="AC16" s="118" t="str">
        <f t="shared" ca="1" si="2"/>
        <v>20190913-135059-016</v>
      </c>
      <c r="AD16" t="s">
        <v>80</v>
      </c>
      <c r="AE16" s="118" t="str">
        <f t="shared" ca="1" si="3"/>
        <v>20190913-135059-016</v>
      </c>
      <c r="AF16">
        <f t="shared" si="4"/>
        <v>1</v>
      </c>
      <c r="AG16" s="117">
        <f t="shared" ca="1" si="5"/>
        <v>43721</v>
      </c>
      <c r="AH16" s="119" t="str">
        <f t="shared" ca="1" si="6"/>
        <v>ext.UC1.1031.190913000016</v>
      </c>
      <c r="AI16" t="s">
        <v>77</v>
      </c>
      <c r="AJ16" t="s">
        <v>82</v>
      </c>
      <c r="AK16">
        <f t="shared" si="7"/>
        <v>0</v>
      </c>
      <c r="AL16">
        <f t="shared" si="8"/>
        <v>0</v>
      </c>
      <c r="AM16" t="str">
        <f t="shared" si="9"/>
        <v>BRL</v>
      </c>
      <c r="AN16" s="14">
        <f t="shared" si="10"/>
        <v>0</v>
      </c>
      <c r="AP16" t="str">
        <f t="shared" si="11"/>
        <v>ACTUAL</v>
      </c>
      <c r="AR16" t="str">
        <f t="shared" ca="1" si="21"/>
        <v>[UC1] Customer Payment Instruction [13.09.19-10:31]</v>
      </c>
      <c r="AS16" t="s">
        <v>79</v>
      </c>
      <c r="AT16" s="118" t="str">
        <f t="shared" ca="1" si="12"/>
        <v>HSBEL20190913135059016</v>
      </c>
    </row>
    <row r="17" spans="1:46" hidden="1" x14ac:dyDescent="0.2">
      <c r="A17" s="87">
        <v>0.4381944444444445</v>
      </c>
      <c r="B17" s="116" t="s">
        <v>61</v>
      </c>
      <c r="C17" s="33" t="s">
        <v>10</v>
      </c>
      <c r="D17" s="34">
        <v>4644.6000000000004</v>
      </c>
      <c r="E17" s="116" t="s">
        <v>63</v>
      </c>
      <c r="F17" s="116"/>
      <c r="G17" s="116"/>
      <c r="I17" s="118" t="str">
        <f t="shared" ca="1" si="13"/>
        <v>20190913-135059-017</v>
      </c>
      <c r="J17" t="str">
        <f t="shared" si="14"/>
        <v>Customer Payment Instruction</v>
      </c>
      <c r="K17" s="118" t="str">
        <f t="shared" ca="1" si="15"/>
        <v>20190913-135059-017</v>
      </c>
      <c r="L17">
        <v>1</v>
      </c>
      <c r="M17" s="117">
        <f t="shared" ca="1" si="16"/>
        <v>43721</v>
      </c>
      <c r="N17" s="119" t="str">
        <f t="shared" ca="1" si="17"/>
        <v>ext.UC1.1031.190913000017</v>
      </c>
      <c r="O17" t="s">
        <v>62</v>
      </c>
      <c r="P17" t="str">
        <f t="shared" si="24"/>
        <v>PAY</v>
      </c>
      <c r="Q17" t="str">
        <f t="shared" si="25"/>
        <v>BRL</v>
      </c>
      <c r="R17" s="14">
        <f t="shared" si="26"/>
        <v>4644.6000000000004</v>
      </c>
      <c r="S17" t="s">
        <v>81</v>
      </c>
      <c r="T17" s="117">
        <f t="shared" ca="1" si="22"/>
        <v>43721</v>
      </c>
      <c r="U17" s="138" t="str">
        <f t="shared" ca="1" si="19"/>
        <v>[UC1] Customer Payment Instruction [13.09.19-10:31]</v>
      </c>
      <c r="V17" s="116" t="str">
        <f t="shared" si="23"/>
        <v>HOMESEND BELGIUM</v>
      </c>
      <c r="W17" s="118" t="str">
        <f t="shared" ca="1" si="20"/>
        <v>HSBEL20190913135059017</v>
      </c>
      <c r="AC17" s="118" t="str">
        <f t="shared" ca="1" si="2"/>
        <v>20190913-135059-017</v>
      </c>
      <c r="AD17" t="s">
        <v>80</v>
      </c>
      <c r="AE17" s="118" t="str">
        <f t="shared" ca="1" si="3"/>
        <v>20190913-135059-017</v>
      </c>
      <c r="AF17">
        <f t="shared" si="4"/>
        <v>1</v>
      </c>
      <c r="AG17" s="117">
        <f t="shared" ca="1" si="5"/>
        <v>43721</v>
      </c>
      <c r="AH17" s="119" t="str">
        <f t="shared" ca="1" si="6"/>
        <v>ext.UC1.1031.190913000017</v>
      </c>
      <c r="AI17" t="s">
        <v>77</v>
      </c>
      <c r="AJ17" t="s">
        <v>82</v>
      </c>
      <c r="AK17">
        <f t="shared" si="7"/>
        <v>0</v>
      </c>
      <c r="AL17">
        <f t="shared" si="8"/>
        <v>0</v>
      </c>
      <c r="AM17" t="str">
        <f t="shared" si="9"/>
        <v>BRL</v>
      </c>
      <c r="AN17" s="14">
        <f t="shared" si="10"/>
        <v>0</v>
      </c>
      <c r="AP17" t="str">
        <f t="shared" si="11"/>
        <v>ACTUAL</v>
      </c>
      <c r="AR17" t="str">
        <f t="shared" ca="1" si="21"/>
        <v>[UC1] Customer Payment Instruction [13.09.19-10:31]</v>
      </c>
      <c r="AS17" t="s">
        <v>79</v>
      </c>
      <c r="AT17" s="118" t="str">
        <f t="shared" ca="1" si="12"/>
        <v>HSBEL20190913135059017</v>
      </c>
    </row>
    <row r="18" spans="1:46" hidden="1" x14ac:dyDescent="0.2">
      <c r="A18" s="87">
        <v>0.4381944444444445</v>
      </c>
      <c r="B18" s="116" t="s">
        <v>61</v>
      </c>
      <c r="C18" s="33" t="s">
        <v>10</v>
      </c>
      <c r="D18" s="34">
        <v>5094.8</v>
      </c>
      <c r="E18" s="116" t="s">
        <v>63</v>
      </c>
      <c r="F18" s="116"/>
      <c r="G18" s="116"/>
      <c r="I18" s="118" t="str">
        <f t="shared" ca="1" si="13"/>
        <v>20190913-135059-018</v>
      </c>
      <c r="J18" t="str">
        <f t="shared" si="14"/>
        <v>Customer Payment Instruction</v>
      </c>
      <c r="K18" s="118" t="str">
        <f t="shared" ca="1" si="15"/>
        <v>20190913-135059-018</v>
      </c>
      <c r="L18">
        <v>1</v>
      </c>
      <c r="M18" s="117">
        <f t="shared" ca="1" si="16"/>
        <v>43721</v>
      </c>
      <c r="N18" s="119" t="str">
        <f t="shared" ca="1" si="17"/>
        <v>ext.UC1.1031.190913000018</v>
      </c>
      <c r="O18" t="s">
        <v>62</v>
      </c>
      <c r="P18" t="str">
        <f t="shared" si="24"/>
        <v>PAY</v>
      </c>
      <c r="Q18" t="str">
        <f t="shared" si="25"/>
        <v>BRL</v>
      </c>
      <c r="R18" s="14">
        <f t="shared" si="26"/>
        <v>5094.8</v>
      </c>
      <c r="S18" t="s">
        <v>81</v>
      </c>
      <c r="T18" s="117">
        <f t="shared" ca="1" si="22"/>
        <v>43721</v>
      </c>
      <c r="U18" s="138" t="str">
        <f t="shared" ca="1" si="19"/>
        <v>[UC1] Customer Payment Instruction [13.09.19-10:31]</v>
      </c>
      <c r="V18" s="116" t="str">
        <f t="shared" si="23"/>
        <v>HOMESEND BELGIUM</v>
      </c>
      <c r="W18" s="118" t="str">
        <f t="shared" ca="1" si="20"/>
        <v>HSBEL20190913135059018</v>
      </c>
      <c r="AC18" s="118" t="str">
        <f t="shared" ca="1" si="2"/>
        <v>20190913-135059-018</v>
      </c>
      <c r="AD18" t="s">
        <v>80</v>
      </c>
      <c r="AE18" s="118" t="str">
        <f t="shared" ca="1" si="3"/>
        <v>20190913-135059-018</v>
      </c>
      <c r="AF18">
        <f t="shared" si="4"/>
        <v>1</v>
      </c>
      <c r="AG18" s="117">
        <f t="shared" ca="1" si="5"/>
        <v>43721</v>
      </c>
      <c r="AH18" s="119" t="str">
        <f t="shared" ca="1" si="6"/>
        <v>ext.UC1.1031.190913000018</v>
      </c>
      <c r="AI18" t="s">
        <v>77</v>
      </c>
      <c r="AJ18" t="s">
        <v>82</v>
      </c>
      <c r="AK18">
        <f t="shared" si="7"/>
        <v>0</v>
      </c>
      <c r="AL18">
        <f t="shared" si="8"/>
        <v>0</v>
      </c>
      <c r="AM18" t="str">
        <f t="shared" si="9"/>
        <v>BRL</v>
      </c>
      <c r="AN18" s="14">
        <f t="shared" si="10"/>
        <v>0</v>
      </c>
      <c r="AP18" t="str">
        <f t="shared" si="11"/>
        <v>ACTUAL</v>
      </c>
      <c r="AR18" t="str">
        <f t="shared" ca="1" si="21"/>
        <v>[UC1] Customer Payment Instruction [13.09.19-10:31]</v>
      </c>
      <c r="AS18" t="s">
        <v>79</v>
      </c>
      <c r="AT18" s="118" t="str">
        <f t="shared" ca="1" si="12"/>
        <v>HSBEL20190913135059018</v>
      </c>
    </row>
    <row r="19" spans="1:46" hidden="1" x14ac:dyDescent="0.2">
      <c r="A19" s="87">
        <v>0.4381944444444445</v>
      </c>
      <c r="B19" s="116" t="s">
        <v>61</v>
      </c>
      <c r="C19" s="33" t="s">
        <v>10</v>
      </c>
      <c r="D19" s="34">
        <v>5545</v>
      </c>
      <c r="E19" s="116" t="s">
        <v>63</v>
      </c>
      <c r="F19" s="116"/>
      <c r="G19" s="116"/>
      <c r="I19" s="118" t="str">
        <f t="shared" ca="1" si="13"/>
        <v>20190913-135059-019</v>
      </c>
      <c r="J19" t="str">
        <f t="shared" si="14"/>
        <v>Customer Payment Instruction</v>
      </c>
      <c r="K19" s="118" t="str">
        <f t="shared" ca="1" si="15"/>
        <v>20190913-135059-019</v>
      </c>
      <c r="L19">
        <v>1</v>
      </c>
      <c r="M19" s="117">
        <f t="shared" ca="1" si="16"/>
        <v>43721</v>
      </c>
      <c r="N19" s="119" t="str">
        <f t="shared" ca="1" si="17"/>
        <v>ext.UC1.1031.190913000019</v>
      </c>
      <c r="O19" t="s">
        <v>62</v>
      </c>
      <c r="P19" t="str">
        <f t="shared" si="24"/>
        <v>PAY</v>
      </c>
      <c r="Q19" t="str">
        <f t="shared" si="25"/>
        <v>BRL</v>
      </c>
      <c r="R19" s="14">
        <f t="shared" si="26"/>
        <v>5545</v>
      </c>
      <c r="S19" t="s">
        <v>81</v>
      </c>
      <c r="T19" s="117">
        <f t="shared" ca="1" si="22"/>
        <v>43721</v>
      </c>
      <c r="U19" s="138" t="str">
        <f t="shared" ca="1" si="19"/>
        <v>[UC1] Customer Payment Instruction [13.09.19-10:31]</v>
      </c>
      <c r="V19" s="116" t="str">
        <f t="shared" si="23"/>
        <v>HOMESEND BELGIUM</v>
      </c>
      <c r="W19" s="118" t="str">
        <f t="shared" ca="1" si="20"/>
        <v>HSBEL20190913135059019</v>
      </c>
      <c r="AC19" s="118" t="str">
        <f t="shared" ca="1" si="2"/>
        <v>20190913-135059-019</v>
      </c>
      <c r="AD19" t="s">
        <v>80</v>
      </c>
      <c r="AE19" s="118" t="str">
        <f t="shared" ca="1" si="3"/>
        <v>20190913-135059-019</v>
      </c>
      <c r="AF19">
        <f t="shared" si="4"/>
        <v>1</v>
      </c>
      <c r="AG19" s="117">
        <f t="shared" ca="1" si="5"/>
        <v>43721</v>
      </c>
      <c r="AH19" s="119" t="str">
        <f t="shared" ca="1" si="6"/>
        <v>ext.UC1.1031.190913000019</v>
      </c>
      <c r="AI19" t="s">
        <v>77</v>
      </c>
      <c r="AJ19" t="s">
        <v>82</v>
      </c>
      <c r="AK19">
        <f t="shared" si="7"/>
        <v>0</v>
      </c>
      <c r="AL19">
        <f t="shared" si="8"/>
        <v>0</v>
      </c>
      <c r="AM19" t="str">
        <f t="shared" si="9"/>
        <v>BRL</v>
      </c>
      <c r="AN19" s="14">
        <f t="shared" si="10"/>
        <v>0</v>
      </c>
      <c r="AP19" t="str">
        <f t="shared" si="11"/>
        <v>ACTUAL</v>
      </c>
      <c r="AR19" t="str">
        <f t="shared" ca="1" si="21"/>
        <v>[UC1] Customer Payment Instruction [13.09.19-10:31]</v>
      </c>
      <c r="AS19" t="s">
        <v>79</v>
      </c>
      <c r="AT19" s="118" t="str">
        <f t="shared" ca="1" si="12"/>
        <v>HSBEL20190913135059019</v>
      </c>
    </row>
    <row r="20" spans="1:46" hidden="1" x14ac:dyDescent="0.2">
      <c r="A20" s="87">
        <v>0.4381944444444445</v>
      </c>
      <c r="B20" s="116" t="s">
        <v>61</v>
      </c>
      <c r="C20" s="33" t="s">
        <v>10</v>
      </c>
      <c r="D20" s="34">
        <v>5995.2</v>
      </c>
      <c r="E20" s="116" t="s">
        <v>63</v>
      </c>
      <c r="F20" s="116"/>
      <c r="G20" s="116"/>
      <c r="I20" s="118" t="str">
        <f t="shared" ca="1" si="13"/>
        <v>20190913-135059-020</v>
      </c>
      <c r="J20" t="str">
        <f t="shared" si="14"/>
        <v>Customer Payment Instruction</v>
      </c>
      <c r="K20" s="118" t="str">
        <f t="shared" ca="1" si="15"/>
        <v>20190913-135059-020</v>
      </c>
      <c r="L20">
        <v>1</v>
      </c>
      <c r="M20" s="117">
        <f t="shared" ca="1" si="16"/>
        <v>43721</v>
      </c>
      <c r="N20" s="119" t="str">
        <f t="shared" ca="1" si="17"/>
        <v>ext.UC1.1031.190913000020</v>
      </c>
      <c r="O20" t="s">
        <v>62</v>
      </c>
      <c r="P20" t="str">
        <f t="shared" si="24"/>
        <v>PAY</v>
      </c>
      <c r="Q20" t="str">
        <f t="shared" si="25"/>
        <v>BRL</v>
      </c>
      <c r="R20" s="14">
        <f t="shared" si="26"/>
        <v>5995.2</v>
      </c>
      <c r="S20" t="s">
        <v>81</v>
      </c>
      <c r="T20" s="117">
        <f t="shared" ca="1" si="22"/>
        <v>43721</v>
      </c>
      <c r="U20" s="138" t="str">
        <f t="shared" ca="1" si="19"/>
        <v>[UC1] Customer Payment Instruction [13.09.19-10:31]</v>
      </c>
      <c r="V20" s="116" t="str">
        <f t="shared" si="23"/>
        <v>HOMESEND BELGIUM</v>
      </c>
      <c r="W20" s="118" t="str">
        <f t="shared" ca="1" si="20"/>
        <v>HSBEL20190913135059020</v>
      </c>
      <c r="AC20" s="118" t="str">
        <f t="shared" ca="1" si="2"/>
        <v>20190913-135059-020</v>
      </c>
      <c r="AD20" t="s">
        <v>80</v>
      </c>
      <c r="AE20" s="118" t="str">
        <f t="shared" ca="1" si="3"/>
        <v>20190913-135059-020</v>
      </c>
      <c r="AF20">
        <f t="shared" si="4"/>
        <v>1</v>
      </c>
      <c r="AG20" s="117">
        <f t="shared" ca="1" si="5"/>
        <v>43721</v>
      </c>
      <c r="AH20" s="119" t="str">
        <f t="shared" ca="1" si="6"/>
        <v>ext.UC1.1031.190913000020</v>
      </c>
      <c r="AI20" t="s">
        <v>77</v>
      </c>
      <c r="AJ20" t="s">
        <v>82</v>
      </c>
      <c r="AK20">
        <f t="shared" si="7"/>
        <v>0</v>
      </c>
      <c r="AL20">
        <f t="shared" si="8"/>
        <v>0</v>
      </c>
      <c r="AM20" t="str">
        <f t="shared" si="9"/>
        <v>BRL</v>
      </c>
      <c r="AN20" s="14">
        <f t="shared" si="10"/>
        <v>0</v>
      </c>
      <c r="AP20" t="str">
        <f t="shared" si="11"/>
        <v>ACTUAL</v>
      </c>
      <c r="AR20" t="str">
        <f t="shared" ca="1" si="21"/>
        <v>[UC1] Customer Payment Instruction [13.09.19-10:31]</v>
      </c>
      <c r="AS20" t="s">
        <v>79</v>
      </c>
      <c r="AT20" s="118" t="str">
        <f t="shared" ca="1" si="12"/>
        <v>HSBEL20190913135059020</v>
      </c>
    </row>
    <row r="21" spans="1:46" hidden="1" x14ac:dyDescent="0.2">
      <c r="A21" s="87">
        <v>0.4381944444444445</v>
      </c>
      <c r="B21" s="116" t="s">
        <v>61</v>
      </c>
      <c r="C21" s="33" t="s">
        <v>10</v>
      </c>
      <c r="D21" s="34">
        <v>6445.4</v>
      </c>
      <c r="E21" s="116" t="s">
        <v>63</v>
      </c>
      <c r="F21" s="116"/>
      <c r="G21" s="116"/>
      <c r="I21" s="118" t="str">
        <f t="shared" ca="1" si="13"/>
        <v>20190913-135059-021</v>
      </c>
      <c r="J21" t="str">
        <f t="shared" si="14"/>
        <v>Customer Payment Instruction</v>
      </c>
      <c r="K21" s="118" t="str">
        <f t="shared" ca="1" si="15"/>
        <v>20190913-135059-021</v>
      </c>
      <c r="L21">
        <v>1</v>
      </c>
      <c r="M21" s="117">
        <f t="shared" ca="1" si="16"/>
        <v>43721</v>
      </c>
      <c r="N21" s="119" t="str">
        <f t="shared" ca="1" si="17"/>
        <v>ext.UC1.1031.190913000021</v>
      </c>
      <c r="O21" t="s">
        <v>62</v>
      </c>
      <c r="P21" t="str">
        <f t="shared" si="24"/>
        <v>PAY</v>
      </c>
      <c r="Q21" t="str">
        <f t="shared" si="25"/>
        <v>BRL</v>
      </c>
      <c r="R21" s="14">
        <f t="shared" si="26"/>
        <v>6445.4</v>
      </c>
      <c r="S21" t="s">
        <v>81</v>
      </c>
      <c r="T21" s="117">
        <f t="shared" ca="1" si="22"/>
        <v>43721</v>
      </c>
      <c r="U21" s="138" t="str">
        <f t="shared" ca="1" si="19"/>
        <v>[UC1] Customer Payment Instruction [13.09.19-10:31]</v>
      </c>
      <c r="V21" s="116" t="str">
        <f t="shared" si="23"/>
        <v>HOMESEND BELGIUM</v>
      </c>
      <c r="W21" s="118" t="str">
        <f t="shared" ca="1" si="20"/>
        <v>HSBEL20190913135059021</v>
      </c>
      <c r="AC21" s="118" t="str">
        <f t="shared" ca="1" si="2"/>
        <v>20190913-135059-021</v>
      </c>
      <c r="AD21" t="s">
        <v>80</v>
      </c>
      <c r="AE21" s="118" t="str">
        <f t="shared" ca="1" si="3"/>
        <v>20190913-135059-021</v>
      </c>
      <c r="AF21">
        <f t="shared" si="4"/>
        <v>1</v>
      </c>
      <c r="AG21" s="117">
        <f t="shared" ca="1" si="5"/>
        <v>43721</v>
      </c>
      <c r="AH21" s="119" t="str">
        <f t="shared" ca="1" si="6"/>
        <v>ext.UC1.1031.190913000021</v>
      </c>
      <c r="AI21" t="s">
        <v>77</v>
      </c>
      <c r="AJ21" t="s">
        <v>82</v>
      </c>
      <c r="AK21">
        <f t="shared" si="7"/>
        <v>0</v>
      </c>
      <c r="AL21">
        <f t="shared" si="8"/>
        <v>0</v>
      </c>
      <c r="AM21" t="str">
        <f t="shared" si="9"/>
        <v>BRL</v>
      </c>
      <c r="AN21" s="14">
        <f t="shared" si="10"/>
        <v>0</v>
      </c>
      <c r="AP21" t="str">
        <f t="shared" si="11"/>
        <v>ACTUAL</v>
      </c>
      <c r="AR21" t="str">
        <f t="shared" ca="1" si="21"/>
        <v>[UC1] Customer Payment Instruction [13.09.19-10:31]</v>
      </c>
      <c r="AS21" t="s">
        <v>79</v>
      </c>
      <c r="AT21" s="118" t="str">
        <f t="shared" ca="1" si="12"/>
        <v>HSBEL20190913135059021</v>
      </c>
    </row>
    <row r="22" spans="1:46" hidden="1" x14ac:dyDescent="0.2">
      <c r="A22" s="87">
        <v>0.4381944444444445</v>
      </c>
      <c r="B22" s="116" t="s">
        <v>61</v>
      </c>
      <c r="C22" s="33" t="s">
        <v>10</v>
      </c>
      <c r="D22" s="34">
        <v>6895.6</v>
      </c>
      <c r="E22" s="116" t="s">
        <v>63</v>
      </c>
      <c r="F22" s="116"/>
      <c r="G22" s="116"/>
      <c r="I22" s="118" t="str">
        <f t="shared" ca="1" si="13"/>
        <v>20190913-135059-022</v>
      </c>
      <c r="J22" t="str">
        <f t="shared" si="14"/>
        <v>Customer Payment Instruction</v>
      </c>
      <c r="K22" s="118" t="str">
        <f t="shared" ca="1" si="15"/>
        <v>20190913-135059-022</v>
      </c>
      <c r="L22">
        <v>1</v>
      </c>
      <c r="M22" s="117">
        <f t="shared" ca="1" si="16"/>
        <v>43721</v>
      </c>
      <c r="N22" s="119" t="str">
        <f t="shared" ca="1" si="17"/>
        <v>ext.UC1.1031.190913000022</v>
      </c>
      <c r="O22" t="s">
        <v>62</v>
      </c>
      <c r="P22" t="str">
        <f t="shared" si="24"/>
        <v>PAY</v>
      </c>
      <c r="Q22" t="str">
        <f t="shared" si="25"/>
        <v>BRL</v>
      </c>
      <c r="R22" s="14">
        <f t="shared" si="26"/>
        <v>6895.6</v>
      </c>
      <c r="S22" t="s">
        <v>81</v>
      </c>
      <c r="T22" s="117">
        <f t="shared" ca="1" si="22"/>
        <v>43721</v>
      </c>
      <c r="U22" s="138" t="str">
        <f t="shared" ca="1" si="19"/>
        <v>[UC1] Customer Payment Instruction [13.09.19-10:31]</v>
      </c>
      <c r="V22" s="116" t="str">
        <f t="shared" si="23"/>
        <v>HOMESEND BELGIUM</v>
      </c>
      <c r="W22" s="118" t="str">
        <f t="shared" ca="1" si="20"/>
        <v>HSBEL20190913135059022</v>
      </c>
      <c r="AC22" s="118" t="str">
        <f t="shared" ca="1" si="2"/>
        <v>20190913-135059-022</v>
      </c>
      <c r="AD22" t="s">
        <v>80</v>
      </c>
      <c r="AE22" s="118" t="str">
        <f t="shared" ca="1" si="3"/>
        <v>20190913-135059-022</v>
      </c>
      <c r="AF22">
        <f t="shared" si="4"/>
        <v>1</v>
      </c>
      <c r="AG22" s="117">
        <f t="shared" ca="1" si="5"/>
        <v>43721</v>
      </c>
      <c r="AH22" s="119" t="str">
        <f t="shared" ca="1" si="6"/>
        <v>ext.UC1.1031.190913000022</v>
      </c>
      <c r="AI22" t="s">
        <v>77</v>
      </c>
      <c r="AJ22" t="s">
        <v>82</v>
      </c>
      <c r="AK22">
        <f t="shared" si="7"/>
        <v>0</v>
      </c>
      <c r="AL22">
        <f t="shared" si="8"/>
        <v>0</v>
      </c>
      <c r="AM22" t="str">
        <f t="shared" si="9"/>
        <v>BRL</v>
      </c>
      <c r="AN22" s="14">
        <f t="shared" si="10"/>
        <v>0</v>
      </c>
      <c r="AP22" t="str">
        <f t="shared" si="11"/>
        <v>ACTUAL</v>
      </c>
      <c r="AR22" t="str">
        <f t="shared" ca="1" si="21"/>
        <v>[UC1] Customer Payment Instruction [13.09.19-10:31]</v>
      </c>
      <c r="AS22" t="s">
        <v>79</v>
      </c>
      <c r="AT22" s="118" t="str">
        <f t="shared" ca="1" si="12"/>
        <v>HSBEL20190913135059022</v>
      </c>
    </row>
    <row r="23" spans="1:46" hidden="1" x14ac:dyDescent="0.2">
      <c r="A23" s="87">
        <v>0.4381944444444445</v>
      </c>
      <c r="B23" s="116" t="s">
        <v>61</v>
      </c>
      <c r="C23" s="33" t="s">
        <v>10</v>
      </c>
      <c r="D23" s="34">
        <v>7345.8</v>
      </c>
      <c r="E23" s="116" t="s">
        <v>63</v>
      </c>
      <c r="F23" s="116"/>
      <c r="G23" s="116"/>
      <c r="I23" s="118" t="str">
        <f t="shared" ca="1" si="13"/>
        <v>20190913-135059-023</v>
      </c>
      <c r="J23" t="str">
        <f t="shared" si="14"/>
        <v>Customer Payment Instruction</v>
      </c>
      <c r="K23" s="118" t="str">
        <f t="shared" ca="1" si="15"/>
        <v>20190913-135059-023</v>
      </c>
      <c r="L23">
        <v>1</v>
      </c>
      <c r="M23" s="117">
        <f t="shared" ca="1" si="16"/>
        <v>43721</v>
      </c>
      <c r="N23" s="119" t="str">
        <f t="shared" ca="1" si="17"/>
        <v>ext.UC1.1031.190913000023</v>
      </c>
      <c r="O23" t="s">
        <v>62</v>
      </c>
      <c r="P23" t="str">
        <f t="shared" si="24"/>
        <v>PAY</v>
      </c>
      <c r="Q23" t="str">
        <f t="shared" si="25"/>
        <v>BRL</v>
      </c>
      <c r="R23" s="14">
        <f t="shared" si="26"/>
        <v>7345.8</v>
      </c>
      <c r="S23" t="s">
        <v>81</v>
      </c>
      <c r="T23" s="117">
        <f t="shared" ca="1" si="22"/>
        <v>43721</v>
      </c>
      <c r="U23" s="138" t="str">
        <f t="shared" ca="1" si="19"/>
        <v>[UC1] Customer Payment Instruction [13.09.19-10:31]</v>
      </c>
      <c r="V23" s="116" t="str">
        <f t="shared" si="23"/>
        <v>HOMESEND BELGIUM</v>
      </c>
      <c r="W23" s="118" t="str">
        <f t="shared" ca="1" si="20"/>
        <v>HSBEL20190913135059023</v>
      </c>
      <c r="AC23" s="118" t="str">
        <f t="shared" ca="1" si="2"/>
        <v>20190913-135059-023</v>
      </c>
      <c r="AD23" t="s">
        <v>80</v>
      </c>
      <c r="AE23" s="118" t="str">
        <f t="shared" ca="1" si="3"/>
        <v>20190913-135059-023</v>
      </c>
      <c r="AF23">
        <f t="shared" si="4"/>
        <v>1</v>
      </c>
      <c r="AG23" s="117">
        <f t="shared" ca="1" si="5"/>
        <v>43721</v>
      </c>
      <c r="AH23" s="119" t="str">
        <f t="shared" ca="1" si="6"/>
        <v>ext.UC1.1031.190913000023</v>
      </c>
      <c r="AI23" t="s">
        <v>77</v>
      </c>
      <c r="AJ23" t="s">
        <v>82</v>
      </c>
      <c r="AK23">
        <f t="shared" si="7"/>
        <v>0</v>
      </c>
      <c r="AL23">
        <f t="shared" si="8"/>
        <v>0</v>
      </c>
      <c r="AM23" t="str">
        <f t="shared" si="9"/>
        <v>BRL</v>
      </c>
      <c r="AN23" s="14">
        <f t="shared" si="10"/>
        <v>0</v>
      </c>
      <c r="AP23" t="str">
        <f t="shared" si="11"/>
        <v>ACTUAL</v>
      </c>
      <c r="AR23" t="str">
        <f t="shared" ca="1" si="21"/>
        <v>[UC1] Customer Payment Instruction [13.09.19-10:31]</v>
      </c>
      <c r="AS23" t="s">
        <v>79</v>
      </c>
      <c r="AT23" s="118" t="str">
        <f t="shared" ca="1" si="12"/>
        <v>HSBEL20190913135059023</v>
      </c>
    </row>
    <row r="24" spans="1:46" x14ac:dyDescent="0.2">
      <c r="A24" s="87">
        <v>0.4381944444444445</v>
      </c>
      <c r="B24" s="116" t="s">
        <v>80</v>
      </c>
      <c r="C24" s="33" t="s">
        <v>9</v>
      </c>
      <c r="D24" s="34">
        <v>50000</v>
      </c>
      <c r="E24" s="116" t="s">
        <v>76</v>
      </c>
      <c r="F24" s="116">
        <v>4.12</v>
      </c>
      <c r="G24" s="127" t="s">
        <v>10</v>
      </c>
      <c r="I24" s="118" t="str">
        <f t="shared" ca="1" si="13"/>
        <v>20190913-135059-024</v>
      </c>
      <c r="J24" t="str">
        <f t="shared" si="14"/>
        <v>FX Trade</v>
      </c>
      <c r="K24" s="118" t="str">
        <f t="shared" ca="1" si="15"/>
        <v>20190913-135059-024</v>
      </c>
      <c r="L24">
        <v>1</v>
      </c>
      <c r="M24" s="117">
        <f t="shared" ca="1" si="16"/>
        <v>43721</v>
      </c>
      <c r="N24" s="119" t="str">
        <f t="shared" ca="1" si="17"/>
        <v>ext.UC1.1031.190913000024</v>
      </c>
      <c r="O24" t="s">
        <v>62</v>
      </c>
      <c r="P24" t="str">
        <f t="shared" si="24"/>
        <v>BUY</v>
      </c>
      <c r="Q24" t="str">
        <f t="shared" si="25"/>
        <v>USD</v>
      </c>
      <c r="R24" s="14">
        <f t="shared" si="26"/>
        <v>50000</v>
      </c>
      <c r="S24" t="s">
        <v>81</v>
      </c>
      <c r="T24" s="117">
        <f t="shared" ca="1" si="22"/>
        <v>43721</v>
      </c>
      <c r="U24" s="138" t="str">
        <f t="shared" ca="1" si="19"/>
        <v>[UC1] FX Trade                     [13.09.19-10:31]</v>
      </c>
      <c r="V24" s="116" t="str">
        <f t="shared" si="23"/>
        <v>HOMESEND BELGIUM</v>
      </c>
      <c r="W24" s="118" t="str">
        <f t="shared" ca="1" si="20"/>
        <v>HSBEL20190913135059024</v>
      </c>
      <c r="AC24" s="118" t="str">
        <f ca="1">I24</f>
        <v>20190913-135059-024</v>
      </c>
      <c r="AD24" t="s">
        <v>80</v>
      </c>
      <c r="AE24" s="118" t="str">
        <f ca="1">K24</f>
        <v>20190913-135059-024</v>
      </c>
      <c r="AF24">
        <f>L24</f>
        <v>1</v>
      </c>
      <c r="AG24" s="117">
        <f ca="1">M24</f>
        <v>43721</v>
      </c>
      <c r="AH24" s="119" t="str">
        <f ca="1">N24</f>
        <v>ext.UC1.1031.190913000024</v>
      </c>
      <c r="AI24" t="s">
        <v>77</v>
      </c>
      <c r="AJ24" t="s">
        <v>82</v>
      </c>
      <c r="AK24">
        <f>F24</f>
        <v>4.12</v>
      </c>
      <c r="AL24" t="str">
        <f>G24</f>
        <v>BRL</v>
      </c>
      <c r="AM24" t="str">
        <f>Q24</f>
        <v>USD</v>
      </c>
      <c r="AN24" s="14">
        <f>D24*F24</f>
        <v>206000</v>
      </c>
      <c r="AP24" t="str">
        <f>S24</f>
        <v>ACTUAL</v>
      </c>
      <c r="AR24" t="str">
        <f ca="1">U24</f>
        <v>[UC1] FX Trade                     [13.09.19-10:31]</v>
      </c>
      <c r="AS24" t="s">
        <v>79</v>
      </c>
      <c r="AT24" s="118" t="str">
        <f ca="1">W24</f>
        <v>HSBEL20190913135059024</v>
      </c>
    </row>
    <row r="25" spans="1:46" hidden="1" x14ac:dyDescent="0.2">
      <c r="A25" s="89">
        <v>0.54166666666666663</v>
      </c>
      <c r="B25" s="116" t="s">
        <v>61</v>
      </c>
      <c r="C25" s="44" t="s">
        <v>10</v>
      </c>
      <c r="D25" s="45">
        <v>8246.2000000000007</v>
      </c>
      <c r="E25" s="116" t="s">
        <v>63</v>
      </c>
      <c r="F25" s="116"/>
      <c r="G25" s="116"/>
      <c r="I25" s="118" t="str">
        <f t="shared" ca="1" si="13"/>
        <v>20190913-135059-025</v>
      </c>
      <c r="J25" t="str">
        <f t="shared" si="14"/>
        <v>Customer Payment Instruction</v>
      </c>
      <c r="K25" s="118" t="str">
        <f t="shared" ca="1" si="15"/>
        <v>20190913-135059-025</v>
      </c>
      <c r="L25">
        <v>1</v>
      </c>
      <c r="M25" s="117">
        <f t="shared" ca="1" si="16"/>
        <v>43721</v>
      </c>
      <c r="N25" s="119" t="str">
        <f t="shared" ca="1" si="17"/>
        <v>ext.UC1.1300.190913000025</v>
      </c>
      <c r="O25" t="s">
        <v>62</v>
      </c>
      <c r="P25" t="str">
        <f t="shared" si="24"/>
        <v>PAY</v>
      </c>
      <c r="Q25" t="str">
        <f t="shared" si="25"/>
        <v>BRL</v>
      </c>
      <c r="R25" s="14">
        <f t="shared" si="26"/>
        <v>8246.2000000000007</v>
      </c>
      <c r="S25" t="s">
        <v>81</v>
      </c>
      <c r="T25" s="117">
        <f t="shared" ca="1" si="22"/>
        <v>43721</v>
      </c>
      <c r="U25" s="138" t="str">
        <f t="shared" ca="1" si="19"/>
        <v>[UC1] Customer Payment Instruction [13.09.19-13:00]</v>
      </c>
      <c r="V25" s="116" t="str">
        <f t="shared" si="23"/>
        <v>HOMESEND BELGIUM</v>
      </c>
      <c r="W25" s="118" t="str">
        <f t="shared" ca="1" si="20"/>
        <v>HSBEL20190913135059025</v>
      </c>
      <c r="AC25" s="118" t="str">
        <f t="shared" ref="AC25:AC54" ca="1" si="27">I25</f>
        <v>20190913-135059-025</v>
      </c>
      <c r="AD25" t="s">
        <v>80</v>
      </c>
      <c r="AE25" s="118" t="str">
        <f t="shared" ref="AE25:AE54" ca="1" si="28">K25</f>
        <v>20190913-135059-025</v>
      </c>
      <c r="AF25">
        <f t="shared" ref="AF25:AF54" si="29">L25</f>
        <v>1</v>
      </c>
      <c r="AG25" s="117">
        <f t="shared" ref="AG25:AG54" ca="1" si="30">M25</f>
        <v>43721</v>
      </c>
      <c r="AH25" s="119" t="str">
        <f t="shared" ref="AH25:AH54" ca="1" si="31">N25</f>
        <v>ext.UC1.1300.190913000025</v>
      </c>
      <c r="AI25" t="s">
        <v>77</v>
      </c>
      <c r="AJ25" t="s">
        <v>82</v>
      </c>
      <c r="AK25">
        <f t="shared" ref="AK25:AK54" si="32">F25</f>
        <v>0</v>
      </c>
      <c r="AL25">
        <f t="shared" ref="AL25:AL54" si="33">G25</f>
        <v>0</v>
      </c>
      <c r="AM25" t="str">
        <f t="shared" ref="AM25:AM54" si="34">Q25</f>
        <v>BRL</v>
      </c>
      <c r="AN25" s="14">
        <f t="shared" ref="AN25:AN54" si="35">D25*F25</f>
        <v>0</v>
      </c>
      <c r="AP25" t="str">
        <f t="shared" ref="AP25:AP54" si="36">S25</f>
        <v>ACTUAL</v>
      </c>
      <c r="AR25" t="str">
        <f t="shared" ref="AR25:AR54" ca="1" si="37">U25</f>
        <v>[UC1] Customer Payment Instruction [13.09.19-13:00]</v>
      </c>
      <c r="AS25" t="s">
        <v>79</v>
      </c>
      <c r="AT25" s="118" t="str">
        <f t="shared" ref="AT25:AT54" ca="1" si="38">W25</f>
        <v>HSBEL20190913135059025</v>
      </c>
    </row>
    <row r="26" spans="1:46" hidden="1" x14ac:dyDescent="0.2">
      <c r="A26" s="89">
        <v>0.54166666666666663</v>
      </c>
      <c r="B26" s="116" t="s">
        <v>61</v>
      </c>
      <c r="C26" s="44" t="s">
        <v>10</v>
      </c>
      <c r="D26" s="45">
        <v>8696.4</v>
      </c>
      <c r="E26" s="116" t="s">
        <v>63</v>
      </c>
      <c r="F26" s="116"/>
      <c r="G26" s="116"/>
      <c r="I26" s="118" t="str">
        <f t="shared" ca="1" si="13"/>
        <v>20190913-135059-026</v>
      </c>
      <c r="J26" t="str">
        <f t="shared" si="14"/>
        <v>Customer Payment Instruction</v>
      </c>
      <c r="K26" s="118" t="str">
        <f t="shared" ca="1" si="15"/>
        <v>20190913-135059-026</v>
      </c>
      <c r="L26">
        <v>1</v>
      </c>
      <c r="M26" s="117">
        <f t="shared" ca="1" si="16"/>
        <v>43721</v>
      </c>
      <c r="N26" s="119" t="str">
        <f t="shared" ca="1" si="17"/>
        <v>ext.UC1.1300.190913000026</v>
      </c>
      <c r="O26" t="s">
        <v>62</v>
      </c>
      <c r="P26" t="str">
        <f t="shared" si="24"/>
        <v>PAY</v>
      </c>
      <c r="Q26" t="str">
        <f t="shared" si="25"/>
        <v>BRL</v>
      </c>
      <c r="R26" s="14">
        <f t="shared" si="26"/>
        <v>8696.4</v>
      </c>
      <c r="S26" t="s">
        <v>81</v>
      </c>
      <c r="T26" s="117">
        <f t="shared" ca="1" si="22"/>
        <v>43721</v>
      </c>
      <c r="U26" s="138" t="str">
        <f t="shared" ca="1" si="19"/>
        <v>[UC1] Customer Payment Instruction [13.09.19-13:00]</v>
      </c>
      <c r="V26" s="116" t="str">
        <f t="shared" si="23"/>
        <v>HOMESEND BELGIUM</v>
      </c>
      <c r="W26" s="118" t="str">
        <f t="shared" ca="1" si="20"/>
        <v>HSBEL20190913135059026</v>
      </c>
      <c r="AC26" s="118" t="str">
        <f t="shared" ca="1" si="27"/>
        <v>20190913-135059-026</v>
      </c>
      <c r="AD26" t="s">
        <v>80</v>
      </c>
      <c r="AE26" s="118" t="str">
        <f t="shared" ca="1" si="28"/>
        <v>20190913-135059-026</v>
      </c>
      <c r="AF26">
        <f t="shared" si="29"/>
        <v>1</v>
      </c>
      <c r="AG26" s="117">
        <f t="shared" ca="1" si="30"/>
        <v>43721</v>
      </c>
      <c r="AH26" s="119" t="str">
        <f t="shared" ca="1" si="31"/>
        <v>ext.UC1.1300.190913000026</v>
      </c>
      <c r="AI26" t="s">
        <v>77</v>
      </c>
      <c r="AJ26" t="s">
        <v>82</v>
      </c>
      <c r="AK26">
        <f t="shared" si="32"/>
        <v>0</v>
      </c>
      <c r="AL26">
        <f t="shared" si="33"/>
        <v>0</v>
      </c>
      <c r="AM26" t="str">
        <f t="shared" si="34"/>
        <v>BRL</v>
      </c>
      <c r="AN26" s="14">
        <f t="shared" si="35"/>
        <v>0</v>
      </c>
      <c r="AP26" t="str">
        <f t="shared" si="36"/>
        <v>ACTUAL</v>
      </c>
      <c r="AR26" t="str">
        <f t="shared" ca="1" si="37"/>
        <v>[UC1] Customer Payment Instruction [13.09.19-13:00]</v>
      </c>
      <c r="AS26" t="s">
        <v>79</v>
      </c>
      <c r="AT26" s="118" t="str">
        <f t="shared" ca="1" si="38"/>
        <v>HSBEL20190913135059026</v>
      </c>
    </row>
    <row r="27" spans="1:46" hidden="1" x14ac:dyDescent="0.2">
      <c r="A27" s="89">
        <v>0.54166666666666663</v>
      </c>
      <c r="B27" s="116" t="s">
        <v>61</v>
      </c>
      <c r="C27" s="44" t="s">
        <v>10</v>
      </c>
      <c r="D27" s="45">
        <v>946.6</v>
      </c>
      <c r="E27" s="116" t="s">
        <v>63</v>
      </c>
      <c r="F27" s="116"/>
      <c r="G27" s="116"/>
      <c r="I27" s="118" t="str">
        <f t="shared" ca="1" si="13"/>
        <v>20190913-135059-027</v>
      </c>
      <c r="J27" t="str">
        <f t="shared" si="14"/>
        <v>Customer Payment Instruction</v>
      </c>
      <c r="K27" s="118" t="str">
        <f t="shared" ca="1" si="15"/>
        <v>20190913-135059-027</v>
      </c>
      <c r="L27">
        <v>1</v>
      </c>
      <c r="M27" s="117">
        <f t="shared" ca="1" si="16"/>
        <v>43721</v>
      </c>
      <c r="N27" s="119" t="str">
        <f t="shared" ca="1" si="17"/>
        <v>ext.UC1.1300.190913000027</v>
      </c>
      <c r="O27" t="s">
        <v>62</v>
      </c>
      <c r="P27" t="str">
        <f t="shared" si="24"/>
        <v>PAY</v>
      </c>
      <c r="Q27" t="str">
        <f t="shared" si="25"/>
        <v>BRL</v>
      </c>
      <c r="R27" s="14">
        <f t="shared" si="26"/>
        <v>946.6</v>
      </c>
      <c r="S27" t="s">
        <v>81</v>
      </c>
      <c r="T27" s="117">
        <f t="shared" ca="1" si="22"/>
        <v>43721</v>
      </c>
      <c r="U27" s="138" t="str">
        <f t="shared" ca="1" si="19"/>
        <v>[UC1] Customer Payment Instruction [13.09.19-13:00]</v>
      </c>
      <c r="V27" s="116" t="str">
        <f t="shared" si="23"/>
        <v>HOMESEND BELGIUM</v>
      </c>
      <c r="W27" s="118" t="str">
        <f t="shared" ca="1" si="20"/>
        <v>HSBEL20190913135059027</v>
      </c>
      <c r="AC27" s="118" t="str">
        <f t="shared" ca="1" si="27"/>
        <v>20190913-135059-027</v>
      </c>
      <c r="AD27" t="s">
        <v>80</v>
      </c>
      <c r="AE27" s="118" t="str">
        <f t="shared" ca="1" si="28"/>
        <v>20190913-135059-027</v>
      </c>
      <c r="AF27">
        <f t="shared" si="29"/>
        <v>1</v>
      </c>
      <c r="AG27" s="117">
        <f t="shared" ca="1" si="30"/>
        <v>43721</v>
      </c>
      <c r="AH27" s="119" t="str">
        <f t="shared" ca="1" si="31"/>
        <v>ext.UC1.1300.190913000027</v>
      </c>
      <c r="AI27" t="s">
        <v>77</v>
      </c>
      <c r="AJ27" t="s">
        <v>82</v>
      </c>
      <c r="AK27">
        <f t="shared" si="32"/>
        <v>0</v>
      </c>
      <c r="AL27">
        <f t="shared" si="33"/>
        <v>0</v>
      </c>
      <c r="AM27" t="str">
        <f t="shared" si="34"/>
        <v>BRL</v>
      </c>
      <c r="AN27" s="14">
        <f t="shared" si="35"/>
        <v>0</v>
      </c>
      <c r="AP27" t="str">
        <f t="shared" si="36"/>
        <v>ACTUAL</v>
      </c>
      <c r="AR27" t="str">
        <f t="shared" ca="1" si="37"/>
        <v>[UC1] Customer Payment Instruction [13.09.19-13:00]</v>
      </c>
      <c r="AS27" t="s">
        <v>79</v>
      </c>
      <c r="AT27" s="118" t="str">
        <f t="shared" ca="1" si="38"/>
        <v>HSBEL20190913135059027</v>
      </c>
    </row>
    <row r="28" spans="1:46" hidden="1" x14ac:dyDescent="0.2">
      <c r="A28" s="89">
        <v>0.54166666666666663</v>
      </c>
      <c r="B28" s="116" t="s">
        <v>61</v>
      </c>
      <c r="C28" s="44" t="s">
        <v>10</v>
      </c>
      <c r="D28" s="45">
        <v>596.79999999999995</v>
      </c>
      <c r="E28" s="116" t="s">
        <v>63</v>
      </c>
      <c r="F28" s="116"/>
      <c r="G28" s="116"/>
      <c r="I28" s="118" t="str">
        <f t="shared" ca="1" si="13"/>
        <v>20190913-135059-028</v>
      </c>
      <c r="J28" t="str">
        <f t="shared" si="14"/>
        <v>Customer Payment Instruction</v>
      </c>
      <c r="K28" s="118" t="str">
        <f t="shared" ca="1" si="15"/>
        <v>20190913-135059-028</v>
      </c>
      <c r="L28">
        <v>1</v>
      </c>
      <c r="M28" s="117">
        <f t="shared" ca="1" si="16"/>
        <v>43721</v>
      </c>
      <c r="N28" s="119" t="str">
        <f t="shared" ca="1" si="17"/>
        <v>ext.UC1.1300.190913000028</v>
      </c>
      <c r="O28" t="s">
        <v>62</v>
      </c>
      <c r="P28" t="str">
        <f t="shared" si="24"/>
        <v>PAY</v>
      </c>
      <c r="Q28" t="str">
        <f t="shared" si="25"/>
        <v>BRL</v>
      </c>
      <c r="R28" s="14">
        <f t="shared" si="26"/>
        <v>596.79999999999995</v>
      </c>
      <c r="S28" t="s">
        <v>81</v>
      </c>
      <c r="T28" s="117">
        <f t="shared" ca="1" si="22"/>
        <v>43721</v>
      </c>
      <c r="U28" s="138" t="str">
        <f t="shared" ca="1" si="19"/>
        <v>[UC1] Customer Payment Instruction [13.09.19-13:00]</v>
      </c>
      <c r="V28" s="116" t="str">
        <f t="shared" si="23"/>
        <v>HOMESEND BELGIUM</v>
      </c>
      <c r="W28" s="118" t="str">
        <f t="shared" ca="1" si="20"/>
        <v>HSBEL20190913135059028</v>
      </c>
      <c r="AC28" s="118" t="str">
        <f t="shared" ca="1" si="27"/>
        <v>20190913-135059-028</v>
      </c>
      <c r="AD28" t="s">
        <v>80</v>
      </c>
      <c r="AE28" s="118" t="str">
        <f t="shared" ca="1" si="28"/>
        <v>20190913-135059-028</v>
      </c>
      <c r="AF28">
        <f t="shared" si="29"/>
        <v>1</v>
      </c>
      <c r="AG28" s="117">
        <f t="shared" ca="1" si="30"/>
        <v>43721</v>
      </c>
      <c r="AH28" s="119" t="str">
        <f t="shared" ca="1" si="31"/>
        <v>ext.UC1.1300.190913000028</v>
      </c>
      <c r="AI28" t="s">
        <v>77</v>
      </c>
      <c r="AJ28" t="s">
        <v>82</v>
      </c>
      <c r="AK28">
        <f t="shared" si="32"/>
        <v>0</v>
      </c>
      <c r="AL28">
        <f t="shared" si="33"/>
        <v>0</v>
      </c>
      <c r="AM28" t="str">
        <f t="shared" si="34"/>
        <v>BRL</v>
      </c>
      <c r="AN28" s="14">
        <f t="shared" si="35"/>
        <v>0</v>
      </c>
      <c r="AP28" t="str">
        <f t="shared" si="36"/>
        <v>ACTUAL</v>
      </c>
      <c r="AR28" t="str">
        <f t="shared" ca="1" si="37"/>
        <v>[UC1] Customer Payment Instruction [13.09.19-13:00]</v>
      </c>
      <c r="AS28" t="s">
        <v>79</v>
      </c>
      <c r="AT28" s="118" t="str">
        <f t="shared" ca="1" si="38"/>
        <v>HSBEL20190913135059028</v>
      </c>
    </row>
    <row r="29" spans="1:46" hidden="1" x14ac:dyDescent="0.2">
      <c r="A29" s="89">
        <v>0.54166666666666663</v>
      </c>
      <c r="B29" s="116" t="s">
        <v>61</v>
      </c>
      <c r="C29" s="44" t="s">
        <v>10</v>
      </c>
      <c r="D29" s="45">
        <v>147</v>
      </c>
      <c r="E29" s="116" t="s">
        <v>63</v>
      </c>
      <c r="F29" s="116"/>
      <c r="G29" s="116"/>
      <c r="I29" s="118" t="str">
        <f t="shared" ca="1" si="13"/>
        <v>20190913-135059-029</v>
      </c>
      <c r="J29" t="str">
        <f t="shared" si="14"/>
        <v>Customer Payment Instruction</v>
      </c>
      <c r="K29" s="118" t="str">
        <f t="shared" ca="1" si="15"/>
        <v>20190913-135059-029</v>
      </c>
      <c r="L29">
        <v>1</v>
      </c>
      <c r="M29" s="117">
        <f t="shared" ca="1" si="16"/>
        <v>43721</v>
      </c>
      <c r="N29" s="119" t="str">
        <f t="shared" ca="1" si="17"/>
        <v>ext.UC1.1300.190913000029</v>
      </c>
      <c r="O29" t="s">
        <v>62</v>
      </c>
      <c r="P29" t="str">
        <f t="shared" si="24"/>
        <v>PAY</v>
      </c>
      <c r="Q29" t="str">
        <f t="shared" si="25"/>
        <v>BRL</v>
      </c>
      <c r="R29" s="14">
        <f t="shared" si="26"/>
        <v>147</v>
      </c>
      <c r="S29" t="s">
        <v>81</v>
      </c>
      <c r="T29" s="117">
        <f t="shared" ca="1" si="22"/>
        <v>43721</v>
      </c>
      <c r="U29" s="138" t="str">
        <f t="shared" ca="1" si="19"/>
        <v>[UC1] Customer Payment Instruction [13.09.19-13:00]</v>
      </c>
      <c r="V29" s="116" t="str">
        <f t="shared" si="23"/>
        <v>HOMESEND BELGIUM</v>
      </c>
      <c r="W29" s="118" t="str">
        <f t="shared" ca="1" si="20"/>
        <v>HSBEL20190913135059029</v>
      </c>
      <c r="AC29" s="118" t="str">
        <f t="shared" ca="1" si="27"/>
        <v>20190913-135059-029</v>
      </c>
      <c r="AD29" t="s">
        <v>80</v>
      </c>
      <c r="AE29" s="118" t="str">
        <f t="shared" ca="1" si="28"/>
        <v>20190913-135059-029</v>
      </c>
      <c r="AF29">
        <f t="shared" si="29"/>
        <v>1</v>
      </c>
      <c r="AG29" s="117">
        <f t="shared" ca="1" si="30"/>
        <v>43721</v>
      </c>
      <c r="AH29" s="119" t="str">
        <f t="shared" ca="1" si="31"/>
        <v>ext.UC1.1300.190913000029</v>
      </c>
      <c r="AI29" t="s">
        <v>77</v>
      </c>
      <c r="AJ29" t="s">
        <v>82</v>
      </c>
      <c r="AK29">
        <f t="shared" si="32"/>
        <v>0</v>
      </c>
      <c r="AL29">
        <f t="shared" si="33"/>
        <v>0</v>
      </c>
      <c r="AM29" t="str">
        <f t="shared" si="34"/>
        <v>BRL</v>
      </c>
      <c r="AN29" s="14">
        <f t="shared" si="35"/>
        <v>0</v>
      </c>
      <c r="AP29" t="str">
        <f t="shared" si="36"/>
        <v>ACTUAL</v>
      </c>
      <c r="AR29" t="str">
        <f t="shared" ca="1" si="37"/>
        <v>[UC1] Customer Payment Instruction [13.09.19-13:00]</v>
      </c>
      <c r="AS29" t="s">
        <v>79</v>
      </c>
      <c r="AT29" s="118" t="str">
        <f t="shared" ca="1" si="38"/>
        <v>HSBEL20190913135059029</v>
      </c>
    </row>
    <row r="30" spans="1:46" hidden="1" x14ac:dyDescent="0.2">
      <c r="A30" s="89">
        <v>0.54166666666666663</v>
      </c>
      <c r="B30" s="116" t="s">
        <v>61</v>
      </c>
      <c r="C30" s="44" t="s">
        <v>10</v>
      </c>
      <c r="D30" s="45">
        <v>10497.2</v>
      </c>
      <c r="E30" s="116" t="s">
        <v>63</v>
      </c>
      <c r="F30" s="116"/>
      <c r="G30" s="116"/>
      <c r="I30" s="118" t="str">
        <f t="shared" ca="1" si="13"/>
        <v>20190913-135059-030</v>
      </c>
      <c r="J30" t="str">
        <f t="shared" si="14"/>
        <v>Customer Payment Instruction</v>
      </c>
      <c r="K30" s="118" t="str">
        <f t="shared" ca="1" si="15"/>
        <v>20190913-135059-030</v>
      </c>
      <c r="L30">
        <v>1</v>
      </c>
      <c r="M30" s="117">
        <f t="shared" ca="1" si="16"/>
        <v>43721</v>
      </c>
      <c r="N30" s="119" t="str">
        <f t="shared" ca="1" si="17"/>
        <v>ext.UC1.1300.190913000030</v>
      </c>
      <c r="O30" t="s">
        <v>62</v>
      </c>
      <c r="P30" t="str">
        <f t="shared" si="24"/>
        <v>PAY</v>
      </c>
      <c r="Q30" t="str">
        <f t="shared" si="25"/>
        <v>BRL</v>
      </c>
      <c r="R30" s="14">
        <f t="shared" si="26"/>
        <v>10497.2</v>
      </c>
      <c r="S30" t="s">
        <v>81</v>
      </c>
      <c r="T30" s="117">
        <f t="shared" ca="1" si="22"/>
        <v>43721</v>
      </c>
      <c r="U30" s="138" t="str">
        <f t="shared" ca="1" si="19"/>
        <v>[UC1] Customer Payment Instruction [13.09.19-13:00]</v>
      </c>
      <c r="V30" s="116" t="str">
        <f t="shared" si="23"/>
        <v>HOMESEND BELGIUM</v>
      </c>
      <c r="W30" s="118" t="str">
        <f t="shared" ca="1" si="20"/>
        <v>HSBEL20190913135059030</v>
      </c>
      <c r="AC30" s="118" t="str">
        <f t="shared" ca="1" si="27"/>
        <v>20190913-135059-030</v>
      </c>
      <c r="AD30" t="s">
        <v>80</v>
      </c>
      <c r="AE30" s="118" t="str">
        <f t="shared" ca="1" si="28"/>
        <v>20190913-135059-030</v>
      </c>
      <c r="AF30">
        <f t="shared" si="29"/>
        <v>1</v>
      </c>
      <c r="AG30" s="117">
        <f t="shared" ca="1" si="30"/>
        <v>43721</v>
      </c>
      <c r="AH30" s="119" t="str">
        <f t="shared" ca="1" si="31"/>
        <v>ext.UC1.1300.190913000030</v>
      </c>
      <c r="AI30" t="s">
        <v>77</v>
      </c>
      <c r="AJ30" t="s">
        <v>82</v>
      </c>
      <c r="AK30">
        <f t="shared" si="32"/>
        <v>0</v>
      </c>
      <c r="AL30">
        <f t="shared" si="33"/>
        <v>0</v>
      </c>
      <c r="AM30" t="str">
        <f t="shared" si="34"/>
        <v>BRL</v>
      </c>
      <c r="AN30" s="14">
        <f t="shared" si="35"/>
        <v>0</v>
      </c>
      <c r="AP30" t="str">
        <f t="shared" si="36"/>
        <v>ACTUAL</v>
      </c>
      <c r="AR30" t="str">
        <f t="shared" ca="1" si="37"/>
        <v>[UC1] Customer Payment Instruction [13.09.19-13:00]</v>
      </c>
      <c r="AS30" t="s">
        <v>79</v>
      </c>
      <c r="AT30" s="118" t="str">
        <f t="shared" ca="1" si="38"/>
        <v>HSBEL20190913135059030</v>
      </c>
    </row>
    <row r="31" spans="1:46" hidden="1" x14ac:dyDescent="0.2">
      <c r="A31" s="89">
        <v>0.54166666666666663</v>
      </c>
      <c r="B31" s="116" t="s">
        <v>61</v>
      </c>
      <c r="C31" s="44" t="s">
        <v>10</v>
      </c>
      <c r="D31" s="45">
        <v>5017.3999999999996</v>
      </c>
      <c r="E31" s="116" t="s">
        <v>63</v>
      </c>
      <c r="F31" s="116"/>
      <c r="G31" s="116"/>
      <c r="I31" s="118" t="str">
        <f t="shared" ca="1" si="13"/>
        <v>20190913-135059-031</v>
      </c>
      <c r="J31" t="str">
        <f t="shared" si="14"/>
        <v>Customer Payment Instruction</v>
      </c>
      <c r="K31" s="118" t="str">
        <f t="shared" ca="1" si="15"/>
        <v>20190913-135059-031</v>
      </c>
      <c r="L31">
        <v>1</v>
      </c>
      <c r="M31" s="117">
        <f t="shared" ca="1" si="16"/>
        <v>43721</v>
      </c>
      <c r="N31" s="119" t="str">
        <f t="shared" ca="1" si="17"/>
        <v>ext.UC1.1300.190913000031</v>
      </c>
      <c r="O31" t="s">
        <v>62</v>
      </c>
      <c r="P31" t="str">
        <f t="shared" si="24"/>
        <v>PAY</v>
      </c>
      <c r="Q31" t="str">
        <f t="shared" si="25"/>
        <v>BRL</v>
      </c>
      <c r="R31" s="14">
        <f t="shared" si="26"/>
        <v>5017.3999999999996</v>
      </c>
      <c r="S31" t="s">
        <v>81</v>
      </c>
      <c r="T31" s="117">
        <f t="shared" ca="1" si="22"/>
        <v>43721</v>
      </c>
      <c r="U31" s="138" t="str">
        <f t="shared" ca="1" si="19"/>
        <v>[UC1] Customer Payment Instruction [13.09.19-13:00]</v>
      </c>
      <c r="V31" s="116" t="str">
        <f t="shared" si="23"/>
        <v>HOMESEND BELGIUM</v>
      </c>
      <c r="W31" s="118" t="str">
        <f t="shared" ca="1" si="20"/>
        <v>HSBEL20190913135059031</v>
      </c>
      <c r="AC31" s="118" t="str">
        <f t="shared" ca="1" si="27"/>
        <v>20190913-135059-031</v>
      </c>
      <c r="AD31" t="s">
        <v>80</v>
      </c>
      <c r="AE31" s="118" t="str">
        <f t="shared" ca="1" si="28"/>
        <v>20190913-135059-031</v>
      </c>
      <c r="AF31">
        <f t="shared" si="29"/>
        <v>1</v>
      </c>
      <c r="AG31" s="117">
        <f t="shared" ca="1" si="30"/>
        <v>43721</v>
      </c>
      <c r="AH31" s="119" t="str">
        <f t="shared" ca="1" si="31"/>
        <v>ext.UC1.1300.190913000031</v>
      </c>
      <c r="AI31" t="s">
        <v>77</v>
      </c>
      <c r="AJ31" t="s">
        <v>82</v>
      </c>
      <c r="AK31">
        <f t="shared" si="32"/>
        <v>0</v>
      </c>
      <c r="AL31">
        <f t="shared" si="33"/>
        <v>0</v>
      </c>
      <c r="AM31" t="str">
        <f t="shared" si="34"/>
        <v>BRL</v>
      </c>
      <c r="AN31" s="14">
        <f t="shared" si="35"/>
        <v>0</v>
      </c>
      <c r="AP31" t="str">
        <f t="shared" si="36"/>
        <v>ACTUAL</v>
      </c>
      <c r="AR31" t="str">
        <f t="shared" ca="1" si="37"/>
        <v>[UC1] Customer Payment Instruction [13.09.19-13:00]</v>
      </c>
      <c r="AS31" t="s">
        <v>79</v>
      </c>
      <c r="AT31" s="118" t="str">
        <f t="shared" ca="1" si="38"/>
        <v>HSBEL20190913135059031</v>
      </c>
    </row>
    <row r="32" spans="1:46" hidden="1" x14ac:dyDescent="0.2">
      <c r="A32" s="89">
        <v>0.54166666666666663</v>
      </c>
      <c r="B32" s="116" t="s">
        <v>61</v>
      </c>
      <c r="C32" s="44" t="s">
        <v>10</v>
      </c>
      <c r="D32" s="45">
        <v>5297.6</v>
      </c>
      <c r="E32" s="116" t="s">
        <v>63</v>
      </c>
      <c r="F32" s="116"/>
      <c r="G32" s="116"/>
      <c r="I32" s="118" t="str">
        <f t="shared" ca="1" si="13"/>
        <v>20190913-135059-032</v>
      </c>
      <c r="J32" t="str">
        <f t="shared" si="14"/>
        <v>Customer Payment Instruction</v>
      </c>
      <c r="K32" s="118" t="str">
        <f t="shared" ca="1" si="15"/>
        <v>20190913-135059-032</v>
      </c>
      <c r="L32">
        <v>1</v>
      </c>
      <c r="M32" s="117">
        <f t="shared" ca="1" si="16"/>
        <v>43721</v>
      </c>
      <c r="N32" s="119" t="str">
        <f t="shared" ca="1" si="17"/>
        <v>ext.UC1.1300.190913000032</v>
      </c>
      <c r="O32" t="s">
        <v>62</v>
      </c>
      <c r="P32" t="str">
        <f t="shared" si="24"/>
        <v>PAY</v>
      </c>
      <c r="Q32" t="str">
        <f t="shared" si="25"/>
        <v>BRL</v>
      </c>
      <c r="R32" s="14">
        <f t="shared" si="26"/>
        <v>5297.6</v>
      </c>
      <c r="S32" t="s">
        <v>81</v>
      </c>
      <c r="T32" s="117">
        <f t="shared" ca="1" si="22"/>
        <v>43721</v>
      </c>
      <c r="U32" s="138" t="str">
        <f t="shared" ca="1" si="19"/>
        <v>[UC1] Customer Payment Instruction [13.09.19-13:00]</v>
      </c>
      <c r="V32" s="116" t="str">
        <f t="shared" si="23"/>
        <v>HOMESEND BELGIUM</v>
      </c>
      <c r="W32" s="118" t="str">
        <f t="shared" ca="1" si="20"/>
        <v>HSBEL20190913135059032</v>
      </c>
      <c r="AC32" s="118" t="str">
        <f t="shared" ca="1" si="27"/>
        <v>20190913-135059-032</v>
      </c>
      <c r="AD32" t="s">
        <v>80</v>
      </c>
      <c r="AE32" s="118" t="str">
        <f t="shared" ca="1" si="28"/>
        <v>20190913-135059-032</v>
      </c>
      <c r="AF32">
        <f t="shared" si="29"/>
        <v>1</v>
      </c>
      <c r="AG32" s="117">
        <f t="shared" ca="1" si="30"/>
        <v>43721</v>
      </c>
      <c r="AH32" s="119" t="str">
        <f t="shared" ca="1" si="31"/>
        <v>ext.UC1.1300.190913000032</v>
      </c>
      <c r="AI32" t="s">
        <v>77</v>
      </c>
      <c r="AJ32" t="s">
        <v>82</v>
      </c>
      <c r="AK32">
        <f t="shared" si="32"/>
        <v>0</v>
      </c>
      <c r="AL32">
        <f t="shared" si="33"/>
        <v>0</v>
      </c>
      <c r="AM32" t="str">
        <f t="shared" si="34"/>
        <v>BRL</v>
      </c>
      <c r="AN32" s="14">
        <f t="shared" si="35"/>
        <v>0</v>
      </c>
      <c r="AP32" t="str">
        <f t="shared" si="36"/>
        <v>ACTUAL</v>
      </c>
      <c r="AR32" t="str">
        <f t="shared" ca="1" si="37"/>
        <v>[UC1] Customer Payment Instruction [13.09.19-13:00]</v>
      </c>
      <c r="AS32" t="s">
        <v>79</v>
      </c>
      <c r="AT32" s="118" t="str">
        <f t="shared" ca="1" si="38"/>
        <v>HSBEL20190913135059032</v>
      </c>
    </row>
    <row r="33" spans="1:46" hidden="1" x14ac:dyDescent="0.2">
      <c r="A33" s="89">
        <v>0.54166666666666663</v>
      </c>
      <c r="B33" s="116" t="s">
        <v>61</v>
      </c>
      <c r="C33" s="44" t="s">
        <v>10</v>
      </c>
      <c r="D33" s="45">
        <v>5577.8</v>
      </c>
      <c r="E33" s="116" t="s">
        <v>63</v>
      </c>
      <c r="F33" s="116"/>
      <c r="G33" s="116"/>
      <c r="I33" s="118" t="str">
        <f t="shared" ca="1" si="13"/>
        <v>20190913-135059-033</v>
      </c>
      <c r="J33" t="str">
        <f t="shared" si="14"/>
        <v>Customer Payment Instruction</v>
      </c>
      <c r="K33" s="118" t="str">
        <f t="shared" ca="1" si="15"/>
        <v>20190913-135059-033</v>
      </c>
      <c r="L33">
        <v>1</v>
      </c>
      <c r="M33" s="117">
        <f t="shared" ca="1" si="16"/>
        <v>43721</v>
      </c>
      <c r="N33" s="119" t="str">
        <f t="shared" ca="1" si="17"/>
        <v>ext.UC1.1300.190913000033</v>
      </c>
      <c r="O33" t="s">
        <v>62</v>
      </c>
      <c r="P33" t="str">
        <f t="shared" si="24"/>
        <v>PAY</v>
      </c>
      <c r="Q33" t="str">
        <f t="shared" si="25"/>
        <v>BRL</v>
      </c>
      <c r="R33" s="14">
        <f t="shared" si="26"/>
        <v>5577.8</v>
      </c>
      <c r="S33" t="s">
        <v>81</v>
      </c>
      <c r="T33" s="117">
        <f t="shared" ca="1" si="22"/>
        <v>43721</v>
      </c>
      <c r="U33" s="138" t="str">
        <f t="shared" ca="1" si="19"/>
        <v>[UC1] Customer Payment Instruction [13.09.19-13:00]</v>
      </c>
      <c r="V33" s="116" t="str">
        <f t="shared" si="23"/>
        <v>HOMESEND BELGIUM</v>
      </c>
      <c r="W33" s="118" t="str">
        <f t="shared" ca="1" si="20"/>
        <v>HSBEL20190913135059033</v>
      </c>
      <c r="AC33" s="118" t="str">
        <f t="shared" ca="1" si="27"/>
        <v>20190913-135059-033</v>
      </c>
      <c r="AD33" t="s">
        <v>80</v>
      </c>
      <c r="AE33" s="118" t="str">
        <f t="shared" ca="1" si="28"/>
        <v>20190913-135059-033</v>
      </c>
      <c r="AF33">
        <f t="shared" si="29"/>
        <v>1</v>
      </c>
      <c r="AG33" s="117">
        <f t="shared" ca="1" si="30"/>
        <v>43721</v>
      </c>
      <c r="AH33" s="119" t="str">
        <f t="shared" ca="1" si="31"/>
        <v>ext.UC1.1300.190913000033</v>
      </c>
      <c r="AI33" t="s">
        <v>77</v>
      </c>
      <c r="AJ33" t="s">
        <v>82</v>
      </c>
      <c r="AK33">
        <f t="shared" si="32"/>
        <v>0</v>
      </c>
      <c r="AL33">
        <f t="shared" si="33"/>
        <v>0</v>
      </c>
      <c r="AM33" t="str">
        <f t="shared" si="34"/>
        <v>BRL</v>
      </c>
      <c r="AN33" s="14">
        <f t="shared" si="35"/>
        <v>0</v>
      </c>
      <c r="AP33" t="str">
        <f t="shared" si="36"/>
        <v>ACTUAL</v>
      </c>
      <c r="AR33" t="str">
        <f t="shared" ca="1" si="37"/>
        <v>[UC1] Customer Payment Instruction [13.09.19-13:00]</v>
      </c>
      <c r="AS33" t="s">
        <v>79</v>
      </c>
      <c r="AT33" s="118" t="str">
        <f t="shared" ca="1" si="38"/>
        <v>HSBEL20190913135059033</v>
      </c>
    </row>
    <row r="34" spans="1:46" hidden="1" x14ac:dyDescent="0.2">
      <c r="A34" s="89">
        <v>0.54166666666666663</v>
      </c>
      <c r="B34" s="116" t="s">
        <v>61</v>
      </c>
      <c r="C34" s="44" t="s">
        <v>10</v>
      </c>
      <c r="D34" s="45">
        <v>5858</v>
      </c>
      <c r="E34" s="116" t="s">
        <v>63</v>
      </c>
      <c r="F34" s="116"/>
      <c r="G34" s="116"/>
      <c r="I34" s="118" t="str">
        <f t="shared" ca="1" si="13"/>
        <v>20190913-135059-034</v>
      </c>
      <c r="J34" t="str">
        <f t="shared" si="14"/>
        <v>Customer Payment Instruction</v>
      </c>
      <c r="K34" s="118" t="str">
        <f t="shared" ca="1" si="15"/>
        <v>20190913-135059-034</v>
      </c>
      <c r="L34">
        <v>1</v>
      </c>
      <c r="M34" s="117">
        <f t="shared" ca="1" si="16"/>
        <v>43721</v>
      </c>
      <c r="N34" s="119" t="str">
        <f t="shared" ca="1" si="17"/>
        <v>ext.UC1.1300.190913000034</v>
      </c>
      <c r="O34" t="s">
        <v>62</v>
      </c>
      <c r="P34" t="str">
        <f t="shared" si="24"/>
        <v>PAY</v>
      </c>
      <c r="Q34" t="str">
        <f t="shared" si="25"/>
        <v>BRL</v>
      </c>
      <c r="R34" s="14">
        <f t="shared" si="26"/>
        <v>5858</v>
      </c>
      <c r="S34" t="s">
        <v>81</v>
      </c>
      <c r="T34" s="117">
        <f t="shared" ca="1" si="22"/>
        <v>43721</v>
      </c>
      <c r="U34" s="138" t="str">
        <f t="shared" ca="1" si="19"/>
        <v>[UC1] Customer Payment Instruction [13.09.19-13:00]</v>
      </c>
      <c r="V34" s="116" t="str">
        <f t="shared" si="23"/>
        <v>HOMESEND BELGIUM</v>
      </c>
      <c r="W34" s="118" t="str">
        <f t="shared" ca="1" si="20"/>
        <v>HSBEL20190913135059034</v>
      </c>
      <c r="AC34" s="118" t="str">
        <f t="shared" ca="1" si="27"/>
        <v>20190913-135059-034</v>
      </c>
      <c r="AD34" t="s">
        <v>80</v>
      </c>
      <c r="AE34" s="118" t="str">
        <f t="shared" ca="1" si="28"/>
        <v>20190913-135059-034</v>
      </c>
      <c r="AF34">
        <f t="shared" si="29"/>
        <v>1</v>
      </c>
      <c r="AG34" s="117">
        <f t="shared" ca="1" si="30"/>
        <v>43721</v>
      </c>
      <c r="AH34" s="119" t="str">
        <f t="shared" ca="1" si="31"/>
        <v>ext.UC1.1300.190913000034</v>
      </c>
      <c r="AI34" t="s">
        <v>77</v>
      </c>
      <c r="AJ34" t="s">
        <v>82</v>
      </c>
      <c r="AK34">
        <f t="shared" si="32"/>
        <v>0</v>
      </c>
      <c r="AL34">
        <f t="shared" si="33"/>
        <v>0</v>
      </c>
      <c r="AM34" t="str">
        <f t="shared" si="34"/>
        <v>BRL</v>
      </c>
      <c r="AN34" s="14">
        <f t="shared" si="35"/>
        <v>0</v>
      </c>
      <c r="AP34" t="str">
        <f t="shared" si="36"/>
        <v>ACTUAL</v>
      </c>
      <c r="AR34" t="str">
        <f t="shared" ca="1" si="37"/>
        <v>[UC1] Customer Payment Instruction [13.09.19-13:00]</v>
      </c>
      <c r="AS34" t="s">
        <v>79</v>
      </c>
      <c r="AT34" s="118" t="str">
        <f t="shared" ca="1" si="38"/>
        <v>HSBEL20190913135059034</v>
      </c>
    </row>
    <row r="35" spans="1:46" hidden="1" x14ac:dyDescent="0.2">
      <c r="A35" s="89">
        <v>0.54166666666666663</v>
      </c>
      <c r="B35" s="116" t="s">
        <v>61</v>
      </c>
      <c r="C35" s="44" t="s">
        <v>10</v>
      </c>
      <c r="D35" s="45">
        <v>6138.2</v>
      </c>
      <c r="E35" s="116" t="s">
        <v>63</v>
      </c>
      <c r="F35" s="116"/>
      <c r="G35" s="116"/>
      <c r="I35" s="118" t="str">
        <f t="shared" ca="1" si="13"/>
        <v>20190913-135059-035</v>
      </c>
      <c r="J35" t="str">
        <f t="shared" si="14"/>
        <v>Customer Payment Instruction</v>
      </c>
      <c r="K35" s="118" t="str">
        <f t="shared" ca="1" si="15"/>
        <v>20190913-135059-035</v>
      </c>
      <c r="L35">
        <v>1</v>
      </c>
      <c r="M35" s="117">
        <f t="shared" ca="1" si="16"/>
        <v>43721</v>
      </c>
      <c r="N35" s="119" t="str">
        <f t="shared" ca="1" si="17"/>
        <v>ext.UC1.1300.190913000035</v>
      </c>
      <c r="O35" t="s">
        <v>62</v>
      </c>
      <c r="P35" t="str">
        <f t="shared" si="24"/>
        <v>PAY</v>
      </c>
      <c r="Q35" t="str">
        <f t="shared" si="25"/>
        <v>BRL</v>
      </c>
      <c r="R35" s="14">
        <f t="shared" si="26"/>
        <v>6138.2</v>
      </c>
      <c r="S35" t="s">
        <v>81</v>
      </c>
      <c r="T35" s="117">
        <f t="shared" ca="1" si="22"/>
        <v>43721</v>
      </c>
      <c r="U35" s="138" t="str">
        <f t="shared" ca="1" si="19"/>
        <v>[UC1] Customer Payment Instruction [13.09.19-13:00]</v>
      </c>
      <c r="V35" s="116" t="str">
        <f t="shared" si="23"/>
        <v>HOMESEND BELGIUM</v>
      </c>
      <c r="W35" s="118" t="str">
        <f t="shared" ca="1" si="20"/>
        <v>HSBEL20190913135059035</v>
      </c>
      <c r="AC35" s="118" t="str">
        <f t="shared" ca="1" si="27"/>
        <v>20190913-135059-035</v>
      </c>
      <c r="AD35" t="s">
        <v>80</v>
      </c>
      <c r="AE35" s="118" t="str">
        <f t="shared" ca="1" si="28"/>
        <v>20190913-135059-035</v>
      </c>
      <c r="AF35">
        <f t="shared" si="29"/>
        <v>1</v>
      </c>
      <c r="AG35" s="117">
        <f t="shared" ca="1" si="30"/>
        <v>43721</v>
      </c>
      <c r="AH35" s="119" t="str">
        <f t="shared" ca="1" si="31"/>
        <v>ext.UC1.1300.190913000035</v>
      </c>
      <c r="AI35" t="s">
        <v>77</v>
      </c>
      <c r="AJ35" t="s">
        <v>82</v>
      </c>
      <c r="AK35">
        <f t="shared" si="32"/>
        <v>0</v>
      </c>
      <c r="AL35">
        <f t="shared" si="33"/>
        <v>0</v>
      </c>
      <c r="AM35" t="str">
        <f t="shared" si="34"/>
        <v>BRL</v>
      </c>
      <c r="AN35" s="14">
        <f t="shared" si="35"/>
        <v>0</v>
      </c>
      <c r="AP35" t="str">
        <f t="shared" si="36"/>
        <v>ACTUAL</v>
      </c>
      <c r="AR35" t="str">
        <f t="shared" ca="1" si="37"/>
        <v>[UC1] Customer Payment Instruction [13.09.19-13:00]</v>
      </c>
      <c r="AS35" t="s">
        <v>79</v>
      </c>
      <c r="AT35" s="118" t="str">
        <f t="shared" ca="1" si="38"/>
        <v>HSBEL20190913135059035</v>
      </c>
    </row>
    <row r="36" spans="1:46" hidden="1" x14ac:dyDescent="0.2">
      <c r="A36" s="89">
        <v>0.54166666666666663</v>
      </c>
      <c r="B36" s="116" t="s">
        <v>61</v>
      </c>
      <c r="C36" s="44" t="s">
        <v>10</v>
      </c>
      <c r="D36" s="45">
        <v>6418.4</v>
      </c>
      <c r="E36" s="116" t="s">
        <v>63</v>
      </c>
      <c r="F36" s="116"/>
      <c r="G36" s="116"/>
      <c r="I36" s="118" t="str">
        <f t="shared" ca="1" si="13"/>
        <v>20190913-135059-036</v>
      </c>
      <c r="J36" t="str">
        <f t="shared" si="14"/>
        <v>Customer Payment Instruction</v>
      </c>
      <c r="K36" s="118" t="str">
        <f t="shared" ca="1" si="15"/>
        <v>20190913-135059-036</v>
      </c>
      <c r="L36">
        <v>1</v>
      </c>
      <c r="M36" s="117">
        <f t="shared" ca="1" si="16"/>
        <v>43721</v>
      </c>
      <c r="N36" s="119" t="str">
        <f t="shared" ca="1" si="17"/>
        <v>ext.UC1.1300.190913000036</v>
      </c>
      <c r="O36" t="s">
        <v>62</v>
      </c>
      <c r="P36" t="str">
        <f t="shared" si="24"/>
        <v>PAY</v>
      </c>
      <c r="Q36" t="str">
        <f t="shared" si="25"/>
        <v>BRL</v>
      </c>
      <c r="R36" s="14">
        <f t="shared" si="26"/>
        <v>6418.4</v>
      </c>
      <c r="S36" t="s">
        <v>81</v>
      </c>
      <c r="T36" s="117">
        <f t="shared" ca="1" si="22"/>
        <v>43721</v>
      </c>
      <c r="U36" s="138" t="str">
        <f t="shared" ca="1" si="19"/>
        <v>[UC1] Customer Payment Instruction [13.09.19-13:00]</v>
      </c>
      <c r="V36" s="116" t="str">
        <f t="shared" si="23"/>
        <v>HOMESEND BELGIUM</v>
      </c>
      <c r="W36" s="118" t="str">
        <f t="shared" ca="1" si="20"/>
        <v>HSBEL20190913135059036</v>
      </c>
      <c r="AC36" s="118" t="str">
        <f t="shared" ca="1" si="27"/>
        <v>20190913-135059-036</v>
      </c>
      <c r="AD36" t="s">
        <v>80</v>
      </c>
      <c r="AE36" s="118" t="str">
        <f t="shared" ca="1" si="28"/>
        <v>20190913-135059-036</v>
      </c>
      <c r="AF36">
        <f t="shared" si="29"/>
        <v>1</v>
      </c>
      <c r="AG36" s="117">
        <f t="shared" ca="1" si="30"/>
        <v>43721</v>
      </c>
      <c r="AH36" s="119" t="str">
        <f t="shared" ca="1" si="31"/>
        <v>ext.UC1.1300.190913000036</v>
      </c>
      <c r="AI36" t="s">
        <v>77</v>
      </c>
      <c r="AJ36" t="s">
        <v>82</v>
      </c>
      <c r="AK36">
        <f t="shared" si="32"/>
        <v>0</v>
      </c>
      <c r="AL36">
        <f t="shared" si="33"/>
        <v>0</v>
      </c>
      <c r="AM36" t="str">
        <f t="shared" si="34"/>
        <v>BRL</v>
      </c>
      <c r="AN36" s="14">
        <f t="shared" si="35"/>
        <v>0</v>
      </c>
      <c r="AP36" t="str">
        <f t="shared" si="36"/>
        <v>ACTUAL</v>
      </c>
      <c r="AR36" t="str">
        <f t="shared" ca="1" si="37"/>
        <v>[UC1] Customer Payment Instruction [13.09.19-13:00]</v>
      </c>
      <c r="AS36" t="s">
        <v>79</v>
      </c>
      <c r="AT36" s="118" t="str">
        <f t="shared" ca="1" si="38"/>
        <v>HSBEL20190913135059036</v>
      </c>
    </row>
    <row r="37" spans="1:46" hidden="1" x14ac:dyDescent="0.2">
      <c r="A37" s="89">
        <v>0.54166666666666663</v>
      </c>
      <c r="B37" s="116" t="s">
        <v>61</v>
      </c>
      <c r="C37" s="44" t="s">
        <v>10</v>
      </c>
      <c r="D37" s="45">
        <v>6698.6</v>
      </c>
      <c r="E37" s="116" t="s">
        <v>63</v>
      </c>
      <c r="F37" s="116"/>
      <c r="G37" s="116"/>
      <c r="I37" s="118" t="str">
        <f t="shared" ca="1" si="13"/>
        <v>20190913-135059-037</v>
      </c>
      <c r="J37" t="str">
        <f t="shared" si="14"/>
        <v>Customer Payment Instruction</v>
      </c>
      <c r="K37" s="118" t="str">
        <f t="shared" ca="1" si="15"/>
        <v>20190913-135059-037</v>
      </c>
      <c r="L37">
        <v>1</v>
      </c>
      <c r="M37" s="117">
        <f t="shared" ca="1" si="16"/>
        <v>43721</v>
      </c>
      <c r="N37" s="119" t="str">
        <f t="shared" ca="1" si="17"/>
        <v>ext.UC1.1300.190913000037</v>
      </c>
      <c r="O37" t="s">
        <v>62</v>
      </c>
      <c r="P37" t="str">
        <f t="shared" si="24"/>
        <v>PAY</v>
      </c>
      <c r="Q37" t="str">
        <f t="shared" si="25"/>
        <v>BRL</v>
      </c>
      <c r="R37" s="14">
        <f t="shared" si="26"/>
        <v>6698.6</v>
      </c>
      <c r="S37" t="s">
        <v>81</v>
      </c>
      <c r="T37" s="117">
        <f t="shared" ca="1" si="22"/>
        <v>43721</v>
      </c>
      <c r="U37" s="138" t="str">
        <f t="shared" ca="1" si="19"/>
        <v>[UC1] Customer Payment Instruction [13.09.19-13:00]</v>
      </c>
      <c r="V37" s="116" t="str">
        <f t="shared" si="23"/>
        <v>HOMESEND BELGIUM</v>
      </c>
      <c r="W37" s="118" t="str">
        <f t="shared" ca="1" si="20"/>
        <v>HSBEL20190913135059037</v>
      </c>
      <c r="AC37" s="118" t="str">
        <f t="shared" ca="1" si="27"/>
        <v>20190913-135059-037</v>
      </c>
      <c r="AD37" t="s">
        <v>80</v>
      </c>
      <c r="AE37" s="118" t="str">
        <f t="shared" ca="1" si="28"/>
        <v>20190913-135059-037</v>
      </c>
      <c r="AF37">
        <f t="shared" si="29"/>
        <v>1</v>
      </c>
      <c r="AG37" s="117">
        <f t="shared" ca="1" si="30"/>
        <v>43721</v>
      </c>
      <c r="AH37" s="119" t="str">
        <f t="shared" ca="1" si="31"/>
        <v>ext.UC1.1300.190913000037</v>
      </c>
      <c r="AI37" t="s">
        <v>77</v>
      </c>
      <c r="AJ37" t="s">
        <v>82</v>
      </c>
      <c r="AK37">
        <f t="shared" si="32"/>
        <v>0</v>
      </c>
      <c r="AL37">
        <f t="shared" si="33"/>
        <v>0</v>
      </c>
      <c r="AM37" t="str">
        <f t="shared" si="34"/>
        <v>BRL</v>
      </c>
      <c r="AN37" s="14">
        <f t="shared" si="35"/>
        <v>0</v>
      </c>
      <c r="AP37" t="str">
        <f t="shared" si="36"/>
        <v>ACTUAL</v>
      </c>
      <c r="AR37" t="str">
        <f t="shared" ca="1" si="37"/>
        <v>[UC1] Customer Payment Instruction [13.09.19-13:00]</v>
      </c>
      <c r="AS37" t="s">
        <v>79</v>
      </c>
      <c r="AT37" s="118" t="str">
        <f t="shared" ca="1" si="38"/>
        <v>HSBEL20190913135059037</v>
      </c>
    </row>
    <row r="38" spans="1:46" hidden="1" x14ac:dyDescent="0.2">
      <c r="A38" s="89">
        <v>0.54166666666666663</v>
      </c>
      <c r="B38" s="116" t="s">
        <v>61</v>
      </c>
      <c r="C38" s="44" t="s">
        <v>10</v>
      </c>
      <c r="D38" s="45">
        <v>6978.8</v>
      </c>
      <c r="E38" s="116" t="s">
        <v>63</v>
      </c>
      <c r="F38" s="116"/>
      <c r="G38" s="116"/>
      <c r="I38" s="118" t="str">
        <f t="shared" ca="1" si="13"/>
        <v>20190913-135059-038</v>
      </c>
      <c r="J38" t="str">
        <f t="shared" si="14"/>
        <v>Customer Payment Instruction</v>
      </c>
      <c r="K38" s="118" t="str">
        <f t="shared" ca="1" si="15"/>
        <v>20190913-135059-038</v>
      </c>
      <c r="L38">
        <v>1</v>
      </c>
      <c r="M38" s="117">
        <f t="shared" ca="1" si="16"/>
        <v>43721</v>
      </c>
      <c r="N38" s="119" t="str">
        <f t="shared" ca="1" si="17"/>
        <v>ext.UC1.1300.190913000038</v>
      </c>
      <c r="O38" t="s">
        <v>62</v>
      </c>
      <c r="P38" t="str">
        <f t="shared" si="24"/>
        <v>PAY</v>
      </c>
      <c r="Q38" t="str">
        <f t="shared" si="25"/>
        <v>BRL</v>
      </c>
      <c r="R38" s="14">
        <f t="shared" si="26"/>
        <v>6978.8</v>
      </c>
      <c r="S38" t="s">
        <v>81</v>
      </c>
      <c r="T38" s="117">
        <f t="shared" ca="1" si="22"/>
        <v>43721</v>
      </c>
      <c r="U38" s="138" t="str">
        <f t="shared" ca="1" si="19"/>
        <v>[UC1] Customer Payment Instruction [13.09.19-13:00]</v>
      </c>
      <c r="V38" s="116" t="str">
        <f t="shared" si="23"/>
        <v>HOMESEND BELGIUM</v>
      </c>
      <c r="W38" s="118" t="str">
        <f t="shared" ca="1" si="20"/>
        <v>HSBEL20190913135059038</v>
      </c>
      <c r="AC38" s="118" t="str">
        <f t="shared" ca="1" si="27"/>
        <v>20190913-135059-038</v>
      </c>
      <c r="AD38" t="s">
        <v>80</v>
      </c>
      <c r="AE38" s="118" t="str">
        <f t="shared" ca="1" si="28"/>
        <v>20190913-135059-038</v>
      </c>
      <c r="AF38">
        <f t="shared" si="29"/>
        <v>1</v>
      </c>
      <c r="AG38" s="117">
        <f t="shared" ca="1" si="30"/>
        <v>43721</v>
      </c>
      <c r="AH38" s="119" t="str">
        <f t="shared" ca="1" si="31"/>
        <v>ext.UC1.1300.190913000038</v>
      </c>
      <c r="AI38" t="s">
        <v>77</v>
      </c>
      <c r="AJ38" t="s">
        <v>82</v>
      </c>
      <c r="AK38">
        <f t="shared" si="32"/>
        <v>0</v>
      </c>
      <c r="AL38">
        <f t="shared" si="33"/>
        <v>0</v>
      </c>
      <c r="AM38" t="str">
        <f t="shared" si="34"/>
        <v>BRL</v>
      </c>
      <c r="AN38" s="14">
        <f t="shared" si="35"/>
        <v>0</v>
      </c>
      <c r="AP38" t="str">
        <f t="shared" si="36"/>
        <v>ACTUAL</v>
      </c>
      <c r="AR38" t="str">
        <f t="shared" ca="1" si="37"/>
        <v>[UC1] Customer Payment Instruction [13.09.19-13:00]</v>
      </c>
      <c r="AS38" t="s">
        <v>79</v>
      </c>
      <c r="AT38" s="118" t="str">
        <f t="shared" ca="1" si="38"/>
        <v>HSBEL20190913135059038</v>
      </c>
    </row>
    <row r="39" spans="1:46" hidden="1" x14ac:dyDescent="0.2">
      <c r="A39" s="89">
        <v>0.54166666666666663</v>
      </c>
      <c r="B39" s="116" t="s">
        <v>61</v>
      </c>
      <c r="C39" s="44" t="s">
        <v>10</v>
      </c>
      <c r="D39" s="45">
        <v>7259</v>
      </c>
      <c r="E39" s="116" t="s">
        <v>63</v>
      </c>
      <c r="F39" s="116"/>
      <c r="G39" s="116"/>
      <c r="I39" s="118" t="str">
        <f t="shared" ca="1" si="13"/>
        <v>20190913-135059-039</v>
      </c>
      <c r="J39" t="str">
        <f t="shared" si="14"/>
        <v>Customer Payment Instruction</v>
      </c>
      <c r="K39" s="118" t="str">
        <f t="shared" ca="1" si="15"/>
        <v>20190913-135059-039</v>
      </c>
      <c r="L39">
        <v>1</v>
      </c>
      <c r="M39" s="117">
        <f t="shared" ca="1" si="16"/>
        <v>43721</v>
      </c>
      <c r="N39" s="119" t="str">
        <f t="shared" ca="1" si="17"/>
        <v>ext.UC1.1300.190913000039</v>
      </c>
      <c r="O39" t="s">
        <v>62</v>
      </c>
      <c r="P39" t="str">
        <f t="shared" si="24"/>
        <v>PAY</v>
      </c>
      <c r="Q39" t="str">
        <f t="shared" si="25"/>
        <v>BRL</v>
      </c>
      <c r="R39" s="14">
        <f t="shared" si="26"/>
        <v>7259</v>
      </c>
      <c r="S39" t="s">
        <v>81</v>
      </c>
      <c r="T39" s="117">
        <f t="shared" ca="1" si="22"/>
        <v>43721</v>
      </c>
      <c r="U39" s="138" t="str">
        <f t="shared" ca="1" si="19"/>
        <v>[UC1] Customer Payment Instruction [13.09.19-13:00]</v>
      </c>
      <c r="V39" s="116" t="str">
        <f t="shared" si="23"/>
        <v>HOMESEND BELGIUM</v>
      </c>
      <c r="W39" s="118" t="str">
        <f t="shared" ca="1" si="20"/>
        <v>HSBEL20190913135059039</v>
      </c>
      <c r="AC39" s="118" t="str">
        <f t="shared" ca="1" si="27"/>
        <v>20190913-135059-039</v>
      </c>
      <c r="AD39" t="s">
        <v>80</v>
      </c>
      <c r="AE39" s="118" t="str">
        <f t="shared" ca="1" si="28"/>
        <v>20190913-135059-039</v>
      </c>
      <c r="AF39">
        <f t="shared" si="29"/>
        <v>1</v>
      </c>
      <c r="AG39" s="117">
        <f t="shared" ca="1" si="30"/>
        <v>43721</v>
      </c>
      <c r="AH39" s="119" t="str">
        <f t="shared" ca="1" si="31"/>
        <v>ext.UC1.1300.190913000039</v>
      </c>
      <c r="AI39" t="s">
        <v>77</v>
      </c>
      <c r="AJ39" t="s">
        <v>82</v>
      </c>
      <c r="AK39">
        <f t="shared" si="32"/>
        <v>0</v>
      </c>
      <c r="AL39">
        <f t="shared" si="33"/>
        <v>0</v>
      </c>
      <c r="AM39" t="str">
        <f t="shared" si="34"/>
        <v>BRL</v>
      </c>
      <c r="AN39" s="14">
        <f t="shared" si="35"/>
        <v>0</v>
      </c>
      <c r="AP39" t="str">
        <f t="shared" si="36"/>
        <v>ACTUAL</v>
      </c>
      <c r="AR39" t="str">
        <f t="shared" ca="1" si="37"/>
        <v>[UC1] Customer Payment Instruction [13.09.19-13:00]</v>
      </c>
      <c r="AS39" t="s">
        <v>79</v>
      </c>
      <c r="AT39" s="118" t="str">
        <f t="shared" ca="1" si="38"/>
        <v>HSBEL20190913135059039</v>
      </c>
    </row>
    <row r="40" spans="1:46" hidden="1" x14ac:dyDescent="0.2">
      <c r="A40" s="89">
        <v>0.54166666666666663</v>
      </c>
      <c r="B40" s="116" t="s">
        <v>61</v>
      </c>
      <c r="C40" s="44" t="s">
        <v>10</v>
      </c>
      <c r="D40" s="45">
        <v>7539.2</v>
      </c>
      <c r="E40" s="116" t="s">
        <v>63</v>
      </c>
      <c r="F40" s="116"/>
      <c r="G40" s="116"/>
      <c r="I40" s="118" t="str">
        <f t="shared" ca="1" si="13"/>
        <v>20190913-135059-040</v>
      </c>
      <c r="J40" t="str">
        <f t="shared" si="14"/>
        <v>Customer Payment Instruction</v>
      </c>
      <c r="K40" s="118" t="str">
        <f t="shared" ca="1" si="15"/>
        <v>20190913-135059-040</v>
      </c>
      <c r="L40">
        <v>1</v>
      </c>
      <c r="M40" s="117">
        <f t="shared" ca="1" si="16"/>
        <v>43721</v>
      </c>
      <c r="N40" s="119" t="str">
        <f t="shared" ca="1" si="17"/>
        <v>ext.UC1.1300.190913000040</v>
      </c>
      <c r="O40" t="s">
        <v>62</v>
      </c>
      <c r="P40" t="str">
        <f t="shared" si="24"/>
        <v>PAY</v>
      </c>
      <c r="Q40" t="str">
        <f t="shared" si="25"/>
        <v>BRL</v>
      </c>
      <c r="R40" s="14">
        <f t="shared" si="26"/>
        <v>7539.2</v>
      </c>
      <c r="S40" t="s">
        <v>81</v>
      </c>
      <c r="T40" s="117">
        <f t="shared" ca="1" si="22"/>
        <v>43721</v>
      </c>
      <c r="U40" s="138" t="str">
        <f t="shared" ca="1" si="19"/>
        <v>[UC1] Customer Payment Instruction [13.09.19-13:00]</v>
      </c>
      <c r="V40" s="116" t="str">
        <f t="shared" si="23"/>
        <v>HOMESEND BELGIUM</v>
      </c>
      <c r="W40" s="118" t="str">
        <f t="shared" ca="1" si="20"/>
        <v>HSBEL20190913135059040</v>
      </c>
      <c r="AC40" s="118" t="str">
        <f t="shared" ca="1" si="27"/>
        <v>20190913-135059-040</v>
      </c>
      <c r="AD40" t="s">
        <v>80</v>
      </c>
      <c r="AE40" s="118" t="str">
        <f t="shared" ca="1" si="28"/>
        <v>20190913-135059-040</v>
      </c>
      <c r="AF40">
        <f t="shared" si="29"/>
        <v>1</v>
      </c>
      <c r="AG40" s="117">
        <f t="shared" ca="1" si="30"/>
        <v>43721</v>
      </c>
      <c r="AH40" s="119" t="str">
        <f t="shared" ca="1" si="31"/>
        <v>ext.UC1.1300.190913000040</v>
      </c>
      <c r="AI40" t="s">
        <v>77</v>
      </c>
      <c r="AJ40" t="s">
        <v>82</v>
      </c>
      <c r="AK40">
        <f t="shared" si="32"/>
        <v>0</v>
      </c>
      <c r="AL40">
        <f t="shared" si="33"/>
        <v>0</v>
      </c>
      <c r="AM40" t="str">
        <f t="shared" si="34"/>
        <v>BRL</v>
      </c>
      <c r="AN40" s="14">
        <f t="shared" si="35"/>
        <v>0</v>
      </c>
      <c r="AP40" t="str">
        <f t="shared" si="36"/>
        <v>ACTUAL</v>
      </c>
      <c r="AR40" t="str">
        <f t="shared" ca="1" si="37"/>
        <v>[UC1] Customer Payment Instruction [13.09.19-13:00]</v>
      </c>
      <c r="AS40" t="s">
        <v>79</v>
      </c>
      <c r="AT40" s="118" t="str">
        <f t="shared" ca="1" si="38"/>
        <v>HSBEL20190913135059040</v>
      </c>
    </row>
    <row r="41" spans="1:46" hidden="1" x14ac:dyDescent="0.2">
      <c r="A41" s="89">
        <v>0.54166666666666663</v>
      </c>
      <c r="B41" s="116" t="s">
        <v>61</v>
      </c>
      <c r="C41" s="44" t="s">
        <v>10</v>
      </c>
      <c r="D41" s="45">
        <v>7819.4</v>
      </c>
      <c r="E41" s="116" t="s">
        <v>63</v>
      </c>
      <c r="F41" s="116"/>
      <c r="G41" s="116"/>
      <c r="I41" s="118" t="str">
        <f t="shared" ca="1" si="13"/>
        <v>20190913-135059-041</v>
      </c>
      <c r="J41" t="str">
        <f t="shared" si="14"/>
        <v>Customer Payment Instruction</v>
      </c>
      <c r="K41" s="118" t="str">
        <f t="shared" ca="1" si="15"/>
        <v>20190913-135059-041</v>
      </c>
      <c r="L41">
        <v>1</v>
      </c>
      <c r="M41" s="117">
        <f t="shared" ca="1" si="16"/>
        <v>43721</v>
      </c>
      <c r="N41" s="119" t="str">
        <f t="shared" ca="1" si="17"/>
        <v>ext.UC1.1300.190913000041</v>
      </c>
      <c r="O41" t="s">
        <v>62</v>
      </c>
      <c r="P41" t="str">
        <f t="shared" si="24"/>
        <v>PAY</v>
      </c>
      <c r="Q41" t="str">
        <f t="shared" si="25"/>
        <v>BRL</v>
      </c>
      <c r="R41" s="14">
        <f t="shared" si="26"/>
        <v>7819.4</v>
      </c>
      <c r="S41" t="s">
        <v>81</v>
      </c>
      <c r="T41" s="117">
        <f t="shared" ca="1" si="22"/>
        <v>43721</v>
      </c>
      <c r="U41" s="138" t="str">
        <f t="shared" ca="1" si="19"/>
        <v>[UC1] Customer Payment Instruction [13.09.19-13:00]</v>
      </c>
      <c r="V41" s="116" t="str">
        <f t="shared" si="23"/>
        <v>HOMESEND BELGIUM</v>
      </c>
      <c r="W41" s="118" t="str">
        <f t="shared" ca="1" si="20"/>
        <v>HSBEL20190913135059041</v>
      </c>
      <c r="AC41" s="118" t="str">
        <f t="shared" ca="1" si="27"/>
        <v>20190913-135059-041</v>
      </c>
      <c r="AD41" t="s">
        <v>80</v>
      </c>
      <c r="AE41" s="118" t="str">
        <f t="shared" ca="1" si="28"/>
        <v>20190913-135059-041</v>
      </c>
      <c r="AF41">
        <f t="shared" si="29"/>
        <v>1</v>
      </c>
      <c r="AG41" s="117">
        <f t="shared" ca="1" si="30"/>
        <v>43721</v>
      </c>
      <c r="AH41" s="119" t="str">
        <f t="shared" ca="1" si="31"/>
        <v>ext.UC1.1300.190913000041</v>
      </c>
      <c r="AI41" t="s">
        <v>77</v>
      </c>
      <c r="AJ41" t="s">
        <v>82</v>
      </c>
      <c r="AK41">
        <f t="shared" si="32"/>
        <v>0</v>
      </c>
      <c r="AL41">
        <f t="shared" si="33"/>
        <v>0</v>
      </c>
      <c r="AM41" t="str">
        <f t="shared" si="34"/>
        <v>BRL</v>
      </c>
      <c r="AN41" s="14">
        <f t="shared" si="35"/>
        <v>0</v>
      </c>
      <c r="AP41" t="str">
        <f t="shared" si="36"/>
        <v>ACTUAL</v>
      </c>
      <c r="AR41" t="str">
        <f t="shared" ca="1" si="37"/>
        <v>[UC1] Customer Payment Instruction [13.09.19-13:00]</v>
      </c>
      <c r="AS41" t="s">
        <v>79</v>
      </c>
      <c r="AT41" s="118" t="str">
        <f t="shared" ca="1" si="38"/>
        <v>HSBEL20190913135059041</v>
      </c>
    </row>
    <row r="42" spans="1:46" hidden="1" x14ac:dyDescent="0.2">
      <c r="A42" s="89">
        <v>0.54166666666666663</v>
      </c>
      <c r="B42" s="116" t="s">
        <v>61</v>
      </c>
      <c r="C42" s="44" t="s">
        <v>10</v>
      </c>
      <c r="D42" s="45">
        <v>8099.6</v>
      </c>
      <c r="E42" s="116" t="s">
        <v>63</v>
      </c>
      <c r="F42" s="116"/>
      <c r="G42" s="116"/>
      <c r="I42" s="118" t="str">
        <f t="shared" ca="1" si="13"/>
        <v>20190913-135059-042</v>
      </c>
      <c r="J42" t="str">
        <f t="shared" si="14"/>
        <v>Customer Payment Instruction</v>
      </c>
      <c r="K42" s="118" t="str">
        <f t="shared" ca="1" si="15"/>
        <v>20190913-135059-042</v>
      </c>
      <c r="L42">
        <v>1</v>
      </c>
      <c r="M42" s="117">
        <f t="shared" ca="1" si="16"/>
        <v>43721</v>
      </c>
      <c r="N42" s="119" t="str">
        <f t="shared" ca="1" si="17"/>
        <v>ext.UC1.1300.190913000042</v>
      </c>
      <c r="O42" t="s">
        <v>62</v>
      </c>
      <c r="P42" t="str">
        <f t="shared" si="24"/>
        <v>PAY</v>
      </c>
      <c r="Q42" t="str">
        <f t="shared" si="25"/>
        <v>BRL</v>
      </c>
      <c r="R42" s="14">
        <f t="shared" si="26"/>
        <v>8099.6</v>
      </c>
      <c r="S42" t="s">
        <v>81</v>
      </c>
      <c r="T42" s="117">
        <f t="shared" ca="1" si="22"/>
        <v>43721</v>
      </c>
      <c r="U42" s="138" t="str">
        <f t="shared" ca="1" si="19"/>
        <v>[UC1] Customer Payment Instruction [13.09.19-13:00]</v>
      </c>
      <c r="V42" s="116" t="str">
        <f t="shared" si="23"/>
        <v>HOMESEND BELGIUM</v>
      </c>
      <c r="W42" s="118" t="str">
        <f t="shared" ca="1" si="20"/>
        <v>HSBEL20190913135059042</v>
      </c>
      <c r="AC42" s="118" t="str">
        <f t="shared" ca="1" si="27"/>
        <v>20190913-135059-042</v>
      </c>
      <c r="AD42" t="s">
        <v>80</v>
      </c>
      <c r="AE42" s="118" t="str">
        <f t="shared" ca="1" si="28"/>
        <v>20190913-135059-042</v>
      </c>
      <c r="AF42">
        <f t="shared" si="29"/>
        <v>1</v>
      </c>
      <c r="AG42" s="117">
        <f t="shared" ca="1" si="30"/>
        <v>43721</v>
      </c>
      <c r="AH42" s="119" t="str">
        <f t="shared" ca="1" si="31"/>
        <v>ext.UC1.1300.190913000042</v>
      </c>
      <c r="AI42" t="s">
        <v>77</v>
      </c>
      <c r="AJ42" t="s">
        <v>82</v>
      </c>
      <c r="AK42">
        <f t="shared" si="32"/>
        <v>0</v>
      </c>
      <c r="AL42">
        <f t="shared" si="33"/>
        <v>0</v>
      </c>
      <c r="AM42" t="str">
        <f t="shared" si="34"/>
        <v>BRL</v>
      </c>
      <c r="AN42" s="14">
        <f t="shared" si="35"/>
        <v>0</v>
      </c>
      <c r="AP42" t="str">
        <f t="shared" si="36"/>
        <v>ACTUAL</v>
      </c>
      <c r="AR42" t="str">
        <f t="shared" ca="1" si="37"/>
        <v>[UC1] Customer Payment Instruction [13.09.19-13:00]</v>
      </c>
      <c r="AS42" t="s">
        <v>79</v>
      </c>
      <c r="AT42" s="118" t="str">
        <f t="shared" ca="1" si="38"/>
        <v>HSBEL20190913135059042</v>
      </c>
    </row>
    <row r="43" spans="1:46" hidden="1" x14ac:dyDescent="0.2">
      <c r="A43" s="89">
        <v>0.54166666666666663</v>
      </c>
      <c r="B43" s="116" t="s">
        <v>61</v>
      </c>
      <c r="C43" s="44" t="s">
        <v>10</v>
      </c>
      <c r="D43" s="45">
        <v>8379.7999999999993</v>
      </c>
      <c r="E43" s="116" t="s">
        <v>63</v>
      </c>
      <c r="F43" s="116"/>
      <c r="G43" s="116"/>
      <c r="I43" s="118" t="str">
        <f t="shared" ca="1" si="13"/>
        <v>20190913-135059-043</v>
      </c>
      <c r="J43" t="str">
        <f t="shared" si="14"/>
        <v>Customer Payment Instruction</v>
      </c>
      <c r="K43" s="118" t="str">
        <f t="shared" ca="1" si="15"/>
        <v>20190913-135059-043</v>
      </c>
      <c r="L43">
        <v>1</v>
      </c>
      <c r="M43" s="117">
        <f t="shared" ca="1" si="16"/>
        <v>43721</v>
      </c>
      <c r="N43" s="119" t="str">
        <f t="shared" ca="1" si="17"/>
        <v>ext.UC1.1300.190913000043</v>
      </c>
      <c r="O43" t="s">
        <v>62</v>
      </c>
      <c r="P43" t="str">
        <f t="shared" si="24"/>
        <v>PAY</v>
      </c>
      <c r="Q43" t="str">
        <f t="shared" si="25"/>
        <v>BRL</v>
      </c>
      <c r="R43" s="14">
        <f t="shared" si="26"/>
        <v>8379.7999999999993</v>
      </c>
      <c r="S43" t="s">
        <v>81</v>
      </c>
      <c r="T43" s="117">
        <f t="shared" ca="1" si="22"/>
        <v>43721</v>
      </c>
      <c r="U43" s="138" t="str">
        <f t="shared" ca="1" si="19"/>
        <v>[UC1] Customer Payment Instruction [13.09.19-13:00]</v>
      </c>
      <c r="V43" s="116" t="str">
        <f t="shared" si="23"/>
        <v>HOMESEND BELGIUM</v>
      </c>
      <c r="W43" s="118" t="str">
        <f t="shared" ca="1" si="20"/>
        <v>HSBEL20190913135059043</v>
      </c>
      <c r="AC43" s="118" t="str">
        <f t="shared" ca="1" si="27"/>
        <v>20190913-135059-043</v>
      </c>
      <c r="AD43" t="s">
        <v>80</v>
      </c>
      <c r="AE43" s="118" t="str">
        <f t="shared" ca="1" si="28"/>
        <v>20190913-135059-043</v>
      </c>
      <c r="AF43">
        <f t="shared" si="29"/>
        <v>1</v>
      </c>
      <c r="AG43" s="117">
        <f t="shared" ca="1" si="30"/>
        <v>43721</v>
      </c>
      <c r="AH43" s="119" t="str">
        <f t="shared" ca="1" si="31"/>
        <v>ext.UC1.1300.190913000043</v>
      </c>
      <c r="AI43" t="s">
        <v>77</v>
      </c>
      <c r="AJ43" t="s">
        <v>82</v>
      </c>
      <c r="AK43">
        <f t="shared" si="32"/>
        <v>0</v>
      </c>
      <c r="AL43">
        <f t="shared" si="33"/>
        <v>0</v>
      </c>
      <c r="AM43" t="str">
        <f t="shared" si="34"/>
        <v>BRL</v>
      </c>
      <c r="AN43" s="14">
        <f t="shared" si="35"/>
        <v>0</v>
      </c>
      <c r="AP43" t="str">
        <f t="shared" si="36"/>
        <v>ACTUAL</v>
      </c>
      <c r="AR43" t="str">
        <f t="shared" ca="1" si="37"/>
        <v>[UC1] Customer Payment Instruction [13.09.19-13:00]</v>
      </c>
      <c r="AS43" t="s">
        <v>79</v>
      </c>
      <c r="AT43" s="118" t="str">
        <f t="shared" ca="1" si="38"/>
        <v>HSBEL20190913135059043</v>
      </c>
    </row>
    <row r="44" spans="1:46" hidden="1" x14ac:dyDescent="0.2">
      <c r="A44" s="89">
        <v>0.54166666666666663</v>
      </c>
      <c r="B44" s="116" t="s">
        <v>61</v>
      </c>
      <c r="C44" s="44" t="s">
        <v>10</v>
      </c>
      <c r="D44" s="45">
        <v>8660</v>
      </c>
      <c r="E44" s="116" t="s">
        <v>63</v>
      </c>
      <c r="F44" s="116"/>
      <c r="G44" s="116"/>
      <c r="I44" s="118" t="str">
        <f t="shared" ca="1" si="13"/>
        <v>20190913-135059-044</v>
      </c>
      <c r="J44" t="str">
        <f t="shared" si="14"/>
        <v>Customer Payment Instruction</v>
      </c>
      <c r="K44" s="118" t="str">
        <f t="shared" ca="1" si="15"/>
        <v>20190913-135059-044</v>
      </c>
      <c r="L44">
        <v>1</v>
      </c>
      <c r="M44" s="117">
        <f t="shared" ca="1" si="16"/>
        <v>43721</v>
      </c>
      <c r="N44" s="119" t="str">
        <f t="shared" ca="1" si="17"/>
        <v>ext.UC1.1300.190913000044</v>
      </c>
      <c r="O44" t="s">
        <v>62</v>
      </c>
      <c r="P44" t="str">
        <f t="shared" si="24"/>
        <v>PAY</v>
      </c>
      <c r="Q44" t="str">
        <f t="shared" si="25"/>
        <v>BRL</v>
      </c>
      <c r="R44" s="14">
        <f t="shared" si="26"/>
        <v>8660</v>
      </c>
      <c r="S44" t="s">
        <v>81</v>
      </c>
      <c r="T44" s="117">
        <f t="shared" ca="1" si="22"/>
        <v>43721</v>
      </c>
      <c r="U44" s="138" t="str">
        <f t="shared" ca="1" si="19"/>
        <v>[UC1] Customer Payment Instruction [13.09.19-13:00]</v>
      </c>
      <c r="V44" s="116" t="str">
        <f t="shared" si="23"/>
        <v>HOMESEND BELGIUM</v>
      </c>
      <c r="W44" s="118" t="str">
        <f t="shared" ca="1" si="20"/>
        <v>HSBEL20190913135059044</v>
      </c>
      <c r="AC44" s="118" t="str">
        <f t="shared" ca="1" si="27"/>
        <v>20190913-135059-044</v>
      </c>
      <c r="AD44" t="s">
        <v>80</v>
      </c>
      <c r="AE44" s="118" t="str">
        <f t="shared" ca="1" si="28"/>
        <v>20190913-135059-044</v>
      </c>
      <c r="AF44">
        <f t="shared" si="29"/>
        <v>1</v>
      </c>
      <c r="AG44" s="117">
        <f t="shared" ca="1" si="30"/>
        <v>43721</v>
      </c>
      <c r="AH44" s="119" t="str">
        <f t="shared" ca="1" si="31"/>
        <v>ext.UC1.1300.190913000044</v>
      </c>
      <c r="AI44" t="s">
        <v>77</v>
      </c>
      <c r="AJ44" t="s">
        <v>82</v>
      </c>
      <c r="AK44">
        <f t="shared" si="32"/>
        <v>0</v>
      </c>
      <c r="AL44">
        <f t="shared" si="33"/>
        <v>0</v>
      </c>
      <c r="AM44" t="str">
        <f t="shared" si="34"/>
        <v>BRL</v>
      </c>
      <c r="AN44" s="14">
        <f t="shared" si="35"/>
        <v>0</v>
      </c>
      <c r="AP44" t="str">
        <f t="shared" si="36"/>
        <v>ACTUAL</v>
      </c>
      <c r="AR44" t="str">
        <f t="shared" ca="1" si="37"/>
        <v>[UC1] Customer Payment Instruction [13.09.19-13:00]</v>
      </c>
      <c r="AS44" t="s">
        <v>79</v>
      </c>
      <c r="AT44" s="118" t="str">
        <f t="shared" ca="1" si="38"/>
        <v>HSBEL20190913135059044</v>
      </c>
    </row>
    <row r="45" spans="1:46" hidden="1" x14ac:dyDescent="0.2">
      <c r="A45" s="89">
        <v>0.54166666666666663</v>
      </c>
      <c r="B45" s="116" t="s">
        <v>61</v>
      </c>
      <c r="C45" s="44" t="s">
        <v>10</v>
      </c>
      <c r="D45" s="45">
        <v>8940.2000000000007</v>
      </c>
      <c r="E45" s="116" t="s">
        <v>63</v>
      </c>
      <c r="F45" s="116"/>
      <c r="G45" s="116"/>
      <c r="I45" s="118" t="str">
        <f t="shared" ca="1" si="13"/>
        <v>20190913-135059-045</v>
      </c>
      <c r="J45" t="str">
        <f t="shared" si="14"/>
        <v>Customer Payment Instruction</v>
      </c>
      <c r="K45" s="118" t="str">
        <f t="shared" ca="1" si="15"/>
        <v>20190913-135059-045</v>
      </c>
      <c r="L45">
        <v>1</v>
      </c>
      <c r="M45" s="117">
        <f t="shared" ca="1" si="16"/>
        <v>43721</v>
      </c>
      <c r="N45" s="119" t="str">
        <f t="shared" ca="1" si="17"/>
        <v>ext.UC1.1300.190913000045</v>
      </c>
      <c r="O45" t="s">
        <v>62</v>
      </c>
      <c r="P45" t="str">
        <f t="shared" si="24"/>
        <v>PAY</v>
      </c>
      <c r="Q45" t="str">
        <f t="shared" si="25"/>
        <v>BRL</v>
      </c>
      <c r="R45" s="14">
        <f t="shared" si="26"/>
        <v>8940.2000000000007</v>
      </c>
      <c r="S45" t="s">
        <v>81</v>
      </c>
      <c r="T45" s="117">
        <f t="shared" ca="1" si="22"/>
        <v>43721</v>
      </c>
      <c r="U45" s="138" t="str">
        <f t="shared" ca="1" si="19"/>
        <v>[UC1] Customer Payment Instruction [13.09.19-13:00]</v>
      </c>
      <c r="V45" s="116" t="str">
        <f t="shared" si="23"/>
        <v>HOMESEND BELGIUM</v>
      </c>
      <c r="W45" s="118" t="str">
        <f t="shared" ca="1" si="20"/>
        <v>HSBEL20190913135059045</v>
      </c>
      <c r="AC45" s="118" t="str">
        <f t="shared" ca="1" si="27"/>
        <v>20190913-135059-045</v>
      </c>
      <c r="AD45" t="s">
        <v>80</v>
      </c>
      <c r="AE45" s="118" t="str">
        <f t="shared" ca="1" si="28"/>
        <v>20190913-135059-045</v>
      </c>
      <c r="AF45">
        <f t="shared" si="29"/>
        <v>1</v>
      </c>
      <c r="AG45" s="117">
        <f t="shared" ca="1" si="30"/>
        <v>43721</v>
      </c>
      <c r="AH45" s="119" t="str">
        <f t="shared" ca="1" si="31"/>
        <v>ext.UC1.1300.190913000045</v>
      </c>
      <c r="AI45" t="s">
        <v>77</v>
      </c>
      <c r="AJ45" t="s">
        <v>82</v>
      </c>
      <c r="AK45">
        <f t="shared" si="32"/>
        <v>0</v>
      </c>
      <c r="AL45">
        <f t="shared" si="33"/>
        <v>0</v>
      </c>
      <c r="AM45" t="str">
        <f t="shared" si="34"/>
        <v>BRL</v>
      </c>
      <c r="AN45" s="14">
        <f t="shared" si="35"/>
        <v>0</v>
      </c>
      <c r="AP45" t="str">
        <f t="shared" si="36"/>
        <v>ACTUAL</v>
      </c>
      <c r="AR45" t="str">
        <f t="shared" ca="1" si="37"/>
        <v>[UC1] Customer Payment Instruction [13.09.19-13:00]</v>
      </c>
      <c r="AS45" t="s">
        <v>79</v>
      </c>
      <c r="AT45" s="118" t="str">
        <f t="shared" ca="1" si="38"/>
        <v>HSBEL20190913135059045</v>
      </c>
    </row>
    <row r="46" spans="1:46" hidden="1" x14ac:dyDescent="0.2">
      <c r="A46" s="89">
        <v>0.54166666666666663</v>
      </c>
      <c r="B46" s="116" t="s">
        <v>61</v>
      </c>
      <c r="C46" s="44" t="s">
        <v>10</v>
      </c>
      <c r="D46" s="45">
        <v>9220.4</v>
      </c>
      <c r="E46" s="116" t="s">
        <v>63</v>
      </c>
      <c r="F46" s="116"/>
      <c r="G46" s="116"/>
      <c r="I46" s="118" t="str">
        <f t="shared" ca="1" si="13"/>
        <v>20190913-135059-046</v>
      </c>
      <c r="J46" t="str">
        <f t="shared" si="14"/>
        <v>Customer Payment Instruction</v>
      </c>
      <c r="K46" s="118" t="str">
        <f t="shared" ca="1" si="15"/>
        <v>20190913-135059-046</v>
      </c>
      <c r="L46">
        <v>1</v>
      </c>
      <c r="M46" s="117">
        <f t="shared" ca="1" si="16"/>
        <v>43721</v>
      </c>
      <c r="N46" s="119" t="str">
        <f t="shared" ca="1" si="17"/>
        <v>ext.UC1.1300.190913000046</v>
      </c>
      <c r="O46" t="s">
        <v>62</v>
      </c>
      <c r="P46" t="str">
        <f t="shared" si="24"/>
        <v>PAY</v>
      </c>
      <c r="Q46" t="str">
        <f t="shared" si="25"/>
        <v>BRL</v>
      </c>
      <c r="R46" s="14">
        <f t="shared" si="26"/>
        <v>9220.4</v>
      </c>
      <c r="S46" t="s">
        <v>81</v>
      </c>
      <c r="T46" s="117">
        <f t="shared" ca="1" si="22"/>
        <v>43721</v>
      </c>
      <c r="U46" s="138" t="str">
        <f t="shared" ca="1" si="19"/>
        <v>[UC1] Customer Payment Instruction [13.09.19-13:00]</v>
      </c>
      <c r="V46" s="116" t="str">
        <f t="shared" si="23"/>
        <v>HOMESEND BELGIUM</v>
      </c>
      <c r="W46" s="118" t="str">
        <f t="shared" ca="1" si="20"/>
        <v>HSBEL20190913135059046</v>
      </c>
      <c r="AC46" s="118" t="str">
        <f t="shared" ca="1" si="27"/>
        <v>20190913-135059-046</v>
      </c>
      <c r="AD46" t="s">
        <v>80</v>
      </c>
      <c r="AE46" s="118" t="str">
        <f t="shared" ca="1" si="28"/>
        <v>20190913-135059-046</v>
      </c>
      <c r="AF46">
        <f t="shared" si="29"/>
        <v>1</v>
      </c>
      <c r="AG46" s="117">
        <f t="shared" ca="1" si="30"/>
        <v>43721</v>
      </c>
      <c r="AH46" s="119" t="str">
        <f t="shared" ca="1" si="31"/>
        <v>ext.UC1.1300.190913000046</v>
      </c>
      <c r="AI46" t="s">
        <v>77</v>
      </c>
      <c r="AJ46" t="s">
        <v>82</v>
      </c>
      <c r="AK46">
        <f t="shared" si="32"/>
        <v>0</v>
      </c>
      <c r="AL46">
        <f t="shared" si="33"/>
        <v>0</v>
      </c>
      <c r="AM46" t="str">
        <f t="shared" si="34"/>
        <v>BRL</v>
      </c>
      <c r="AN46" s="14">
        <f t="shared" si="35"/>
        <v>0</v>
      </c>
      <c r="AP46" t="str">
        <f t="shared" si="36"/>
        <v>ACTUAL</v>
      </c>
      <c r="AR46" t="str">
        <f t="shared" ca="1" si="37"/>
        <v>[UC1] Customer Payment Instruction [13.09.19-13:00]</v>
      </c>
      <c r="AS46" t="s">
        <v>79</v>
      </c>
      <c r="AT46" s="118" t="str">
        <f t="shared" ca="1" si="38"/>
        <v>HSBEL20190913135059046</v>
      </c>
    </row>
    <row r="47" spans="1:46" hidden="1" x14ac:dyDescent="0.2">
      <c r="A47" s="89">
        <v>0.54166666666666663</v>
      </c>
      <c r="B47" s="116" t="s">
        <v>61</v>
      </c>
      <c r="C47" s="44" t="s">
        <v>10</v>
      </c>
      <c r="D47" s="45">
        <v>9500.6</v>
      </c>
      <c r="E47" s="116" t="s">
        <v>63</v>
      </c>
      <c r="F47" s="116"/>
      <c r="G47" s="116"/>
      <c r="I47" s="118" t="str">
        <f t="shared" ca="1" si="13"/>
        <v>20190913-135059-047</v>
      </c>
      <c r="J47" t="str">
        <f t="shared" si="14"/>
        <v>Customer Payment Instruction</v>
      </c>
      <c r="K47" s="118" t="str">
        <f t="shared" ca="1" si="15"/>
        <v>20190913-135059-047</v>
      </c>
      <c r="L47">
        <v>1</v>
      </c>
      <c r="M47" s="117">
        <f t="shared" ca="1" si="16"/>
        <v>43721</v>
      </c>
      <c r="N47" s="119" t="str">
        <f t="shared" ca="1" si="17"/>
        <v>ext.UC1.1300.190913000047</v>
      </c>
      <c r="O47" t="s">
        <v>62</v>
      </c>
      <c r="P47" t="str">
        <f t="shared" si="24"/>
        <v>PAY</v>
      </c>
      <c r="Q47" t="str">
        <f t="shared" si="25"/>
        <v>BRL</v>
      </c>
      <c r="R47" s="14">
        <f t="shared" si="26"/>
        <v>9500.6</v>
      </c>
      <c r="S47" t="s">
        <v>81</v>
      </c>
      <c r="T47" s="117">
        <f t="shared" ca="1" si="22"/>
        <v>43721</v>
      </c>
      <c r="U47" s="138" t="str">
        <f t="shared" ca="1" si="19"/>
        <v>[UC1] Customer Payment Instruction [13.09.19-13:00]</v>
      </c>
      <c r="V47" s="116" t="str">
        <f t="shared" si="23"/>
        <v>HOMESEND BELGIUM</v>
      </c>
      <c r="W47" s="118" t="str">
        <f t="shared" ca="1" si="20"/>
        <v>HSBEL20190913135059047</v>
      </c>
      <c r="AC47" s="118" t="str">
        <f t="shared" ca="1" si="27"/>
        <v>20190913-135059-047</v>
      </c>
      <c r="AD47" t="s">
        <v>80</v>
      </c>
      <c r="AE47" s="118" t="str">
        <f t="shared" ca="1" si="28"/>
        <v>20190913-135059-047</v>
      </c>
      <c r="AF47">
        <f t="shared" si="29"/>
        <v>1</v>
      </c>
      <c r="AG47" s="117">
        <f t="shared" ca="1" si="30"/>
        <v>43721</v>
      </c>
      <c r="AH47" s="119" t="str">
        <f t="shared" ca="1" si="31"/>
        <v>ext.UC1.1300.190913000047</v>
      </c>
      <c r="AI47" t="s">
        <v>77</v>
      </c>
      <c r="AJ47" t="s">
        <v>82</v>
      </c>
      <c r="AK47">
        <f t="shared" si="32"/>
        <v>0</v>
      </c>
      <c r="AL47">
        <f t="shared" si="33"/>
        <v>0</v>
      </c>
      <c r="AM47" t="str">
        <f t="shared" si="34"/>
        <v>BRL</v>
      </c>
      <c r="AN47" s="14">
        <f t="shared" si="35"/>
        <v>0</v>
      </c>
      <c r="AP47" t="str">
        <f t="shared" si="36"/>
        <v>ACTUAL</v>
      </c>
      <c r="AR47" t="str">
        <f t="shared" ca="1" si="37"/>
        <v>[UC1] Customer Payment Instruction [13.09.19-13:00]</v>
      </c>
      <c r="AS47" t="s">
        <v>79</v>
      </c>
      <c r="AT47" s="118" t="str">
        <f t="shared" ca="1" si="38"/>
        <v>HSBEL20190913135059047</v>
      </c>
    </row>
    <row r="48" spans="1:46" hidden="1" x14ac:dyDescent="0.2">
      <c r="A48" s="89">
        <v>0.54166666666666663</v>
      </c>
      <c r="B48" s="116" t="s">
        <v>61</v>
      </c>
      <c r="C48" s="44" t="s">
        <v>10</v>
      </c>
      <c r="D48" s="45">
        <v>9780.7999999999993</v>
      </c>
      <c r="E48" s="116" t="s">
        <v>63</v>
      </c>
      <c r="F48" s="116"/>
      <c r="G48" s="116"/>
      <c r="I48" s="118" t="str">
        <f t="shared" ca="1" si="13"/>
        <v>20190913-135059-048</v>
      </c>
      <c r="J48" t="str">
        <f t="shared" si="14"/>
        <v>Customer Payment Instruction</v>
      </c>
      <c r="K48" s="118" t="str">
        <f t="shared" ca="1" si="15"/>
        <v>20190913-135059-048</v>
      </c>
      <c r="L48">
        <v>1</v>
      </c>
      <c r="M48" s="117">
        <f t="shared" ca="1" si="16"/>
        <v>43721</v>
      </c>
      <c r="N48" s="119" t="str">
        <f t="shared" ca="1" si="17"/>
        <v>ext.UC1.1300.190913000048</v>
      </c>
      <c r="O48" t="s">
        <v>62</v>
      </c>
      <c r="P48" t="str">
        <f t="shared" si="24"/>
        <v>PAY</v>
      </c>
      <c r="Q48" t="str">
        <f t="shared" si="25"/>
        <v>BRL</v>
      </c>
      <c r="R48" s="14">
        <f t="shared" si="26"/>
        <v>9780.7999999999993</v>
      </c>
      <c r="S48" t="s">
        <v>81</v>
      </c>
      <c r="T48" s="117">
        <f t="shared" ca="1" si="22"/>
        <v>43721</v>
      </c>
      <c r="U48" s="138" t="str">
        <f t="shared" ca="1" si="19"/>
        <v>[UC1] Customer Payment Instruction [13.09.19-13:00]</v>
      </c>
      <c r="V48" s="116" t="str">
        <f t="shared" si="23"/>
        <v>HOMESEND BELGIUM</v>
      </c>
      <c r="W48" s="118" t="str">
        <f t="shared" ca="1" si="20"/>
        <v>HSBEL20190913135059048</v>
      </c>
      <c r="AC48" s="118" t="str">
        <f t="shared" ca="1" si="27"/>
        <v>20190913-135059-048</v>
      </c>
      <c r="AD48" t="s">
        <v>80</v>
      </c>
      <c r="AE48" s="118" t="str">
        <f t="shared" ca="1" si="28"/>
        <v>20190913-135059-048</v>
      </c>
      <c r="AF48">
        <f t="shared" si="29"/>
        <v>1</v>
      </c>
      <c r="AG48" s="117">
        <f t="shared" ca="1" si="30"/>
        <v>43721</v>
      </c>
      <c r="AH48" s="119" t="str">
        <f t="shared" ca="1" si="31"/>
        <v>ext.UC1.1300.190913000048</v>
      </c>
      <c r="AI48" t="s">
        <v>77</v>
      </c>
      <c r="AJ48" t="s">
        <v>82</v>
      </c>
      <c r="AK48">
        <f t="shared" si="32"/>
        <v>0</v>
      </c>
      <c r="AL48">
        <f t="shared" si="33"/>
        <v>0</v>
      </c>
      <c r="AM48" t="str">
        <f t="shared" si="34"/>
        <v>BRL</v>
      </c>
      <c r="AN48" s="14">
        <f t="shared" si="35"/>
        <v>0</v>
      </c>
      <c r="AP48" t="str">
        <f t="shared" si="36"/>
        <v>ACTUAL</v>
      </c>
      <c r="AR48" t="str">
        <f t="shared" ca="1" si="37"/>
        <v>[UC1] Customer Payment Instruction [13.09.19-13:00]</v>
      </c>
      <c r="AS48" t="s">
        <v>79</v>
      </c>
      <c r="AT48" s="118" t="str">
        <f t="shared" ca="1" si="38"/>
        <v>HSBEL20190913135059048</v>
      </c>
    </row>
    <row r="49" spans="1:46" ht="16" hidden="1" thickBot="1" x14ac:dyDescent="0.25">
      <c r="A49" s="89">
        <v>0.54166666666666663</v>
      </c>
      <c r="B49" s="116" t="s">
        <v>61</v>
      </c>
      <c r="C49" s="49" t="s">
        <v>10</v>
      </c>
      <c r="D49" s="50">
        <v>10061</v>
      </c>
      <c r="E49" s="116" t="s">
        <v>63</v>
      </c>
      <c r="F49" s="116"/>
      <c r="G49" s="116"/>
      <c r="I49" s="118" t="str">
        <f t="shared" ca="1" si="13"/>
        <v>20190913-135059-049</v>
      </c>
      <c r="J49" t="str">
        <f t="shared" si="14"/>
        <v>Customer Payment Instruction</v>
      </c>
      <c r="K49" s="118" t="str">
        <f t="shared" ca="1" si="15"/>
        <v>20190913-135059-049</v>
      </c>
      <c r="L49">
        <v>1</v>
      </c>
      <c r="M49" s="117">
        <f t="shared" ca="1" si="16"/>
        <v>43721</v>
      </c>
      <c r="N49" s="119" t="str">
        <f t="shared" ca="1" si="17"/>
        <v>ext.UC1.1300.190913000049</v>
      </c>
      <c r="O49" t="s">
        <v>62</v>
      </c>
      <c r="P49" t="str">
        <f t="shared" si="24"/>
        <v>PAY</v>
      </c>
      <c r="Q49" t="str">
        <f t="shared" si="25"/>
        <v>BRL</v>
      </c>
      <c r="R49" s="14">
        <f t="shared" si="26"/>
        <v>10061</v>
      </c>
      <c r="S49" t="s">
        <v>81</v>
      </c>
      <c r="T49" s="117">
        <f t="shared" ca="1" si="22"/>
        <v>43721</v>
      </c>
      <c r="U49" s="138" t="str">
        <f t="shared" ca="1" si="19"/>
        <v>[UC1] Customer Payment Instruction [13.09.19-13:00]</v>
      </c>
      <c r="V49" s="116" t="str">
        <f t="shared" si="23"/>
        <v>HOMESEND BELGIUM</v>
      </c>
      <c r="W49" s="118" t="str">
        <f t="shared" ca="1" si="20"/>
        <v>HSBEL20190913135059049</v>
      </c>
      <c r="AC49" s="118" t="str">
        <f t="shared" ca="1" si="27"/>
        <v>20190913-135059-049</v>
      </c>
      <c r="AD49" t="s">
        <v>80</v>
      </c>
      <c r="AE49" s="118" t="str">
        <f t="shared" ca="1" si="28"/>
        <v>20190913-135059-049</v>
      </c>
      <c r="AF49">
        <f t="shared" si="29"/>
        <v>1</v>
      </c>
      <c r="AG49" s="117">
        <f t="shared" ca="1" si="30"/>
        <v>43721</v>
      </c>
      <c r="AH49" s="119" t="str">
        <f t="shared" ca="1" si="31"/>
        <v>ext.UC1.1300.190913000049</v>
      </c>
      <c r="AI49" t="s">
        <v>77</v>
      </c>
      <c r="AJ49" t="s">
        <v>82</v>
      </c>
      <c r="AK49">
        <f t="shared" si="32"/>
        <v>0</v>
      </c>
      <c r="AL49">
        <f t="shared" si="33"/>
        <v>0</v>
      </c>
      <c r="AM49" t="str">
        <f t="shared" si="34"/>
        <v>BRL</v>
      </c>
      <c r="AN49" s="14">
        <f t="shared" si="35"/>
        <v>0</v>
      </c>
      <c r="AP49" t="str">
        <f t="shared" si="36"/>
        <v>ACTUAL</v>
      </c>
      <c r="AR49" t="str">
        <f t="shared" ca="1" si="37"/>
        <v>[UC1] Customer Payment Instruction [13.09.19-13:00]</v>
      </c>
      <c r="AS49" t="s">
        <v>79</v>
      </c>
      <c r="AT49" s="118" t="str">
        <f t="shared" ca="1" si="38"/>
        <v>HSBEL20190913135059049</v>
      </c>
    </row>
    <row r="50" spans="1:46" x14ac:dyDescent="0.2">
      <c r="A50" s="89">
        <v>0.54166666666666663</v>
      </c>
      <c r="B50" s="116" t="s">
        <v>80</v>
      </c>
      <c r="C50" s="44" t="s">
        <v>9</v>
      </c>
      <c r="D50">
        <v>10000</v>
      </c>
      <c r="E50" t="s">
        <v>76</v>
      </c>
      <c r="F50" s="116">
        <v>4.1159999999999997</v>
      </c>
      <c r="G50" s="127" t="s">
        <v>10</v>
      </c>
      <c r="I50" s="118" t="str">
        <f t="shared" ca="1" si="13"/>
        <v>20190913-135059-050</v>
      </c>
      <c r="J50" t="str">
        <f t="shared" si="14"/>
        <v>FX Trade</v>
      </c>
      <c r="K50" s="118" t="str">
        <f t="shared" ca="1" si="15"/>
        <v>20190913-135059-050</v>
      </c>
      <c r="L50">
        <v>1</v>
      </c>
      <c r="M50" s="117">
        <f t="shared" ca="1" si="16"/>
        <v>43721</v>
      </c>
      <c r="N50" s="119" t="str">
        <f t="shared" ca="1" si="17"/>
        <v>ext.UC1.1300.190913000050</v>
      </c>
      <c r="O50" t="s">
        <v>62</v>
      </c>
      <c r="P50" t="str">
        <f t="shared" si="24"/>
        <v>BUY</v>
      </c>
      <c r="Q50" t="str">
        <f t="shared" si="25"/>
        <v>USD</v>
      </c>
      <c r="R50" s="14">
        <f t="shared" si="26"/>
        <v>10000</v>
      </c>
      <c r="S50" t="s">
        <v>81</v>
      </c>
      <c r="T50" s="117">
        <f t="shared" ca="1" si="22"/>
        <v>43721</v>
      </c>
      <c r="U50" s="138" t="str">
        <f t="shared" ca="1" si="19"/>
        <v>[UC1] FX Trade                     [13.09.19-13:00]</v>
      </c>
      <c r="V50" s="116" t="str">
        <f t="shared" si="23"/>
        <v>HOMESEND BELGIUM</v>
      </c>
      <c r="W50" s="118" t="str">
        <f t="shared" ca="1" si="20"/>
        <v>HSBEL20190913135059050</v>
      </c>
      <c r="AC50" s="118" t="str">
        <f t="shared" ca="1" si="27"/>
        <v>20190913-135059-050</v>
      </c>
      <c r="AD50" t="s">
        <v>80</v>
      </c>
      <c r="AE50" s="118" t="str">
        <f t="shared" ca="1" si="28"/>
        <v>20190913-135059-050</v>
      </c>
      <c r="AF50">
        <f t="shared" si="29"/>
        <v>1</v>
      </c>
      <c r="AG50" s="117">
        <f t="shared" ca="1" si="30"/>
        <v>43721</v>
      </c>
      <c r="AH50" s="119" t="str">
        <f t="shared" ca="1" si="31"/>
        <v>ext.UC1.1300.190913000050</v>
      </c>
      <c r="AI50" t="s">
        <v>77</v>
      </c>
      <c r="AJ50" t="s">
        <v>82</v>
      </c>
      <c r="AK50">
        <f t="shared" si="32"/>
        <v>4.1159999999999997</v>
      </c>
      <c r="AL50" t="str">
        <f t="shared" si="33"/>
        <v>BRL</v>
      </c>
      <c r="AM50" t="str">
        <f t="shared" si="34"/>
        <v>USD</v>
      </c>
      <c r="AN50" s="14">
        <f t="shared" si="35"/>
        <v>41160</v>
      </c>
      <c r="AP50" t="str">
        <f t="shared" si="36"/>
        <v>ACTUAL</v>
      </c>
      <c r="AR50" t="str">
        <f t="shared" ca="1" si="37"/>
        <v>[UC1] FX Trade                     [13.09.19-13:00]</v>
      </c>
      <c r="AS50" t="s">
        <v>79</v>
      </c>
      <c r="AT50" s="118" t="str">
        <f t="shared" ca="1" si="38"/>
        <v>HSBEL20190913135059050</v>
      </c>
    </row>
    <row r="51" spans="1:46" x14ac:dyDescent="0.2">
      <c r="AC51" s="118"/>
      <c r="AE51" s="118"/>
      <c r="AG51" s="117"/>
      <c r="AH51" s="119"/>
      <c r="AN51" s="14"/>
      <c r="AT51" s="118"/>
    </row>
    <row r="52" spans="1:46" x14ac:dyDescent="0.2">
      <c r="AC52" s="118"/>
      <c r="AE52" s="118"/>
      <c r="AG52" s="117"/>
      <c r="AH52" s="119"/>
      <c r="AN52" s="14"/>
      <c r="AT52" s="118"/>
    </row>
    <row r="53" spans="1:46" x14ac:dyDescent="0.2">
      <c r="AC53" s="118"/>
      <c r="AE53" s="118"/>
      <c r="AG53" s="117"/>
      <c r="AH53" s="119"/>
      <c r="AN53" s="14"/>
      <c r="AT53" s="118"/>
    </row>
    <row r="54" spans="1:46" x14ac:dyDescent="0.2">
      <c r="AC54" s="118"/>
      <c r="AE54" s="118"/>
      <c r="AG54" s="117"/>
      <c r="AH54" s="119"/>
      <c r="AN54" s="14"/>
      <c r="AT54" s="118"/>
    </row>
  </sheetData>
  <autoFilter ref="A1:AT50" xr:uid="{40004F28-852E-40A3-9757-F62B1EFC2F4A}">
    <filterColumn colId="9">
      <filters>
        <filter val="FX Trade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1</vt:lpstr>
      <vt:lpstr>Instructions</vt:lpstr>
      <vt:lpstr>Balance representation</vt:lpstr>
      <vt:lpstr>ImportData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Birladeanu</dc:creator>
  <cp:lastModifiedBy>Matt Townsend</cp:lastModifiedBy>
  <cp:lastPrinted>2019-09-12T16:09:30Z</cp:lastPrinted>
  <dcterms:created xsi:type="dcterms:W3CDTF">2019-09-05T12:33:21Z</dcterms:created>
  <dcterms:modified xsi:type="dcterms:W3CDTF">2019-09-13T12:51:00Z</dcterms:modified>
</cp:coreProperties>
</file>