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townsend/Google Drive/eurobase/repos/ebSiena-DemoSystemData/Prospects/HomeSend/XML Deal Generator/BASE/"/>
    </mc:Choice>
  </mc:AlternateContent>
  <xr:revisionPtr revIDLastSave="0" documentId="13_ncr:1_{FDB8F44B-1D97-904C-9D31-45597EA6583A}" xr6:coauthVersionLast="45" xr6:coauthVersionMax="45" xr10:uidLastSave="{00000000-0000-0000-0000-000000000000}"/>
  <bookViews>
    <workbookView xWindow="-28800" yWindow="5600" windowWidth="28800" windowHeight="18000" activeTab="3" xr2:uid="{D1451B8F-1010-43E5-88D1-53501612A4E1}"/>
  </bookViews>
  <sheets>
    <sheet name="Case 3" sheetId="3" r:id="rId1"/>
    <sheet name="Instructions" sheetId="1" r:id="rId2"/>
    <sheet name="Balance representation" sheetId="2" r:id="rId3"/>
    <sheet name="ImportData" sheetId="4" r:id="rId4"/>
  </sheets>
  <externalReferences>
    <externalReference r:id="rId5"/>
  </externalReferences>
  <definedNames>
    <definedName name="_xlnm._FilterDatabase" localSheetId="3" hidden="1">ImportData!$A$1:$AT$1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2" i="4"/>
  <c r="AD3" i="4" l="1"/>
  <c r="AF3" i="4"/>
  <c r="AK3" i="4"/>
  <c r="AL3" i="4"/>
  <c r="AM3" i="4"/>
  <c r="AN3" i="4"/>
  <c r="AP3" i="4"/>
  <c r="AD4" i="4"/>
  <c r="AF4" i="4"/>
  <c r="AK4" i="4"/>
  <c r="AL4" i="4"/>
  <c r="AM4" i="4"/>
  <c r="AN4" i="4"/>
  <c r="AP4" i="4"/>
  <c r="AD5" i="4"/>
  <c r="AF5" i="4"/>
  <c r="AK5" i="4"/>
  <c r="AL5" i="4"/>
  <c r="AM5" i="4"/>
  <c r="AN5" i="4"/>
  <c r="AP5" i="4"/>
  <c r="AD6" i="4"/>
  <c r="AF6" i="4"/>
  <c r="AK6" i="4"/>
  <c r="AL6" i="4"/>
  <c r="AM6" i="4"/>
  <c r="AN6" i="4"/>
  <c r="AP6" i="4"/>
  <c r="AD7" i="4"/>
  <c r="AF7" i="4"/>
  <c r="AK7" i="4"/>
  <c r="AL7" i="4"/>
  <c r="AM7" i="4"/>
  <c r="AN7" i="4"/>
  <c r="AP7" i="4"/>
  <c r="AD8" i="4"/>
  <c r="AF8" i="4"/>
  <c r="AK8" i="4"/>
  <c r="AL8" i="4"/>
  <c r="AM8" i="4"/>
  <c r="AN8" i="4"/>
  <c r="AP8" i="4"/>
  <c r="AD9" i="4"/>
  <c r="AF9" i="4"/>
  <c r="AK9" i="4"/>
  <c r="AL9" i="4"/>
  <c r="AM9" i="4"/>
  <c r="AN9" i="4"/>
  <c r="AP9" i="4"/>
  <c r="AD10" i="4"/>
  <c r="AF10" i="4"/>
  <c r="AK10" i="4"/>
  <c r="AL10" i="4"/>
  <c r="AM10" i="4"/>
  <c r="AN10" i="4"/>
  <c r="AP10" i="4"/>
  <c r="AD11" i="4"/>
  <c r="AF11" i="4"/>
  <c r="AK11" i="4"/>
  <c r="AL11" i="4"/>
  <c r="AM11" i="4"/>
  <c r="AN11" i="4"/>
  <c r="AP11" i="4"/>
  <c r="AD12" i="4"/>
  <c r="AF12" i="4"/>
  <c r="AK12" i="4"/>
  <c r="AL12" i="4"/>
  <c r="AM12" i="4"/>
  <c r="AN12" i="4"/>
  <c r="AP12" i="4"/>
  <c r="AD13" i="4"/>
  <c r="AF13" i="4"/>
  <c r="AK13" i="4"/>
  <c r="AL13" i="4"/>
  <c r="AM13" i="4"/>
  <c r="AN13" i="4"/>
  <c r="AP13" i="4"/>
  <c r="AD14" i="4"/>
  <c r="AF14" i="4"/>
  <c r="AK14" i="4"/>
  <c r="AL14" i="4"/>
  <c r="AM14" i="4"/>
  <c r="AN14" i="4"/>
  <c r="AP14" i="4"/>
  <c r="AD15" i="4"/>
  <c r="AF15" i="4"/>
  <c r="AK15" i="4"/>
  <c r="AL15" i="4"/>
  <c r="AM15" i="4"/>
  <c r="AN15" i="4"/>
  <c r="AP15" i="4"/>
  <c r="AD16" i="4"/>
  <c r="AF16" i="4"/>
  <c r="AK16" i="4"/>
  <c r="AL16" i="4"/>
  <c r="AM16" i="4"/>
  <c r="AN16" i="4"/>
  <c r="AP16" i="4"/>
  <c r="AD17" i="4"/>
  <c r="AF17" i="4"/>
  <c r="AK17" i="4"/>
  <c r="AL17" i="4"/>
  <c r="AM17" i="4"/>
  <c r="AN17" i="4"/>
  <c r="AP17" i="4"/>
  <c r="AR3" i="4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N3" i="4"/>
  <c r="AH3" i="4" s="1"/>
  <c r="N4" i="4"/>
  <c r="AH4" i="4" s="1"/>
  <c r="N5" i="4"/>
  <c r="AH5" i="4" s="1"/>
  <c r="N6" i="4"/>
  <c r="AH6" i="4" s="1"/>
  <c r="N7" i="4"/>
  <c r="AH7" i="4" s="1"/>
  <c r="N8" i="4"/>
  <c r="AH8" i="4" s="1"/>
  <c r="N9" i="4"/>
  <c r="AH9" i="4" s="1"/>
  <c r="N10" i="4"/>
  <c r="AH10" i="4" s="1"/>
  <c r="N11" i="4"/>
  <c r="AH11" i="4" s="1"/>
  <c r="N12" i="4"/>
  <c r="AH12" i="4" s="1"/>
  <c r="N13" i="4"/>
  <c r="AH13" i="4" s="1"/>
  <c r="N14" i="4"/>
  <c r="AH14" i="4" s="1"/>
  <c r="N15" i="4"/>
  <c r="AH15" i="4" s="1"/>
  <c r="N16" i="4"/>
  <c r="AH16" i="4" s="1"/>
  <c r="N17" i="4"/>
  <c r="AH17" i="4" s="1"/>
  <c r="N2" i="4"/>
  <c r="AH2" i="4" s="1"/>
  <c r="J4" i="4"/>
  <c r="M4" i="4"/>
  <c r="AG4" i="4" s="1"/>
  <c r="AQ4" i="4" s="1"/>
  <c r="P4" i="4"/>
  <c r="Q4" i="4"/>
  <c r="R4" i="4"/>
  <c r="J5" i="4"/>
  <c r="M5" i="4"/>
  <c r="T5" i="4" s="1"/>
  <c r="P5" i="4"/>
  <c r="Q5" i="4"/>
  <c r="R5" i="4"/>
  <c r="J6" i="4"/>
  <c r="M6" i="4"/>
  <c r="AG6" i="4" s="1"/>
  <c r="AQ6" i="4" s="1"/>
  <c r="P6" i="4"/>
  <c r="Q6" i="4"/>
  <c r="R6" i="4"/>
  <c r="J7" i="4"/>
  <c r="M7" i="4"/>
  <c r="T7" i="4" s="1"/>
  <c r="P7" i="4"/>
  <c r="Q7" i="4"/>
  <c r="R7" i="4"/>
  <c r="J8" i="4"/>
  <c r="M8" i="4"/>
  <c r="T8" i="4" s="1"/>
  <c r="P8" i="4"/>
  <c r="Q8" i="4"/>
  <c r="R8" i="4"/>
  <c r="J9" i="4"/>
  <c r="M9" i="4"/>
  <c r="T9" i="4" s="1"/>
  <c r="P9" i="4"/>
  <c r="Q9" i="4"/>
  <c r="R9" i="4"/>
  <c r="J10" i="4"/>
  <c r="M10" i="4"/>
  <c r="AG10" i="4" s="1"/>
  <c r="AQ10" i="4" s="1"/>
  <c r="P10" i="4"/>
  <c r="Q10" i="4"/>
  <c r="R10" i="4"/>
  <c r="T10" i="4"/>
  <c r="J11" i="4"/>
  <c r="M11" i="4"/>
  <c r="T11" i="4" s="1"/>
  <c r="P11" i="4"/>
  <c r="Q11" i="4"/>
  <c r="R11" i="4"/>
  <c r="J12" i="4"/>
  <c r="M12" i="4"/>
  <c r="AG12" i="4" s="1"/>
  <c r="AQ12" i="4" s="1"/>
  <c r="P12" i="4"/>
  <c r="Q12" i="4"/>
  <c r="R12" i="4"/>
  <c r="J13" i="4"/>
  <c r="M13" i="4"/>
  <c r="T13" i="4" s="1"/>
  <c r="P13" i="4"/>
  <c r="Q13" i="4"/>
  <c r="R13" i="4"/>
  <c r="J14" i="4"/>
  <c r="M14" i="4"/>
  <c r="T14" i="4" s="1"/>
  <c r="P14" i="4"/>
  <c r="Q14" i="4"/>
  <c r="R14" i="4"/>
  <c r="J15" i="4"/>
  <c r="M15" i="4"/>
  <c r="T15" i="4" s="1"/>
  <c r="P15" i="4"/>
  <c r="Q15" i="4"/>
  <c r="R15" i="4"/>
  <c r="J16" i="4"/>
  <c r="M16" i="4"/>
  <c r="AG16" i="4" s="1"/>
  <c r="AQ16" i="4" s="1"/>
  <c r="P16" i="4"/>
  <c r="Q16" i="4"/>
  <c r="R16" i="4"/>
  <c r="J17" i="4"/>
  <c r="M17" i="4"/>
  <c r="T17" i="4" s="1"/>
  <c r="P17" i="4"/>
  <c r="Q17" i="4"/>
  <c r="R17" i="4"/>
  <c r="I4" i="4"/>
  <c r="K4" i="4" s="1"/>
  <c r="AE4" i="4" s="1"/>
  <c r="I5" i="4"/>
  <c r="K5" i="4" s="1"/>
  <c r="AE5" i="4" s="1"/>
  <c r="I6" i="4"/>
  <c r="K6" i="4" s="1"/>
  <c r="AE6" i="4" s="1"/>
  <c r="I7" i="4"/>
  <c r="K7" i="4" s="1"/>
  <c r="AE7" i="4" s="1"/>
  <c r="I8" i="4"/>
  <c r="K8" i="4" s="1"/>
  <c r="AE8" i="4" s="1"/>
  <c r="I9" i="4"/>
  <c r="K9" i="4" s="1"/>
  <c r="AE9" i="4" s="1"/>
  <c r="I10" i="4"/>
  <c r="K10" i="4" s="1"/>
  <c r="AE10" i="4" s="1"/>
  <c r="I11" i="4"/>
  <c r="K11" i="4" s="1"/>
  <c r="AE11" i="4" s="1"/>
  <c r="I12" i="4"/>
  <c r="K12" i="4" s="1"/>
  <c r="AE12" i="4" s="1"/>
  <c r="I13" i="4"/>
  <c r="K13" i="4" s="1"/>
  <c r="AE13" i="4" s="1"/>
  <c r="I14" i="4"/>
  <c r="K14" i="4" s="1"/>
  <c r="AE14" i="4" s="1"/>
  <c r="I15" i="4"/>
  <c r="K15" i="4" s="1"/>
  <c r="AE15" i="4" s="1"/>
  <c r="I16" i="4"/>
  <c r="K16" i="4" s="1"/>
  <c r="AE16" i="4" s="1"/>
  <c r="I17" i="4"/>
  <c r="K17" i="4" s="1"/>
  <c r="AE17" i="4" s="1"/>
  <c r="R3" i="4"/>
  <c r="Q3" i="4"/>
  <c r="P3" i="4"/>
  <c r="M3" i="4"/>
  <c r="T3" i="4" s="1"/>
  <c r="J3" i="4"/>
  <c r="I3" i="4"/>
  <c r="AC3" i="4" s="1"/>
  <c r="AP2" i="4"/>
  <c r="AN2" i="4"/>
  <c r="AM2" i="4"/>
  <c r="AL2" i="4"/>
  <c r="AK2" i="4"/>
  <c r="AF2" i="4"/>
  <c r="R2" i="4"/>
  <c r="Q2" i="4"/>
  <c r="P2" i="4"/>
  <c r="M2" i="4"/>
  <c r="T2" i="4" s="1"/>
  <c r="J2" i="4"/>
  <c r="I2" i="4"/>
  <c r="AC2" i="4" s="1"/>
  <c r="T4" i="4" l="1"/>
  <c r="T16" i="4"/>
  <c r="T12" i="4"/>
  <c r="T6" i="4"/>
  <c r="AC16" i="4"/>
  <c r="AG14" i="4"/>
  <c r="AQ14" i="4" s="1"/>
  <c r="AC14" i="4"/>
  <c r="AC12" i="4"/>
  <c r="AC10" i="4"/>
  <c r="AG8" i="4"/>
  <c r="AQ8" i="4" s="1"/>
  <c r="AC8" i="4"/>
  <c r="AC6" i="4"/>
  <c r="AC4" i="4"/>
  <c r="AG17" i="4"/>
  <c r="AQ17" i="4" s="1"/>
  <c r="AC17" i="4"/>
  <c r="AG15" i="4"/>
  <c r="AQ15" i="4" s="1"/>
  <c r="AC15" i="4"/>
  <c r="AG13" i="4"/>
  <c r="AQ13" i="4" s="1"/>
  <c r="AC13" i="4"/>
  <c r="AG11" i="4"/>
  <c r="AQ11" i="4" s="1"/>
  <c r="AC11" i="4"/>
  <c r="AG9" i="4"/>
  <c r="AQ9" i="4" s="1"/>
  <c r="AC9" i="4"/>
  <c r="AG7" i="4"/>
  <c r="AQ7" i="4" s="1"/>
  <c r="AC7" i="4"/>
  <c r="AG5" i="4"/>
  <c r="AQ5" i="4" s="1"/>
  <c r="AC5" i="4"/>
  <c r="AG3" i="4"/>
  <c r="AQ3" i="4" s="1"/>
  <c r="AR2" i="4"/>
  <c r="W13" i="4"/>
  <c r="AT13" i="4" s="1"/>
  <c r="W9" i="4"/>
  <c r="AT9" i="4" s="1"/>
  <c r="W17" i="4"/>
  <c r="AT17" i="4" s="1"/>
  <c r="W15" i="4"/>
  <c r="AT15" i="4" s="1"/>
  <c r="W11" i="4"/>
  <c r="AT11" i="4" s="1"/>
  <c r="W7" i="4"/>
  <c r="AT7" i="4" s="1"/>
  <c r="W5" i="4"/>
  <c r="AT5" i="4" s="1"/>
  <c r="W16" i="4"/>
  <c r="AT16" i="4" s="1"/>
  <c r="W14" i="4"/>
  <c r="AT14" i="4" s="1"/>
  <c r="W12" i="4"/>
  <c r="AT12" i="4" s="1"/>
  <c r="W10" i="4"/>
  <c r="AT10" i="4" s="1"/>
  <c r="W8" i="4"/>
  <c r="AT8" i="4" s="1"/>
  <c r="W6" i="4"/>
  <c r="AT6" i="4" s="1"/>
  <c r="W4" i="4"/>
  <c r="AT4" i="4" s="1"/>
  <c r="K2" i="4"/>
  <c r="AE2" i="4" s="1"/>
  <c r="W2" i="4"/>
  <c r="AT2" i="4" s="1"/>
  <c r="AG2" i="4"/>
  <c r="AQ2" i="4" s="1"/>
  <c r="AD2" i="4"/>
  <c r="K3" i="4"/>
  <c r="AE3" i="4" s="1"/>
  <c r="W3" i="4"/>
  <c r="AT3" i="4" s="1"/>
  <c r="E17" i="4"/>
  <c r="D17" i="4"/>
  <c r="C17" i="4"/>
  <c r="B17" i="4"/>
  <c r="A17" i="4"/>
  <c r="A16" i="4"/>
  <c r="A15" i="4"/>
  <c r="A14" i="4"/>
  <c r="A13" i="4"/>
  <c r="A12" i="4"/>
  <c r="A11" i="4"/>
  <c r="A10" i="4"/>
  <c r="A9" i="4"/>
  <c r="D8" i="4"/>
  <c r="C8" i="4"/>
  <c r="A8" i="4"/>
  <c r="A7" i="4"/>
  <c r="A6" i="4"/>
  <c r="A5" i="4"/>
  <c r="A4" i="4"/>
  <c r="A3" i="4"/>
  <c r="D2" i="4"/>
  <c r="C2" i="4"/>
  <c r="A2" i="4"/>
  <c r="F39" i="2" l="1"/>
  <c r="F40" i="2" s="1"/>
  <c r="F38" i="2"/>
  <c r="F28" i="2"/>
  <c r="F27" i="2" s="1"/>
  <c r="F23" i="2"/>
  <c r="F22" i="2" s="1"/>
  <c r="G27" i="2"/>
  <c r="C28" i="2"/>
  <c r="C27" i="2" s="1"/>
  <c r="C25" i="2" s="1"/>
  <c r="D27" i="2"/>
  <c r="G39" i="2" l="1"/>
  <c r="D39" i="2"/>
  <c r="C39" i="2"/>
  <c r="G25" i="2"/>
  <c r="G19" i="2"/>
  <c r="F19" i="2"/>
  <c r="F8" i="2"/>
  <c r="F6" i="2" s="1"/>
  <c r="F4" i="2"/>
  <c r="G4" i="2" s="1"/>
  <c r="G3" i="2" s="1"/>
  <c r="C4" i="2"/>
  <c r="C3" i="2" s="1"/>
  <c r="G18" i="2" l="1"/>
  <c r="G20" i="2" s="1"/>
  <c r="G8" i="2"/>
  <c r="G6" i="2" s="1"/>
  <c r="C23" i="2"/>
  <c r="C22" i="2" s="1"/>
  <c r="F3" i="2"/>
  <c r="F18" i="2" s="1"/>
  <c r="F20" i="2" s="1"/>
  <c r="F25" i="2"/>
  <c r="D23" i="2"/>
  <c r="D22" i="2" s="1"/>
  <c r="C8" i="2"/>
  <c r="D4" i="2"/>
  <c r="D3" i="2" s="1"/>
  <c r="D19" i="2"/>
  <c r="C19" i="2"/>
  <c r="G23" i="2" l="1"/>
  <c r="G22" i="2" s="1"/>
  <c r="G38" i="2" s="1"/>
  <c r="G40" i="2" s="1"/>
  <c r="D8" i="2"/>
  <c r="D6" i="2" s="1"/>
  <c r="D18" i="2" s="1"/>
  <c r="D20" i="2" s="1"/>
  <c r="C6" i="2"/>
  <c r="C18" i="2" s="1"/>
  <c r="C20" i="2" s="1"/>
  <c r="C38" i="2" l="1"/>
  <c r="C40" i="2" s="1"/>
  <c r="D25" i="2"/>
  <c r="D38" i="2" s="1"/>
  <c r="D40" i="2" s="1"/>
  <c r="C1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 Newell</author>
    <author>tc={7FE9F195-50B3-CB45-9385-67B1BA24CE43}</author>
  </authors>
  <commentList>
    <comment ref="L1" authorId="0" shapeId="0" xr:uid="{BAB8D956-03FA-2544-9BC3-077D186636BB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AF1" authorId="0" shapeId="0" xr:uid="{990CAB45-718D-064E-ACB3-75881561BB17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X3" authorId="1" shapeId="0" xr:uid="{7FE9F195-50B3-CB45-9385-67B1BA24CE43}">
      <text>
        <t>[Threaded comment]
Your version of Excel allows you to read this threaded comment; however, any edits to it will get removed if the file is opened in a newer version of Excel. Learn more: https://go.microsoft.com/fwlink/?linkid=870924
Comment:
    FX import needs additional attributes like 'rate' etc....</t>
      </text>
    </comment>
  </commentList>
</comments>
</file>

<file path=xl/sharedStrings.xml><?xml version="1.0" encoding="utf-8"?>
<sst xmlns="http://schemas.openxmlformats.org/spreadsheetml/2006/main" count="283" uniqueCount="83">
  <si>
    <t>Case 2</t>
  </si>
  <si>
    <t>Customer payment instructions</t>
  </si>
  <si>
    <t>Cash Transfers</t>
  </si>
  <si>
    <t>FX trades</t>
  </si>
  <si>
    <t>Lock in FX trades</t>
  </si>
  <si>
    <t>Lock in individual instructions</t>
  </si>
  <si>
    <t>Time</t>
  </si>
  <si>
    <t>Account Currency</t>
  </si>
  <si>
    <t>Rate</t>
  </si>
  <si>
    <t>Amount USD</t>
  </si>
  <si>
    <t>Currency</t>
  </si>
  <si>
    <t>Amount</t>
  </si>
  <si>
    <t>USD</t>
  </si>
  <si>
    <t>Amount SGD</t>
  </si>
  <si>
    <t xml:space="preserve">Brazil Bank </t>
  </si>
  <si>
    <t>Forecasted USD</t>
  </si>
  <si>
    <t>Actual USD</t>
  </si>
  <si>
    <t>Open Balance</t>
  </si>
  <si>
    <t>Incoming</t>
  </si>
  <si>
    <t>Outgoing</t>
  </si>
  <si>
    <t>Customer payment Instr</t>
  </si>
  <si>
    <t>Lock in</t>
  </si>
  <si>
    <t>Total no Lock-in</t>
  </si>
  <si>
    <t>Total Lock-in</t>
  </si>
  <si>
    <t>Total balances</t>
  </si>
  <si>
    <t>Forecasted SGD (ledger)</t>
  </si>
  <si>
    <t>Actual SGD (ledger)</t>
  </si>
  <si>
    <t>Market rate</t>
  </si>
  <si>
    <t>Pending</t>
  </si>
  <si>
    <t xml:space="preserve">Accounts </t>
  </si>
  <si>
    <t>Funding method</t>
  </si>
  <si>
    <t>FX management</t>
  </si>
  <si>
    <t>Cash flow control</t>
  </si>
  <si>
    <t>Lock-in activity</t>
  </si>
  <si>
    <t>Closing statement Partner _day T</t>
  </si>
  <si>
    <t>Actions</t>
  </si>
  <si>
    <t>Issue a real-time liquidity dashboard in line with Instructions indicated</t>
  </si>
  <si>
    <t>Show step by step how balance is changing, when and why</t>
  </si>
  <si>
    <t xml:space="preserve">Calculate Total revenue and trading PnL regular FX and Lock in FX </t>
  </si>
  <si>
    <t xml:space="preserve">USD </t>
  </si>
  <si>
    <t>Partner is applying a USDSGD rate per each instruction and debits the USD equiv from the USD acc.</t>
  </si>
  <si>
    <t>Applies in line with USD available balance</t>
  </si>
  <si>
    <t>No</t>
  </si>
  <si>
    <t xml:space="preserve"> USD 1431</t>
  </si>
  <si>
    <t xml:space="preserve">Ledger </t>
  </si>
  <si>
    <t>SGD</t>
  </si>
  <si>
    <t>Case 3</t>
  </si>
  <si>
    <t>Aggregator (Acc only in hard ccy)</t>
  </si>
  <si>
    <t>Define opening balace on T+1 USD</t>
  </si>
  <si>
    <t>HS is funding in advance USD account via cash transfer (in this example we assume immediate available in actual balance)</t>
  </si>
  <si>
    <t>TIME</t>
  </si>
  <si>
    <t>TYPE</t>
  </si>
  <si>
    <t>CURRENCY</t>
  </si>
  <si>
    <t>AMOUNT</t>
  </si>
  <si>
    <t>DIR</t>
  </si>
  <si>
    <t>Key</t>
  </si>
  <si>
    <t>DealType</t>
  </si>
  <si>
    <t>MsgID</t>
  </si>
  <si>
    <t>ExecType</t>
  </si>
  <si>
    <t>TradeDate</t>
  </si>
  <si>
    <t>ExtRefNo</t>
  </si>
  <si>
    <t>ExternalCustomer</t>
  </si>
  <si>
    <t>Direction</t>
  </si>
  <si>
    <t>DealtCurrency</t>
  </si>
  <si>
    <t>DealtAmount</t>
  </si>
  <si>
    <t>Book</t>
  </si>
  <si>
    <t>ValueDate</t>
  </si>
  <si>
    <t>Notes</t>
  </si>
  <si>
    <t>MandatedUser</t>
  </si>
  <si>
    <t>LEI</t>
  </si>
  <si>
    <t>Customer Payment Instruction</t>
  </si>
  <si>
    <t>PAY</t>
  </si>
  <si>
    <t>HSBEL</t>
  </si>
  <si>
    <t>HOMESEND BELGIUM</t>
  </si>
  <si>
    <t>Cash Transfer</t>
  </si>
  <si>
    <t>RECEIVE</t>
  </si>
  <si>
    <t>vs</t>
  </si>
  <si>
    <t>AgainstCurrency</t>
  </si>
  <si>
    <t>AgainstAmount</t>
  </si>
  <si>
    <t>ACTUAL</t>
  </si>
  <si>
    <t>TELIA</t>
  </si>
  <si>
    <t>SELL</t>
  </si>
  <si>
    <t>Dorothy W. Arner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</si>
</sst>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.0000000"/>
    <numFmt numFmtId="166" formatCode="_-* #,##0.00\ _€_-;\-* #,##0.00\ _€_-;_-* &quot;-&quot;??\ _€_-;_-@_-"/>
    <numFmt numFmtId="167" formatCode="_-* #,##0.0000_-;\-* #,##0.0000_-;_-* &quot;-&quot;??_-;_-@_-"/>
    <numFmt numFmtId="168" formatCode="yyyy\-mm\-dd;@"/>
    <numFmt numFmtId="169" formatCode="hh:dd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i/>
      <sz val="9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onsolas"/>
      <family val="2"/>
    </font>
    <font>
      <sz val="11"/>
      <color indexed="8"/>
      <name val="Consolas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0" applyNumberFormat="0" applyBorder="0" applyAlignment="0" applyProtection="0"/>
    <xf numFmtId="0" fontId="7" fillId="8" borderId="0" applyNumberFormat="0" applyBorder="0" applyAlignment="0" applyProtection="0"/>
    <xf numFmtId="0" fontId="5" fillId="9" borderId="0" applyNumberFormat="0" applyBorder="0" applyAlignment="0" applyProtection="0"/>
    <xf numFmtId="0" fontId="10" fillId="0" borderId="0"/>
  </cellStyleXfs>
  <cellXfs count="126">
    <xf numFmtId="0" fontId="0" fillId="0" borderId="0" xfId="0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164" fontId="0" fillId="0" borderId="0" xfId="1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20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2" fontId="0" fillId="4" borderId="7" xfId="0" applyNumberFormat="1" applyFill="1" applyBorder="1"/>
    <xf numFmtId="165" fontId="0" fillId="4" borderId="7" xfId="0" applyNumberFormat="1" applyFill="1" applyBorder="1"/>
    <xf numFmtId="2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164" fontId="0" fillId="4" borderId="7" xfId="1" applyFont="1" applyFill="1" applyBorder="1" applyAlignment="1">
      <alignment horizontal="center"/>
    </xf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8" xfId="0" applyFill="1" applyBorder="1" applyAlignment="1">
      <alignment horizontal="center" vertical="center"/>
    </xf>
    <xf numFmtId="2" fontId="0" fillId="4" borderId="0" xfId="0" applyNumberFormat="1" applyFill="1" applyBorder="1"/>
    <xf numFmtId="165" fontId="0" fillId="4" borderId="0" xfId="0" applyNumberFormat="1" applyFill="1" applyBorder="1"/>
    <xf numFmtId="2" fontId="0" fillId="4" borderId="9" xfId="0" applyNumberFormat="1" applyFill="1" applyBorder="1"/>
    <xf numFmtId="0" fontId="0" fillId="4" borderId="0" xfId="0" applyFill="1" applyBorder="1" applyAlignment="1">
      <alignment horizontal="center"/>
    </xf>
    <xf numFmtId="164" fontId="0" fillId="4" borderId="0" xfId="1" applyFont="1" applyFill="1" applyBorder="1" applyAlignment="1">
      <alignment horizontal="center"/>
    </xf>
    <xf numFmtId="0" fontId="0" fillId="4" borderId="0" xfId="0" applyFill="1" applyBorder="1"/>
    <xf numFmtId="0" fontId="0" fillId="4" borderId="9" xfId="0" applyFill="1" applyBorder="1"/>
    <xf numFmtId="20" fontId="0" fillId="5" borderId="8" xfId="0" applyNumberFormat="1" applyFill="1" applyBorder="1"/>
    <xf numFmtId="0" fontId="0" fillId="5" borderId="8" xfId="0" applyFill="1" applyBorder="1" applyAlignment="1">
      <alignment horizontal="center" vertical="center"/>
    </xf>
    <xf numFmtId="2" fontId="0" fillId="5" borderId="0" xfId="0" applyNumberFormat="1" applyFill="1" applyBorder="1"/>
    <xf numFmtId="165" fontId="0" fillId="5" borderId="0" xfId="0" applyNumberFormat="1" applyFill="1" applyBorder="1"/>
    <xf numFmtId="2" fontId="0" fillId="5" borderId="9" xfId="0" applyNumberFormat="1" applyFill="1" applyBorder="1"/>
    <xf numFmtId="0" fontId="0" fillId="5" borderId="0" xfId="0" applyFill="1" applyBorder="1" applyAlignment="1">
      <alignment horizontal="center"/>
    </xf>
    <xf numFmtId="164" fontId="0" fillId="5" borderId="0" xfId="1" applyFont="1" applyFill="1" applyBorder="1" applyAlignment="1">
      <alignment horizontal="center"/>
    </xf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0" xfId="0" applyFill="1" applyBorder="1" applyAlignment="1">
      <alignment horizontal="center" vertical="center"/>
    </xf>
    <xf numFmtId="2" fontId="0" fillId="5" borderId="11" xfId="0" applyNumberFormat="1" applyFill="1" applyBorder="1"/>
    <xf numFmtId="165" fontId="0" fillId="5" borderId="11" xfId="0" applyNumberFormat="1" applyFill="1" applyBorder="1"/>
    <xf numFmtId="2" fontId="0" fillId="5" borderId="12" xfId="0" applyNumberFormat="1" applyFill="1" applyBorder="1"/>
    <xf numFmtId="0" fontId="0" fillId="5" borderId="11" xfId="0" applyFill="1" applyBorder="1" applyAlignment="1">
      <alignment horizontal="center"/>
    </xf>
    <xf numFmtId="0" fontId="0" fillId="5" borderId="11" xfId="0" applyFill="1" applyBorder="1"/>
    <xf numFmtId="0" fontId="0" fillId="5" borderId="12" xfId="0" applyFill="1" applyBorder="1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0" fontId="0" fillId="6" borderId="7" xfId="0" applyFill="1" applyBorder="1"/>
    <xf numFmtId="0" fontId="0" fillId="0" borderId="13" xfId="0" applyBorder="1"/>
    <xf numFmtId="0" fontId="6" fillId="0" borderId="13" xfId="0" applyFont="1" applyBorder="1" applyAlignment="1">
      <alignment horizontal="left" indent="1"/>
    </xf>
    <xf numFmtId="0" fontId="4" fillId="0" borderId="13" xfId="0" applyFont="1" applyBorder="1" applyAlignment="1">
      <alignment horizontal="left"/>
    </xf>
    <xf numFmtId="0" fontId="4" fillId="0" borderId="13" xfId="0" applyFont="1" applyBorder="1"/>
    <xf numFmtId="0" fontId="4" fillId="0" borderId="14" xfId="0" applyFont="1" applyBorder="1" applyAlignment="1">
      <alignment horizontal="left"/>
    </xf>
    <xf numFmtId="166" fontId="5" fillId="3" borderId="11" xfId="3" applyNumberFormat="1" applyBorder="1" applyAlignment="1">
      <alignment horizontal="center"/>
    </xf>
    <xf numFmtId="0" fontId="0" fillId="6" borderId="11" xfId="0" applyFill="1" applyBorder="1"/>
    <xf numFmtId="167" fontId="0" fillId="4" borderId="7" xfId="1" applyNumberFormat="1" applyFont="1" applyFill="1" applyBorder="1" applyAlignment="1">
      <alignment horizontal="center"/>
    </xf>
    <xf numFmtId="167" fontId="0" fillId="4" borderId="0" xfId="1" applyNumberFormat="1" applyFont="1" applyFill="1" applyBorder="1" applyAlignment="1">
      <alignment horizontal="center"/>
    </xf>
    <xf numFmtId="167" fontId="0" fillId="5" borderId="0" xfId="1" applyNumberFormat="1" applyFont="1" applyFill="1" applyBorder="1" applyAlignment="1">
      <alignment horizontal="center"/>
    </xf>
    <xf numFmtId="0" fontId="8" fillId="0" borderId="13" xfId="0" applyFont="1" applyBorder="1" applyAlignment="1">
      <alignment horizontal="left" indent="1"/>
    </xf>
    <xf numFmtId="166" fontId="5" fillId="10" borderId="11" xfId="3" applyNumberFormat="1" applyFont="1" applyFill="1" applyBorder="1" applyAlignment="1">
      <alignment horizontal="center"/>
    </xf>
    <xf numFmtId="166" fontId="5" fillId="3" borderId="0" xfId="3" applyNumberFormat="1" applyBorder="1" applyAlignment="1">
      <alignment horizontal="center"/>
    </xf>
    <xf numFmtId="0" fontId="0" fillId="6" borderId="0" xfId="0" applyFill="1" applyBorder="1"/>
    <xf numFmtId="166" fontId="5" fillId="3" borderId="9" xfId="3" applyNumberFormat="1" applyBorder="1" applyAlignment="1">
      <alignment horizontal="center"/>
    </xf>
    <xf numFmtId="164" fontId="3" fillId="2" borderId="0" xfId="2" applyNumberFormat="1" applyBorder="1" applyAlignment="1">
      <alignment horizontal="center"/>
    </xf>
    <xf numFmtId="164" fontId="3" fillId="2" borderId="9" xfId="2" applyNumberFormat="1" applyBorder="1" applyAlignment="1">
      <alignment horizontal="center"/>
    </xf>
    <xf numFmtId="164" fontId="3" fillId="7" borderId="0" xfId="2" applyNumberFormat="1" applyFill="1" applyBorder="1" applyAlignment="1">
      <alignment horizontal="center"/>
    </xf>
    <xf numFmtId="0" fontId="0" fillId="0" borderId="0" xfId="0" applyBorder="1"/>
    <xf numFmtId="166" fontId="5" fillId="10" borderId="0" xfId="0" applyNumberFormat="1" applyFont="1" applyFill="1" applyBorder="1" applyAlignment="1">
      <alignment horizontal="center"/>
    </xf>
    <xf numFmtId="166" fontId="5" fillId="10" borderId="9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7" fillId="8" borderId="0" xfId="4" applyNumberFormat="1" applyBorder="1"/>
    <xf numFmtId="164" fontId="7" fillId="8" borderId="9" xfId="4" applyNumberFormat="1" applyBorder="1"/>
    <xf numFmtId="164" fontId="9" fillId="9" borderId="0" xfId="5" applyNumberFormat="1" applyFont="1" applyBorder="1" applyAlignment="1">
      <alignment horizontal="left" indent="1"/>
    </xf>
    <xf numFmtId="164" fontId="7" fillId="7" borderId="0" xfId="4" applyNumberFormat="1" applyFill="1" applyBorder="1"/>
    <xf numFmtId="164" fontId="7" fillId="7" borderId="9" xfId="4" applyNumberFormat="1" applyFill="1" applyBorder="1"/>
    <xf numFmtId="166" fontId="5" fillId="10" borderId="0" xfId="3" applyNumberFormat="1" applyFont="1" applyFill="1" applyBorder="1" applyAlignment="1">
      <alignment horizontal="center"/>
    </xf>
    <xf numFmtId="166" fontId="5" fillId="3" borderId="12" xfId="3" applyNumberFormat="1" applyBorder="1" applyAlignment="1">
      <alignment horizontal="center"/>
    </xf>
    <xf numFmtId="0" fontId="4" fillId="0" borderId="5" xfId="0" applyFont="1" applyBorder="1"/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NumberFormat="1" applyAlignment="1">
      <alignment horizontal="center"/>
    </xf>
    <xf numFmtId="168" fontId="0" fillId="0" borderId="0" xfId="0" applyNumberFormat="1"/>
    <xf numFmtId="20" fontId="0" fillId="6" borderId="0" xfId="0" applyNumberFormat="1" applyFill="1"/>
    <xf numFmtId="0" fontId="0" fillId="6" borderId="0" xfId="0" applyFill="1"/>
    <xf numFmtId="4" fontId="0" fillId="6" borderId="0" xfId="0" applyNumberFormat="1" applyFill="1"/>
    <xf numFmtId="164" fontId="0" fillId="6" borderId="0" xfId="0" applyNumberFormat="1" applyFill="1"/>
    <xf numFmtId="20" fontId="0" fillId="12" borderId="0" xfId="0" applyNumberFormat="1" applyFill="1"/>
    <xf numFmtId="0" fontId="0" fillId="12" borderId="0" xfId="0" applyFill="1"/>
    <xf numFmtId="4" fontId="0" fillId="12" borderId="0" xfId="0" applyNumberFormat="1" applyFill="1"/>
    <xf numFmtId="164" fontId="0" fillId="12" borderId="0" xfId="0" applyNumberFormat="1" applyFill="1"/>
    <xf numFmtId="0" fontId="11" fillId="11" borderId="15" xfId="6" applyFont="1" applyFill="1" applyBorder="1" applyAlignment="1">
      <alignment horizontal="center"/>
    </xf>
    <xf numFmtId="0" fontId="11" fillId="11" borderId="16" xfId="6" applyFont="1" applyFill="1" applyBorder="1" applyAlignment="1">
      <alignment horizontal="center"/>
    </xf>
    <xf numFmtId="0" fontId="11" fillId="13" borderId="15" xfId="6" applyFont="1" applyFill="1" applyBorder="1" applyAlignment="1">
      <alignment horizontal="center"/>
    </xf>
    <xf numFmtId="2" fontId="11" fillId="13" borderId="15" xfId="6" applyNumberFormat="1" applyFont="1" applyFill="1" applyBorder="1" applyAlignment="1">
      <alignment horizontal="center"/>
    </xf>
    <xf numFmtId="49" fontId="11" fillId="13" borderId="15" xfId="6" applyNumberFormat="1" applyFont="1" applyFill="1" applyBorder="1" applyAlignment="1">
      <alignment horizontal="center"/>
    </xf>
    <xf numFmtId="22" fontId="0" fillId="0" borderId="0" xfId="0" applyNumberFormat="1"/>
    <xf numFmtId="20" fontId="0" fillId="0" borderId="0" xfId="0" applyNumberFormat="1"/>
    <xf numFmtId="22" fontId="0" fillId="14" borderId="15" xfId="0" applyNumberFormat="1" applyFill="1" applyBorder="1"/>
    <xf numFmtId="0" fontId="0" fillId="14" borderId="15" xfId="0" applyFill="1" applyBorder="1"/>
    <xf numFmtId="168" fontId="0" fillId="14" borderId="15" xfId="0" applyNumberFormat="1" applyFill="1" applyBorder="1"/>
    <xf numFmtId="20" fontId="0" fillId="14" borderId="15" xfId="0" applyNumberFormat="1" applyFill="1" applyBorder="1"/>
    <xf numFmtId="2" fontId="0" fillId="14" borderId="15" xfId="0" applyNumberFormat="1" applyFill="1" applyBorder="1"/>
    <xf numFmtId="169" fontId="0" fillId="14" borderId="15" xfId="0" applyNumberFormat="1" applyFill="1" applyBorder="1"/>
    <xf numFmtId="49" fontId="0" fillId="14" borderId="15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5" xfId="0" applyNumberFormat="1" applyBorder="1" applyAlignment="1">
      <alignment horizontal="center" vertical="top"/>
    </xf>
    <xf numFmtId="20" fontId="0" fillId="0" borderId="8" xfId="0" applyNumberFormat="1" applyBorder="1" applyAlignment="1">
      <alignment horizontal="center" vertical="top"/>
    </xf>
    <xf numFmtId="20" fontId="0" fillId="0" borderId="10" xfId="0" applyNumberFormat="1" applyBorder="1" applyAlignment="1">
      <alignment horizontal="center" vertical="top"/>
    </xf>
    <xf numFmtId="0" fontId="14" fillId="0" borderId="0" xfId="0" applyFont="1"/>
    <xf numFmtId="0" fontId="15" fillId="13" borderId="15" xfId="6" applyFont="1" applyFill="1" applyBorder="1" applyAlignment="1">
      <alignment horizontal="center"/>
    </xf>
    <xf numFmtId="0" fontId="14" fillId="14" borderId="15" xfId="0" applyFont="1" applyFill="1" applyBorder="1"/>
  </cellXfs>
  <cellStyles count="7">
    <cellStyle name="Accent3" xfId="5" builtinId="37"/>
    <cellStyle name="Accent6" xfId="3" builtinId="49"/>
    <cellStyle name="Bad" xfId="4" builtinId="27"/>
    <cellStyle name="Comma" xfId="1" builtinId="3"/>
    <cellStyle name="Good" xfId="2" builtinId="26"/>
    <cellStyle name="Normal" xfId="0" builtinId="0"/>
    <cellStyle name="Normal_Sheet2" xfId="6" xr:uid="{D0C7361A-2EF7-48CF-9BE5-910BD75632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townsend/Library/Containers/com.microsoft.Excel/Data/Documents/C:\Users\mtownsend\Documents\GitHub\ebSiena-DemoSystemData\Prospects\HomeSend\XML%20Deal%20Generator\XMLDealGenerator-WorkshopUseCase1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ichard Ndefo" id="{0ADD05FE-CB7F-534E-9CF6-AEFFA23FF1AD}" userId="S::Richard.Ndefo@eurobase.com::00afc172-1cbf-42b8-b84f-df067e1d376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3" dT="2019-09-12T14:19:48.10" personId="{0ADD05FE-CB7F-534E-9CF6-AEFFA23FF1AD}" id="{7FE9F195-50B3-CB45-9385-67B1BA24CE43}">
    <text>FX import needs additional attributes like 'rate' etc....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F69F2-8269-48D9-94D5-58CB15267EF2}">
  <dimension ref="A1:B13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33.6640625" customWidth="1"/>
    <col min="2" max="2" width="85" customWidth="1"/>
  </cols>
  <sheetData>
    <row r="1" spans="1:2" x14ac:dyDescent="0.2">
      <c r="A1" s="52" t="s">
        <v>46</v>
      </c>
      <c r="B1" t="s">
        <v>47</v>
      </c>
    </row>
    <row r="2" spans="1:2" x14ac:dyDescent="0.2">
      <c r="A2" t="s">
        <v>29</v>
      </c>
      <c r="B2" t="s">
        <v>39</v>
      </c>
    </row>
    <row r="3" spans="1:2" x14ac:dyDescent="0.2">
      <c r="A3" t="s">
        <v>44</v>
      </c>
      <c r="B3" t="s">
        <v>45</v>
      </c>
    </row>
    <row r="4" spans="1:2" ht="32" x14ac:dyDescent="0.2">
      <c r="A4" t="s">
        <v>30</v>
      </c>
      <c r="B4" s="88" t="s">
        <v>49</v>
      </c>
    </row>
    <row r="5" spans="1:2" ht="34.5" customHeight="1" x14ac:dyDescent="0.2">
      <c r="A5" t="s">
        <v>31</v>
      </c>
      <c r="B5" t="s">
        <v>40</v>
      </c>
    </row>
    <row r="6" spans="1:2" x14ac:dyDescent="0.2">
      <c r="A6" t="s">
        <v>32</v>
      </c>
      <c r="B6" t="s">
        <v>41</v>
      </c>
    </row>
    <row r="7" spans="1:2" x14ac:dyDescent="0.2">
      <c r="A7" t="s">
        <v>33</v>
      </c>
      <c r="B7" t="s">
        <v>42</v>
      </c>
    </row>
    <row r="8" spans="1:2" x14ac:dyDescent="0.2">
      <c r="A8" t="s">
        <v>34</v>
      </c>
      <c r="B8" t="s">
        <v>43</v>
      </c>
    </row>
    <row r="10" spans="1:2" x14ac:dyDescent="0.2">
      <c r="A10" s="52" t="s">
        <v>35</v>
      </c>
      <c r="B10" t="s">
        <v>36</v>
      </c>
    </row>
    <row r="11" spans="1:2" x14ac:dyDescent="0.2">
      <c r="B11" t="s">
        <v>37</v>
      </c>
    </row>
    <row r="12" spans="1:2" x14ac:dyDescent="0.2">
      <c r="B12" t="s">
        <v>48</v>
      </c>
    </row>
    <row r="13" spans="1:2" x14ac:dyDescent="0.2">
      <c r="B13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E60DE-0E2C-4C38-80F2-3DE0B2E68BA7}">
  <dimension ref="A1:P18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15.1640625" customWidth="1"/>
    <col min="2" max="2" width="15.83203125" bestFit="1" customWidth="1"/>
    <col min="3" max="3" width="16.5" customWidth="1"/>
    <col min="4" max="4" width="13.6640625" customWidth="1"/>
    <col min="5" max="5" width="11.5" bestFit="1" customWidth="1"/>
    <col min="6" max="7" width="19.5" style="12" customWidth="1"/>
    <col min="8" max="8" width="22.5" customWidth="1"/>
    <col min="9" max="9" width="12.33203125" customWidth="1"/>
    <col min="10" max="10" width="16.1640625" customWidth="1"/>
    <col min="11" max="11" width="11.6640625" customWidth="1"/>
    <col min="12" max="12" width="9.6640625" customWidth="1"/>
    <col min="13" max="13" width="12" customWidth="1"/>
    <col min="14" max="14" width="10.5" customWidth="1"/>
    <col min="15" max="15" width="16" customWidth="1"/>
    <col min="16" max="16" width="14.6640625" customWidth="1"/>
  </cols>
  <sheetData>
    <row r="1" spans="1:16" ht="20" thickBot="1" x14ac:dyDescent="0.3">
      <c r="A1" s="1" t="s">
        <v>0</v>
      </c>
      <c r="B1" s="114" t="s">
        <v>1</v>
      </c>
      <c r="C1" s="115"/>
      <c r="D1" s="115"/>
      <c r="E1" s="116"/>
      <c r="F1" s="117" t="s">
        <v>2</v>
      </c>
      <c r="G1" s="118"/>
      <c r="H1" s="119"/>
      <c r="I1" s="117" t="s">
        <v>3</v>
      </c>
      <c r="J1" s="118"/>
      <c r="K1" s="119"/>
      <c r="L1" s="117" t="s">
        <v>4</v>
      </c>
      <c r="M1" s="118"/>
      <c r="N1" s="119"/>
      <c r="O1" s="117" t="s">
        <v>5</v>
      </c>
      <c r="P1" s="119"/>
    </row>
    <row r="2" spans="1:16" ht="16" thickBot="1" x14ac:dyDescent="0.25">
      <c r="A2" s="2" t="s">
        <v>6</v>
      </c>
      <c r="B2" s="3" t="s">
        <v>7</v>
      </c>
      <c r="C2" s="4" t="s">
        <v>9</v>
      </c>
      <c r="D2" s="4" t="s">
        <v>8</v>
      </c>
      <c r="E2" s="10" t="s">
        <v>13</v>
      </c>
      <c r="F2" s="2" t="s">
        <v>10</v>
      </c>
      <c r="G2" s="13" t="s">
        <v>11</v>
      </c>
      <c r="H2" s="5" t="s">
        <v>27</v>
      </c>
      <c r="I2" s="2" t="s">
        <v>10</v>
      </c>
      <c r="J2" s="5" t="s">
        <v>11</v>
      </c>
      <c r="K2" s="6" t="s">
        <v>8</v>
      </c>
      <c r="L2" s="5" t="s">
        <v>10</v>
      </c>
      <c r="M2" s="5" t="s">
        <v>11</v>
      </c>
      <c r="N2" s="5" t="s">
        <v>8</v>
      </c>
      <c r="O2" s="2" t="s">
        <v>10</v>
      </c>
      <c r="P2" s="6" t="s">
        <v>11</v>
      </c>
    </row>
    <row r="3" spans="1:16" x14ac:dyDescent="0.2">
      <c r="A3" s="15">
        <v>0.34027777777777773</v>
      </c>
      <c r="B3" s="16" t="s">
        <v>12</v>
      </c>
      <c r="C3" s="17">
        <v>125</v>
      </c>
      <c r="D3" s="18">
        <v>1.379515</v>
      </c>
      <c r="E3" s="19">
        <f>+C3*D3</f>
        <v>172.43937500000001</v>
      </c>
      <c r="F3" s="20" t="s">
        <v>12</v>
      </c>
      <c r="G3" s="21">
        <v>21000</v>
      </c>
      <c r="H3" s="63">
        <v>1.3795999999999999</v>
      </c>
      <c r="I3" s="22"/>
      <c r="J3" s="23"/>
      <c r="K3" s="24"/>
      <c r="L3" s="22"/>
      <c r="M3" s="23"/>
      <c r="N3" s="24"/>
      <c r="O3" s="23"/>
      <c r="P3" s="24"/>
    </row>
    <row r="4" spans="1:16" x14ac:dyDescent="0.2">
      <c r="A4" s="25"/>
      <c r="B4" s="26" t="s">
        <v>12</v>
      </c>
      <c r="C4" s="27">
        <v>2500</v>
      </c>
      <c r="D4" s="28">
        <v>1.3795170000000001</v>
      </c>
      <c r="E4" s="29">
        <f t="shared" ref="E4:E16" si="0">+C4*D4</f>
        <v>3448.7925000000005</v>
      </c>
      <c r="F4" s="30"/>
      <c r="G4" s="31"/>
      <c r="H4" s="64"/>
      <c r="I4" s="25"/>
      <c r="J4" s="32"/>
      <c r="K4" s="33"/>
      <c r="L4" s="25"/>
      <c r="M4" s="32"/>
      <c r="N4" s="33"/>
      <c r="O4" s="32"/>
      <c r="P4" s="33"/>
    </row>
    <row r="5" spans="1:16" x14ac:dyDescent="0.2">
      <c r="A5" s="25"/>
      <c r="B5" s="26" t="s">
        <v>12</v>
      </c>
      <c r="C5" s="27">
        <v>1500</v>
      </c>
      <c r="D5" s="28">
        <v>1.379499</v>
      </c>
      <c r="E5" s="29">
        <f t="shared" si="0"/>
        <v>2069.2485000000001</v>
      </c>
      <c r="F5" s="30"/>
      <c r="G5" s="31"/>
      <c r="H5" s="64"/>
      <c r="I5" s="25"/>
      <c r="J5" s="32"/>
      <c r="K5" s="33"/>
      <c r="L5" s="25"/>
      <c r="M5" s="32"/>
      <c r="N5" s="33"/>
      <c r="O5" s="32"/>
      <c r="P5" s="33"/>
    </row>
    <row r="6" spans="1:16" x14ac:dyDescent="0.2">
      <c r="A6" s="25"/>
      <c r="B6" s="26" t="s">
        <v>12</v>
      </c>
      <c r="C6" s="27">
        <v>352</v>
      </c>
      <c r="D6" s="28">
        <v>1.379337</v>
      </c>
      <c r="E6" s="29">
        <f t="shared" si="0"/>
        <v>485.52662400000003</v>
      </c>
      <c r="F6" s="30"/>
      <c r="G6" s="31"/>
      <c r="H6" s="64"/>
      <c r="I6" s="25"/>
      <c r="J6" s="32"/>
      <c r="K6" s="33"/>
      <c r="L6" s="25"/>
      <c r="M6" s="32"/>
      <c r="N6" s="33"/>
      <c r="O6" s="32"/>
      <c r="P6" s="33"/>
    </row>
    <row r="7" spans="1:16" x14ac:dyDescent="0.2">
      <c r="A7" s="25"/>
      <c r="B7" s="26" t="s">
        <v>12</v>
      </c>
      <c r="C7" s="27">
        <v>845</v>
      </c>
      <c r="D7" s="28">
        <v>1.378911</v>
      </c>
      <c r="E7" s="29">
        <f t="shared" si="0"/>
        <v>1165.179795</v>
      </c>
      <c r="F7" s="30"/>
      <c r="G7" s="31"/>
      <c r="H7" s="64"/>
      <c r="I7" s="25"/>
      <c r="J7" s="32"/>
      <c r="K7" s="33"/>
      <c r="L7" s="25"/>
      <c r="M7" s="32"/>
      <c r="N7" s="33"/>
      <c r="O7" s="32"/>
      <c r="P7" s="33"/>
    </row>
    <row r="8" spans="1:16" x14ac:dyDescent="0.2">
      <c r="A8" s="25"/>
      <c r="B8" s="26" t="s">
        <v>12</v>
      </c>
      <c r="C8" s="27">
        <v>15231</v>
      </c>
      <c r="D8" s="28">
        <v>1.3789393999999999</v>
      </c>
      <c r="E8" s="29">
        <f t="shared" si="0"/>
        <v>21002.6260014</v>
      </c>
      <c r="F8" s="30"/>
      <c r="G8" s="31"/>
      <c r="H8" s="64"/>
      <c r="I8" s="25"/>
      <c r="J8" s="32"/>
      <c r="K8" s="33"/>
      <c r="L8" s="25"/>
      <c r="M8" s="32"/>
      <c r="N8" s="33"/>
      <c r="O8" s="32"/>
      <c r="P8" s="33"/>
    </row>
    <row r="9" spans="1:16" x14ac:dyDescent="0.2">
      <c r="A9" s="34">
        <v>0.38194444444444442</v>
      </c>
      <c r="B9" s="35" t="s">
        <v>12</v>
      </c>
      <c r="C9" s="36">
        <v>715</v>
      </c>
      <c r="D9" s="37">
        <v>1.3788005999999999</v>
      </c>
      <c r="E9" s="38">
        <f t="shared" si="0"/>
        <v>985.84242899999992</v>
      </c>
      <c r="F9" s="39" t="s">
        <v>12</v>
      </c>
      <c r="G9" s="40">
        <v>25000</v>
      </c>
      <c r="H9" s="65">
        <v>1.3788</v>
      </c>
      <c r="I9" s="41"/>
      <c r="J9" s="42"/>
      <c r="K9" s="43"/>
      <c r="L9" s="41"/>
      <c r="M9" s="42"/>
      <c r="N9" s="43"/>
      <c r="O9" s="42"/>
      <c r="P9" s="43"/>
    </row>
    <row r="10" spans="1:16" x14ac:dyDescent="0.2">
      <c r="A10" s="41"/>
      <c r="B10" s="35" t="s">
        <v>12</v>
      </c>
      <c r="C10" s="36">
        <v>100</v>
      </c>
      <c r="D10" s="37">
        <v>1.3786617999999999</v>
      </c>
      <c r="E10" s="38">
        <f t="shared" si="0"/>
        <v>137.86617999999999</v>
      </c>
      <c r="F10" s="39"/>
      <c r="G10" s="39"/>
      <c r="H10" s="39"/>
      <c r="I10" s="41"/>
      <c r="J10" s="42"/>
      <c r="K10" s="43"/>
      <c r="L10" s="41"/>
      <c r="M10" s="42"/>
      <c r="N10" s="43"/>
      <c r="O10" s="42"/>
      <c r="P10" s="43"/>
    </row>
    <row r="11" spans="1:16" x14ac:dyDescent="0.2">
      <c r="A11" s="41"/>
      <c r="B11" s="35" t="s">
        <v>12</v>
      </c>
      <c r="C11" s="36">
        <v>20000</v>
      </c>
      <c r="D11" s="37">
        <v>1.3785229999999999</v>
      </c>
      <c r="E11" s="38">
        <f t="shared" si="0"/>
        <v>27570.46</v>
      </c>
      <c r="F11" s="39"/>
      <c r="G11" s="39"/>
      <c r="H11" s="39"/>
      <c r="I11" s="41"/>
      <c r="J11" s="42"/>
      <c r="K11" s="43"/>
      <c r="L11" s="41"/>
      <c r="M11" s="42"/>
      <c r="N11" s="43"/>
      <c r="O11" s="42"/>
      <c r="P11" s="43"/>
    </row>
    <row r="12" spans="1:16" x14ac:dyDescent="0.2">
      <c r="A12" s="41"/>
      <c r="B12" s="35" t="s">
        <v>12</v>
      </c>
      <c r="C12" s="36">
        <v>1500</v>
      </c>
      <c r="D12" s="37">
        <v>1.3783841999999999</v>
      </c>
      <c r="E12" s="38">
        <f t="shared" si="0"/>
        <v>2067.5762999999997</v>
      </c>
      <c r="F12" s="39"/>
      <c r="G12" s="39"/>
      <c r="H12" s="39"/>
      <c r="I12" s="41"/>
      <c r="J12" s="42"/>
      <c r="K12" s="43"/>
      <c r="L12" s="41"/>
      <c r="M12" s="42"/>
      <c r="N12" s="43"/>
      <c r="O12" s="42"/>
      <c r="P12" s="43"/>
    </row>
    <row r="13" spans="1:16" x14ac:dyDescent="0.2">
      <c r="A13" s="41"/>
      <c r="B13" s="35" t="s">
        <v>12</v>
      </c>
      <c r="C13" s="36">
        <v>950</v>
      </c>
      <c r="D13" s="37">
        <v>1.3782454</v>
      </c>
      <c r="E13" s="38">
        <f t="shared" si="0"/>
        <v>1309.33313</v>
      </c>
      <c r="F13" s="39"/>
      <c r="G13" s="39"/>
      <c r="H13" s="39"/>
      <c r="I13" s="41"/>
      <c r="J13" s="42"/>
      <c r="K13" s="43"/>
      <c r="L13" s="41"/>
      <c r="M13" s="42"/>
      <c r="N13" s="43"/>
      <c r="O13" s="42"/>
      <c r="P13" s="43"/>
    </row>
    <row r="14" spans="1:16" x14ac:dyDescent="0.2">
      <c r="A14" s="41"/>
      <c r="B14" s="35" t="s">
        <v>12</v>
      </c>
      <c r="C14" s="36">
        <v>751</v>
      </c>
      <c r="D14" s="37">
        <v>1.3781066</v>
      </c>
      <c r="E14" s="38">
        <f t="shared" si="0"/>
        <v>1034.9580566</v>
      </c>
      <c r="F14" s="39"/>
      <c r="G14" s="39"/>
      <c r="H14" s="39"/>
      <c r="I14" s="41"/>
      <c r="J14" s="42"/>
      <c r="K14" s="43"/>
      <c r="L14" s="41"/>
      <c r="M14" s="42"/>
      <c r="N14" s="43"/>
      <c r="O14" s="42"/>
      <c r="P14" s="43"/>
    </row>
    <row r="15" spans="1:16" x14ac:dyDescent="0.2">
      <c r="A15" s="41"/>
      <c r="B15" s="35" t="s">
        <v>12</v>
      </c>
      <c r="C15" s="36">
        <v>3252</v>
      </c>
      <c r="D15" s="37">
        <v>1.3779678</v>
      </c>
      <c r="E15" s="38">
        <f t="shared" si="0"/>
        <v>4481.1512855999999</v>
      </c>
      <c r="F15" s="39"/>
      <c r="G15" s="39"/>
      <c r="H15" s="39"/>
      <c r="I15" s="41"/>
      <c r="J15" s="42"/>
      <c r="K15" s="43"/>
      <c r="L15" s="41"/>
      <c r="M15" s="42"/>
      <c r="N15" s="43"/>
      <c r="O15" s="42"/>
      <c r="P15" s="43"/>
    </row>
    <row r="16" spans="1:16" ht="16" thickBot="1" x14ac:dyDescent="0.25">
      <c r="A16" s="44"/>
      <c r="B16" s="45" t="s">
        <v>12</v>
      </c>
      <c r="C16" s="46">
        <v>174</v>
      </c>
      <c r="D16" s="47">
        <v>1.377829</v>
      </c>
      <c r="E16" s="48">
        <f t="shared" si="0"/>
        <v>239.74224599999999</v>
      </c>
      <c r="F16" s="49"/>
      <c r="G16" s="49"/>
      <c r="H16" s="49"/>
      <c r="I16" s="44"/>
      <c r="J16" s="50"/>
      <c r="K16" s="51"/>
      <c r="L16" s="44"/>
      <c r="M16" s="50"/>
      <c r="N16" s="51"/>
      <c r="O16" s="50"/>
      <c r="P16" s="51"/>
    </row>
    <row r="18" spans="3:3" x14ac:dyDescent="0.2">
      <c r="C18" s="11">
        <f>SUM(C3:C17)</f>
        <v>47995</v>
      </c>
    </row>
  </sheetData>
  <mergeCells count="5">
    <mergeCell ref="B1:E1"/>
    <mergeCell ref="F1:H1"/>
    <mergeCell ref="I1:K1"/>
    <mergeCell ref="L1:N1"/>
    <mergeCell ref="O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1DFE-FA49-4B11-B480-B44D189BDB0E}">
  <dimension ref="A1:G40"/>
  <sheetViews>
    <sheetView zoomScale="60" zoomScaleNormal="60" workbookViewId="0">
      <selection activeCell="I5" sqref="I5"/>
    </sheetView>
  </sheetViews>
  <sheetFormatPr baseColWidth="10" defaultColWidth="8.83203125" defaultRowHeight="15" x14ac:dyDescent="0.2"/>
  <cols>
    <col min="1" max="1" width="5.5" bestFit="1" customWidth="1"/>
    <col min="2" max="2" width="25.1640625" customWidth="1"/>
    <col min="3" max="3" width="16.1640625" customWidth="1"/>
    <col min="4" max="4" width="19.5" customWidth="1"/>
    <col min="6" max="6" width="24.33203125" customWidth="1"/>
    <col min="7" max="7" width="23.6640625" customWidth="1"/>
  </cols>
  <sheetData>
    <row r="1" spans="1:7" ht="16" thickBot="1" x14ac:dyDescent="0.25">
      <c r="A1" s="85" t="s">
        <v>6</v>
      </c>
      <c r="B1" s="53" t="s">
        <v>14</v>
      </c>
      <c r="C1" s="86" t="s">
        <v>15</v>
      </c>
      <c r="D1" s="86" t="s">
        <v>16</v>
      </c>
      <c r="E1" s="55"/>
      <c r="F1" s="86" t="s">
        <v>25</v>
      </c>
      <c r="G1" s="87" t="s">
        <v>26</v>
      </c>
    </row>
    <row r="2" spans="1:7" x14ac:dyDescent="0.2">
      <c r="A2" s="120">
        <v>0.34027777777777773</v>
      </c>
      <c r="B2" s="54" t="s">
        <v>17</v>
      </c>
      <c r="C2" s="14"/>
      <c r="D2" s="7"/>
      <c r="E2" s="55"/>
      <c r="F2" s="7"/>
      <c r="G2" s="8"/>
    </row>
    <row r="3" spans="1:7" x14ac:dyDescent="0.2">
      <c r="A3" s="121"/>
      <c r="B3" s="56" t="s">
        <v>2</v>
      </c>
      <c r="C3" s="68">
        <f>C4-C5</f>
        <v>21000</v>
      </c>
      <c r="D3" s="68">
        <f>D4-D5</f>
        <v>21000</v>
      </c>
      <c r="E3" s="69"/>
      <c r="F3" s="68">
        <f>F4-F5</f>
        <v>28971.599999999999</v>
      </c>
      <c r="G3" s="70">
        <f>G4-G5</f>
        <v>28971.599999999999</v>
      </c>
    </row>
    <row r="4" spans="1:7" x14ac:dyDescent="0.2">
      <c r="A4" s="121"/>
      <c r="B4" s="57" t="s">
        <v>18</v>
      </c>
      <c r="C4" s="71">
        <f>+Instructions!G3</f>
        <v>21000</v>
      </c>
      <c r="D4" s="71">
        <f>C4</f>
        <v>21000</v>
      </c>
      <c r="E4" s="69"/>
      <c r="F4" s="71">
        <f>+Instructions!G3*Instructions!H3</f>
        <v>28971.599999999999</v>
      </c>
      <c r="G4" s="72">
        <f>+F4</f>
        <v>28971.599999999999</v>
      </c>
    </row>
    <row r="5" spans="1:7" x14ac:dyDescent="0.2">
      <c r="A5" s="121"/>
      <c r="B5" s="57" t="s">
        <v>19</v>
      </c>
      <c r="C5" s="73"/>
      <c r="D5" s="73"/>
      <c r="E5" s="69"/>
      <c r="F5" s="74"/>
      <c r="G5" s="9"/>
    </row>
    <row r="6" spans="1:7" x14ac:dyDescent="0.2">
      <c r="A6" s="121"/>
      <c r="B6" s="56" t="s">
        <v>20</v>
      </c>
      <c r="C6" s="75">
        <f>+C7-C8</f>
        <v>-20553</v>
      </c>
      <c r="D6" s="75">
        <f>+D7-D8</f>
        <v>-20553</v>
      </c>
      <c r="E6" s="69"/>
      <c r="F6" s="75">
        <f>+F7-F8</f>
        <v>-28343.812795400001</v>
      </c>
      <c r="G6" s="76">
        <f>+G7-G8</f>
        <v>-28343.812795400001</v>
      </c>
    </row>
    <row r="7" spans="1:7" x14ac:dyDescent="0.2">
      <c r="A7" s="121"/>
      <c r="B7" s="57" t="s">
        <v>18</v>
      </c>
      <c r="C7" s="77"/>
      <c r="D7" s="77"/>
      <c r="E7" s="69"/>
      <c r="F7" s="74"/>
      <c r="G7" s="9"/>
    </row>
    <row r="8" spans="1:7" x14ac:dyDescent="0.2">
      <c r="A8" s="121"/>
      <c r="B8" s="57" t="s">
        <v>19</v>
      </c>
      <c r="C8" s="78">
        <f>+SUM(Instructions!C3:C8)</f>
        <v>20553</v>
      </c>
      <c r="D8" s="78">
        <f>C8</f>
        <v>20553</v>
      </c>
      <c r="E8" s="69"/>
      <c r="F8" s="78">
        <f>SUM(Instructions!E3:E8)</f>
        <v>28343.812795400001</v>
      </c>
      <c r="G8" s="79">
        <f>F8</f>
        <v>28343.812795400001</v>
      </c>
    </row>
    <row r="9" spans="1:7" x14ac:dyDescent="0.2">
      <c r="A9" s="121"/>
      <c r="B9" s="56" t="s">
        <v>3</v>
      </c>
      <c r="C9" s="77"/>
      <c r="D9" s="77"/>
      <c r="E9" s="69"/>
      <c r="F9" s="74"/>
      <c r="G9" s="9"/>
    </row>
    <row r="10" spans="1:7" x14ac:dyDescent="0.2">
      <c r="A10" s="121"/>
      <c r="B10" s="57" t="s">
        <v>18</v>
      </c>
      <c r="C10" s="77"/>
      <c r="D10" s="77"/>
      <c r="E10" s="69"/>
      <c r="F10" s="74"/>
      <c r="G10" s="9"/>
    </row>
    <row r="11" spans="1:7" x14ac:dyDescent="0.2">
      <c r="A11" s="121"/>
      <c r="B11" s="57" t="s">
        <v>19</v>
      </c>
      <c r="C11" s="77"/>
      <c r="D11" s="77"/>
      <c r="E11" s="69"/>
      <c r="F11" s="74"/>
      <c r="G11" s="9"/>
    </row>
    <row r="12" spans="1:7" x14ac:dyDescent="0.2">
      <c r="A12" s="121"/>
      <c r="B12" s="56" t="s">
        <v>21</v>
      </c>
      <c r="C12" s="77"/>
      <c r="D12" s="77"/>
      <c r="E12" s="69"/>
      <c r="F12" s="74"/>
      <c r="G12" s="9"/>
    </row>
    <row r="13" spans="1:7" x14ac:dyDescent="0.2">
      <c r="A13" s="121"/>
      <c r="B13" s="57" t="s">
        <v>18</v>
      </c>
      <c r="C13" s="77"/>
      <c r="D13" s="77"/>
      <c r="E13" s="69"/>
      <c r="F13" s="74"/>
      <c r="G13" s="9"/>
    </row>
    <row r="14" spans="1:7" x14ac:dyDescent="0.2">
      <c r="A14" s="121"/>
      <c r="B14" s="57" t="s">
        <v>19</v>
      </c>
      <c r="C14" s="77"/>
      <c r="D14" s="77"/>
      <c r="E14" s="69"/>
      <c r="F14" s="74"/>
      <c r="G14" s="9"/>
    </row>
    <row r="15" spans="1:7" x14ac:dyDescent="0.2">
      <c r="A15" s="121"/>
      <c r="B15" s="56" t="s">
        <v>4</v>
      </c>
      <c r="C15" s="77"/>
      <c r="D15" s="77"/>
      <c r="E15" s="69"/>
      <c r="F15" s="74"/>
      <c r="G15" s="9"/>
    </row>
    <row r="16" spans="1:7" x14ac:dyDescent="0.2">
      <c r="A16" s="121"/>
      <c r="B16" s="57" t="s">
        <v>18</v>
      </c>
      <c r="C16" s="77"/>
      <c r="D16" s="77"/>
      <c r="E16" s="69"/>
      <c r="F16" s="74"/>
      <c r="G16" s="9"/>
    </row>
    <row r="17" spans="1:7" x14ac:dyDescent="0.2">
      <c r="A17" s="121"/>
      <c r="B17" s="57" t="s">
        <v>19</v>
      </c>
      <c r="C17" s="77"/>
      <c r="D17" s="77"/>
      <c r="E17" s="69"/>
      <c r="F17" s="74"/>
      <c r="G17" s="9"/>
    </row>
    <row r="18" spans="1:7" x14ac:dyDescent="0.2">
      <c r="A18" s="121"/>
      <c r="B18" s="58" t="s">
        <v>22</v>
      </c>
      <c r="C18" s="68">
        <f>C3+C6+C2+C9</f>
        <v>447</v>
      </c>
      <c r="D18" s="68">
        <f>D3+D6+D2+D9</f>
        <v>447</v>
      </c>
      <c r="E18" s="69"/>
      <c r="F18" s="68">
        <f>F3+F6+F2+F9</f>
        <v>627.78720459999749</v>
      </c>
      <c r="G18" s="70">
        <f>G3+G6+G2+G9</f>
        <v>627.78720459999749</v>
      </c>
    </row>
    <row r="19" spans="1:7" x14ac:dyDescent="0.2">
      <c r="A19" s="121"/>
      <c r="B19" s="59" t="s">
        <v>23</v>
      </c>
      <c r="C19" s="68">
        <f>C15-C12</f>
        <v>0</v>
      </c>
      <c r="D19" s="68">
        <f>D15-D12</f>
        <v>0</v>
      </c>
      <c r="E19" s="69"/>
      <c r="F19" s="68">
        <f>F15-F12</f>
        <v>0</v>
      </c>
      <c r="G19" s="70">
        <f>G15-G12</f>
        <v>0</v>
      </c>
    </row>
    <row r="20" spans="1:7" ht="16" thickBot="1" x14ac:dyDescent="0.25">
      <c r="A20" s="122"/>
      <c r="B20" s="60" t="s">
        <v>24</v>
      </c>
      <c r="C20" s="61">
        <f>C18+C19</f>
        <v>447</v>
      </c>
      <c r="D20" s="61">
        <f>D18+D19</f>
        <v>447</v>
      </c>
      <c r="E20" s="62"/>
      <c r="F20" s="61">
        <f>F18+F19</f>
        <v>627.78720459999749</v>
      </c>
      <c r="G20" s="84">
        <f>G18+G19</f>
        <v>627.78720459999749</v>
      </c>
    </row>
    <row r="21" spans="1:7" x14ac:dyDescent="0.2">
      <c r="A21" s="120">
        <v>0.38194444444444442</v>
      </c>
      <c r="B21" s="54" t="s">
        <v>17</v>
      </c>
      <c r="C21" s="14"/>
      <c r="D21" s="7"/>
      <c r="E21" s="55"/>
      <c r="F21" s="7"/>
      <c r="G21" s="8"/>
    </row>
    <row r="22" spans="1:7" x14ac:dyDescent="0.2">
      <c r="A22" s="121"/>
      <c r="B22" s="56" t="s">
        <v>2</v>
      </c>
      <c r="C22" s="68">
        <f>C23-C24</f>
        <v>46000</v>
      </c>
      <c r="D22" s="68">
        <f>D23-D24</f>
        <v>46000</v>
      </c>
      <c r="E22" s="69"/>
      <c r="F22" s="68">
        <f>F23-F24</f>
        <v>63441.599999999999</v>
      </c>
      <c r="G22" s="70">
        <f>G23-G24</f>
        <v>63441.599999999999</v>
      </c>
    </row>
    <row r="23" spans="1:7" x14ac:dyDescent="0.2">
      <c r="A23" s="121"/>
      <c r="B23" s="57" t="s">
        <v>18</v>
      </c>
      <c r="C23" s="71">
        <f>+C4+Instructions!G9</f>
        <v>46000</v>
      </c>
      <c r="D23" s="71">
        <f>C23</f>
        <v>46000</v>
      </c>
      <c r="E23" s="69"/>
      <c r="F23" s="71">
        <f>F4+Instructions!G9*Instructions!H9</f>
        <v>63441.599999999999</v>
      </c>
      <c r="G23" s="72">
        <f>+F23</f>
        <v>63441.599999999999</v>
      </c>
    </row>
    <row r="24" spans="1:7" x14ac:dyDescent="0.2">
      <c r="A24" s="121"/>
      <c r="B24" s="57" t="s">
        <v>19</v>
      </c>
      <c r="C24" s="73"/>
      <c r="D24" s="73"/>
      <c r="E24" s="69"/>
      <c r="F24" s="74"/>
      <c r="G24" s="9"/>
    </row>
    <row r="25" spans="1:7" x14ac:dyDescent="0.2">
      <c r="A25" s="121"/>
      <c r="B25" s="56" t="s">
        <v>20</v>
      </c>
      <c r="C25" s="75">
        <f>+C26-C27</f>
        <v>-47995</v>
      </c>
      <c r="D25" s="75">
        <f>+D26-D27</f>
        <v>-44569</v>
      </c>
      <c r="E25" s="69"/>
      <c r="F25" s="75">
        <f>+F26-F27</f>
        <v>-66170.7424226</v>
      </c>
      <c r="G25" s="76">
        <f>+G26-G27</f>
        <v>-61449.848891000001</v>
      </c>
    </row>
    <row r="26" spans="1:7" x14ac:dyDescent="0.2">
      <c r="A26" s="121"/>
      <c r="B26" s="57" t="s">
        <v>18</v>
      </c>
      <c r="C26" s="77"/>
      <c r="D26" s="77"/>
      <c r="E26" s="69"/>
      <c r="F26" s="74"/>
      <c r="G26" s="9"/>
    </row>
    <row r="27" spans="1:7" x14ac:dyDescent="0.2">
      <c r="A27" s="121"/>
      <c r="B27" s="57" t="s">
        <v>19</v>
      </c>
      <c r="C27" s="78">
        <f>+C8+SUM(Instructions!C9:C14)+C28</f>
        <v>47995</v>
      </c>
      <c r="D27" s="78">
        <f>D8+SUM(Instructions!C9:C14)</f>
        <v>44569</v>
      </c>
      <c r="E27" s="69"/>
      <c r="F27" s="78">
        <f>+F8+SUM(Instructions!E9:E14)+F28</f>
        <v>66170.7424226</v>
      </c>
      <c r="G27" s="79">
        <f>G8+SUM(Instructions!E9:E14)</f>
        <v>61449.848891000001</v>
      </c>
    </row>
    <row r="28" spans="1:7" x14ac:dyDescent="0.2">
      <c r="A28" s="121"/>
      <c r="B28" s="66" t="s">
        <v>28</v>
      </c>
      <c r="C28" s="80">
        <f>+SUM(Instructions!C15:C16)</f>
        <v>3426</v>
      </c>
      <c r="D28" s="81"/>
      <c r="E28" s="69"/>
      <c r="F28" s="80">
        <f>+SUM(Instructions!E15:E16)</f>
        <v>4720.8935315999997</v>
      </c>
      <c r="G28" s="82"/>
    </row>
    <row r="29" spans="1:7" x14ac:dyDescent="0.2">
      <c r="A29" s="121"/>
      <c r="B29" s="56" t="s">
        <v>3</v>
      </c>
      <c r="C29" s="77"/>
      <c r="D29" s="77"/>
      <c r="E29" s="69"/>
      <c r="F29" s="74"/>
      <c r="G29" s="9"/>
    </row>
    <row r="30" spans="1:7" x14ac:dyDescent="0.2">
      <c r="A30" s="121"/>
      <c r="B30" s="57" t="s">
        <v>18</v>
      </c>
      <c r="C30" s="77"/>
      <c r="D30" s="77"/>
      <c r="E30" s="69"/>
      <c r="F30" s="74"/>
      <c r="G30" s="9"/>
    </row>
    <row r="31" spans="1:7" x14ac:dyDescent="0.2">
      <c r="A31" s="121"/>
      <c r="B31" s="57" t="s">
        <v>19</v>
      </c>
      <c r="C31" s="77"/>
      <c r="D31" s="77"/>
      <c r="E31" s="69"/>
      <c r="F31" s="74"/>
      <c r="G31" s="9"/>
    </row>
    <row r="32" spans="1:7" x14ac:dyDescent="0.2">
      <c r="A32" s="121"/>
      <c r="B32" s="56" t="s">
        <v>21</v>
      </c>
      <c r="C32" s="77"/>
      <c r="D32" s="77"/>
      <c r="E32" s="69"/>
      <c r="F32" s="74"/>
      <c r="G32" s="9"/>
    </row>
    <row r="33" spans="1:7" x14ac:dyDescent="0.2">
      <c r="A33" s="121"/>
      <c r="B33" s="57" t="s">
        <v>18</v>
      </c>
      <c r="C33" s="77"/>
      <c r="D33" s="77"/>
      <c r="E33" s="69"/>
      <c r="F33" s="74"/>
      <c r="G33" s="9"/>
    </row>
    <row r="34" spans="1:7" x14ac:dyDescent="0.2">
      <c r="A34" s="121"/>
      <c r="B34" s="57" t="s">
        <v>19</v>
      </c>
      <c r="C34" s="77"/>
      <c r="D34" s="77"/>
      <c r="E34" s="69"/>
      <c r="F34" s="74"/>
      <c r="G34" s="9"/>
    </row>
    <row r="35" spans="1:7" x14ac:dyDescent="0.2">
      <c r="A35" s="121"/>
      <c r="B35" s="56" t="s">
        <v>4</v>
      </c>
      <c r="C35" s="77"/>
      <c r="D35" s="77"/>
      <c r="E35" s="69"/>
      <c r="F35" s="74"/>
      <c r="G35" s="9"/>
    </row>
    <row r="36" spans="1:7" x14ac:dyDescent="0.2">
      <c r="A36" s="121"/>
      <c r="B36" s="57" t="s">
        <v>18</v>
      </c>
      <c r="C36" s="77"/>
      <c r="D36" s="77"/>
      <c r="E36" s="69"/>
      <c r="F36" s="74"/>
      <c r="G36" s="9"/>
    </row>
    <row r="37" spans="1:7" x14ac:dyDescent="0.2">
      <c r="A37" s="121"/>
      <c r="B37" s="57" t="s">
        <v>19</v>
      </c>
      <c r="C37" s="77"/>
      <c r="D37" s="77"/>
      <c r="E37" s="69"/>
      <c r="F37" s="74"/>
      <c r="G37" s="9"/>
    </row>
    <row r="38" spans="1:7" x14ac:dyDescent="0.2">
      <c r="A38" s="121"/>
      <c r="B38" s="58" t="s">
        <v>22</v>
      </c>
      <c r="C38" s="83">
        <f>C22+C25+C21+C29</f>
        <v>-1995</v>
      </c>
      <c r="D38" s="68">
        <f>D22+D25+D21+D29</f>
        <v>1431</v>
      </c>
      <c r="E38" s="69"/>
      <c r="F38" s="83">
        <f>F22+F25+F21+F29</f>
        <v>-2729.1424226000017</v>
      </c>
      <c r="G38" s="70">
        <f>G22+G25+G21+G29</f>
        <v>1991.7511089999971</v>
      </c>
    </row>
    <row r="39" spans="1:7" x14ac:dyDescent="0.2">
      <c r="A39" s="121"/>
      <c r="B39" s="59" t="s">
        <v>23</v>
      </c>
      <c r="C39" s="68">
        <f>C35-C32</f>
        <v>0</v>
      </c>
      <c r="D39" s="68">
        <f>D35-D32</f>
        <v>0</v>
      </c>
      <c r="E39" s="69"/>
      <c r="F39" s="68">
        <f>F35-F32</f>
        <v>0</v>
      </c>
      <c r="G39" s="70">
        <f>G35-G32</f>
        <v>0</v>
      </c>
    </row>
    <row r="40" spans="1:7" ht="16" thickBot="1" x14ac:dyDescent="0.25">
      <c r="A40" s="122"/>
      <c r="B40" s="60" t="s">
        <v>24</v>
      </c>
      <c r="C40" s="67">
        <f>C38+C39</f>
        <v>-1995</v>
      </c>
      <c r="D40" s="61">
        <f>D38+D39</f>
        <v>1431</v>
      </c>
      <c r="E40" s="62"/>
      <c r="F40" s="67">
        <f>F38+F39</f>
        <v>-2729.1424226000017</v>
      </c>
      <c r="G40" s="84">
        <f>G38+G39</f>
        <v>1991.7511089999971</v>
      </c>
    </row>
  </sheetData>
  <mergeCells count="2">
    <mergeCell ref="A2:A20"/>
    <mergeCell ref="A21:A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5724-1EF7-448D-A7F5-5182F10F887A}">
  <dimension ref="A1:AT17"/>
  <sheetViews>
    <sheetView tabSelected="1" zoomScale="90" zoomScaleNormal="90" workbookViewId="0">
      <selection activeCell="I17" sqref="I2:W17"/>
    </sheetView>
  </sheetViews>
  <sheetFormatPr baseColWidth="10" defaultColWidth="8.83203125" defaultRowHeight="15" x14ac:dyDescent="0.2"/>
  <cols>
    <col min="2" max="2" width="30.6640625" customWidth="1"/>
    <col min="3" max="3" width="13.1640625" customWidth="1"/>
    <col min="4" max="4" width="12" customWidth="1"/>
    <col min="7" max="7" width="6.83203125" customWidth="1"/>
    <col min="8" max="8" width="6.33203125" customWidth="1"/>
    <col min="9" max="9" width="18.33203125" bestFit="1" customWidth="1"/>
    <col min="10" max="10" width="24.6640625" bestFit="1" customWidth="1"/>
    <col min="11" max="11" width="19.33203125" bestFit="1" customWidth="1"/>
    <col min="13" max="13" width="14.6640625" bestFit="1" customWidth="1"/>
    <col min="14" max="14" width="24.5" bestFit="1" customWidth="1"/>
    <col min="16" max="16" width="18.5" customWidth="1"/>
    <col min="18" max="18" width="24.5" customWidth="1"/>
    <col min="19" max="19" width="16.83203125" customWidth="1"/>
    <col min="20" max="20" width="14.6640625" bestFit="1" customWidth="1"/>
    <col min="21" max="21" width="53.5" bestFit="1" customWidth="1"/>
    <col min="22" max="22" width="18" bestFit="1" customWidth="1"/>
    <col min="23" max="23" width="23.1640625" bestFit="1" customWidth="1"/>
    <col min="33" max="33" width="14.6640625" bestFit="1" customWidth="1"/>
    <col min="43" max="43" width="14.6640625" bestFit="1" customWidth="1"/>
    <col min="44" max="44" width="53.5" style="123" bestFit="1" customWidth="1"/>
    <col min="45" max="45" width="18" bestFit="1" customWidth="1"/>
    <col min="46" max="46" width="23.1640625" bestFit="1" customWidth="1"/>
  </cols>
  <sheetData>
    <row r="1" spans="1:46" s="89" customFormat="1" x14ac:dyDescent="0.2">
      <c r="A1" s="89" t="s">
        <v>50</v>
      </c>
      <c r="B1" s="89" t="s">
        <v>51</v>
      </c>
      <c r="C1" s="90" t="s">
        <v>52</v>
      </c>
      <c r="D1" s="89" t="s">
        <v>53</v>
      </c>
      <c r="E1" s="89" t="s">
        <v>54</v>
      </c>
      <c r="F1" t="s">
        <v>8</v>
      </c>
      <c r="G1" t="s">
        <v>76</v>
      </c>
      <c r="H1"/>
      <c r="I1" s="100" t="s">
        <v>55</v>
      </c>
      <c r="J1" s="100" t="s">
        <v>56</v>
      </c>
      <c r="K1" s="100" t="s">
        <v>57</v>
      </c>
      <c r="L1" s="100" t="s">
        <v>58</v>
      </c>
      <c r="M1" s="100" t="s">
        <v>59</v>
      </c>
      <c r="N1" s="100" t="s">
        <v>60</v>
      </c>
      <c r="O1" s="100" t="s">
        <v>61</v>
      </c>
      <c r="P1" s="100" t="s">
        <v>62</v>
      </c>
      <c r="Q1" s="100" t="s">
        <v>63</v>
      </c>
      <c r="R1" s="100" t="s">
        <v>64</v>
      </c>
      <c r="S1" s="100" t="s">
        <v>65</v>
      </c>
      <c r="T1" s="100" t="s">
        <v>66</v>
      </c>
      <c r="U1" s="100" t="s">
        <v>67</v>
      </c>
      <c r="V1" s="101" t="s">
        <v>68</v>
      </c>
      <c r="W1" s="101" t="s">
        <v>69</v>
      </c>
      <c r="X1"/>
      <c r="Y1"/>
      <c r="Z1"/>
      <c r="AA1"/>
      <c r="AB1"/>
      <c r="AC1" s="102" t="s">
        <v>55</v>
      </c>
      <c r="AD1" s="102" t="s">
        <v>56</v>
      </c>
      <c r="AE1" s="102" t="s">
        <v>57</v>
      </c>
      <c r="AF1" s="102" t="s">
        <v>58</v>
      </c>
      <c r="AG1" s="102" t="s">
        <v>59</v>
      </c>
      <c r="AH1" s="102" t="s">
        <v>60</v>
      </c>
      <c r="AI1" s="102" t="s">
        <v>61</v>
      </c>
      <c r="AJ1" s="102" t="s">
        <v>62</v>
      </c>
      <c r="AK1" s="103" t="s">
        <v>8</v>
      </c>
      <c r="AL1" s="102" t="s">
        <v>63</v>
      </c>
      <c r="AM1" s="104" t="s">
        <v>77</v>
      </c>
      <c r="AN1" s="103" t="s">
        <v>64</v>
      </c>
      <c r="AO1" s="102" t="s">
        <v>78</v>
      </c>
      <c r="AP1" s="102" t="s">
        <v>65</v>
      </c>
      <c r="AQ1" s="102" t="s">
        <v>66</v>
      </c>
      <c r="AR1" s="124" t="s">
        <v>67</v>
      </c>
      <c r="AS1" s="102" t="s">
        <v>68</v>
      </c>
      <c r="AT1" s="102" t="s">
        <v>69</v>
      </c>
    </row>
    <row r="2" spans="1:46" x14ac:dyDescent="0.2">
      <c r="A2" s="92">
        <f>Instructions!A3</f>
        <v>0.34027777777777773</v>
      </c>
      <c r="B2" t="s">
        <v>70</v>
      </c>
      <c r="C2" s="93" t="str">
        <f>Instructions!B3</f>
        <v>USD</v>
      </c>
      <c r="D2" s="94">
        <f>Instructions!C3</f>
        <v>125</v>
      </c>
      <c r="E2" t="s">
        <v>71</v>
      </c>
      <c r="F2" s="105"/>
      <c r="G2" s="105"/>
      <c r="I2" s="105" t="str">
        <f ca="1">TEXT(NOW(),"YYYMMDD-HMS")&amp;"-"&amp;TEXT(ROW(),"000")</f>
        <v>20190913-135854-002</v>
      </c>
      <c r="J2" t="str">
        <f>B2</f>
        <v>Customer Payment Instruction</v>
      </c>
      <c r="K2" s="105" t="str">
        <f ca="1">I2</f>
        <v>20190913-135854-002</v>
      </c>
      <c r="L2">
        <v>1</v>
      </c>
      <c r="M2" s="91">
        <f ca="1">TODAY()</f>
        <v>43721</v>
      </c>
      <c r="N2" s="106" t="str">
        <f ca="1">"ext.UC3."&amp;TEXT(A2,"HHMM.")&amp;TEXT(TODAY(),"YmMD")&amp;TEXT(ROW(),"000000")</f>
        <v>ext.UC3.0810.190913000002</v>
      </c>
      <c r="O2" t="s">
        <v>72</v>
      </c>
      <c r="P2" s="105" t="str">
        <f>E2</f>
        <v>PAY</v>
      </c>
      <c r="Q2" t="str">
        <f>C2</f>
        <v>USD</v>
      </c>
      <c r="R2">
        <f t="shared" ref="R2:R3" si="0">D2</f>
        <v>125</v>
      </c>
      <c r="S2" t="s">
        <v>79</v>
      </c>
      <c r="T2" s="91">
        <f ca="1">M2</f>
        <v>43721</v>
      </c>
      <c r="U2" s="123" t="str">
        <f ca="1">"[UC3] "&amp;J2&amp;REPT(" ",28-LEN(J2))&amp;" ["&amp;TEXT(NOW(),"DD.MM.YY")&amp;"-"&amp;TEXT(A2,"HH:MM")&amp;"]"</f>
        <v>[UC3] Customer Payment Instruction [13.09.19-08:10]</v>
      </c>
      <c r="V2" t="s">
        <v>73</v>
      </c>
      <c r="W2" s="105" t="str">
        <f ca="1">O2&amp;SUBSTITUTE(I2,"-","")</f>
        <v>HSBEL20190913135854002</v>
      </c>
      <c r="AC2" s="107" t="str">
        <f t="shared" ref="AC2" ca="1" si="1">I2</f>
        <v>20190913-135854-002</v>
      </c>
      <c r="AD2" s="108" t="str">
        <f>J2</f>
        <v>Customer Payment Instruction</v>
      </c>
      <c r="AE2" s="107" t="str">
        <f t="shared" ref="AE2:AH2" ca="1" si="2">K2</f>
        <v>20190913-135854-002</v>
      </c>
      <c r="AF2" s="108">
        <f t="shared" si="2"/>
        <v>1</v>
      </c>
      <c r="AG2" s="109">
        <f t="shared" ca="1" si="2"/>
        <v>43721</v>
      </c>
      <c r="AH2" s="110" t="str">
        <f t="shared" ca="1" si="2"/>
        <v>ext.UC3.0810.190913000002</v>
      </c>
      <c r="AI2" s="108" t="s">
        <v>80</v>
      </c>
      <c r="AJ2" s="108" t="s">
        <v>81</v>
      </c>
      <c r="AK2" s="111">
        <f>F2</f>
        <v>0</v>
      </c>
      <c r="AL2" s="112" t="str">
        <f>C2</f>
        <v>USD</v>
      </c>
      <c r="AM2" s="113">
        <f>G2</f>
        <v>0</v>
      </c>
      <c r="AN2" s="111">
        <f>D2*F2</f>
        <v>0</v>
      </c>
      <c r="AO2" s="108"/>
      <c r="AP2" s="108" t="str">
        <f t="shared" ref="AP2" si="3">S2</f>
        <v>ACTUAL</v>
      </c>
      <c r="AQ2" s="109">
        <f ca="1">AG2</f>
        <v>43721</v>
      </c>
      <c r="AR2" s="125" t="str">
        <f t="shared" ref="AR2" ca="1" si="4">U2</f>
        <v>[UC3] Customer Payment Instruction [13.09.19-08:10]</v>
      </c>
      <c r="AS2" s="108" t="s">
        <v>82</v>
      </c>
      <c r="AT2" s="107" t="str">
        <f t="shared" ref="AT2" ca="1" si="5">W2</f>
        <v>HSBEL20190913135854002</v>
      </c>
    </row>
    <row r="3" spans="1:46" x14ac:dyDescent="0.2">
      <c r="A3" s="92">
        <f t="shared" ref="A3:A8" si="6">A2</f>
        <v>0.34027777777777773</v>
      </c>
      <c r="B3" t="s">
        <v>70</v>
      </c>
      <c r="C3" s="93" t="s">
        <v>12</v>
      </c>
      <c r="D3" s="94">
        <v>2500</v>
      </c>
      <c r="E3" t="s">
        <v>71</v>
      </c>
      <c r="I3" s="105" t="str">
        <f t="shared" ref="I3:I17" ca="1" si="7">TEXT(NOW(),"YYYMMDD-HMS")&amp;"-"&amp;TEXT(ROW(),"000")</f>
        <v>20190913-135854-003</v>
      </c>
      <c r="J3" t="str">
        <f t="shared" ref="J3" si="8">B3</f>
        <v>Customer Payment Instruction</v>
      </c>
      <c r="K3" t="str">
        <f t="shared" ref="K3" ca="1" si="9">I3</f>
        <v>20190913-135854-003</v>
      </c>
      <c r="L3">
        <v>1</v>
      </c>
      <c r="M3" s="91">
        <f t="shared" ref="M3:M17" ca="1" si="10">TODAY()</f>
        <v>43721</v>
      </c>
      <c r="N3" s="106" t="str">
        <f t="shared" ref="N3:N17" ca="1" si="11">"ext.UC3."&amp;TEXT(A3,"HHMM.")&amp;TEXT(TODAY(),"YmMD")&amp;TEXT(ROW(),"000000")</f>
        <v>ext.UC3.0810.190913000003</v>
      </c>
      <c r="O3" t="s">
        <v>72</v>
      </c>
      <c r="P3" s="105" t="str">
        <f>E3</f>
        <v>PAY</v>
      </c>
      <c r="Q3" t="str">
        <f>C3</f>
        <v>USD</v>
      </c>
      <c r="R3">
        <f t="shared" si="0"/>
        <v>2500</v>
      </c>
      <c r="S3" t="s">
        <v>79</v>
      </c>
      <c r="T3" s="91">
        <f t="shared" ref="T3" ca="1" si="12">M3</f>
        <v>43721</v>
      </c>
      <c r="U3" s="123" t="str">
        <f t="shared" ref="U3:U17" ca="1" si="13">"[UC3] "&amp;J3&amp;REPT(" ",28-LEN(J3))&amp;" ["&amp;TEXT(NOW(),"DD.MM.YY")&amp;"-"&amp;TEXT(A3,"HH:MM")&amp;"]"</f>
        <v>[UC3] Customer Payment Instruction [13.09.19-08:10]</v>
      </c>
      <c r="V3" t="s">
        <v>73</v>
      </c>
      <c r="W3" t="str">
        <f t="shared" ref="W3" ca="1" si="14">O3&amp;SUBSTITUTE(I3,"-","")</f>
        <v>HSBEL20190913135854003</v>
      </c>
      <c r="AC3" s="107" t="str">
        <f t="shared" ref="AC3:AC17" ca="1" si="15">I3</f>
        <v>20190913-135854-003</v>
      </c>
      <c r="AD3" s="108" t="str">
        <f t="shared" ref="AD3:AD17" si="16">J3</f>
        <v>Customer Payment Instruction</v>
      </c>
      <c r="AE3" s="107" t="str">
        <f t="shared" ref="AE3:AE17" ca="1" si="17">K3</f>
        <v>20190913-135854-003</v>
      </c>
      <c r="AF3" s="108">
        <f t="shared" ref="AF3:AF17" si="18">L3</f>
        <v>1</v>
      </c>
      <c r="AG3" s="109">
        <f t="shared" ref="AG3:AG17" ca="1" si="19">M3</f>
        <v>43721</v>
      </c>
      <c r="AH3" s="110" t="str">
        <f t="shared" ref="AH3:AH17" ca="1" si="20">N3</f>
        <v>ext.UC3.0810.190913000003</v>
      </c>
      <c r="AI3" s="108" t="s">
        <v>80</v>
      </c>
      <c r="AJ3" s="108" t="s">
        <v>81</v>
      </c>
      <c r="AK3" s="111">
        <f t="shared" ref="AK3:AK17" si="21">F3</f>
        <v>0</v>
      </c>
      <c r="AL3" s="112" t="str">
        <f t="shared" ref="AL3:AL17" si="22">C3</f>
        <v>USD</v>
      </c>
      <c r="AM3" s="113">
        <f t="shared" ref="AM3:AM17" si="23">G3</f>
        <v>0</v>
      </c>
      <c r="AN3" s="111">
        <f t="shared" ref="AN3:AN17" si="24">D3*F3</f>
        <v>0</v>
      </c>
      <c r="AO3" s="108"/>
      <c r="AP3" s="108" t="str">
        <f t="shared" ref="AP3:AP17" si="25">S3</f>
        <v>ACTUAL</v>
      </c>
      <c r="AQ3" s="109">
        <f t="shared" ref="AQ3:AQ17" ca="1" si="26">AG3</f>
        <v>43721</v>
      </c>
      <c r="AR3" s="125" t="str">
        <f t="shared" ref="AR3:AR17" ca="1" si="27">U3</f>
        <v>[UC3] Customer Payment Instruction [13.09.19-08:10]</v>
      </c>
      <c r="AS3" s="108" t="s">
        <v>82</v>
      </c>
      <c r="AT3" s="107" t="str">
        <f t="shared" ref="AT3:AT17" ca="1" si="28">W3</f>
        <v>HSBEL20190913135854003</v>
      </c>
    </row>
    <row r="4" spans="1:46" x14ac:dyDescent="0.2">
      <c r="A4" s="92">
        <f t="shared" si="6"/>
        <v>0.34027777777777773</v>
      </c>
      <c r="B4" t="s">
        <v>70</v>
      </c>
      <c r="C4" s="93" t="s">
        <v>12</v>
      </c>
      <c r="D4" s="94">
        <v>1500</v>
      </c>
      <c r="E4" t="s">
        <v>71</v>
      </c>
      <c r="I4" s="105" t="str">
        <f t="shared" ca="1" si="7"/>
        <v>20190913-135854-004</v>
      </c>
      <c r="J4" t="str">
        <f t="shared" ref="J4:J17" si="29">B4</f>
        <v>Customer Payment Instruction</v>
      </c>
      <c r="K4" t="str">
        <f t="shared" ref="K4:K17" ca="1" si="30">I4</f>
        <v>20190913-135854-004</v>
      </c>
      <c r="L4">
        <v>1</v>
      </c>
      <c r="M4" s="91">
        <f t="shared" ca="1" si="10"/>
        <v>43721</v>
      </c>
      <c r="N4" s="106" t="str">
        <f t="shared" ca="1" si="11"/>
        <v>ext.UC3.0810.190913000004</v>
      </c>
      <c r="O4" t="s">
        <v>72</v>
      </c>
      <c r="P4" s="105" t="str">
        <f t="shared" ref="P4:P17" si="31">E4</f>
        <v>PAY</v>
      </c>
      <c r="Q4" t="str">
        <f t="shared" ref="Q4:Q17" si="32">C4</f>
        <v>USD</v>
      </c>
      <c r="R4">
        <f t="shared" ref="R4:R17" si="33">D4</f>
        <v>1500</v>
      </c>
      <c r="S4" t="s">
        <v>79</v>
      </c>
      <c r="T4" s="91">
        <f t="shared" ref="T4:T17" ca="1" si="34">M4</f>
        <v>43721</v>
      </c>
      <c r="U4" s="123" t="str">
        <f t="shared" ca="1" si="13"/>
        <v>[UC3] Customer Payment Instruction [13.09.19-08:10]</v>
      </c>
      <c r="V4" t="s">
        <v>73</v>
      </c>
      <c r="W4" t="str">
        <f t="shared" ref="W4:W17" ca="1" si="35">O4&amp;SUBSTITUTE(I4,"-","")</f>
        <v>HSBEL20190913135854004</v>
      </c>
      <c r="AC4" s="107" t="str">
        <f t="shared" ca="1" si="15"/>
        <v>20190913-135854-004</v>
      </c>
      <c r="AD4" s="108" t="str">
        <f t="shared" si="16"/>
        <v>Customer Payment Instruction</v>
      </c>
      <c r="AE4" s="107" t="str">
        <f t="shared" ca="1" si="17"/>
        <v>20190913-135854-004</v>
      </c>
      <c r="AF4" s="108">
        <f t="shared" si="18"/>
        <v>1</v>
      </c>
      <c r="AG4" s="109">
        <f t="shared" ca="1" si="19"/>
        <v>43721</v>
      </c>
      <c r="AH4" s="110" t="str">
        <f t="shared" ca="1" si="20"/>
        <v>ext.UC3.0810.190913000004</v>
      </c>
      <c r="AI4" s="108" t="s">
        <v>80</v>
      </c>
      <c r="AJ4" s="108" t="s">
        <v>81</v>
      </c>
      <c r="AK4" s="111">
        <f t="shared" si="21"/>
        <v>0</v>
      </c>
      <c r="AL4" s="112" t="str">
        <f t="shared" si="22"/>
        <v>USD</v>
      </c>
      <c r="AM4" s="113">
        <f t="shared" si="23"/>
        <v>0</v>
      </c>
      <c r="AN4" s="111">
        <f t="shared" si="24"/>
        <v>0</v>
      </c>
      <c r="AO4" s="108"/>
      <c r="AP4" s="108" t="str">
        <f t="shared" si="25"/>
        <v>ACTUAL</v>
      </c>
      <c r="AQ4" s="109">
        <f t="shared" ca="1" si="26"/>
        <v>43721</v>
      </c>
      <c r="AR4" s="125" t="str">
        <f t="shared" ca="1" si="27"/>
        <v>[UC3] Customer Payment Instruction [13.09.19-08:10]</v>
      </c>
      <c r="AS4" s="108" t="s">
        <v>82</v>
      </c>
      <c r="AT4" s="107" t="str">
        <f t="shared" ca="1" si="28"/>
        <v>HSBEL20190913135854004</v>
      </c>
    </row>
    <row r="5" spans="1:46" x14ac:dyDescent="0.2">
      <c r="A5" s="92">
        <f t="shared" si="6"/>
        <v>0.34027777777777773</v>
      </c>
      <c r="B5" t="s">
        <v>70</v>
      </c>
      <c r="C5" s="93" t="s">
        <v>12</v>
      </c>
      <c r="D5" s="94">
        <v>352</v>
      </c>
      <c r="E5" t="s">
        <v>71</v>
      </c>
      <c r="I5" s="105" t="str">
        <f t="shared" ca="1" si="7"/>
        <v>20190913-135854-005</v>
      </c>
      <c r="J5" t="str">
        <f t="shared" si="29"/>
        <v>Customer Payment Instruction</v>
      </c>
      <c r="K5" t="str">
        <f t="shared" ca="1" si="30"/>
        <v>20190913-135854-005</v>
      </c>
      <c r="L5">
        <v>1</v>
      </c>
      <c r="M5" s="91">
        <f t="shared" ca="1" si="10"/>
        <v>43721</v>
      </c>
      <c r="N5" s="106" t="str">
        <f t="shared" ca="1" si="11"/>
        <v>ext.UC3.0810.190913000005</v>
      </c>
      <c r="O5" t="s">
        <v>72</v>
      </c>
      <c r="P5" s="105" t="str">
        <f t="shared" si="31"/>
        <v>PAY</v>
      </c>
      <c r="Q5" t="str">
        <f t="shared" si="32"/>
        <v>USD</v>
      </c>
      <c r="R5">
        <f t="shared" si="33"/>
        <v>352</v>
      </c>
      <c r="S5" t="s">
        <v>79</v>
      </c>
      <c r="T5" s="91">
        <f t="shared" ca="1" si="34"/>
        <v>43721</v>
      </c>
      <c r="U5" s="123" t="str">
        <f t="shared" ca="1" si="13"/>
        <v>[UC3] Customer Payment Instruction [13.09.19-08:10]</v>
      </c>
      <c r="V5" t="s">
        <v>73</v>
      </c>
      <c r="W5" t="str">
        <f t="shared" ca="1" si="35"/>
        <v>HSBEL20190913135854005</v>
      </c>
      <c r="AC5" s="107" t="str">
        <f t="shared" ca="1" si="15"/>
        <v>20190913-135854-005</v>
      </c>
      <c r="AD5" s="108" t="str">
        <f t="shared" si="16"/>
        <v>Customer Payment Instruction</v>
      </c>
      <c r="AE5" s="107" t="str">
        <f t="shared" ca="1" si="17"/>
        <v>20190913-135854-005</v>
      </c>
      <c r="AF5" s="108">
        <f t="shared" si="18"/>
        <v>1</v>
      </c>
      <c r="AG5" s="109">
        <f t="shared" ca="1" si="19"/>
        <v>43721</v>
      </c>
      <c r="AH5" s="110" t="str">
        <f t="shared" ca="1" si="20"/>
        <v>ext.UC3.0810.190913000005</v>
      </c>
      <c r="AI5" s="108" t="s">
        <v>80</v>
      </c>
      <c r="AJ5" s="108" t="s">
        <v>81</v>
      </c>
      <c r="AK5" s="111">
        <f t="shared" si="21"/>
        <v>0</v>
      </c>
      <c r="AL5" s="112" t="str">
        <f t="shared" si="22"/>
        <v>USD</v>
      </c>
      <c r="AM5" s="113">
        <f t="shared" si="23"/>
        <v>0</v>
      </c>
      <c r="AN5" s="111">
        <f t="shared" si="24"/>
        <v>0</v>
      </c>
      <c r="AO5" s="108"/>
      <c r="AP5" s="108" t="str">
        <f t="shared" si="25"/>
        <v>ACTUAL</v>
      </c>
      <c r="AQ5" s="109">
        <f t="shared" ca="1" si="26"/>
        <v>43721</v>
      </c>
      <c r="AR5" s="125" t="str">
        <f t="shared" ca="1" si="27"/>
        <v>[UC3] Customer Payment Instruction [13.09.19-08:10]</v>
      </c>
      <c r="AS5" s="108" t="s">
        <v>82</v>
      </c>
      <c r="AT5" s="107" t="str">
        <f t="shared" ca="1" si="28"/>
        <v>HSBEL20190913135854005</v>
      </c>
    </row>
    <row r="6" spans="1:46" x14ac:dyDescent="0.2">
      <c r="A6" s="92">
        <f t="shared" si="6"/>
        <v>0.34027777777777773</v>
      </c>
      <c r="B6" t="s">
        <v>70</v>
      </c>
      <c r="C6" s="93" t="s">
        <v>12</v>
      </c>
      <c r="D6" s="94">
        <v>845</v>
      </c>
      <c r="E6" t="s">
        <v>71</v>
      </c>
      <c r="I6" s="105" t="str">
        <f t="shared" ca="1" si="7"/>
        <v>20190913-135854-006</v>
      </c>
      <c r="J6" t="str">
        <f t="shared" si="29"/>
        <v>Customer Payment Instruction</v>
      </c>
      <c r="K6" t="str">
        <f t="shared" ca="1" si="30"/>
        <v>20190913-135854-006</v>
      </c>
      <c r="L6">
        <v>1</v>
      </c>
      <c r="M6" s="91">
        <f t="shared" ca="1" si="10"/>
        <v>43721</v>
      </c>
      <c r="N6" s="106" t="str">
        <f t="shared" ca="1" si="11"/>
        <v>ext.UC3.0810.190913000006</v>
      </c>
      <c r="O6" t="s">
        <v>72</v>
      </c>
      <c r="P6" s="105" t="str">
        <f t="shared" si="31"/>
        <v>PAY</v>
      </c>
      <c r="Q6" t="str">
        <f t="shared" si="32"/>
        <v>USD</v>
      </c>
      <c r="R6">
        <f t="shared" si="33"/>
        <v>845</v>
      </c>
      <c r="S6" t="s">
        <v>79</v>
      </c>
      <c r="T6" s="91">
        <f t="shared" ca="1" si="34"/>
        <v>43721</v>
      </c>
      <c r="U6" s="123" t="str">
        <f t="shared" ca="1" si="13"/>
        <v>[UC3] Customer Payment Instruction [13.09.19-08:10]</v>
      </c>
      <c r="V6" t="s">
        <v>73</v>
      </c>
      <c r="W6" t="str">
        <f t="shared" ca="1" si="35"/>
        <v>HSBEL20190913135854006</v>
      </c>
      <c r="AC6" s="107" t="str">
        <f t="shared" ca="1" si="15"/>
        <v>20190913-135854-006</v>
      </c>
      <c r="AD6" s="108" t="str">
        <f t="shared" si="16"/>
        <v>Customer Payment Instruction</v>
      </c>
      <c r="AE6" s="107" t="str">
        <f t="shared" ca="1" si="17"/>
        <v>20190913-135854-006</v>
      </c>
      <c r="AF6" s="108">
        <f t="shared" si="18"/>
        <v>1</v>
      </c>
      <c r="AG6" s="109">
        <f t="shared" ca="1" si="19"/>
        <v>43721</v>
      </c>
      <c r="AH6" s="110" t="str">
        <f t="shared" ca="1" si="20"/>
        <v>ext.UC3.0810.190913000006</v>
      </c>
      <c r="AI6" s="108" t="s">
        <v>80</v>
      </c>
      <c r="AJ6" s="108" t="s">
        <v>81</v>
      </c>
      <c r="AK6" s="111">
        <f t="shared" si="21"/>
        <v>0</v>
      </c>
      <c r="AL6" s="112" t="str">
        <f t="shared" si="22"/>
        <v>USD</v>
      </c>
      <c r="AM6" s="113">
        <f t="shared" si="23"/>
        <v>0</v>
      </c>
      <c r="AN6" s="111">
        <f t="shared" si="24"/>
        <v>0</v>
      </c>
      <c r="AO6" s="108"/>
      <c r="AP6" s="108" t="str">
        <f t="shared" si="25"/>
        <v>ACTUAL</v>
      </c>
      <c r="AQ6" s="109">
        <f t="shared" ca="1" si="26"/>
        <v>43721</v>
      </c>
      <c r="AR6" s="125" t="str">
        <f t="shared" ca="1" si="27"/>
        <v>[UC3] Customer Payment Instruction [13.09.19-08:10]</v>
      </c>
      <c r="AS6" s="108" t="s">
        <v>82</v>
      </c>
      <c r="AT6" s="107" t="str">
        <f t="shared" ca="1" si="28"/>
        <v>HSBEL20190913135854006</v>
      </c>
    </row>
    <row r="7" spans="1:46" x14ac:dyDescent="0.2">
      <c r="A7" s="92">
        <f t="shared" si="6"/>
        <v>0.34027777777777773</v>
      </c>
      <c r="B7" t="s">
        <v>70</v>
      </c>
      <c r="C7" s="93" t="s">
        <v>12</v>
      </c>
      <c r="D7" s="94">
        <v>15231</v>
      </c>
      <c r="E7" t="s">
        <v>71</v>
      </c>
      <c r="I7" s="105" t="str">
        <f t="shared" ca="1" si="7"/>
        <v>20190913-135854-007</v>
      </c>
      <c r="J7" t="str">
        <f t="shared" si="29"/>
        <v>Customer Payment Instruction</v>
      </c>
      <c r="K7" t="str">
        <f t="shared" ca="1" si="30"/>
        <v>20190913-135854-007</v>
      </c>
      <c r="L7">
        <v>1</v>
      </c>
      <c r="M7" s="91">
        <f t="shared" ca="1" si="10"/>
        <v>43721</v>
      </c>
      <c r="N7" s="106" t="str">
        <f t="shared" ca="1" si="11"/>
        <v>ext.UC3.0810.190913000007</v>
      </c>
      <c r="O7" t="s">
        <v>72</v>
      </c>
      <c r="P7" s="105" t="str">
        <f t="shared" si="31"/>
        <v>PAY</v>
      </c>
      <c r="Q7" t="str">
        <f t="shared" si="32"/>
        <v>USD</v>
      </c>
      <c r="R7">
        <f t="shared" si="33"/>
        <v>15231</v>
      </c>
      <c r="S7" t="s">
        <v>79</v>
      </c>
      <c r="T7" s="91">
        <f t="shared" ca="1" si="34"/>
        <v>43721</v>
      </c>
      <c r="U7" s="123" t="str">
        <f t="shared" ca="1" si="13"/>
        <v>[UC3] Customer Payment Instruction [13.09.19-08:10]</v>
      </c>
      <c r="V7" t="s">
        <v>73</v>
      </c>
      <c r="W7" t="str">
        <f t="shared" ca="1" si="35"/>
        <v>HSBEL20190913135854007</v>
      </c>
      <c r="AC7" s="107" t="str">
        <f t="shared" ca="1" si="15"/>
        <v>20190913-135854-007</v>
      </c>
      <c r="AD7" s="108" t="str">
        <f t="shared" si="16"/>
        <v>Customer Payment Instruction</v>
      </c>
      <c r="AE7" s="107" t="str">
        <f t="shared" ca="1" si="17"/>
        <v>20190913-135854-007</v>
      </c>
      <c r="AF7" s="108">
        <f t="shared" si="18"/>
        <v>1</v>
      </c>
      <c r="AG7" s="109">
        <f t="shared" ca="1" si="19"/>
        <v>43721</v>
      </c>
      <c r="AH7" s="110" t="str">
        <f t="shared" ca="1" si="20"/>
        <v>ext.UC3.0810.190913000007</v>
      </c>
      <c r="AI7" s="108" t="s">
        <v>80</v>
      </c>
      <c r="AJ7" s="108" t="s">
        <v>81</v>
      </c>
      <c r="AK7" s="111">
        <f t="shared" si="21"/>
        <v>0</v>
      </c>
      <c r="AL7" s="112" t="str">
        <f t="shared" si="22"/>
        <v>USD</v>
      </c>
      <c r="AM7" s="113">
        <f t="shared" si="23"/>
        <v>0</v>
      </c>
      <c r="AN7" s="111">
        <f t="shared" si="24"/>
        <v>0</v>
      </c>
      <c r="AO7" s="108"/>
      <c r="AP7" s="108" t="str">
        <f t="shared" si="25"/>
        <v>ACTUAL</v>
      </c>
      <c r="AQ7" s="109">
        <f t="shared" ca="1" si="26"/>
        <v>43721</v>
      </c>
      <c r="AR7" s="125" t="str">
        <f t="shared" ca="1" si="27"/>
        <v>[UC3] Customer Payment Instruction [13.09.19-08:10]</v>
      </c>
      <c r="AS7" s="108" t="s">
        <v>82</v>
      </c>
      <c r="AT7" s="107" t="str">
        <f t="shared" ca="1" si="28"/>
        <v>HSBEL20190913135854007</v>
      </c>
    </row>
    <row r="8" spans="1:46" x14ac:dyDescent="0.2">
      <c r="A8" s="92">
        <f t="shared" si="6"/>
        <v>0.34027777777777773</v>
      </c>
      <c r="B8" s="89" t="s">
        <v>74</v>
      </c>
      <c r="C8" s="93" t="str">
        <f>Instructions!F3</f>
        <v>USD</v>
      </c>
      <c r="D8" s="95">
        <f>Instructions!G3</f>
        <v>21000</v>
      </c>
      <c r="E8" t="s">
        <v>75</v>
      </c>
      <c r="I8" s="105" t="str">
        <f t="shared" ca="1" si="7"/>
        <v>20190913-135854-008</v>
      </c>
      <c r="J8" t="str">
        <f t="shared" si="29"/>
        <v>Cash Transfer</v>
      </c>
      <c r="K8" t="str">
        <f t="shared" ca="1" si="30"/>
        <v>20190913-135854-008</v>
      </c>
      <c r="L8">
        <v>1</v>
      </c>
      <c r="M8" s="91">
        <f t="shared" ca="1" si="10"/>
        <v>43721</v>
      </c>
      <c r="N8" s="106" t="str">
        <f t="shared" ca="1" si="11"/>
        <v>ext.UC3.0810.190913000008</v>
      </c>
      <c r="O8" t="s">
        <v>72</v>
      </c>
      <c r="P8" s="105" t="str">
        <f t="shared" si="31"/>
        <v>RECEIVE</v>
      </c>
      <c r="Q8" t="str">
        <f t="shared" si="32"/>
        <v>USD</v>
      </c>
      <c r="R8">
        <f t="shared" si="33"/>
        <v>21000</v>
      </c>
      <c r="S8" t="s">
        <v>79</v>
      </c>
      <c r="T8" s="91">
        <f t="shared" ca="1" si="34"/>
        <v>43721</v>
      </c>
      <c r="U8" s="123" t="str">
        <f t="shared" ca="1" si="13"/>
        <v>[UC3] Cash Transfer                [13.09.19-08:10]</v>
      </c>
      <c r="V8" t="s">
        <v>73</v>
      </c>
      <c r="W8" t="str">
        <f t="shared" ca="1" si="35"/>
        <v>HSBEL20190913135854008</v>
      </c>
      <c r="AC8" s="107" t="str">
        <f t="shared" ca="1" si="15"/>
        <v>20190913-135854-008</v>
      </c>
      <c r="AD8" s="108" t="str">
        <f t="shared" si="16"/>
        <v>Cash Transfer</v>
      </c>
      <c r="AE8" s="107" t="str">
        <f t="shared" ca="1" si="17"/>
        <v>20190913-135854-008</v>
      </c>
      <c r="AF8" s="108">
        <f t="shared" si="18"/>
        <v>1</v>
      </c>
      <c r="AG8" s="109">
        <f t="shared" ca="1" si="19"/>
        <v>43721</v>
      </c>
      <c r="AH8" s="110" t="str">
        <f t="shared" ca="1" si="20"/>
        <v>ext.UC3.0810.190913000008</v>
      </c>
      <c r="AI8" s="108" t="s">
        <v>80</v>
      </c>
      <c r="AJ8" s="108" t="s">
        <v>81</v>
      </c>
      <c r="AK8" s="111">
        <f t="shared" si="21"/>
        <v>0</v>
      </c>
      <c r="AL8" s="112" t="str">
        <f t="shared" si="22"/>
        <v>USD</v>
      </c>
      <c r="AM8" s="113">
        <f t="shared" si="23"/>
        <v>0</v>
      </c>
      <c r="AN8" s="111">
        <f t="shared" si="24"/>
        <v>0</v>
      </c>
      <c r="AO8" s="108"/>
      <c r="AP8" s="108" t="str">
        <f t="shared" si="25"/>
        <v>ACTUAL</v>
      </c>
      <c r="AQ8" s="109">
        <f t="shared" ca="1" si="26"/>
        <v>43721</v>
      </c>
      <c r="AR8" s="125" t="str">
        <f t="shared" ca="1" si="27"/>
        <v>[UC3] Cash Transfer                [13.09.19-08:10]</v>
      </c>
      <c r="AS8" s="108" t="s">
        <v>82</v>
      </c>
      <c r="AT8" s="107" t="str">
        <f t="shared" ca="1" si="28"/>
        <v>HSBEL20190913135854008</v>
      </c>
    </row>
    <row r="9" spans="1:46" x14ac:dyDescent="0.2">
      <c r="A9" s="96">
        <f>Instructions!A9</f>
        <v>0.38194444444444442</v>
      </c>
      <c r="B9" t="s">
        <v>70</v>
      </c>
      <c r="C9" s="97" t="s">
        <v>12</v>
      </c>
      <c r="D9" s="98">
        <v>715</v>
      </c>
      <c r="E9" t="s">
        <v>71</v>
      </c>
      <c r="I9" s="105" t="str">
        <f t="shared" ca="1" si="7"/>
        <v>20190913-135854-009</v>
      </c>
      <c r="J9" t="str">
        <f t="shared" si="29"/>
        <v>Customer Payment Instruction</v>
      </c>
      <c r="K9" t="str">
        <f t="shared" ca="1" si="30"/>
        <v>20190913-135854-009</v>
      </c>
      <c r="L9">
        <v>1</v>
      </c>
      <c r="M9" s="91">
        <f t="shared" ca="1" si="10"/>
        <v>43721</v>
      </c>
      <c r="N9" s="106" t="str">
        <f t="shared" ca="1" si="11"/>
        <v>ext.UC3.0910.190913000009</v>
      </c>
      <c r="O9" t="s">
        <v>72</v>
      </c>
      <c r="P9" s="105" t="str">
        <f t="shared" si="31"/>
        <v>PAY</v>
      </c>
      <c r="Q9" t="str">
        <f t="shared" si="32"/>
        <v>USD</v>
      </c>
      <c r="R9">
        <f t="shared" si="33"/>
        <v>715</v>
      </c>
      <c r="S9" t="s">
        <v>79</v>
      </c>
      <c r="T9" s="91">
        <f t="shared" ca="1" si="34"/>
        <v>43721</v>
      </c>
      <c r="U9" s="123" t="str">
        <f t="shared" ca="1" si="13"/>
        <v>[UC3] Customer Payment Instruction [13.09.19-09:10]</v>
      </c>
      <c r="V9" t="s">
        <v>73</v>
      </c>
      <c r="W9" t="str">
        <f t="shared" ca="1" si="35"/>
        <v>HSBEL20190913135854009</v>
      </c>
      <c r="AC9" s="107" t="str">
        <f t="shared" ca="1" si="15"/>
        <v>20190913-135854-009</v>
      </c>
      <c r="AD9" s="108" t="str">
        <f t="shared" si="16"/>
        <v>Customer Payment Instruction</v>
      </c>
      <c r="AE9" s="107" t="str">
        <f t="shared" ca="1" si="17"/>
        <v>20190913-135854-009</v>
      </c>
      <c r="AF9" s="108">
        <f t="shared" si="18"/>
        <v>1</v>
      </c>
      <c r="AG9" s="109">
        <f t="shared" ca="1" si="19"/>
        <v>43721</v>
      </c>
      <c r="AH9" s="110" t="str">
        <f t="shared" ca="1" si="20"/>
        <v>ext.UC3.0910.190913000009</v>
      </c>
      <c r="AI9" s="108" t="s">
        <v>80</v>
      </c>
      <c r="AJ9" s="108" t="s">
        <v>81</v>
      </c>
      <c r="AK9" s="111">
        <f t="shared" si="21"/>
        <v>0</v>
      </c>
      <c r="AL9" s="112" t="str">
        <f t="shared" si="22"/>
        <v>USD</v>
      </c>
      <c r="AM9" s="113">
        <f t="shared" si="23"/>
        <v>0</v>
      </c>
      <c r="AN9" s="111">
        <f t="shared" si="24"/>
        <v>0</v>
      </c>
      <c r="AO9" s="108"/>
      <c r="AP9" s="108" t="str">
        <f t="shared" si="25"/>
        <v>ACTUAL</v>
      </c>
      <c r="AQ9" s="109">
        <f t="shared" ca="1" si="26"/>
        <v>43721</v>
      </c>
      <c r="AR9" s="125" t="str">
        <f t="shared" ca="1" si="27"/>
        <v>[UC3] Customer Payment Instruction [13.09.19-09:10]</v>
      </c>
      <c r="AS9" s="108" t="s">
        <v>82</v>
      </c>
      <c r="AT9" s="107" t="str">
        <f t="shared" ca="1" si="28"/>
        <v>HSBEL20190913135854009</v>
      </c>
    </row>
    <row r="10" spans="1:46" x14ac:dyDescent="0.2">
      <c r="A10" s="96">
        <f t="shared" ref="A10:A17" si="36">A9</f>
        <v>0.38194444444444442</v>
      </c>
      <c r="B10" t="s">
        <v>70</v>
      </c>
      <c r="C10" s="97" t="s">
        <v>12</v>
      </c>
      <c r="D10" s="98">
        <v>100</v>
      </c>
      <c r="E10" t="s">
        <v>71</v>
      </c>
      <c r="I10" s="105" t="str">
        <f t="shared" ca="1" si="7"/>
        <v>20190913-135854-010</v>
      </c>
      <c r="J10" t="str">
        <f t="shared" si="29"/>
        <v>Customer Payment Instruction</v>
      </c>
      <c r="K10" t="str">
        <f t="shared" ca="1" si="30"/>
        <v>20190913-135854-010</v>
      </c>
      <c r="L10">
        <v>1</v>
      </c>
      <c r="M10" s="91">
        <f t="shared" ca="1" si="10"/>
        <v>43721</v>
      </c>
      <c r="N10" s="106" t="str">
        <f t="shared" ca="1" si="11"/>
        <v>ext.UC3.0910.190913000010</v>
      </c>
      <c r="O10" t="s">
        <v>72</v>
      </c>
      <c r="P10" s="105" t="str">
        <f t="shared" si="31"/>
        <v>PAY</v>
      </c>
      <c r="Q10" t="str">
        <f t="shared" si="32"/>
        <v>USD</v>
      </c>
      <c r="R10">
        <f t="shared" si="33"/>
        <v>100</v>
      </c>
      <c r="S10" t="s">
        <v>79</v>
      </c>
      <c r="T10" s="91">
        <f t="shared" ca="1" si="34"/>
        <v>43721</v>
      </c>
      <c r="U10" s="123" t="str">
        <f t="shared" ca="1" si="13"/>
        <v>[UC3] Customer Payment Instruction [13.09.19-09:10]</v>
      </c>
      <c r="V10" t="s">
        <v>73</v>
      </c>
      <c r="W10" t="str">
        <f t="shared" ca="1" si="35"/>
        <v>HSBEL20190913135854010</v>
      </c>
      <c r="AC10" s="107" t="str">
        <f t="shared" ca="1" si="15"/>
        <v>20190913-135854-010</v>
      </c>
      <c r="AD10" s="108" t="str">
        <f t="shared" si="16"/>
        <v>Customer Payment Instruction</v>
      </c>
      <c r="AE10" s="107" t="str">
        <f t="shared" ca="1" si="17"/>
        <v>20190913-135854-010</v>
      </c>
      <c r="AF10" s="108">
        <f t="shared" si="18"/>
        <v>1</v>
      </c>
      <c r="AG10" s="109">
        <f t="shared" ca="1" si="19"/>
        <v>43721</v>
      </c>
      <c r="AH10" s="110" t="str">
        <f t="shared" ca="1" si="20"/>
        <v>ext.UC3.0910.190913000010</v>
      </c>
      <c r="AI10" s="108" t="s">
        <v>80</v>
      </c>
      <c r="AJ10" s="108" t="s">
        <v>81</v>
      </c>
      <c r="AK10" s="111">
        <f t="shared" si="21"/>
        <v>0</v>
      </c>
      <c r="AL10" s="112" t="str">
        <f t="shared" si="22"/>
        <v>USD</v>
      </c>
      <c r="AM10" s="113">
        <f t="shared" si="23"/>
        <v>0</v>
      </c>
      <c r="AN10" s="111">
        <f t="shared" si="24"/>
        <v>0</v>
      </c>
      <c r="AO10" s="108"/>
      <c r="AP10" s="108" t="str">
        <f t="shared" si="25"/>
        <v>ACTUAL</v>
      </c>
      <c r="AQ10" s="109">
        <f t="shared" ca="1" si="26"/>
        <v>43721</v>
      </c>
      <c r="AR10" s="125" t="str">
        <f t="shared" ca="1" si="27"/>
        <v>[UC3] Customer Payment Instruction [13.09.19-09:10]</v>
      </c>
      <c r="AS10" s="108" t="s">
        <v>82</v>
      </c>
      <c r="AT10" s="107" t="str">
        <f t="shared" ca="1" si="28"/>
        <v>HSBEL20190913135854010</v>
      </c>
    </row>
    <row r="11" spans="1:46" x14ac:dyDescent="0.2">
      <c r="A11" s="96">
        <f t="shared" si="36"/>
        <v>0.38194444444444442</v>
      </c>
      <c r="B11" t="s">
        <v>70</v>
      </c>
      <c r="C11" s="97" t="s">
        <v>12</v>
      </c>
      <c r="D11" s="98">
        <v>20000</v>
      </c>
      <c r="E11" t="s">
        <v>71</v>
      </c>
      <c r="I11" s="105" t="str">
        <f t="shared" ca="1" si="7"/>
        <v>20190913-135854-011</v>
      </c>
      <c r="J11" t="str">
        <f t="shared" si="29"/>
        <v>Customer Payment Instruction</v>
      </c>
      <c r="K11" t="str">
        <f t="shared" ca="1" si="30"/>
        <v>20190913-135854-011</v>
      </c>
      <c r="L11">
        <v>1</v>
      </c>
      <c r="M11" s="91">
        <f t="shared" ca="1" si="10"/>
        <v>43721</v>
      </c>
      <c r="N11" s="106" t="str">
        <f t="shared" ca="1" si="11"/>
        <v>ext.UC3.0910.190913000011</v>
      </c>
      <c r="O11" t="s">
        <v>72</v>
      </c>
      <c r="P11" s="105" t="str">
        <f t="shared" si="31"/>
        <v>PAY</v>
      </c>
      <c r="Q11" t="str">
        <f t="shared" si="32"/>
        <v>USD</v>
      </c>
      <c r="R11">
        <f t="shared" si="33"/>
        <v>20000</v>
      </c>
      <c r="S11" t="s">
        <v>79</v>
      </c>
      <c r="T11" s="91">
        <f t="shared" ca="1" si="34"/>
        <v>43721</v>
      </c>
      <c r="U11" s="123" t="str">
        <f t="shared" ca="1" si="13"/>
        <v>[UC3] Customer Payment Instruction [13.09.19-09:10]</v>
      </c>
      <c r="V11" t="s">
        <v>73</v>
      </c>
      <c r="W11" t="str">
        <f t="shared" ca="1" si="35"/>
        <v>HSBEL20190913135854011</v>
      </c>
      <c r="AC11" s="107" t="str">
        <f t="shared" ca="1" si="15"/>
        <v>20190913-135854-011</v>
      </c>
      <c r="AD11" s="108" t="str">
        <f t="shared" si="16"/>
        <v>Customer Payment Instruction</v>
      </c>
      <c r="AE11" s="107" t="str">
        <f t="shared" ca="1" si="17"/>
        <v>20190913-135854-011</v>
      </c>
      <c r="AF11" s="108">
        <f t="shared" si="18"/>
        <v>1</v>
      </c>
      <c r="AG11" s="109">
        <f t="shared" ca="1" si="19"/>
        <v>43721</v>
      </c>
      <c r="AH11" s="110" t="str">
        <f t="shared" ca="1" si="20"/>
        <v>ext.UC3.0910.190913000011</v>
      </c>
      <c r="AI11" s="108" t="s">
        <v>80</v>
      </c>
      <c r="AJ11" s="108" t="s">
        <v>81</v>
      </c>
      <c r="AK11" s="111">
        <f t="shared" si="21"/>
        <v>0</v>
      </c>
      <c r="AL11" s="112" t="str">
        <f t="shared" si="22"/>
        <v>USD</v>
      </c>
      <c r="AM11" s="113">
        <f t="shared" si="23"/>
        <v>0</v>
      </c>
      <c r="AN11" s="111">
        <f t="shared" si="24"/>
        <v>0</v>
      </c>
      <c r="AO11" s="108"/>
      <c r="AP11" s="108" t="str">
        <f t="shared" si="25"/>
        <v>ACTUAL</v>
      </c>
      <c r="AQ11" s="109">
        <f t="shared" ca="1" si="26"/>
        <v>43721</v>
      </c>
      <c r="AR11" s="125" t="str">
        <f t="shared" ca="1" si="27"/>
        <v>[UC3] Customer Payment Instruction [13.09.19-09:10]</v>
      </c>
      <c r="AS11" s="108" t="s">
        <v>82</v>
      </c>
      <c r="AT11" s="107" t="str">
        <f t="shared" ca="1" si="28"/>
        <v>HSBEL20190913135854011</v>
      </c>
    </row>
    <row r="12" spans="1:46" x14ac:dyDescent="0.2">
      <c r="A12" s="96">
        <f t="shared" si="36"/>
        <v>0.38194444444444442</v>
      </c>
      <c r="B12" t="s">
        <v>70</v>
      </c>
      <c r="C12" s="97" t="s">
        <v>12</v>
      </c>
      <c r="D12" s="98">
        <v>1500</v>
      </c>
      <c r="E12" t="s">
        <v>71</v>
      </c>
      <c r="I12" s="105" t="str">
        <f t="shared" ca="1" si="7"/>
        <v>20190913-135854-012</v>
      </c>
      <c r="J12" t="str">
        <f t="shared" si="29"/>
        <v>Customer Payment Instruction</v>
      </c>
      <c r="K12" t="str">
        <f t="shared" ca="1" si="30"/>
        <v>20190913-135854-012</v>
      </c>
      <c r="L12">
        <v>1</v>
      </c>
      <c r="M12" s="91">
        <f t="shared" ca="1" si="10"/>
        <v>43721</v>
      </c>
      <c r="N12" s="106" t="str">
        <f t="shared" ca="1" si="11"/>
        <v>ext.UC3.0910.190913000012</v>
      </c>
      <c r="O12" t="s">
        <v>72</v>
      </c>
      <c r="P12" s="105" t="str">
        <f t="shared" si="31"/>
        <v>PAY</v>
      </c>
      <c r="Q12" t="str">
        <f t="shared" si="32"/>
        <v>USD</v>
      </c>
      <c r="R12">
        <f t="shared" si="33"/>
        <v>1500</v>
      </c>
      <c r="S12" t="s">
        <v>79</v>
      </c>
      <c r="T12" s="91">
        <f t="shared" ca="1" si="34"/>
        <v>43721</v>
      </c>
      <c r="U12" s="123" t="str">
        <f t="shared" ca="1" si="13"/>
        <v>[UC3] Customer Payment Instruction [13.09.19-09:10]</v>
      </c>
      <c r="V12" t="s">
        <v>73</v>
      </c>
      <c r="W12" t="str">
        <f t="shared" ca="1" si="35"/>
        <v>HSBEL20190913135854012</v>
      </c>
      <c r="AC12" s="107" t="str">
        <f t="shared" ca="1" si="15"/>
        <v>20190913-135854-012</v>
      </c>
      <c r="AD12" s="108" t="str">
        <f t="shared" si="16"/>
        <v>Customer Payment Instruction</v>
      </c>
      <c r="AE12" s="107" t="str">
        <f t="shared" ca="1" si="17"/>
        <v>20190913-135854-012</v>
      </c>
      <c r="AF12" s="108">
        <f t="shared" si="18"/>
        <v>1</v>
      </c>
      <c r="AG12" s="109">
        <f t="shared" ca="1" si="19"/>
        <v>43721</v>
      </c>
      <c r="AH12" s="110" t="str">
        <f t="shared" ca="1" si="20"/>
        <v>ext.UC3.0910.190913000012</v>
      </c>
      <c r="AI12" s="108" t="s">
        <v>80</v>
      </c>
      <c r="AJ12" s="108" t="s">
        <v>81</v>
      </c>
      <c r="AK12" s="111">
        <f t="shared" si="21"/>
        <v>0</v>
      </c>
      <c r="AL12" s="112" t="str">
        <f t="shared" si="22"/>
        <v>USD</v>
      </c>
      <c r="AM12" s="113">
        <f t="shared" si="23"/>
        <v>0</v>
      </c>
      <c r="AN12" s="111">
        <f t="shared" si="24"/>
        <v>0</v>
      </c>
      <c r="AO12" s="108"/>
      <c r="AP12" s="108" t="str">
        <f t="shared" si="25"/>
        <v>ACTUAL</v>
      </c>
      <c r="AQ12" s="109">
        <f t="shared" ca="1" si="26"/>
        <v>43721</v>
      </c>
      <c r="AR12" s="125" t="str">
        <f t="shared" ca="1" si="27"/>
        <v>[UC3] Customer Payment Instruction [13.09.19-09:10]</v>
      </c>
      <c r="AS12" s="108" t="s">
        <v>82</v>
      </c>
      <c r="AT12" s="107" t="str">
        <f t="shared" ca="1" si="28"/>
        <v>HSBEL20190913135854012</v>
      </c>
    </row>
    <row r="13" spans="1:46" x14ac:dyDescent="0.2">
      <c r="A13" s="96">
        <f t="shared" si="36"/>
        <v>0.38194444444444442</v>
      </c>
      <c r="B13" t="s">
        <v>70</v>
      </c>
      <c r="C13" s="97" t="s">
        <v>12</v>
      </c>
      <c r="D13" s="98">
        <v>950</v>
      </c>
      <c r="E13" t="s">
        <v>71</v>
      </c>
      <c r="I13" s="105" t="str">
        <f t="shared" ca="1" si="7"/>
        <v>20190913-135854-013</v>
      </c>
      <c r="J13" t="str">
        <f t="shared" si="29"/>
        <v>Customer Payment Instruction</v>
      </c>
      <c r="K13" t="str">
        <f t="shared" ca="1" si="30"/>
        <v>20190913-135854-013</v>
      </c>
      <c r="L13">
        <v>1</v>
      </c>
      <c r="M13" s="91">
        <f t="shared" ca="1" si="10"/>
        <v>43721</v>
      </c>
      <c r="N13" s="106" t="str">
        <f t="shared" ca="1" si="11"/>
        <v>ext.UC3.0910.190913000013</v>
      </c>
      <c r="O13" t="s">
        <v>72</v>
      </c>
      <c r="P13" s="105" t="str">
        <f t="shared" si="31"/>
        <v>PAY</v>
      </c>
      <c r="Q13" t="str">
        <f t="shared" si="32"/>
        <v>USD</v>
      </c>
      <c r="R13">
        <f t="shared" si="33"/>
        <v>950</v>
      </c>
      <c r="S13" t="s">
        <v>79</v>
      </c>
      <c r="T13" s="91">
        <f t="shared" ca="1" si="34"/>
        <v>43721</v>
      </c>
      <c r="U13" s="123" t="str">
        <f t="shared" ca="1" si="13"/>
        <v>[UC3] Customer Payment Instruction [13.09.19-09:10]</v>
      </c>
      <c r="V13" t="s">
        <v>73</v>
      </c>
      <c r="W13" t="str">
        <f t="shared" ca="1" si="35"/>
        <v>HSBEL20190913135854013</v>
      </c>
      <c r="AC13" s="107" t="str">
        <f t="shared" ca="1" si="15"/>
        <v>20190913-135854-013</v>
      </c>
      <c r="AD13" s="108" t="str">
        <f t="shared" si="16"/>
        <v>Customer Payment Instruction</v>
      </c>
      <c r="AE13" s="107" t="str">
        <f t="shared" ca="1" si="17"/>
        <v>20190913-135854-013</v>
      </c>
      <c r="AF13" s="108">
        <f t="shared" si="18"/>
        <v>1</v>
      </c>
      <c r="AG13" s="109">
        <f t="shared" ca="1" si="19"/>
        <v>43721</v>
      </c>
      <c r="AH13" s="110" t="str">
        <f t="shared" ca="1" si="20"/>
        <v>ext.UC3.0910.190913000013</v>
      </c>
      <c r="AI13" s="108" t="s">
        <v>80</v>
      </c>
      <c r="AJ13" s="108" t="s">
        <v>81</v>
      </c>
      <c r="AK13" s="111">
        <f t="shared" si="21"/>
        <v>0</v>
      </c>
      <c r="AL13" s="112" t="str">
        <f t="shared" si="22"/>
        <v>USD</v>
      </c>
      <c r="AM13" s="113">
        <f t="shared" si="23"/>
        <v>0</v>
      </c>
      <c r="AN13" s="111">
        <f t="shared" si="24"/>
        <v>0</v>
      </c>
      <c r="AO13" s="108"/>
      <c r="AP13" s="108" t="str">
        <f t="shared" si="25"/>
        <v>ACTUAL</v>
      </c>
      <c r="AQ13" s="109">
        <f t="shared" ca="1" si="26"/>
        <v>43721</v>
      </c>
      <c r="AR13" s="125" t="str">
        <f t="shared" ca="1" si="27"/>
        <v>[UC3] Customer Payment Instruction [13.09.19-09:10]</v>
      </c>
      <c r="AS13" s="108" t="s">
        <v>82</v>
      </c>
      <c r="AT13" s="107" t="str">
        <f t="shared" ca="1" si="28"/>
        <v>HSBEL20190913135854013</v>
      </c>
    </row>
    <row r="14" spans="1:46" x14ac:dyDescent="0.2">
      <c r="A14" s="96">
        <f t="shared" si="36"/>
        <v>0.38194444444444442</v>
      </c>
      <c r="B14" t="s">
        <v>70</v>
      </c>
      <c r="C14" s="97" t="s">
        <v>12</v>
      </c>
      <c r="D14" s="98">
        <v>751</v>
      </c>
      <c r="E14" t="s">
        <v>71</v>
      </c>
      <c r="I14" s="105" t="str">
        <f t="shared" ca="1" si="7"/>
        <v>20190913-135854-014</v>
      </c>
      <c r="J14" t="str">
        <f t="shared" si="29"/>
        <v>Customer Payment Instruction</v>
      </c>
      <c r="K14" t="str">
        <f t="shared" ca="1" si="30"/>
        <v>20190913-135854-014</v>
      </c>
      <c r="L14">
        <v>1</v>
      </c>
      <c r="M14" s="91">
        <f t="shared" ca="1" si="10"/>
        <v>43721</v>
      </c>
      <c r="N14" s="106" t="str">
        <f t="shared" ca="1" si="11"/>
        <v>ext.UC3.0910.190913000014</v>
      </c>
      <c r="O14" t="s">
        <v>72</v>
      </c>
      <c r="P14" s="105" t="str">
        <f t="shared" si="31"/>
        <v>PAY</v>
      </c>
      <c r="Q14" t="str">
        <f t="shared" si="32"/>
        <v>USD</v>
      </c>
      <c r="R14">
        <f t="shared" si="33"/>
        <v>751</v>
      </c>
      <c r="S14" t="s">
        <v>79</v>
      </c>
      <c r="T14" s="91">
        <f t="shared" ca="1" si="34"/>
        <v>43721</v>
      </c>
      <c r="U14" s="123" t="str">
        <f t="shared" ca="1" si="13"/>
        <v>[UC3] Customer Payment Instruction [13.09.19-09:10]</v>
      </c>
      <c r="V14" t="s">
        <v>73</v>
      </c>
      <c r="W14" t="str">
        <f t="shared" ca="1" si="35"/>
        <v>HSBEL20190913135854014</v>
      </c>
      <c r="AC14" s="107" t="str">
        <f t="shared" ca="1" si="15"/>
        <v>20190913-135854-014</v>
      </c>
      <c r="AD14" s="108" t="str">
        <f t="shared" si="16"/>
        <v>Customer Payment Instruction</v>
      </c>
      <c r="AE14" s="107" t="str">
        <f t="shared" ca="1" si="17"/>
        <v>20190913-135854-014</v>
      </c>
      <c r="AF14" s="108">
        <f t="shared" si="18"/>
        <v>1</v>
      </c>
      <c r="AG14" s="109">
        <f t="shared" ca="1" si="19"/>
        <v>43721</v>
      </c>
      <c r="AH14" s="110" t="str">
        <f t="shared" ca="1" si="20"/>
        <v>ext.UC3.0910.190913000014</v>
      </c>
      <c r="AI14" s="108" t="s">
        <v>80</v>
      </c>
      <c r="AJ14" s="108" t="s">
        <v>81</v>
      </c>
      <c r="AK14" s="111">
        <f t="shared" si="21"/>
        <v>0</v>
      </c>
      <c r="AL14" s="112" t="str">
        <f t="shared" si="22"/>
        <v>USD</v>
      </c>
      <c r="AM14" s="113">
        <f t="shared" si="23"/>
        <v>0</v>
      </c>
      <c r="AN14" s="111">
        <f t="shared" si="24"/>
        <v>0</v>
      </c>
      <c r="AO14" s="108"/>
      <c r="AP14" s="108" t="str">
        <f t="shared" si="25"/>
        <v>ACTUAL</v>
      </c>
      <c r="AQ14" s="109">
        <f t="shared" ca="1" si="26"/>
        <v>43721</v>
      </c>
      <c r="AR14" s="125" t="str">
        <f t="shared" ca="1" si="27"/>
        <v>[UC3] Customer Payment Instruction [13.09.19-09:10]</v>
      </c>
      <c r="AS14" s="108" t="s">
        <v>82</v>
      </c>
      <c r="AT14" s="107" t="str">
        <f t="shared" ca="1" si="28"/>
        <v>HSBEL20190913135854014</v>
      </c>
    </row>
    <row r="15" spans="1:46" x14ac:dyDescent="0.2">
      <c r="A15" s="96">
        <f t="shared" si="36"/>
        <v>0.38194444444444442</v>
      </c>
      <c r="B15" t="s">
        <v>70</v>
      </c>
      <c r="C15" s="97" t="s">
        <v>12</v>
      </c>
      <c r="D15" s="98">
        <v>3252</v>
      </c>
      <c r="E15" t="s">
        <v>71</v>
      </c>
      <c r="I15" s="105" t="str">
        <f t="shared" ca="1" si="7"/>
        <v>20190913-135854-015</v>
      </c>
      <c r="J15" t="str">
        <f t="shared" si="29"/>
        <v>Customer Payment Instruction</v>
      </c>
      <c r="K15" t="str">
        <f t="shared" ca="1" si="30"/>
        <v>20190913-135854-015</v>
      </c>
      <c r="L15">
        <v>1</v>
      </c>
      <c r="M15" s="91">
        <f t="shared" ca="1" si="10"/>
        <v>43721</v>
      </c>
      <c r="N15" s="106" t="str">
        <f t="shared" ca="1" si="11"/>
        <v>ext.UC3.0910.190913000015</v>
      </c>
      <c r="O15" t="s">
        <v>72</v>
      </c>
      <c r="P15" s="105" t="str">
        <f t="shared" si="31"/>
        <v>PAY</v>
      </c>
      <c r="Q15" t="str">
        <f t="shared" si="32"/>
        <v>USD</v>
      </c>
      <c r="R15">
        <f t="shared" si="33"/>
        <v>3252</v>
      </c>
      <c r="S15" t="s">
        <v>79</v>
      </c>
      <c r="T15" s="91">
        <f t="shared" ca="1" si="34"/>
        <v>43721</v>
      </c>
      <c r="U15" s="123" t="str">
        <f t="shared" ca="1" si="13"/>
        <v>[UC3] Customer Payment Instruction [13.09.19-09:10]</v>
      </c>
      <c r="V15" t="s">
        <v>73</v>
      </c>
      <c r="W15" t="str">
        <f t="shared" ca="1" si="35"/>
        <v>HSBEL20190913135854015</v>
      </c>
      <c r="AC15" s="107" t="str">
        <f t="shared" ca="1" si="15"/>
        <v>20190913-135854-015</v>
      </c>
      <c r="AD15" s="108" t="str">
        <f t="shared" si="16"/>
        <v>Customer Payment Instruction</v>
      </c>
      <c r="AE15" s="107" t="str">
        <f t="shared" ca="1" si="17"/>
        <v>20190913-135854-015</v>
      </c>
      <c r="AF15" s="108">
        <f t="shared" si="18"/>
        <v>1</v>
      </c>
      <c r="AG15" s="109">
        <f t="shared" ca="1" si="19"/>
        <v>43721</v>
      </c>
      <c r="AH15" s="110" t="str">
        <f t="shared" ca="1" si="20"/>
        <v>ext.UC3.0910.190913000015</v>
      </c>
      <c r="AI15" s="108" t="s">
        <v>80</v>
      </c>
      <c r="AJ15" s="108" t="s">
        <v>81</v>
      </c>
      <c r="AK15" s="111">
        <f t="shared" si="21"/>
        <v>0</v>
      </c>
      <c r="AL15" s="112" t="str">
        <f t="shared" si="22"/>
        <v>USD</v>
      </c>
      <c r="AM15" s="113">
        <f t="shared" si="23"/>
        <v>0</v>
      </c>
      <c r="AN15" s="111">
        <f t="shared" si="24"/>
        <v>0</v>
      </c>
      <c r="AO15" s="108"/>
      <c r="AP15" s="108" t="str">
        <f t="shared" si="25"/>
        <v>ACTUAL</v>
      </c>
      <c r="AQ15" s="109">
        <f t="shared" ca="1" si="26"/>
        <v>43721</v>
      </c>
      <c r="AR15" s="125" t="str">
        <f t="shared" ca="1" si="27"/>
        <v>[UC3] Customer Payment Instruction [13.09.19-09:10]</v>
      </c>
      <c r="AS15" s="108" t="s">
        <v>82</v>
      </c>
      <c r="AT15" s="107" t="str">
        <f t="shared" ca="1" si="28"/>
        <v>HSBEL20190913135854015</v>
      </c>
    </row>
    <row r="16" spans="1:46" x14ac:dyDescent="0.2">
      <c r="A16" s="96">
        <f t="shared" si="36"/>
        <v>0.38194444444444442</v>
      </c>
      <c r="B16" t="s">
        <v>70</v>
      </c>
      <c r="C16" s="97" t="s">
        <v>12</v>
      </c>
      <c r="D16" s="98">
        <v>174</v>
      </c>
      <c r="E16" t="s">
        <v>71</v>
      </c>
      <c r="I16" s="105" t="str">
        <f t="shared" ca="1" si="7"/>
        <v>20190913-135854-016</v>
      </c>
      <c r="J16" t="str">
        <f t="shared" si="29"/>
        <v>Customer Payment Instruction</v>
      </c>
      <c r="K16" t="str">
        <f t="shared" ca="1" si="30"/>
        <v>20190913-135854-016</v>
      </c>
      <c r="L16">
        <v>1</v>
      </c>
      <c r="M16" s="91">
        <f t="shared" ca="1" si="10"/>
        <v>43721</v>
      </c>
      <c r="N16" s="106" t="str">
        <f t="shared" ca="1" si="11"/>
        <v>ext.UC3.0910.190913000016</v>
      </c>
      <c r="O16" t="s">
        <v>72</v>
      </c>
      <c r="P16" s="105" t="str">
        <f t="shared" si="31"/>
        <v>PAY</v>
      </c>
      <c r="Q16" t="str">
        <f t="shared" si="32"/>
        <v>USD</v>
      </c>
      <c r="R16">
        <f t="shared" si="33"/>
        <v>174</v>
      </c>
      <c r="S16" t="s">
        <v>79</v>
      </c>
      <c r="T16" s="91">
        <f t="shared" ca="1" si="34"/>
        <v>43721</v>
      </c>
      <c r="U16" s="123" t="str">
        <f t="shared" ca="1" si="13"/>
        <v>[UC3] Customer Payment Instruction [13.09.19-09:10]</v>
      </c>
      <c r="V16" t="s">
        <v>73</v>
      </c>
      <c r="W16" t="str">
        <f t="shared" ca="1" si="35"/>
        <v>HSBEL20190913135854016</v>
      </c>
      <c r="AC16" s="107" t="str">
        <f t="shared" ca="1" si="15"/>
        <v>20190913-135854-016</v>
      </c>
      <c r="AD16" s="108" t="str">
        <f t="shared" si="16"/>
        <v>Customer Payment Instruction</v>
      </c>
      <c r="AE16" s="107" t="str">
        <f t="shared" ca="1" si="17"/>
        <v>20190913-135854-016</v>
      </c>
      <c r="AF16" s="108">
        <f t="shared" si="18"/>
        <v>1</v>
      </c>
      <c r="AG16" s="109">
        <f t="shared" ca="1" si="19"/>
        <v>43721</v>
      </c>
      <c r="AH16" s="110" t="str">
        <f t="shared" ca="1" si="20"/>
        <v>ext.UC3.0910.190913000016</v>
      </c>
      <c r="AI16" s="108" t="s">
        <v>80</v>
      </c>
      <c r="AJ16" s="108" t="s">
        <v>81</v>
      </c>
      <c r="AK16" s="111">
        <f t="shared" si="21"/>
        <v>0</v>
      </c>
      <c r="AL16" s="112" t="str">
        <f t="shared" si="22"/>
        <v>USD</v>
      </c>
      <c r="AM16" s="113">
        <f t="shared" si="23"/>
        <v>0</v>
      </c>
      <c r="AN16" s="111">
        <f t="shared" si="24"/>
        <v>0</v>
      </c>
      <c r="AO16" s="108"/>
      <c r="AP16" s="108" t="str">
        <f t="shared" si="25"/>
        <v>ACTUAL</v>
      </c>
      <c r="AQ16" s="109">
        <f t="shared" ca="1" si="26"/>
        <v>43721</v>
      </c>
      <c r="AR16" s="125" t="str">
        <f t="shared" ca="1" si="27"/>
        <v>[UC3] Customer Payment Instruction [13.09.19-09:10]</v>
      </c>
      <c r="AS16" s="108" t="s">
        <v>82</v>
      </c>
      <c r="AT16" s="107" t="str">
        <f t="shared" ca="1" si="28"/>
        <v>HSBEL20190913135854016</v>
      </c>
    </row>
    <row r="17" spans="1:46" x14ac:dyDescent="0.2">
      <c r="A17" s="96">
        <f t="shared" si="36"/>
        <v>0.38194444444444442</v>
      </c>
      <c r="B17" t="str">
        <f>B8</f>
        <v>Cash Transfer</v>
      </c>
      <c r="C17" s="97" t="str">
        <f>Instructions!F9</f>
        <v>USD</v>
      </c>
      <c r="D17" s="99">
        <f>Instructions!G9</f>
        <v>25000</v>
      </c>
      <c r="E17" t="str">
        <f>E8</f>
        <v>RECEIVE</v>
      </c>
      <c r="I17" s="105" t="str">
        <f t="shared" ca="1" si="7"/>
        <v>20190913-135854-017</v>
      </c>
      <c r="J17" t="str">
        <f t="shared" si="29"/>
        <v>Cash Transfer</v>
      </c>
      <c r="K17" t="str">
        <f t="shared" ca="1" si="30"/>
        <v>20190913-135854-017</v>
      </c>
      <c r="L17">
        <v>1</v>
      </c>
      <c r="M17" s="91">
        <f t="shared" ca="1" si="10"/>
        <v>43721</v>
      </c>
      <c r="N17" s="106" t="str">
        <f t="shared" ca="1" si="11"/>
        <v>ext.UC3.0910.190913000017</v>
      </c>
      <c r="O17" t="s">
        <v>72</v>
      </c>
      <c r="P17" s="105" t="str">
        <f t="shared" si="31"/>
        <v>RECEIVE</v>
      </c>
      <c r="Q17" t="str">
        <f t="shared" si="32"/>
        <v>USD</v>
      </c>
      <c r="R17">
        <f t="shared" si="33"/>
        <v>25000</v>
      </c>
      <c r="S17" t="s">
        <v>79</v>
      </c>
      <c r="T17" s="91">
        <f t="shared" ca="1" si="34"/>
        <v>43721</v>
      </c>
      <c r="U17" s="123" t="str">
        <f t="shared" ca="1" si="13"/>
        <v>[UC3] Cash Transfer                [13.09.19-09:10]</v>
      </c>
      <c r="V17" t="s">
        <v>73</v>
      </c>
      <c r="W17" t="str">
        <f t="shared" ca="1" si="35"/>
        <v>HSBEL20190913135854017</v>
      </c>
      <c r="AC17" s="107" t="str">
        <f t="shared" ca="1" si="15"/>
        <v>20190913-135854-017</v>
      </c>
      <c r="AD17" s="108" t="str">
        <f t="shared" si="16"/>
        <v>Cash Transfer</v>
      </c>
      <c r="AE17" s="107" t="str">
        <f t="shared" ca="1" si="17"/>
        <v>20190913-135854-017</v>
      </c>
      <c r="AF17" s="108">
        <f t="shared" si="18"/>
        <v>1</v>
      </c>
      <c r="AG17" s="109">
        <f t="shared" ca="1" si="19"/>
        <v>43721</v>
      </c>
      <c r="AH17" s="110" t="str">
        <f t="shared" ca="1" si="20"/>
        <v>ext.UC3.0910.190913000017</v>
      </c>
      <c r="AI17" s="108" t="s">
        <v>80</v>
      </c>
      <c r="AJ17" s="108" t="s">
        <v>81</v>
      </c>
      <c r="AK17" s="111">
        <f t="shared" si="21"/>
        <v>0</v>
      </c>
      <c r="AL17" s="112" t="str">
        <f t="shared" si="22"/>
        <v>USD</v>
      </c>
      <c r="AM17" s="113">
        <f t="shared" si="23"/>
        <v>0</v>
      </c>
      <c r="AN17" s="111">
        <f t="shared" si="24"/>
        <v>0</v>
      </c>
      <c r="AO17" s="108"/>
      <c r="AP17" s="108" t="str">
        <f t="shared" si="25"/>
        <v>ACTUAL</v>
      </c>
      <c r="AQ17" s="109">
        <f t="shared" ca="1" si="26"/>
        <v>43721</v>
      </c>
      <c r="AR17" s="125" t="str">
        <f t="shared" ca="1" si="27"/>
        <v>[UC3] Cash Transfer                [13.09.19-09:10]</v>
      </c>
      <c r="AS17" s="108" t="s">
        <v>82</v>
      </c>
      <c r="AT17" s="107" t="str">
        <f t="shared" ca="1" si="28"/>
        <v>HSBEL20190913135854017</v>
      </c>
    </row>
  </sheetData>
  <autoFilter ref="A1:AT1" xr:uid="{CA37BE42-DECE-1D47-814E-096C028EDEA5}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73579F-2920-DB40-B98E-017F41AA3E1D}">
          <x14:formula1>
            <xm:f>'/Users/matttownsend/Library/Containers/com.microsoft.Excel/Data/Documents/C:\Users\mtownsend\Documents\GitHub\ebSiena-DemoSystemData\Prospects\HomeSend\XML Deal Generator\[XMLDealGenerator-WorkshopUseCase123.xlsm]Accounts'!#REF!</xm:f>
          </x14:formula1>
          <xm:sqref>S1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3</vt:lpstr>
      <vt:lpstr>Instructions</vt:lpstr>
      <vt:lpstr>Balance representation</vt:lpstr>
      <vt:lpstr>ImportData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Birladeanu</dc:creator>
  <cp:lastModifiedBy>Matt Townsend</cp:lastModifiedBy>
  <dcterms:created xsi:type="dcterms:W3CDTF">2019-09-09T11:46:41Z</dcterms:created>
  <dcterms:modified xsi:type="dcterms:W3CDTF">2019-09-13T13:00:35Z</dcterms:modified>
</cp:coreProperties>
</file>