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Banking\Sales\Partners &amp; Channels\Azzana\Homesend\Demo 2\XML Deal Generator\BASE\"/>
    </mc:Choice>
  </mc:AlternateContent>
  <xr:revisionPtr revIDLastSave="0" documentId="13_ncr:1_{4B62CB39-AFA0-495A-95BE-43950C0C3047}" xr6:coauthVersionLast="41" xr6:coauthVersionMax="44" xr10:uidLastSave="{00000000-0000-0000-0000-000000000000}"/>
  <bookViews>
    <workbookView xWindow="-19320" yWindow="-120" windowWidth="19440" windowHeight="15000" activeTab="3" xr2:uid="{D1451B8F-1010-43E5-88D1-53501612A4E1}"/>
  </bookViews>
  <sheets>
    <sheet name="Case 3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4" l="1"/>
  <c r="O17" i="4"/>
  <c r="N17" i="4"/>
  <c r="L17" i="4"/>
  <c r="K17" i="4"/>
  <c r="R17" i="4" s="1"/>
  <c r="H17" i="4"/>
  <c r="S17" i="4" s="1"/>
  <c r="G17" i="4"/>
  <c r="U17" i="4" s="1"/>
  <c r="E17" i="4"/>
  <c r="D17" i="4"/>
  <c r="C17" i="4"/>
  <c r="B17" i="4"/>
  <c r="A17" i="4"/>
  <c r="A16" i="4"/>
  <c r="A15" i="4"/>
  <c r="A14" i="4"/>
  <c r="A13" i="4"/>
  <c r="A12" i="4"/>
  <c r="A11" i="4"/>
  <c r="A10" i="4"/>
  <c r="P16" i="4"/>
  <c r="O16" i="4"/>
  <c r="N16" i="4"/>
  <c r="L16" i="4"/>
  <c r="K16" i="4"/>
  <c r="R16" i="4" s="1"/>
  <c r="H16" i="4"/>
  <c r="G16" i="4"/>
  <c r="U16" i="4" s="1"/>
  <c r="P15" i="4"/>
  <c r="O15" i="4"/>
  <c r="N15" i="4"/>
  <c r="L15" i="4"/>
  <c r="K15" i="4"/>
  <c r="R15" i="4" s="1"/>
  <c r="H15" i="4"/>
  <c r="S15" i="4" s="1"/>
  <c r="G15" i="4"/>
  <c r="I15" i="4" s="1"/>
  <c r="P14" i="4"/>
  <c r="O14" i="4"/>
  <c r="N14" i="4"/>
  <c r="L14" i="4"/>
  <c r="K14" i="4"/>
  <c r="R14" i="4" s="1"/>
  <c r="H14" i="4"/>
  <c r="S14" i="4" s="1"/>
  <c r="G14" i="4"/>
  <c r="U14" i="4" s="1"/>
  <c r="P13" i="4"/>
  <c r="O13" i="4"/>
  <c r="N13" i="4"/>
  <c r="L13" i="4"/>
  <c r="K13" i="4"/>
  <c r="R13" i="4" s="1"/>
  <c r="H13" i="4"/>
  <c r="S13" i="4" s="1"/>
  <c r="G13" i="4"/>
  <c r="U13" i="4" s="1"/>
  <c r="P12" i="4"/>
  <c r="O12" i="4"/>
  <c r="N12" i="4"/>
  <c r="L12" i="4"/>
  <c r="K12" i="4"/>
  <c r="R12" i="4" s="1"/>
  <c r="H12" i="4"/>
  <c r="S12" i="4" s="1"/>
  <c r="G12" i="4"/>
  <c r="U12" i="4" s="1"/>
  <c r="P11" i="4"/>
  <c r="O11" i="4"/>
  <c r="N11" i="4"/>
  <c r="L11" i="4"/>
  <c r="K11" i="4"/>
  <c r="R11" i="4" s="1"/>
  <c r="H11" i="4"/>
  <c r="S11" i="4" s="1"/>
  <c r="G11" i="4"/>
  <c r="U11" i="4" s="1"/>
  <c r="P10" i="4"/>
  <c r="O10" i="4"/>
  <c r="N10" i="4"/>
  <c r="L10" i="4"/>
  <c r="K10" i="4"/>
  <c r="R10" i="4" s="1"/>
  <c r="H10" i="4"/>
  <c r="S10" i="4" s="1"/>
  <c r="G10" i="4"/>
  <c r="U10" i="4" s="1"/>
  <c r="P9" i="4"/>
  <c r="O9" i="4"/>
  <c r="N9" i="4"/>
  <c r="L9" i="4"/>
  <c r="K9" i="4"/>
  <c r="R9" i="4" s="1"/>
  <c r="H9" i="4"/>
  <c r="S9" i="4" s="1"/>
  <c r="G9" i="4"/>
  <c r="U9" i="4" s="1"/>
  <c r="A9" i="4"/>
  <c r="P8" i="4"/>
  <c r="O8" i="4"/>
  <c r="N8" i="4"/>
  <c r="L8" i="4"/>
  <c r="K8" i="4"/>
  <c r="R8" i="4" s="1"/>
  <c r="H8" i="4"/>
  <c r="S8" i="4" s="1"/>
  <c r="G8" i="4"/>
  <c r="U8" i="4" s="1"/>
  <c r="D8" i="4"/>
  <c r="C8" i="4"/>
  <c r="A8" i="4"/>
  <c r="A7" i="4"/>
  <c r="A6" i="4"/>
  <c r="A5" i="4"/>
  <c r="A4" i="4"/>
  <c r="A3" i="4"/>
  <c r="P7" i="4"/>
  <c r="O7" i="4"/>
  <c r="N7" i="4"/>
  <c r="L7" i="4"/>
  <c r="K7" i="4"/>
  <c r="R7" i="4" s="1"/>
  <c r="H7" i="4"/>
  <c r="G7" i="4"/>
  <c r="U7" i="4" s="1"/>
  <c r="P6" i="4"/>
  <c r="O6" i="4"/>
  <c r="N6" i="4"/>
  <c r="L6" i="4"/>
  <c r="K6" i="4"/>
  <c r="R6" i="4" s="1"/>
  <c r="H6" i="4"/>
  <c r="G6" i="4"/>
  <c r="U6" i="4" s="1"/>
  <c r="P5" i="4"/>
  <c r="O5" i="4"/>
  <c r="N5" i="4"/>
  <c r="L5" i="4"/>
  <c r="K5" i="4"/>
  <c r="R5" i="4" s="1"/>
  <c r="H5" i="4"/>
  <c r="S5" i="4" s="1"/>
  <c r="G5" i="4"/>
  <c r="U5" i="4" s="1"/>
  <c r="P4" i="4"/>
  <c r="O4" i="4"/>
  <c r="N4" i="4"/>
  <c r="L4" i="4"/>
  <c r="K4" i="4"/>
  <c r="R4" i="4" s="1"/>
  <c r="H4" i="4"/>
  <c r="S4" i="4" s="1"/>
  <c r="G4" i="4"/>
  <c r="I4" i="4" s="1"/>
  <c r="P3" i="4"/>
  <c r="O3" i="4"/>
  <c r="N3" i="4"/>
  <c r="L3" i="4"/>
  <c r="K3" i="4"/>
  <c r="R3" i="4" s="1"/>
  <c r="H3" i="4"/>
  <c r="S3" i="4" s="1"/>
  <c r="G3" i="4"/>
  <c r="U3" i="4" s="1"/>
  <c r="P2" i="4"/>
  <c r="N2" i="4"/>
  <c r="K2" i="4"/>
  <c r="R2" i="4" s="1"/>
  <c r="H2" i="4"/>
  <c r="G2" i="4"/>
  <c r="U2" i="4" s="1"/>
  <c r="D2" i="4"/>
  <c r="C2" i="4"/>
  <c r="O2" i="4" s="1"/>
  <c r="A2" i="4"/>
  <c r="L2" i="4" s="1"/>
  <c r="I17" i="4" l="1"/>
  <c r="S16" i="4"/>
  <c r="I14" i="4"/>
  <c r="U15" i="4"/>
  <c r="I12" i="4"/>
  <c r="I13" i="4"/>
  <c r="I16" i="4"/>
  <c r="I11" i="4"/>
  <c r="I10" i="4"/>
  <c r="I9" i="4"/>
  <c r="I8" i="4"/>
  <c r="S7" i="4"/>
  <c r="S6" i="4"/>
  <c r="S2" i="4"/>
  <c r="U4" i="4"/>
  <c r="I5" i="4"/>
  <c r="I3" i="4"/>
  <c r="I6" i="4"/>
  <c r="I7" i="4"/>
  <c r="I2" i="4"/>
  <c r="F39" i="2"/>
  <c r="F40" i="2" s="1"/>
  <c r="F38" i="2"/>
  <c r="F28" i="2"/>
  <c r="F27" i="2" s="1"/>
  <c r="F23" i="2"/>
  <c r="F22" i="2" s="1"/>
  <c r="G27" i="2"/>
  <c r="C28" i="2"/>
  <c r="C27" i="2" s="1"/>
  <c r="C25" i="2" s="1"/>
  <c r="D27" i="2"/>
  <c r="G39" i="2" l="1"/>
  <c r="D39" i="2"/>
  <c r="C39" i="2"/>
  <c r="G25" i="2"/>
  <c r="G19" i="2"/>
  <c r="F19" i="2"/>
  <c r="F8" i="2"/>
  <c r="F6" i="2" s="1"/>
  <c r="F4" i="2"/>
  <c r="G4" i="2" s="1"/>
  <c r="G3" i="2" s="1"/>
  <c r="C4" i="2"/>
  <c r="C3" i="2" s="1"/>
  <c r="G18" i="2" l="1"/>
  <c r="G20" i="2" s="1"/>
  <c r="G8" i="2"/>
  <c r="G6" i="2" s="1"/>
  <c r="C23" i="2"/>
  <c r="C22" i="2" s="1"/>
  <c r="F3" i="2"/>
  <c r="F18" i="2" s="1"/>
  <c r="F20" i="2" s="1"/>
  <c r="F25" i="2"/>
  <c r="D23" i="2"/>
  <c r="D22" i="2" s="1"/>
  <c r="C8" i="2"/>
  <c r="D4" i="2"/>
  <c r="D3" i="2" s="1"/>
  <c r="D19" i="2"/>
  <c r="C19" i="2"/>
  <c r="G23" i="2" l="1"/>
  <c r="G22" i="2" s="1"/>
  <c r="G38" i="2" s="1"/>
  <c r="G40" i="2" s="1"/>
  <c r="D8" i="2"/>
  <c r="D6" i="2" s="1"/>
  <c r="D18" i="2" s="1"/>
  <c r="D20" i="2" s="1"/>
  <c r="C6" i="2"/>
  <c r="C18" i="2" s="1"/>
  <c r="C20" i="2" s="1"/>
  <c r="C38" i="2" l="1"/>
  <c r="C40" i="2" s="1"/>
  <c r="D25" i="2"/>
  <c r="D38" i="2" s="1"/>
  <c r="D40" i="2" s="1"/>
  <c r="C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</authors>
  <commentList>
    <comment ref="J1" authorId="0" shapeId="0" xr:uid="{E14779F9-188E-4669-82F6-705D933C79E2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</commentList>
</comments>
</file>

<file path=xl/sharedStrings.xml><?xml version="1.0" encoding="utf-8"?>
<sst xmlns="http://schemas.openxmlformats.org/spreadsheetml/2006/main" count="215" uniqueCount="77">
  <si>
    <t>Case 2</t>
  </si>
  <si>
    <t>Customer payment instructions</t>
  </si>
  <si>
    <t>Cash Transfers</t>
  </si>
  <si>
    <t>FX trades</t>
  </si>
  <si>
    <t>Lock in FX trades</t>
  </si>
  <si>
    <t>Lock in individual instructions</t>
  </si>
  <si>
    <t>Time</t>
  </si>
  <si>
    <t>Account Currency</t>
  </si>
  <si>
    <t>Rate</t>
  </si>
  <si>
    <t>Amount USD</t>
  </si>
  <si>
    <t>Currency</t>
  </si>
  <si>
    <t>Amount</t>
  </si>
  <si>
    <t>USD</t>
  </si>
  <si>
    <t>Amount SGD</t>
  </si>
  <si>
    <t xml:space="preserve">Brazil Bank </t>
  </si>
  <si>
    <t>Forecasted USD</t>
  </si>
  <si>
    <t>Actual USD</t>
  </si>
  <si>
    <t>Open Balance</t>
  </si>
  <si>
    <t>Incoming</t>
  </si>
  <si>
    <t>Outgoing</t>
  </si>
  <si>
    <t>Customer payment Instr</t>
  </si>
  <si>
    <t>Lock in</t>
  </si>
  <si>
    <t>Total no Lock-in</t>
  </si>
  <si>
    <t>Total Lock-in</t>
  </si>
  <si>
    <t>Total balances</t>
  </si>
  <si>
    <t>Forecasted SGD (ledger)</t>
  </si>
  <si>
    <t>Actual SGD (ledger)</t>
  </si>
  <si>
    <t>Market rate</t>
  </si>
  <si>
    <t>Pending</t>
  </si>
  <si>
    <t xml:space="preserve">Accounts </t>
  </si>
  <si>
    <t>Funding method</t>
  </si>
  <si>
    <t>FX management</t>
  </si>
  <si>
    <t>Cash flow control</t>
  </si>
  <si>
    <t>Lock-in activity</t>
  </si>
  <si>
    <t>Closing statement Partner _day T</t>
  </si>
  <si>
    <t>Actions</t>
  </si>
  <si>
    <t>Issue a real-time liquidity dashboard in line with Instructions indicated</t>
  </si>
  <si>
    <t>Show step by step how balance is changing, when and why</t>
  </si>
  <si>
    <t xml:space="preserve">Calculate Total revenue and trading PnL regular FX and Lock in FX </t>
  </si>
  <si>
    <t xml:space="preserve">USD </t>
  </si>
  <si>
    <t>Partner is applying a USDSGD rate per each instruction and debits the USD equiv from the USD acc.</t>
  </si>
  <si>
    <t>Applies in line with USD available balance</t>
  </si>
  <si>
    <t>No</t>
  </si>
  <si>
    <t xml:space="preserve"> USD 1431</t>
  </si>
  <si>
    <t xml:space="preserve">Ledger </t>
  </si>
  <si>
    <t>SGD</t>
  </si>
  <si>
    <t>Case 3</t>
  </si>
  <si>
    <t>Aggregator (Acc only in hard ccy)</t>
  </si>
  <si>
    <t>Define opening balace on T+1 USD</t>
  </si>
  <si>
    <t>HS is funding in advance USD account via cash transfer (in this example we assume immediate available in actual balance)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</si>
  <si>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</si>
  <si>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</si>
  <si>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</si>
  <si>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</si>
  <si>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</si>
  <si>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</si>
  <si>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</si>
  <si>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</si>
  <si>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</si>
  <si>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</si>
  <si>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</si>
  <si>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</si>
  <si>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</si>
  <si>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</si>
  <si>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</si>
  <si>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</si>
  <si>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</si>
  <si>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</si>
  <si>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</si>
  <si>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</si>
  <si>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Customer Payment Instruction</t>
  </si>
  <si>
    <t>PAY</t>
  </si>
  <si>
    <t>HSBEL</t>
  </si>
  <si>
    <t>B1NORM</t>
  </si>
  <si>
    <t>HOMESEND BELGIUM</t>
  </si>
  <si>
    <t>Cash Transfer</t>
  </si>
  <si>
    <t>RECEIVE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</si>
</sst>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0"/>
    <numFmt numFmtId="165" formatCode="_-* #,##0.00\ _€_-;\-* #,##0.00\ _€_-;_-* &quot;-&quot;??\ _€_-;_-@_-"/>
    <numFmt numFmtId="166" formatCode="_-* #,##0.0000_-;\-* #,##0.0000_-;_-* &quot;-&quot;??_-;_-@_-"/>
    <numFmt numFmtId="167" formatCode="yyyy\-mm\-dd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7" fillId="8" borderId="0" applyNumberFormat="0" applyBorder="0" applyAlignment="0" applyProtection="0"/>
    <xf numFmtId="0" fontId="5" fillId="9" borderId="0" applyNumberFormat="0" applyBorder="0" applyAlignment="0" applyProtection="0"/>
    <xf numFmtId="0" fontId="10" fillId="0" borderId="0"/>
  </cellStyleXfs>
  <cellXfs count="112">
    <xf numFmtId="0" fontId="0" fillId="0" borderId="0" xfId="0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43" fontId="0" fillId="0" borderId="0" xfId="1" applyFon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2" fontId="0" fillId="4" borderId="7" xfId="0" applyNumberFormat="1" applyFill="1" applyBorder="1"/>
    <xf numFmtId="164" fontId="0" fillId="4" borderId="7" xfId="0" applyNumberFormat="1" applyFill="1" applyBorder="1"/>
    <xf numFmtId="2" fontId="0" fillId="4" borderId="6" xfId="0" applyNumberFormat="1" applyFill="1" applyBorder="1"/>
    <xf numFmtId="0" fontId="0" fillId="4" borderId="7" xfId="0" applyFill="1" applyBorder="1" applyAlignment="1">
      <alignment horizontal="center"/>
    </xf>
    <xf numFmtId="43" fontId="0" fillId="4" borderId="7" xfId="1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 vertical="center"/>
    </xf>
    <xf numFmtId="2" fontId="0" fillId="4" borderId="0" xfId="0" applyNumberFormat="1" applyFill="1" applyBorder="1"/>
    <xf numFmtId="164" fontId="0" fillId="4" borderId="0" xfId="0" applyNumberFormat="1" applyFill="1" applyBorder="1"/>
    <xf numFmtId="2" fontId="0" fillId="4" borderId="9" xfId="0" applyNumberFormat="1" applyFill="1" applyBorder="1"/>
    <xf numFmtId="0" fontId="0" fillId="4" borderId="0" xfId="0" applyFill="1" applyBorder="1" applyAlignment="1">
      <alignment horizontal="center"/>
    </xf>
    <xf numFmtId="43" fontId="0" fillId="4" borderId="0" xfId="1" applyFont="1" applyFill="1" applyBorder="1" applyAlignment="1">
      <alignment horizontal="center"/>
    </xf>
    <xf numFmtId="0" fontId="0" fillId="4" borderId="0" xfId="0" applyFill="1" applyBorder="1"/>
    <xf numFmtId="0" fontId="0" fillId="4" borderId="9" xfId="0" applyFill="1" applyBorder="1"/>
    <xf numFmtId="20" fontId="0" fillId="5" borderId="8" xfId="0" applyNumberFormat="1" applyFill="1" applyBorder="1"/>
    <xf numFmtId="0" fontId="0" fillId="5" borderId="8" xfId="0" applyFill="1" applyBorder="1" applyAlignment="1">
      <alignment horizontal="center" vertical="center"/>
    </xf>
    <xf numFmtId="2" fontId="0" fillId="5" borderId="0" xfId="0" applyNumberFormat="1" applyFill="1" applyBorder="1"/>
    <xf numFmtId="164" fontId="0" fillId="5" borderId="0" xfId="0" applyNumberFormat="1" applyFill="1" applyBorder="1"/>
    <xf numFmtId="2" fontId="0" fillId="5" borderId="9" xfId="0" applyNumberFormat="1" applyFill="1" applyBorder="1"/>
    <xf numFmtId="0" fontId="0" fillId="5" borderId="0" xfId="0" applyFill="1" applyBorder="1" applyAlignment="1">
      <alignment horizontal="center"/>
    </xf>
    <xf numFmtId="43" fontId="0" fillId="5" borderId="0" xfId="1" applyFont="1" applyFill="1" applyBorder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horizontal="center" vertical="center"/>
    </xf>
    <xf numFmtId="2" fontId="0" fillId="5" borderId="11" xfId="0" applyNumberFormat="1" applyFill="1" applyBorder="1"/>
    <xf numFmtId="164" fontId="0" fillId="5" borderId="11" xfId="0" applyNumberFormat="1" applyFill="1" applyBorder="1"/>
    <xf numFmtId="2" fontId="0" fillId="5" borderId="12" xfId="0" applyNumberFormat="1" applyFill="1" applyBorder="1"/>
    <xf numFmtId="0" fontId="0" fillId="5" borderId="11" xfId="0" applyFill="1" applyBorder="1" applyAlignment="1">
      <alignment horizontal="center"/>
    </xf>
    <xf numFmtId="0" fontId="0" fillId="5" borderId="11" xfId="0" applyFill="1" applyBorder="1"/>
    <xf numFmtId="0" fontId="0" fillId="5" borderId="12" xfId="0" applyFill="1" applyBorder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0" fillId="6" borderId="7" xfId="0" applyFill="1" applyBorder="1"/>
    <xf numFmtId="0" fontId="0" fillId="0" borderId="13" xfId="0" applyBorder="1"/>
    <xf numFmtId="0" fontId="6" fillId="0" borderId="13" xfId="0" applyFont="1" applyBorder="1" applyAlignment="1">
      <alignment horizontal="left" indent="1"/>
    </xf>
    <xf numFmtId="0" fontId="4" fillId="0" borderId="13" xfId="0" applyFont="1" applyBorder="1" applyAlignment="1">
      <alignment horizontal="left"/>
    </xf>
    <xf numFmtId="0" fontId="4" fillId="0" borderId="13" xfId="0" applyFont="1" applyBorder="1"/>
    <xf numFmtId="0" fontId="4" fillId="0" borderId="14" xfId="0" applyFont="1" applyBorder="1" applyAlignment="1">
      <alignment horizontal="left"/>
    </xf>
    <xf numFmtId="165" fontId="5" fillId="3" borderId="11" xfId="3" applyNumberFormat="1" applyBorder="1" applyAlignment="1">
      <alignment horizontal="center"/>
    </xf>
    <xf numFmtId="0" fontId="0" fillId="6" borderId="11" xfId="0" applyFill="1" applyBorder="1"/>
    <xf numFmtId="166" fontId="0" fillId="4" borderId="7" xfId="1" applyNumberFormat="1" applyFont="1" applyFill="1" applyBorder="1" applyAlignment="1">
      <alignment horizontal="center"/>
    </xf>
    <xf numFmtId="166" fontId="0" fillId="4" borderId="0" xfId="1" applyNumberFormat="1" applyFont="1" applyFill="1" applyBorder="1" applyAlignment="1">
      <alignment horizontal="center"/>
    </xf>
    <xf numFmtId="166" fontId="0" fillId="5" borderId="0" xfId="1" applyNumberFormat="1" applyFont="1" applyFill="1" applyBorder="1" applyAlignment="1">
      <alignment horizontal="center"/>
    </xf>
    <xf numFmtId="0" fontId="8" fillId="0" borderId="13" xfId="0" applyFont="1" applyBorder="1" applyAlignment="1">
      <alignment horizontal="left" indent="1"/>
    </xf>
    <xf numFmtId="165" fontId="5" fillId="10" borderId="11" xfId="3" applyNumberFormat="1" applyFont="1" applyFill="1" applyBorder="1" applyAlignment="1">
      <alignment horizontal="center"/>
    </xf>
    <xf numFmtId="165" fontId="5" fillId="3" borderId="0" xfId="3" applyNumberFormat="1" applyBorder="1" applyAlignment="1">
      <alignment horizontal="center"/>
    </xf>
    <xf numFmtId="0" fontId="0" fillId="6" borderId="0" xfId="0" applyFill="1" applyBorder="1"/>
    <xf numFmtId="165" fontId="5" fillId="3" borderId="9" xfId="3" applyNumberFormat="1" applyBorder="1" applyAlignment="1">
      <alignment horizontal="center"/>
    </xf>
    <xf numFmtId="43" fontId="3" fillId="2" borderId="0" xfId="2" applyNumberFormat="1" applyBorder="1" applyAlignment="1">
      <alignment horizontal="center"/>
    </xf>
    <xf numFmtId="43" fontId="3" fillId="2" borderId="9" xfId="2" applyNumberFormat="1" applyBorder="1" applyAlignment="1">
      <alignment horizontal="center"/>
    </xf>
    <xf numFmtId="43" fontId="3" fillId="7" borderId="0" xfId="2" applyNumberFormat="1" applyFill="1" applyBorder="1" applyAlignment="1">
      <alignment horizontal="center"/>
    </xf>
    <xf numFmtId="0" fontId="0" fillId="0" borderId="0" xfId="0" applyBorder="1"/>
    <xf numFmtId="165" fontId="5" fillId="10" borderId="0" xfId="0" applyNumberFormat="1" applyFont="1" applyFill="1" applyBorder="1" applyAlignment="1">
      <alignment horizontal="center"/>
    </xf>
    <xf numFmtId="165" fontId="5" fillId="10" borderId="9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3" fontId="7" fillId="8" borderId="0" xfId="4" applyNumberFormat="1" applyBorder="1"/>
    <xf numFmtId="43" fontId="7" fillId="8" borderId="9" xfId="4" applyNumberFormat="1" applyBorder="1"/>
    <xf numFmtId="43" fontId="9" fillId="9" borderId="0" xfId="5" applyNumberFormat="1" applyFont="1" applyBorder="1" applyAlignment="1">
      <alignment horizontal="left" indent="1"/>
    </xf>
    <xf numFmtId="43" fontId="7" fillId="7" borderId="0" xfId="4" applyNumberFormat="1" applyFill="1" applyBorder="1"/>
    <xf numFmtId="43" fontId="7" fillId="7" borderId="9" xfId="4" applyNumberFormat="1" applyFill="1" applyBorder="1"/>
    <xf numFmtId="165" fontId="5" fillId="10" borderId="0" xfId="3" applyNumberFormat="1" applyFont="1" applyFill="1" applyBorder="1" applyAlignment="1">
      <alignment horizontal="center"/>
    </xf>
    <xf numFmtId="165" fontId="5" fillId="3" borderId="12" xfId="3" applyNumberFormat="1" applyBorder="1" applyAlignment="1">
      <alignment horizontal="center"/>
    </xf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5" xfId="0" applyNumberFormat="1" applyBorder="1" applyAlignment="1">
      <alignment horizontal="center" vertical="top"/>
    </xf>
    <xf numFmtId="20" fontId="0" fillId="0" borderId="8" xfId="0" applyNumberFormat="1" applyBorder="1" applyAlignment="1">
      <alignment horizontal="center" vertical="top"/>
    </xf>
    <xf numFmtId="20" fontId="0" fillId="0" borderId="10" xfId="0" applyNumberForma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1" fillId="11" borderId="15" xfId="6" applyNumberFormat="1" applyFont="1" applyFill="1" applyBorder="1" applyAlignment="1">
      <alignment horizontal="center"/>
    </xf>
    <xf numFmtId="0" fontId="11" fillId="11" borderId="16" xfId="6" applyNumberFormat="1" applyFont="1" applyFill="1" applyBorder="1" applyAlignment="1">
      <alignment horizontal="center"/>
    </xf>
    <xf numFmtId="4" fontId="0" fillId="0" borderId="0" xfId="0" applyNumberFormat="1"/>
    <xf numFmtId="167" fontId="0" fillId="0" borderId="0" xfId="0" applyNumberFormat="1"/>
    <xf numFmtId="20" fontId="0" fillId="6" borderId="0" xfId="0" applyNumberFormat="1" applyFill="1"/>
    <xf numFmtId="0" fontId="0" fillId="6" borderId="0" xfId="0" applyFill="1"/>
    <xf numFmtId="4" fontId="0" fillId="6" borderId="0" xfId="0" applyNumberFormat="1" applyFill="1"/>
    <xf numFmtId="43" fontId="0" fillId="6" borderId="0" xfId="0" applyNumberFormat="1" applyFill="1"/>
    <xf numFmtId="20" fontId="0" fillId="12" borderId="0" xfId="0" applyNumberFormat="1" applyFill="1"/>
    <xf numFmtId="0" fontId="0" fillId="12" borderId="0" xfId="0" applyFill="1"/>
    <xf numFmtId="4" fontId="0" fillId="12" borderId="0" xfId="0" applyNumberFormat="1" applyFill="1"/>
    <xf numFmtId="43" fontId="0" fillId="12" borderId="0" xfId="0" applyNumberFormat="1" applyFill="1"/>
  </cellXfs>
  <cellStyles count="7">
    <cellStyle name="Accent3" xfId="5" builtinId="37"/>
    <cellStyle name="Accent6" xfId="3" builtinId="49"/>
    <cellStyle name="Bad" xfId="4" builtinId="27"/>
    <cellStyle name="Comma" xfId="1" builtinId="3"/>
    <cellStyle name="Good" xfId="2" builtinId="26"/>
    <cellStyle name="Normal" xfId="0" builtinId="0"/>
    <cellStyle name="Normal_Sheet2" xfId="6" xr:uid="{D0C7361A-2EF7-48CF-9BE5-910BD75632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ownsend\Documents\GitHub\ebSiena-DemoSystemData\Prospects\HomeSend\XML%20Deal%20Generator\XMLDealGenerator-WorkshopUseCase1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ounts"/>
      <sheetName val="SpotUpload"/>
      <sheetName val="Sheet3"/>
      <sheetName val="StatementUpload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69F2-8269-48D9-94D5-58CB15267EF2}">
  <dimension ref="A1:B13"/>
  <sheetViews>
    <sheetView workbookViewId="0">
      <selection activeCell="E7" sqref="E7"/>
    </sheetView>
  </sheetViews>
  <sheetFormatPr defaultRowHeight="15" x14ac:dyDescent="0.25"/>
  <cols>
    <col min="1" max="1" width="33.7109375" customWidth="1"/>
    <col min="2" max="2" width="85" customWidth="1"/>
  </cols>
  <sheetData>
    <row r="1" spans="1:2" x14ac:dyDescent="0.25">
      <c r="A1" s="52" t="s">
        <v>46</v>
      </c>
      <c r="B1" t="s">
        <v>47</v>
      </c>
    </row>
    <row r="2" spans="1:2" x14ac:dyDescent="0.25">
      <c r="A2" t="s">
        <v>29</v>
      </c>
      <c r="B2" t="s">
        <v>39</v>
      </c>
    </row>
    <row r="3" spans="1:2" x14ac:dyDescent="0.25">
      <c r="A3" t="s">
        <v>44</v>
      </c>
      <c r="B3" t="s">
        <v>45</v>
      </c>
    </row>
    <row r="4" spans="1:2" ht="30" x14ac:dyDescent="0.25">
      <c r="A4" t="s">
        <v>30</v>
      </c>
      <c r="B4" s="88" t="s">
        <v>49</v>
      </c>
    </row>
    <row r="5" spans="1:2" ht="34.5" customHeight="1" x14ac:dyDescent="0.25">
      <c r="A5" t="s">
        <v>31</v>
      </c>
      <c r="B5" t="s">
        <v>40</v>
      </c>
    </row>
    <row r="6" spans="1:2" x14ac:dyDescent="0.25">
      <c r="A6" t="s">
        <v>32</v>
      </c>
      <c r="B6" t="s">
        <v>41</v>
      </c>
    </row>
    <row r="7" spans="1:2" x14ac:dyDescent="0.25">
      <c r="A7" t="s">
        <v>33</v>
      </c>
      <c r="B7" t="s">
        <v>42</v>
      </c>
    </row>
    <row r="8" spans="1:2" x14ac:dyDescent="0.25">
      <c r="A8" t="s">
        <v>34</v>
      </c>
      <c r="B8" t="s">
        <v>43</v>
      </c>
    </row>
    <row r="10" spans="1:2" x14ac:dyDescent="0.25">
      <c r="A10" s="52" t="s">
        <v>35</v>
      </c>
      <c r="B10" t="s">
        <v>36</v>
      </c>
    </row>
    <row r="11" spans="1:2" x14ac:dyDescent="0.25">
      <c r="B11" t="s">
        <v>37</v>
      </c>
    </row>
    <row r="12" spans="1:2" x14ac:dyDescent="0.25">
      <c r="B12" t="s">
        <v>48</v>
      </c>
    </row>
    <row r="13" spans="1:2" x14ac:dyDescent="0.25">
      <c r="B1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E60DE-0E2C-4C38-80F2-3DE0B2E68BA7}">
  <dimension ref="A1:P18"/>
  <sheetViews>
    <sheetView workbookViewId="0">
      <selection activeCell="B9" sqref="B9:C16"/>
    </sheetView>
  </sheetViews>
  <sheetFormatPr defaultRowHeight="15" x14ac:dyDescent="0.25"/>
  <cols>
    <col min="1" max="1" width="15.140625" customWidth="1"/>
    <col min="2" max="2" width="15.85546875" bestFit="1" customWidth="1"/>
    <col min="3" max="3" width="16.5703125" customWidth="1"/>
    <col min="4" max="4" width="13.7109375" customWidth="1"/>
    <col min="5" max="5" width="11.5703125" bestFit="1" customWidth="1"/>
    <col min="6" max="7" width="19.5703125" style="12" customWidth="1"/>
    <col min="8" max="8" width="22.42578125" customWidth="1"/>
    <col min="9" max="9" width="12.28515625" customWidth="1"/>
    <col min="10" max="10" width="16.140625" customWidth="1"/>
    <col min="11" max="11" width="11.7109375" customWidth="1"/>
    <col min="12" max="12" width="9.7109375" customWidth="1"/>
    <col min="13" max="13" width="12" customWidth="1"/>
    <col min="14" max="14" width="10.42578125" customWidth="1"/>
    <col min="15" max="15" width="16" customWidth="1"/>
    <col min="16" max="16" width="14.7109375" customWidth="1"/>
  </cols>
  <sheetData>
    <row r="1" spans="1:16" ht="19.5" thickBot="1" x14ac:dyDescent="0.35">
      <c r="A1" s="1" t="s">
        <v>0</v>
      </c>
      <c r="B1" s="89" t="s">
        <v>1</v>
      </c>
      <c r="C1" s="90"/>
      <c r="D1" s="90"/>
      <c r="E1" s="91"/>
      <c r="F1" s="92" t="s">
        <v>2</v>
      </c>
      <c r="G1" s="93"/>
      <c r="H1" s="94"/>
      <c r="I1" s="92" t="s">
        <v>3</v>
      </c>
      <c r="J1" s="93"/>
      <c r="K1" s="94"/>
      <c r="L1" s="92" t="s">
        <v>4</v>
      </c>
      <c r="M1" s="93"/>
      <c r="N1" s="94"/>
      <c r="O1" s="92" t="s">
        <v>5</v>
      </c>
      <c r="P1" s="94"/>
    </row>
    <row r="2" spans="1:16" ht="15.75" thickBot="1" x14ac:dyDescent="0.3">
      <c r="A2" s="2" t="s">
        <v>6</v>
      </c>
      <c r="B2" s="3" t="s">
        <v>7</v>
      </c>
      <c r="C2" s="4" t="s">
        <v>9</v>
      </c>
      <c r="D2" s="4" t="s">
        <v>8</v>
      </c>
      <c r="E2" s="10" t="s">
        <v>13</v>
      </c>
      <c r="F2" s="2" t="s">
        <v>10</v>
      </c>
      <c r="G2" s="13" t="s">
        <v>11</v>
      </c>
      <c r="H2" s="5" t="s">
        <v>27</v>
      </c>
      <c r="I2" s="2" t="s">
        <v>10</v>
      </c>
      <c r="J2" s="5" t="s">
        <v>11</v>
      </c>
      <c r="K2" s="6" t="s">
        <v>8</v>
      </c>
      <c r="L2" s="5" t="s">
        <v>10</v>
      </c>
      <c r="M2" s="5" t="s">
        <v>11</v>
      </c>
      <c r="N2" s="5" t="s">
        <v>8</v>
      </c>
      <c r="O2" s="2" t="s">
        <v>10</v>
      </c>
      <c r="P2" s="6" t="s">
        <v>11</v>
      </c>
    </row>
    <row r="3" spans="1:16" x14ac:dyDescent="0.25">
      <c r="A3" s="15">
        <v>0.34027777777777773</v>
      </c>
      <c r="B3" s="16" t="s">
        <v>12</v>
      </c>
      <c r="C3" s="17">
        <v>125</v>
      </c>
      <c r="D3" s="18">
        <v>1.379515</v>
      </c>
      <c r="E3" s="19">
        <f>+C3*D3</f>
        <v>172.43937500000001</v>
      </c>
      <c r="F3" s="20" t="s">
        <v>12</v>
      </c>
      <c r="G3" s="21">
        <v>21000</v>
      </c>
      <c r="H3" s="63">
        <v>1.3795999999999999</v>
      </c>
      <c r="I3" s="22"/>
      <c r="J3" s="23"/>
      <c r="K3" s="24"/>
      <c r="L3" s="22"/>
      <c r="M3" s="23"/>
      <c r="N3" s="24"/>
      <c r="O3" s="23"/>
      <c r="P3" s="24"/>
    </row>
    <row r="4" spans="1:16" x14ac:dyDescent="0.25">
      <c r="A4" s="25"/>
      <c r="B4" s="26" t="s">
        <v>12</v>
      </c>
      <c r="C4" s="27">
        <v>2500</v>
      </c>
      <c r="D4" s="28">
        <v>1.3795170000000001</v>
      </c>
      <c r="E4" s="29">
        <f t="shared" ref="E4:E16" si="0">+C4*D4</f>
        <v>3448.7925000000005</v>
      </c>
      <c r="F4" s="30"/>
      <c r="G4" s="31"/>
      <c r="H4" s="64"/>
      <c r="I4" s="25"/>
      <c r="J4" s="32"/>
      <c r="K4" s="33"/>
      <c r="L4" s="25"/>
      <c r="M4" s="32"/>
      <c r="N4" s="33"/>
      <c r="O4" s="32"/>
      <c r="P4" s="33"/>
    </row>
    <row r="5" spans="1:16" x14ac:dyDescent="0.25">
      <c r="A5" s="25"/>
      <c r="B5" s="26" t="s">
        <v>12</v>
      </c>
      <c r="C5" s="27">
        <v>1500</v>
      </c>
      <c r="D5" s="28">
        <v>1.379499</v>
      </c>
      <c r="E5" s="29">
        <f t="shared" si="0"/>
        <v>2069.2485000000001</v>
      </c>
      <c r="F5" s="30"/>
      <c r="G5" s="31"/>
      <c r="H5" s="64"/>
      <c r="I5" s="25"/>
      <c r="J5" s="32"/>
      <c r="K5" s="33"/>
      <c r="L5" s="25"/>
      <c r="M5" s="32"/>
      <c r="N5" s="33"/>
      <c r="O5" s="32"/>
      <c r="P5" s="33"/>
    </row>
    <row r="6" spans="1:16" x14ac:dyDescent="0.25">
      <c r="A6" s="25"/>
      <c r="B6" s="26" t="s">
        <v>12</v>
      </c>
      <c r="C6" s="27">
        <v>352</v>
      </c>
      <c r="D6" s="28">
        <v>1.379337</v>
      </c>
      <c r="E6" s="29">
        <f t="shared" si="0"/>
        <v>485.52662400000003</v>
      </c>
      <c r="F6" s="30"/>
      <c r="G6" s="31"/>
      <c r="H6" s="64"/>
      <c r="I6" s="25"/>
      <c r="J6" s="32"/>
      <c r="K6" s="33"/>
      <c r="L6" s="25"/>
      <c r="M6" s="32"/>
      <c r="N6" s="33"/>
      <c r="O6" s="32"/>
      <c r="P6" s="33"/>
    </row>
    <row r="7" spans="1:16" x14ac:dyDescent="0.25">
      <c r="A7" s="25"/>
      <c r="B7" s="26" t="s">
        <v>12</v>
      </c>
      <c r="C7" s="27">
        <v>845</v>
      </c>
      <c r="D7" s="28">
        <v>1.378911</v>
      </c>
      <c r="E7" s="29">
        <f t="shared" si="0"/>
        <v>1165.179795</v>
      </c>
      <c r="F7" s="30"/>
      <c r="G7" s="31"/>
      <c r="H7" s="64"/>
      <c r="I7" s="25"/>
      <c r="J7" s="32"/>
      <c r="K7" s="33"/>
      <c r="L7" s="25"/>
      <c r="M7" s="32"/>
      <c r="N7" s="33"/>
      <c r="O7" s="32"/>
      <c r="P7" s="33"/>
    </row>
    <row r="8" spans="1:16" x14ac:dyDescent="0.25">
      <c r="A8" s="25"/>
      <c r="B8" s="26" t="s">
        <v>12</v>
      </c>
      <c r="C8" s="27">
        <v>15231</v>
      </c>
      <c r="D8" s="28">
        <v>1.3789393999999999</v>
      </c>
      <c r="E8" s="29">
        <f t="shared" si="0"/>
        <v>21002.6260014</v>
      </c>
      <c r="F8" s="30"/>
      <c r="G8" s="31"/>
      <c r="H8" s="64"/>
      <c r="I8" s="25"/>
      <c r="J8" s="32"/>
      <c r="K8" s="33"/>
      <c r="L8" s="25"/>
      <c r="M8" s="32"/>
      <c r="N8" s="33"/>
      <c r="O8" s="32"/>
      <c r="P8" s="33"/>
    </row>
    <row r="9" spans="1:16" x14ac:dyDescent="0.25">
      <c r="A9" s="34">
        <v>0.38194444444444442</v>
      </c>
      <c r="B9" s="35" t="s">
        <v>12</v>
      </c>
      <c r="C9" s="36">
        <v>715</v>
      </c>
      <c r="D9" s="37">
        <v>1.3788005999999999</v>
      </c>
      <c r="E9" s="38">
        <f t="shared" si="0"/>
        <v>985.84242899999992</v>
      </c>
      <c r="F9" s="39" t="s">
        <v>12</v>
      </c>
      <c r="G9" s="40">
        <v>25000</v>
      </c>
      <c r="H9" s="65">
        <v>1.3788</v>
      </c>
      <c r="I9" s="41"/>
      <c r="J9" s="42"/>
      <c r="K9" s="43"/>
      <c r="L9" s="41"/>
      <c r="M9" s="42"/>
      <c r="N9" s="43"/>
      <c r="O9" s="42"/>
      <c r="P9" s="43"/>
    </row>
    <row r="10" spans="1:16" x14ac:dyDescent="0.25">
      <c r="A10" s="41"/>
      <c r="B10" s="35" t="s">
        <v>12</v>
      </c>
      <c r="C10" s="36">
        <v>100</v>
      </c>
      <c r="D10" s="37">
        <v>1.3786617999999999</v>
      </c>
      <c r="E10" s="38">
        <f t="shared" si="0"/>
        <v>137.86617999999999</v>
      </c>
      <c r="F10" s="39"/>
      <c r="G10" s="39"/>
      <c r="H10" s="39"/>
      <c r="I10" s="41"/>
      <c r="J10" s="42"/>
      <c r="K10" s="43"/>
      <c r="L10" s="41"/>
      <c r="M10" s="42"/>
      <c r="N10" s="43"/>
      <c r="O10" s="42"/>
      <c r="P10" s="43"/>
    </row>
    <row r="11" spans="1:16" x14ac:dyDescent="0.25">
      <c r="A11" s="41"/>
      <c r="B11" s="35" t="s">
        <v>12</v>
      </c>
      <c r="C11" s="36">
        <v>20000</v>
      </c>
      <c r="D11" s="37">
        <v>1.3785229999999999</v>
      </c>
      <c r="E11" s="38">
        <f t="shared" si="0"/>
        <v>27570.46</v>
      </c>
      <c r="F11" s="39"/>
      <c r="G11" s="39"/>
      <c r="H11" s="39"/>
      <c r="I11" s="41"/>
      <c r="J11" s="42"/>
      <c r="K11" s="43"/>
      <c r="L11" s="41"/>
      <c r="M11" s="42"/>
      <c r="N11" s="43"/>
      <c r="O11" s="42"/>
      <c r="P11" s="43"/>
    </row>
    <row r="12" spans="1:16" x14ac:dyDescent="0.25">
      <c r="A12" s="41"/>
      <c r="B12" s="35" t="s">
        <v>12</v>
      </c>
      <c r="C12" s="36">
        <v>1500</v>
      </c>
      <c r="D12" s="37">
        <v>1.3783841999999999</v>
      </c>
      <c r="E12" s="38">
        <f t="shared" si="0"/>
        <v>2067.5762999999997</v>
      </c>
      <c r="F12" s="39"/>
      <c r="G12" s="39"/>
      <c r="H12" s="39"/>
      <c r="I12" s="41"/>
      <c r="J12" s="42"/>
      <c r="K12" s="43"/>
      <c r="L12" s="41"/>
      <c r="M12" s="42"/>
      <c r="N12" s="43"/>
      <c r="O12" s="42"/>
      <c r="P12" s="43"/>
    </row>
    <row r="13" spans="1:16" x14ac:dyDescent="0.25">
      <c r="A13" s="41"/>
      <c r="B13" s="35" t="s">
        <v>12</v>
      </c>
      <c r="C13" s="36">
        <v>950</v>
      </c>
      <c r="D13" s="37">
        <v>1.3782454</v>
      </c>
      <c r="E13" s="38">
        <f t="shared" si="0"/>
        <v>1309.33313</v>
      </c>
      <c r="F13" s="39"/>
      <c r="G13" s="39"/>
      <c r="H13" s="39"/>
      <c r="I13" s="41"/>
      <c r="J13" s="42"/>
      <c r="K13" s="43"/>
      <c r="L13" s="41"/>
      <c r="M13" s="42"/>
      <c r="N13" s="43"/>
      <c r="O13" s="42"/>
      <c r="P13" s="43"/>
    </row>
    <row r="14" spans="1:16" x14ac:dyDescent="0.25">
      <c r="A14" s="41"/>
      <c r="B14" s="35" t="s">
        <v>12</v>
      </c>
      <c r="C14" s="36">
        <v>751</v>
      </c>
      <c r="D14" s="37">
        <v>1.3781066</v>
      </c>
      <c r="E14" s="38">
        <f t="shared" si="0"/>
        <v>1034.9580566</v>
      </c>
      <c r="F14" s="39"/>
      <c r="G14" s="39"/>
      <c r="H14" s="39"/>
      <c r="I14" s="41"/>
      <c r="J14" s="42"/>
      <c r="K14" s="43"/>
      <c r="L14" s="41"/>
      <c r="M14" s="42"/>
      <c r="N14" s="43"/>
      <c r="O14" s="42"/>
      <c r="P14" s="43"/>
    </row>
    <row r="15" spans="1:16" x14ac:dyDescent="0.25">
      <c r="A15" s="41"/>
      <c r="B15" s="35" t="s">
        <v>12</v>
      </c>
      <c r="C15" s="36">
        <v>3252</v>
      </c>
      <c r="D15" s="37">
        <v>1.3779678</v>
      </c>
      <c r="E15" s="38">
        <f t="shared" si="0"/>
        <v>4481.1512855999999</v>
      </c>
      <c r="F15" s="39"/>
      <c r="G15" s="39"/>
      <c r="H15" s="39"/>
      <c r="I15" s="41"/>
      <c r="J15" s="42"/>
      <c r="K15" s="43"/>
      <c r="L15" s="41"/>
      <c r="M15" s="42"/>
      <c r="N15" s="43"/>
      <c r="O15" s="42"/>
      <c r="P15" s="43"/>
    </row>
    <row r="16" spans="1:16" ht="15.75" thickBot="1" x14ac:dyDescent="0.3">
      <c r="A16" s="44"/>
      <c r="B16" s="45" t="s">
        <v>12</v>
      </c>
      <c r="C16" s="46">
        <v>174</v>
      </c>
      <c r="D16" s="47">
        <v>1.377829</v>
      </c>
      <c r="E16" s="48">
        <f t="shared" si="0"/>
        <v>239.74224599999999</v>
      </c>
      <c r="F16" s="49"/>
      <c r="G16" s="49"/>
      <c r="H16" s="49"/>
      <c r="I16" s="44"/>
      <c r="J16" s="50"/>
      <c r="K16" s="51"/>
      <c r="L16" s="44"/>
      <c r="M16" s="50"/>
      <c r="N16" s="51"/>
      <c r="O16" s="50"/>
      <c r="P16" s="51"/>
    </row>
    <row r="18" spans="3:3" x14ac:dyDescent="0.25">
      <c r="C18" s="11">
        <f>SUM(C3:C17)</f>
        <v>47995</v>
      </c>
    </row>
  </sheetData>
  <mergeCells count="5">
    <mergeCell ref="B1:E1"/>
    <mergeCell ref="F1:H1"/>
    <mergeCell ref="I1:K1"/>
    <mergeCell ref="L1:N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1DFE-FA49-4B11-B480-B44D189BDB0E}">
  <dimension ref="A1:G40"/>
  <sheetViews>
    <sheetView zoomScale="60" zoomScaleNormal="60" workbookViewId="0">
      <selection activeCell="I5" sqref="I5"/>
    </sheetView>
  </sheetViews>
  <sheetFormatPr defaultRowHeight="15" x14ac:dyDescent="0.25"/>
  <cols>
    <col min="1" max="1" width="5.42578125" bestFit="1" customWidth="1"/>
    <col min="2" max="2" width="25.140625" customWidth="1"/>
    <col min="3" max="3" width="16.140625" customWidth="1"/>
    <col min="4" max="4" width="19.42578125" customWidth="1"/>
    <col min="6" max="6" width="24.28515625" customWidth="1"/>
    <col min="7" max="7" width="23.7109375" customWidth="1"/>
  </cols>
  <sheetData>
    <row r="1" spans="1:7" ht="15.75" thickBot="1" x14ac:dyDescent="0.3">
      <c r="A1" s="85" t="s">
        <v>6</v>
      </c>
      <c r="B1" s="53" t="s">
        <v>14</v>
      </c>
      <c r="C1" s="86" t="s">
        <v>15</v>
      </c>
      <c r="D1" s="86" t="s">
        <v>16</v>
      </c>
      <c r="E1" s="55"/>
      <c r="F1" s="86" t="s">
        <v>25</v>
      </c>
      <c r="G1" s="87" t="s">
        <v>26</v>
      </c>
    </row>
    <row r="2" spans="1:7" x14ac:dyDescent="0.25">
      <c r="A2" s="95">
        <v>0.34027777777777773</v>
      </c>
      <c r="B2" s="54" t="s">
        <v>17</v>
      </c>
      <c r="C2" s="14"/>
      <c r="D2" s="7"/>
      <c r="E2" s="55"/>
      <c r="F2" s="7"/>
      <c r="G2" s="8"/>
    </row>
    <row r="3" spans="1:7" x14ac:dyDescent="0.25">
      <c r="A3" s="96"/>
      <c r="B3" s="56" t="s">
        <v>2</v>
      </c>
      <c r="C3" s="68">
        <f>C4-C5</f>
        <v>21000</v>
      </c>
      <c r="D3" s="68">
        <f>D4-D5</f>
        <v>21000</v>
      </c>
      <c r="E3" s="69"/>
      <c r="F3" s="68">
        <f>F4-F5</f>
        <v>28971.599999999999</v>
      </c>
      <c r="G3" s="70">
        <f>G4-G5</f>
        <v>28971.599999999999</v>
      </c>
    </row>
    <row r="4" spans="1:7" x14ac:dyDescent="0.25">
      <c r="A4" s="96"/>
      <c r="B4" s="57" t="s">
        <v>18</v>
      </c>
      <c r="C4" s="71">
        <f>+Instructions!G3</f>
        <v>21000</v>
      </c>
      <c r="D4" s="71">
        <f>C4</f>
        <v>21000</v>
      </c>
      <c r="E4" s="69"/>
      <c r="F4" s="71">
        <f>+Instructions!G3*Instructions!H3</f>
        <v>28971.599999999999</v>
      </c>
      <c r="G4" s="72">
        <f>+F4</f>
        <v>28971.599999999999</v>
      </c>
    </row>
    <row r="5" spans="1:7" x14ac:dyDescent="0.25">
      <c r="A5" s="96"/>
      <c r="B5" s="57" t="s">
        <v>19</v>
      </c>
      <c r="C5" s="73"/>
      <c r="D5" s="73"/>
      <c r="E5" s="69"/>
      <c r="F5" s="74"/>
      <c r="G5" s="9"/>
    </row>
    <row r="6" spans="1:7" x14ac:dyDescent="0.25">
      <c r="A6" s="96"/>
      <c r="B6" s="56" t="s">
        <v>20</v>
      </c>
      <c r="C6" s="75">
        <f>+C7-C8</f>
        <v>-20553</v>
      </c>
      <c r="D6" s="75">
        <f>+D7-D8</f>
        <v>-20553</v>
      </c>
      <c r="E6" s="69"/>
      <c r="F6" s="75">
        <f>+F7-F8</f>
        <v>-28343.812795400001</v>
      </c>
      <c r="G6" s="76">
        <f>+G7-G8</f>
        <v>-28343.812795400001</v>
      </c>
    </row>
    <row r="7" spans="1:7" x14ac:dyDescent="0.25">
      <c r="A7" s="96"/>
      <c r="B7" s="57" t="s">
        <v>18</v>
      </c>
      <c r="C7" s="77"/>
      <c r="D7" s="77"/>
      <c r="E7" s="69"/>
      <c r="F7" s="74"/>
      <c r="G7" s="9"/>
    </row>
    <row r="8" spans="1:7" x14ac:dyDescent="0.25">
      <c r="A8" s="96"/>
      <c r="B8" s="57" t="s">
        <v>19</v>
      </c>
      <c r="C8" s="78">
        <f>+SUM(Instructions!C3:C8)</f>
        <v>20553</v>
      </c>
      <c r="D8" s="78">
        <f>C8</f>
        <v>20553</v>
      </c>
      <c r="E8" s="69"/>
      <c r="F8" s="78">
        <f>SUM(Instructions!E3:E8)</f>
        <v>28343.812795400001</v>
      </c>
      <c r="G8" s="79">
        <f>F8</f>
        <v>28343.812795400001</v>
      </c>
    </row>
    <row r="9" spans="1:7" x14ac:dyDescent="0.25">
      <c r="A9" s="96"/>
      <c r="B9" s="56" t="s">
        <v>3</v>
      </c>
      <c r="C9" s="77"/>
      <c r="D9" s="77"/>
      <c r="E9" s="69"/>
      <c r="F9" s="74"/>
      <c r="G9" s="9"/>
    </row>
    <row r="10" spans="1:7" x14ac:dyDescent="0.25">
      <c r="A10" s="96"/>
      <c r="B10" s="57" t="s">
        <v>18</v>
      </c>
      <c r="C10" s="77"/>
      <c r="D10" s="77"/>
      <c r="E10" s="69"/>
      <c r="F10" s="74"/>
      <c r="G10" s="9"/>
    </row>
    <row r="11" spans="1:7" x14ac:dyDescent="0.25">
      <c r="A11" s="96"/>
      <c r="B11" s="57" t="s">
        <v>19</v>
      </c>
      <c r="C11" s="77"/>
      <c r="D11" s="77"/>
      <c r="E11" s="69"/>
      <c r="F11" s="74"/>
      <c r="G11" s="9"/>
    </row>
    <row r="12" spans="1:7" x14ac:dyDescent="0.25">
      <c r="A12" s="96"/>
      <c r="B12" s="56" t="s">
        <v>21</v>
      </c>
      <c r="C12" s="77"/>
      <c r="D12" s="77"/>
      <c r="E12" s="69"/>
      <c r="F12" s="74"/>
      <c r="G12" s="9"/>
    </row>
    <row r="13" spans="1:7" x14ac:dyDescent="0.25">
      <c r="A13" s="96"/>
      <c r="B13" s="57" t="s">
        <v>18</v>
      </c>
      <c r="C13" s="77"/>
      <c r="D13" s="77"/>
      <c r="E13" s="69"/>
      <c r="F13" s="74"/>
      <c r="G13" s="9"/>
    </row>
    <row r="14" spans="1:7" x14ac:dyDescent="0.25">
      <c r="A14" s="96"/>
      <c r="B14" s="57" t="s">
        <v>19</v>
      </c>
      <c r="C14" s="77"/>
      <c r="D14" s="77"/>
      <c r="E14" s="69"/>
      <c r="F14" s="74"/>
      <c r="G14" s="9"/>
    </row>
    <row r="15" spans="1:7" x14ac:dyDescent="0.25">
      <c r="A15" s="96"/>
      <c r="B15" s="56" t="s">
        <v>4</v>
      </c>
      <c r="C15" s="77"/>
      <c r="D15" s="77"/>
      <c r="E15" s="69"/>
      <c r="F15" s="74"/>
      <c r="G15" s="9"/>
    </row>
    <row r="16" spans="1:7" x14ac:dyDescent="0.25">
      <c r="A16" s="96"/>
      <c r="B16" s="57" t="s">
        <v>18</v>
      </c>
      <c r="C16" s="77"/>
      <c r="D16" s="77"/>
      <c r="E16" s="69"/>
      <c r="F16" s="74"/>
      <c r="G16" s="9"/>
    </row>
    <row r="17" spans="1:7" x14ac:dyDescent="0.25">
      <c r="A17" s="96"/>
      <c r="B17" s="57" t="s">
        <v>19</v>
      </c>
      <c r="C17" s="77"/>
      <c r="D17" s="77"/>
      <c r="E17" s="69"/>
      <c r="F17" s="74"/>
      <c r="G17" s="9"/>
    </row>
    <row r="18" spans="1:7" x14ac:dyDescent="0.25">
      <c r="A18" s="96"/>
      <c r="B18" s="58" t="s">
        <v>22</v>
      </c>
      <c r="C18" s="68">
        <f>C3+C6+C2+C9</f>
        <v>447</v>
      </c>
      <c r="D18" s="68">
        <f>D3+D6+D2+D9</f>
        <v>447</v>
      </c>
      <c r="E18" s="69"/>
      <c r="F18" s="68">
        <f>F3+F6+F2+F9</f>
        <v>627.78720459999749</v>
      </c>
      <c r="G18" s="70">
        <f>G3+G6+G2+G9</f>
        <v>627.78720459999749</v>
      </c>
    </row>
    <row r="19" spans="1:7" x14ac:dyDescent="0.25">
      <c r="A19" s="96"/>
      <c r="B19" s="59" t="s">
        <v>23</v>
      </c>
      <c r="C19" s="68">
        <f>C15-C12</f>
        <v>0</v>
      </c>
      <c r="D19" s="68">
        <f>D15-D12</f>
        <v>0</v>
      </c>
      <c r="E19" s="69"/>
      <c r="F19" s="68">
        <f>F15-F12</f>
        <v>0</v>
      </c>
      <c r="G19" s="70">
        <f>G15-G12</f>
        <v>0</v>
      </c>
    </row>
    <row r="20" spans="1:7" ht="15.75" thickBot="1" x14ac:dyDescent="0.3">
      <c r="A20" s="97"/>
      <c r="B20" s="60" t="s">
        <v>24</v>
      </c>
      <c r="C20" s="61">
        <f>C18+C19</f>
        <v>447</v>
      </c>
      <c r="D20" s="61">
        <f>D18+D19</f>
        <v>447</v>
      </c>
      <c r="E20" s="62"/>
      <c r="F20" s="61">
        <f>F18+F19</f>
        <v>627.78720459999749</v>
      </c>
      <c r="G20" s="84">
        <f>G18+G19</f>
        <v>627.78720459999749</v>
      </c>
    </row>
    <row r="21" spans="1:7" x14ac:dyDescent="0.25">
      <c r="A21" s="95">
        <v>0.38194444444444442</v>
      </c>
      <c r="B21" s="54" t="s">
        <v>17</v>
      </c>
      <c r="C21" s="14"/>
      <c r="D21" s="7"/>
      <c r="E21" s="55"/>
      <c r="F21" s="7"/>
      <c r="G21" s="8"/>
    </row>
    <row r="22" spans="1:7" x14ac:dyDescent="0.25">
      <c r="A22" s="96"/>
      <c r="B22" s="56" t="s">
        <v>2</v>
      </c>
      <c r="C22" s="68">
        <f>C23-C24</f>
        <v>46000</v>
      </c>
      <c r="D22" s="68">
        <f>D23-D24</f>
        <v>46000</v>
      </c>
      <c r="E22" s="69"/>
      <c r="F22" s="68">
        <f>F23-F24</f>
        <v>63441.599999999999</v>
      </c>
      <c r="G22" s="70">
        <f>G23-G24</f>
        <v>63441.599999999999</v>
      </c>
    </row>
    <row r="23" spans="1:7" x14ac:dyDescent="0.25">
      <c r="A23" s="96"/>
      <c r="B23" s="57" t="s">
        <v>18</v>
      </c>
      <c r="C23" s="71">
        <f>+C4+Instructions!G9</f>
        <v>46000</v>
      </c>
      <c r="D23" s="71">
        <f>C23</f>
        <v>46000</v>
      </c>
      <c r="E23" s="69"/>
      <c r="F23" s="71">
        <f>F4+Instructions!G9*Instructions!H9</f>
        <v>63441.599999999999</v>
      </c>
      <c r="G23" s="72">
        <f>+F23</f>
        <v>63441.599999999999</v>
      </c>
    </row>
    <row r="24" spans="1:7" x14ac:dyDescent="0.25">
      <c r="A24" s="96"/>
      <c r="B24" s="57" t="s">
        <v>19</v>
      </c>
      <c r="C24" s="73"/>
      <c r="D24" s="73"/>
      <c r="E24" s="69"/>
      <c r="F24" s="74"/>
      <c r="G24" s="9"/>
    </row>
    <row r="25" spans="1:7" x14ac:dyDescent="0.25">
      <c r="A25" s="96"/>
      <c r="B25" s="56" t="s">
        <v>20</v>
      </c>
      <c r="C25" s="75">
        <f>+C26-C27</f>
        <v>-47995</v>
      </c>
      <c r="D25" s="75">
        <f>+D26-D27</f>
        <v>-44569</v>
      </c>
      <c r="E25" s="69"/>
      <c r="F25" s="75">
        <f>+F26-F27</f>
        <v>-66170.7424226</v>
      </c>
      <c r="G25" s="76">
        <f>+G26-G27</f>
        <v>-61449.848891000001</v>
      </c>
    </row>
    <row r="26" spans="1:7" x14ac:dyDescent="0.25">
      <c r="A26" s="96"/>
      <c r="B26" s="57" t="s">
        <v>18</v>
      </c>
      <c r="C26" s="77"/>
      <c r="D26" s="77"/>
      <c r="E26" s="69"/>
      <c r="F26" s="74"/>
      <c r="G26" s="9"/>
    </row>
    <row r="27" spans="1:7" x14ac:dyDescent="0.25">
      <c r="A27" s="96"/>
      <c r="B27" s="57" t="s">
        <v>19</v>
      </c>
      <c r="C27" s="78">
        <f>+C8+SUM(Instructions!C9:C14)+C28</f>
        <v>47995</v>
      </c>
      <c r="D27" s="78">
        <f>D8+SUM(Instructions!C9:C14)</f>
        <v>44569</v>
      </c>
      <c r="E27" s="69"/>
      <c r="F27" s="78">
        <f>+F8+SUM(Instructions!E9:E14)+F28</f>
        <v>66170.7424226</v>
      </c>
      <c r="G27" s="79">
        <f>G8+SUM(Instructions!E9:E14)</f>
        <v>61449.848891000001</v>
      </c>
    </row>
    <row r="28" spans="1:7" x14ac:dyDescent="0.25">
      <c r="A28" s="96"/>
      <c r="B28" s="66" t="s">
        <v>28</v>
      </c>
      <c r="C28" s="80">
        <f>+SUM(Instructions!C15:C16)</f>
        <v>3426</v>
      </c>
      <c r="D28" s="81"/>
      <c r="E28" s="69"/>
      <c r="F28" s="80">
        <f>+SUM(Instructions!E15:E16)</f>
        <v>4720.8935315999997</v>
      </c>
      <c r="G28" s="82"/>
    </row>
    <row r="29" spans="1:7" x14ac:dyDescent="0.25">
      <c r="A29" s="96"/>
      <c r="B29" s="56" t="s">
        <v>3</v>
      </c>
      <c r="C29" s="77"/>
      <c r="D29" s="77"/>
      <c r="E29" s="69"/>
      <c r="F29" s="74"/>
      <c r="G29" s="9"/>
    </row>
    <row r="30" spans="1:7" x14ac:dyDescent="0.25">
      <c r="A30" s="96"/>
      <c r="B30" s="57" t="s">
        <v>18</v>
      </c>
      <c r="C30" s="77"/>
      <c r="D30" s="77"/>
      <c r="E30" s="69"/>
      <c r="F30" s="74"/>
      <c r="G30" s="9"/>
    </row>
    <row r="31" spans="1:7" x14ac:dyDescent="0.25">
      <c r="A31" s="96"/>
      <c r="B31" s="57" t="s">
        <v>19</v>
      </c>
      <c r="C31" s="77"/>
      <c r="D31" s="77"/>
      <c r="E31" s="69"/>
      <c r="F31" s="74"/>
      <c r="G31" s="9"/>
    </row>
    <row r="32" spans="1:7" x14ac:dyDescent="0.25">
      <c r="A32" s="96"/>
      <c r="B32" s="56" t="s">
        <v>21</v>
      </c>
      <c r="C32" s="77"/>
      <c r="D32" s="77"/>
      <c r="E32" s="69"/>
      <c r="F32" s="74"/>
      <c r="G32" s="9"/>
    </row>
    <row r="33" spans="1:7" x14ac:dyDescent="0.25">
      <c r="A33" s="96"/>
      <c r="B33" s="57" t="s">
        <v>18</v>
      </c>
      <c r="C33" s="77"/>
      <c r="D33" s="77"/>
      <c r="E33" s="69"/>
      <c r="F33" s="74"/>
      <c r="G33" s="9"/>
    </row>
    <row r="34" spans="1:7" x14ac:dyDescent="0.25">
      <c r="A34" s="96"/>
      <c r="B34" s="57" t="s">
        <v>19</v>
      </c>
      <c r="C34" s="77"/>
      <c r="D34" s="77"/>
      <c r="E34" s="69"/>
      <c r="F34" s="74"/>
      <c r="G34" s="9"/>
    </row>
    <row r="35" spans="1:7" x14ac:dyDescent="0.25">
      <c r="A35" s="96"/>
      <c r="B35" s="56" t="s">
        <v>4</v>
      </c>
      <c r="C35" s="77"/>
      <c r="D35" s="77"/>
      <c r="E35" s="69"/>
      <c r="F35" s="74"/>
      <c r="G35" s="9"/>
    </row>
    <row r="36" spans="1:7" x14ac:dyDescent="0.25">
      <c r="A36" s="96"/>
      <c r="B36" s="57" t="s">
        <v>18</v>
      </c>
      <c r="C36" s="77"/>
      <c r="D36" s="77"/>
      <c r="E36" s="69"/>
      <c r="F36" s="74"/>
      <c r="G36" s="9"/>
    </row>
    <row r="37" spans="1:7" x14ac:dyDescent="0.25">
      <c r="A37" s="96"/>
      <c r="B37" s="57" t="s">
        <v>19</v>
      </c>
      <c r="C37" s="77"/>
      <c r="D37" s="77"/>
      <c r="E37" s="69"/>
      <c r="F37" s="74"/>
      <c r="G37" s="9"/>
    </row>
    <row r="38" spans="1:7" x14ac:dyDescent="0.25">
      <c r="A38" s="96"/>
      <c r="B38" s="58" t="s">
        <v>22</v>
      </c>
      <c r="C38" s="83">
        <f>C22+C25+C21+C29</f>
        <v>-1995</v>
      </c>
      <c r="D38" s="68">
        <f>D22+D25+D21+D29</f>
        <v>1431</v>
      </c>
      <c r="E38" s="69"/>
      <c r="F38" s="83">
        <f>F22+F25+F21+F29</f>
        <v>-2729.1424226000017</v>
      </c>
      <c r="G38" s="70">
        <f>G22+G25+G21+G29</f>
        <v>1991.7511089999971</v>
      </c>
    </row>
    <row r="39" spans="1:7" x14ac:dyDescent="0.25">
      <c r="A39" s="96"/>
      <c r="B39" s="59" t="s">
        <v>23</v>
      </c>
      <c r="C39" s="68">
        <f>C35-C32</f>
        <v>0</v>
      </c>
      <c r="D39" s="68">
        <f>D35-D32</f>
        <v>0</v>
      </c>
      <c r="E39" s="69"/>
      <c r="F39" s="68">
        <f>F35-F32</f>
        <v>0</v>
      </c>
      <c r="G39" s="70">
        <f>G35-G32</f>
        <v>0</v>
      </c>
    </row>
    <row r="40" spans="1:7" ht="15.75" thickBot="1" x14ac:dyDescent="0.3">
      <c r="A40" s="97"/>
      <c r="B40" s="60" t="s">
        <v>24</v>
      </c>
      <c r="C40" s="67">
        <f>C38+C39</f>
        <v>-1995</v>
      </c>
      <c r="D40" s="61">
        <f>D38+D39</f>
        <v>1431</v>
      </c>
      <c r="E40" s="62"/>
      <c r="F40" s="67">
        <f>F38+F39</f>
        <v>-2729.1424226000017</v>
      </c>
      <c r="G40" s="84">
        <f>G38+G39</f>
        <v>1991.7511089999971</v>
      </c>
    </row>
  </sheetData>
  <mergeCells count="2">
    <mergeCell ref="A2:A20"/>
    <mergeCell ref="A21:A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5724-1EF7-448D-A7F5-5182F10F887A}">
  <dimension ref="A1:U17"/>
  <sheetViews>
    <sheetView tabSelected="1" zoomScale="90" zoomScaleNormal="90" workbookViewId="0">
      <selection activeCell="B28" sqref="B28"/>
    </sheetView>
  </sheetViews>
  <sheetFormatPr defaultRowHeight="15" x14ac:dyDescent="0.25"/>
  <cols>
    <col min="2" max="2" width="30.7109375" customWidth="1"/>
    <col min="3" max="3" width="13.140625" customWidth="1"/>
    <col min="4" max="4" width="12" customWidth="1"/>
    <col min="7" max="7" width="21.5703125" customWidth="1"/>
    <col min="8" max="8" width="32.42578125" customWidth="1"/>
    <col min="11" max="11" width="13.28515625" customWidth="1"/>
    <col min="16" max="16" width="18.5703125" customWidth="1"/>
    <col min="18" max="18" width="24.5703125" customWidth="1"/>
    <col min="19" max="19" width="16.85546875" customWidth="1"/>
    <col min="21" max="21" width="29.7109375" customWidth="1"/>
  </cols>
  <sheetData>
    <row r="1" spans="1:21" s="98" customFormat="1" x14ac:dyDescent="0.25">
      <c r="A1" s="98" t="s">
        <v>50</v>
      </c>
      <c r="B1" s="98" t="s">
        <v>51</v>
      </c>
      <c r="C1" s="99" t="s">
        <v>52</v>
      </c>
      <c r="D1" s="98" t="s">
        <v>53</v>
      </c>
      <c r="E1" s="98" t="s">
        <v>54</v>
      </c>
      <c r="G1" s="100" t="s">
        <v>55</v>
      </c>
      <c r="H1" s="100" t="s">
        <v>56</v>
      </c>
      <c r="I1" s="100" t="s">
        <v>57</v>
      </c>
      <c r="J1" s="100" t="s">
        <v>58</v>
      </c>
      <c r="K1" s="100" t="s">
        <v>59</v>
      </c>
      <c r="L1" s="100" t="s">
        <v>60</v>
      </c>
      <c r="M1" s="100" t="s">
        <v>61</v>
      </c>
      <c r="N1" s="100" t="s">
        <v>62</v>
      </c>
      <c r="O1" s="100" t="s">
        <v>63</v>
      </c>
      <c r="P1" s="100" t="s">
        <v>64</v>
      </c>
      <c r="Q1" s="100" t="s">
        <v>65</v>
      </c>
      <c r="R1" s="100" t="s">
        <v>66</v>
      </c>
      <c r="S1" s="100" t="s">
        <v>67</v>
      </c>
      <c r="T1" s="101" t="s">
        <v>68</v>
      </c>
      <c r="U1" s="101" t="s">
        <v>69</v>
      </c>
    </row>
    <row r="2" spans="1:21" x14ac:dyDescent="0.25">
      <c r="A2" s="104">
        <f>Instructions!A3</f>
        <v>0.34027777777777773</v>
      </c>
      <c r="B2" t="s">
        <v>70</v>
      </c>
      <c r="C2" s="105" t="str">
        <f>Instructions!B3</f>
        <v>USD</v>
      </c>
      <c r="D2" s="106">
        <f>Instructions!C3</f>
        <v>125</v>
      </c>
      <c r="E2" t="s">
        <v>71</v>
      </c>
      <c r="G2" t="str">
        <f ca="1">UC2&amp;TEXT(NOW(),"YYYMMDD-HMS")&amp;"-"&amp;TEXT(ROW(),"000")</f>
        <v>20190912-16046-002</v>
      </c>
      <c r="H2" t="str">
        <f>B2</f>
        <v>Customer Payment Instruction</v>
      </c>
      <c r="I2" t="str">
        <f ca="1">G2</f>
        <v>20190912-16046-002</v>
      </c>
      <c r="J2">
        <v>1</v>
      </c>
      <c r="K2" s="103">
        <f ca="1">TODAY()</f>
        <v>43720</v>
      </c>
      <c r="L2" t="str">
        <f ca="1">"ext."&amp;TEXT(TODAY(),"YmMD.")&amp;TEXT(A2,"HHMM.")&amp;TEXT(ROW(),"0000")</f>
        <v>ext.190912.0810.0002</v>
      </c>
      <c r="M2" t="s">
        <v>72</v>
      </c>
      <c r="N2" t="str">
        <f>E2</f>
        <v>PAY</v>
      </c>
      <c r="O2" t="str">
        <f t="shared" ref="O2:P2" si="0">C2</f>
        <v>USD</v>
      </c>
      <c r="P2" s="102">
        <f t="shared" si="0"/>
        <v>125</v>
      </c>
      <c r="Q2" t="s">
        <v>73</v>
      </c>
      <c r="R2" s="103">
        <f ca="1">K2</f>
        <v>43720</v>
      </c>
      <c r="S2" t="str">
        <f t="shared" ref="S2" ca="1" si="1">H2&amp;" Imported @ "&amp;TEXT(A2,"HH:MM")&amp;" on "&amp;TEXT(NOW(),"DD MMM YYYY")</f>
        <v>Customer Payment Instruction Imported @ 08:10 on 12 Sep 2019</v>
      </c>
      <c r="T2" t="s">
        <v>74</v>
      </c>
      <c r="U2" t="str">
        <f ca="1">M2&amp;SUBSTITUTE(G2,"-","")</f>
        <v>HSBEL2019091216046002</v>
      </c>
    </row>
    <row r="3" spans="1:21" x14ac:dyDescent="0.25">
      <c r="A3" s="104">
        <f>A2</f>
        <v>0.34027777777777773</v>
      </c>
      <c r="B3" t="s">
        <v>70</v>
      </c>
      <c r="C3" s="105" t="s">
        <v>12</v>
      </c>
      <c r="D3" s="106">
        <v>2500</v>
      </c>
      <c r="E3" t="s">
        <v>71</v>
      </c>
      <c r="G3" t="str">
        <f t="shared" ref="G3:G7" ca="1" si="2">UC3&amp;TEXT(NOW(),"YYYMMDD-HMS")&amp;"-"&amp;TEXT(ROW(),"000")</f>
        <v>20190912-16046-003</v>
      </c>
      <c r="H3" t="str">
        <f>B3</f>
        <v>Customer Payment Instruction</v>
      </c>
      <c r="I3" t="str">
        <f t="shared" ref="I3:I7" ca="1" si="3">G3</f>
        <v>20190912-16046-003</v>
      </c>
      <c r="J3">
        <v>1</v>
      </c>
      <c r="K3" s="103">
        <f t="shared" ref="K3:K17" ca="1" si="4">TODAY()</f>
        <v>43720</v>
      </c>
      <c r="L3" t="str">
        <f t="shared" ref="L3:L7" ca="1" si="5">"ext."&amp;TEXT(TODAY(),"YmMD.")&amp;TEXT(A3,"HHMM.")&amp;TEXT(ROW(),"0000")</f>
        <v>ext.190912.0810.0003</v>
      </c>
      <c r="M3" t="s">
        <v>72</v>
      </c>
      <c r="N3" t="str">
        <f t="shared" ref="N3:N7" si="6">E3</f>
        <v>PAY</v>
      </c>
      <c r="O3" t="str">
        <f t="shared" ref="O3:O7" si="7">C3</f>
        <v>USD</v>
      </c>
      <c r="P3" s="102">
        <f t="shared" ref="P3:P7" si="8">D3</f>
        <v>2500</v>
      </c>
      <c r="Q3" t="s">
        <v>73</v>
      </c>
      <c r="R3" s="103">
        <f t="shared" ref="R3:R7" ca="1" si="9">K3</f>
        <v>43720</v>
      </c>
      <c r="S3" t="str">
        <f t="shared" ref="S3:S7" ca="1" si="10">H3&amp;" Imported @ "&amp;TEXT(A3,"HH:MM")&amp;" on "&amp;TEXT(NOW(),"DD MMM YYYY")</f>
        <v>Customer Payment Instruction Imported @ 08:10 on 12 Sep 2019</v>
      </c>
      <c r="T3" t="s">
        <v>74</v>
      </c>
      <c r="U3" t="str">
        <f t="shared" ref="U3:U7" ca="1" si="11">M3&amp;SUBSTITUTE(G3,"-","")</f>
        <v>HSBEL2019091216046003</v>
      </c>
    </row>
    <row r="4" spans="1:21" x14ac:dyDescent="0.25">
      <c r="A4" s="104">
        <f>A3</f>
        <v>0.34027777777777773</v>
      </c>
      <c r="B4" t="s">
        <v>70</v>
      </c>
      <c r="C4" s="105" t="s">
        <v>12</v>
      </c>
      <c r="D4" s="106">
        <v>1500</v>
      </c>
      <c r="E4" t="s">
        <v>71</v>
      </c>
      <c r="G4" t="str">
        <f t="shared" ca="1" si="2"/>
        <v>20190912-16046-004</v>
      </c>
      <c r="H4" t="str">
        <f t="shared" ref="H4:H7" si="12">B4</f>
        <v>Customer Payment Instruction</v>
      </c>
      <c r="I4" t="str">
        <f t="shared" ca="1" si="3"/>
        <v>20190912-16046-004</v>
      </c>
      <c r="J4">
        <v>1</v>
      </c>
      <c r="K4" s="103">
        <f t="shared" ca="1" si="4"/>
        <v>43720</v>
      </c>
      <c r="L4" t="str">
        <f t="shared" ca="1" si="5"/>
        <v>ext.190912.0810.0004</v>
      </c>
      <c r="M4" t="s">
        <v>72</v>
      </c>
      <c r="N4" t="str">
        <f t="shared" si="6"/>
        <v>PAY</v>
      </c>
      <c r="O4" t="str">
        <f t="shared" si="7"/>
        <v>USD</v>
      </c>
      <c r="P4" s="102">
        <f t="shared" si="8"/>
        <v>1500</v>
      </c>
      <c r="Q4" t="s">
        <v>73</v>
      </c>
      <c r="R4" s="103">
        <f t="shared" ca="1" si="9"/>
        <v>43720</v>
      </c>
      <c r="S4" t="str">
        <f t="shared" ca="1" si="10"/>
        <v>Customer Payment Instruction Imported @ 08:10 on 12 Sep 2019</v>
      </c>
      <c r="T4" t="s">
        <v>74</v>
      </c>
      <c r="U4" t="str">
        <f t="shared" ca="1" si="11"/>
        <v>HSBEL2019091216046004</v>
      </c>
    </row>
    <row r="5" spans="1:21" x14ac:dyDescent="0.25">
      <c r="A5" s="104">
        <f>A4</f>
        <v>0.34027777777777773</v>
      </c>
      <c r="B5" t="s">
        <v>70</v>
      </c>
      <c r="C5" s="105" t="s">
        <v>12</v>
      </c>
      <c r="D5" s="106">
        <v>352</v>
      </c>
      <c r="E5" t="s">
        <v>71</v>
      </c>
      <c r="G5" t="str">
        <f t="shared" ca="1" si="2"/>
        <v>20190912-16046-005</v>
      </c>
      <c r="H5" t="str">
        <f t="shared" si="12"/>
        <v>Customer Payment Instruction</v>
      </c>
      <c r="I5" t="str">
        <f t="shared" ca="1" si="3"/>
        <v>20190912-16046-005</v>
      </c>
      <c r="J5">
        <v>1</v>
      </c>
      <c r="K5" s="103">
        <f t="shared" ca="1" si="4"/>
        <v>43720</v>
      </c>
      <c r="L5" t="str">
        <f t="shared" ca="1" si="5"/>
        <v>ext.190912.0810.0005</v>
      </c>
      <c r="M5" t="s">
        <v>72</v>
      </c>
      <c r="N5" t="str">
        <f t="shared" si="6"/>
        <v>PAY</v>
      </c>
      <c r="O5" t="str">
        <f t="shared" si="7"/>
        <v>USD</v>
      </c>
      <c r="P5" s="102">
        <f t="shared" si="8"/>
        <v>352</v>
      </c>
      <c r="Q5" t="s">
        <v>73</v>
      </c>
      <c r="R5" s="103">
        <f t="shared" ca="1" si="9"/>
        <v>43720</v>
      </c>
      <c r="S5" t="str">
        <f t="shared" ca="1" si="10"/>
        <v>Customer Payment Instruction Imported @ 08:10 on 12 Sep 2019</v>
      </c>
      <c r="T5" t="s">
        <v>74</v>
      </c>
      <c r="U5" t="str">
        <f t="shared" ca="1" si="11"/>
        <v>HSBEL2019091216046005</v>
      </c>
    </row>
    <row r="6" spans="1:21" x14ac:dyDescent="0.25">
      <c r="A6" s="104">
        <f>A5</f>
        <v>0.34027777777777773</v>
      </c>
      <c r="B6" t="s">
        <v>70</v>
      </c>
      <c r="C6" s="105" t="s">
        <v>12</v>
      </c>
      <c r="D6" s="106">
        <v>845</v>
      </c>
      <c r="E6" t="s">
        <v>71</v>
      </c>
      <c r="G6" t="str">
        <f t="shared" ca="1" si="2"/>
        <v>20190912-16046-006</v>
      </c>
      <c r="H6" t="str">
        <f t="shared" si="12"/>
        <v>Customer Payment Instruction</v>
      </c>
      <c r="I6" t="str">
        <f t="shared" ca="1" si="3"/>
        <v>20190912-16046-006</v>
      </c>
      <c r="J6">
        <v>1</v>
      </c>
      <c r="K6" s="103">
        <f t="shared" ca="1" si="4"/>
        <v>43720</v>
      </c>
      <c r="L6" t="str">
        <f t="shared" ca="1" si="5"/>
        <v>ext.190912.0810.0006</v>
      </c>
      <c r="M6" t="s">
        <v>72</v>
      </c>
      <c r="N6" t="str">
        <f t="shared" si="6"/>
        <v>PAY</v>
      </c>
      <c r="O6" t="str">
        <f t="shared" si="7"/>
        <v>USD</v>
      </c>
      <c r="P6" s="102">
        <f t="shared" si="8"/>
        <v>845</v>
      </c>
      <c r="Q6" t="s">
        <v>73</v>
      </c>
      <c r="R6" s="103">
        <f t="shared" ca="1" si="9"/>
        <v>43720</v>
      </c>
      <c r="S6" t="str">
        <f t="shared" ca="1" si="10"/>
        <v>Customer Payment Instruction Imported @ 08:10 on 12 Sep 2019</v>
      </c>
      <c r="T6" t="s">
        <v>74</v>
      </c>
      <c r="U6" t="str">
        <f t="shared" ca="1" si="11"/>
        <v>HSBEL2019091216046006</v>
      </c>
    </row>
    <row r="7" spans="1:21" x14ac:dyDescent="0.25">
      <c r="A7" s="104">
        <f>A6</f>
        <v>0.34027777777777773</v>
      </c>
      <c r="B7" t="s">
        <v>70</v>
      </c>
      <c r="C7" s="105" t="s">
        <v>12</v>
      </c>
      <c r="D7" s="106">
        <v>15231</v>
      </c>
      <c r="E7" t="s">
        <v>71</v>
      </c>
      <c r="G7" t="str">
        <f t="shared" ca="1" si="2"/>
        <v>20190912-16046-007</v>
      </c>
      <c r="H7" t="str">
        <f t="shared" si="12"/>
        <v>Customer Payment Instruction</v>
      </c>
      <c r="I7" t="str">
        <f t="shared" ca="1" si="3"/>
        <v>20190912-16046-007</v>
      </c>
      <c r="J7">
        <v>1</v>
      </c>
      <c r="K7" s="103">
        <f t="shared" ca="1" si="4"/>
        <v>43720</v>
      </c>
      <c r="L7" t="str">
        <f t="shared" ca="1" si="5"/>
        <v>ext.190912.0810.0007</v>
      </c>
      <c r="M7" t="s">
        <v>72</v>
      </c>
      <c r="N7" t="str">
        <f t="shared" si="6"/>
        <v>PAY</v>
      </c>
      <c r="O7" t="str">
        <f t="shared" si="7"/>
        <v>USD</v>
      </c>
      <c r="P7" s="102">
        <f t="shared" si="8"/>
        <v>15231</v>
      </c>
      <c r="Q7" t="s">
        <v>73</v>
      </c>
      <c r="R7" s="103">
        <f t="shared" ca="1" si="9"/>
        <v>43720</v>
      </c>
      <c r="S7" t="str">
        <f t="shared" ca="1" si="10"/>
        <v>Customer Payment Instruction Imported @ 08:10 on 12 Sep 2019</v>
      </c>
      <c r="T7" t="s">
        <v>74</v>
      </c>
      <c r="U7" t="str">
        <f t="shared" ca="1" si="11"/>
        <v>HSBEL2019091216046007</v>
      </c>
    </row>
    <row r="8" spans="1:21" x14ac:dyDescent="0.25">
      <c r="A8" s="104">
        <f>A7</f>
        <v>0.34027777777777773</v>
      </c>
      <c r="B8" s="98" t="s">
        <v>75</v>
      </c>
      <c r="C8" s="105" t="str">
        <f>Instructions!F3</f>
        <v>USD</v>
      </c>
      <c r="D8" s="107">
        <f>Instructions!G3</f>
        <v>21000</v>
      </c>
      <c r="E8" t="s">
        <v>76</v>
      </c>
      <c r="G8" t="str">
        <f t="shared" ref="G8" ca="1" si="13">UC8&amp;TEXT(NOW(),"YYYMMDD-HMS")&amp;"-"&amp;TEXT(ROW(),"000")</f>
        <v>20190912-16046-008</v>
      </c>
      <c r="H8" t="str">
        <f t="shared" ref="H8" si="14">B8</f>
        <v>Cash Transfer</v>
      </c>
      <c r="I8" t="str">
        <f t="shared" ref="I8" ca="1" si="15">G8</f>
        <v>20190912-16046-008</v>
      </c>
      <c r="J8">
        <v>1</v>
      </c>
      <c r="K8" s="103">
        <f t="shared" ca="1" si="4"/>
        <v>43720</v>
      </c>
      <c r="L8" t="str">
        <f t="shared" ref="L8:L9" ca="1" si="16">"ext."&amp;TEXT(TODAY(),"YmMD.")&amp;TEXT(A8,"HHMM.")&amp;TEXT(ROW(),"0000")</f>
        <v>ext.190912.0810.0008</v>
      </c>
      <c r="M8" t="s">
        <v>72</v>
      </c>
      <c r="N8" t="str">
        <f t="shared" ref="N8" si="17">E8</f>
        <v>RECEIVE</v>
      </c>
      <c r="O8" t="str">
        <f t="shared" ref="O8:O9" si="18">C8</f>
        <v>USD</v>
      </c>
      <c r="P8" s="102">
        <f t="shared" ref="P8" si="19">D8</f>
        <v>21000</v>
      </c>
      <c r="Q8" t="s">
        <v>73</v>
      </c>
      <c r="R8" s="103">
        <f t="shared" ref="R8" ca="1" si="20">K8</f>
        <v>43720</v>
      </c>
      <c r="S8" t="str">
        <f t="shared" ref="S8" ca="1" si="21">H8&amp;" Imported @ "&amp;TEXT(A8,"HH:MM")&amp;" on "&amp;TEXT(NOW(),"DD MMM YYYY")</f>
        <v>Cash Transfer Imported @ 08:10 on 12 Sep 2019</v>
      </c>
      <c r="T8" t="s">
        <v>74</v>
      </c>
      <c r="U8" t="str">
        <f t="shared" ref="U8" ca="1" si="22">M8&amp;SUBSTITUTE(G8,"-","")</f>
        <v>HSBEL2019091216046008</v>
      </c>
    </row>
    <row r="9" spans="1:21" x14ac:dyDescent="0.25">
      <c r="A9" s="108">
        <f>Instructions!A9</f>
        <v>0.38194444444444442</v>
      </c>
      <c r="B9" t="s">
        <v>70</v>
      </c>
      <c r="C9" s="109" t="s">
        <v>12</v>
      </c>
      <c r="D9" s="110">
        <v>715</v>
      </c>
      <c r="E9" t="s">
        <v>71</v>
      </c>
      <c r="G9" t="str">
        <f t="shared" ref="G9" ca="1" si="23">UC9&amp;TEXT(NOW(),"YYYMMDD-HMS")&amp;"-"&amp;TEXT(ROW(),"000")</f>
        <v>20190912-16046-009</v>
      </c>
      <c r="H9" t="str">
        <f t="shared" ref="H9" si="24">B9</f>
        <v>Customer Payment Instruction</v>
      </c>
      <c r="I9" t="str">
        <f t="shared" ref="I9" ca="1" si="25">G9</f>
        <v>20190912-16046-009</v>
      </c>
      <c r="J9">
        <v>1</v>
      </c>
      <c r="K9" s="103">
        <f t="shared" ca="1" si="4"/>
        <v>43720</v>
      </c>
      <c r="L9" t="str">
        <f t="shared" ref="L9" ca="1" si="26">"ext."&amp;TEXT(TODAY(),"YmMD.")&amp;TEXT(A9,"HHMM.")&amp;TEXT(ROW(),"0000")</f>
        <v>ext.190912.0910.0009</v>
      </c>
      <c r="M9" t="s">
        <v>72</v>
      </c>
      <c r="N9" t="str">
        <f t="shared" ref="N9" si="27">E9</f>
        <v>PAY</v>
      </c>
      <c r="O9" t="str">
        <f t="shared" ref="O9" si="28">C9</f>
        <v>USD</v>
      </c>
      <c r="P9" s="102">
        <f t="shared" ref="P9" si="29">D9</f>
        <v>715</v>
      </c>
      <c r="Q9" t="s">
        <v>73</v>
      </c>
      <c r="R9" s="103">
        <f t="shared" ref="R9" ca="1" si="30">K9</f>
        <v>43720</v>
      </c>
      <c r="S9" t="str">
        <f t="shared" ref="S9" ca="1" si="31">H9&amp;" Imported @ "&amp;TEXT(A9,"HH:MM")&amp;" on "&amp;TEXT(NOW(),"DD MMM YYYY")</f>
        <v>Customer Payment Instruction Imported @ 09:10 on 12 Sep 2019</v>
      </c>
      <c r="T9" t="s">
        <v>74</v>
      </c>
      <c r="U9" t="str">
        <f t="shared" ref="U9" ca="1" si="32">M9&amp;SUBSTITUTE(G9,"-","")</f>
        <v>HSBEL2019091216046009</v>
      </c>
    </row>
    <row r="10" spans="1:21" x14ac:dyDescent="0.25">
      <c r="A10" s="108">
        <f>A9</f>
        <v>0.38194444444444442</v>
      </c>
      <c r="B10" t="s">
        <v>70</v>
      </c>
      <c r="C10" s="109" t="s">
        <v>12</v>
      </c>
      <c r="D10" s="110">
        <v>100</v>
      </c>
      <c r="E10" t="s">
        <v>71</v>
      </c>
      <c r="G10" t="str">
        <f t="shared" ref="G10" ca="1" si="33">UC10&amp;TEXT(NOW(),"YYYMMDD-HMS")&amp;"-"&amp;TEXT(ROW(),"000")</f>
        <v>20190912-16046-010</v>
      </c>
      <c r="H10" t="str">
        <f t="shared" ref="H10" si="34">B10</f>
        <v>Customer Payment Instruction</v>
      </c>
      <c r="I10" t="str">
        <f t="shared" ref="I10" ca="1" si="35">G10</f>
        <v>20190912-16046-010</v>
      </c>
      <c r="J10">
        <v>1</v>
      </c>
      <c r="K10" s="103">
        <f t="shared" ca="1" si="4"/>
        <v>43720</v>
      </c>
      <c r="L10" t="str">
        <f t="shared" ref="L10" ca="1" si="36">"ext."&amp;TEXT(TODAY(),"YmMD.")&amp;TEXT(A10,"HHMM.")&amp;TEXT(ROW(),"0000")</f>
        <v>ext.190912.0910.0010</v>
      </c>
      <c r="M10" t="s">
        <v>72</v>
      </c>
      <c r="N10" t="str">
        <f t="shared" ref="N10" si="37">E10</f>
        <v>PAY</v>
      </c>
      <c r="O10" t="str">
        <f t="shared" ref="O10" si="38">C10</f>
        <v>USD</v>
      </c>
      <c r="P10" s="102">
        <f t="shared" ref="P10" si="39">D10</f>
        <v>100</v>
      </c>
      <c r="Q10" t="s">
        <v>73</v>
      </c>
      <c r="R10" s="103">
        <f t="shared" ref="R10" ca="1" si="40">K10</f>
        <v>43720</v>
      </c>
      <c r="S10" t="str">
        <f t="shared" ref="S10" ca="1" si="41">H10&amp;" Imported @ "&amp;TEXT(A10,"HH:MM")&amp;" on "&amp;TEXT(NOW(),"DD MMM YYYY")</f>
        <v>Customer Payment Instruction Imported @ 09:10 on 12 Sep 2019</v>
      </c>
      <c r="T10" t="s">
        <v>74</v>
      </c>
      <c r="U10" t="str">
        <f t="shared" ref="U10" ca="1" si="42">M10&amp;SUBSTITUTE(G10,"-","")</f>
        <v>HSBEL2019091216046010</v>
      </c>
    </row>
    <row r="11" spans="1:21" x14ac:dyDescent="0.25">
      <c r="A11" s="108">
        <f>A10</f>
        <v>0.38194444444444442</v>
      </c>
      <c r="B11" t="s">
        <v>70</v>
      </c>
      <c r="C11" s="109" t="s">
        <v>12</v>
      </c>
      <c r="D11" s="110">
        <v>20000</v>
      </c>
      <c r="E11" t="s">
        <v>71</v>
      </c>
      <c r="G11" t="str">
        <f t="shared" ref="G11:G17" ca="1" si="43">UC11&amp;TEXT(NOW(),"YYYMMDD-HMS")&amp;"-"&amp;TEXT(ROW(),"000")</f>
        <v>20190912-16046-011</v>
      </c>
      <c r="H11" t="str">
        <f t="shared" ref="H11:H17" si="44">B11</f>
        <v>Customer Payment Instruction</v>
      </c>
      <c r="I11" t="str">
        <f t="shared" ref="I11:I17" ca="1" si="45">G11</f>
        <v>20190912-16046-011</v>
      </c>
      <c r="J11">
        <v>1</v>
      </c>
      <c r="K11" s="103">
        <f t="shared" ca="1" si="4"/>
        <v>43720</v>
      </c>
      <c r="L11" t="str">
        <f t="shared" ref="L11:L17" ca="1" si="46">"ext."&amp;TEXT(TODAY(),"YmMD.")&amp;TEXT(A11,"HHMM.")&amp;TEXT(ROW(),"0000")</f>
        <v>ext.190912.0910.0011</v>
      </c>
      <c r="M11" t="s">
        <v>72</v>
      </c>
      <c r="N11" t="str">
        <f t="shared" ref="N11:N17" si="47">E11</f>
        <v>PAY</v>
      </c>
      <c r="O11" t="str">
        <f t="shared" ref="O11:O17" si="48">C11</f>
        <v>USD</v>
      </c>
      <c r="P11" s="102">
        <f t="shared" ref="P11:P17" si="49">D11</f>
        <v>20000</v>
      </c>
      <c r="Q11" t="s">
        <v>73</v>
      </c>
      <c r="R11" s="103">
        <f t="shared" ref="R11:R17" ca="1" si="50">K11</f>
        <v>43720</v>
      </c>
      <c r="S11" t="str">
        <f t="shared" ref="S11:S17" ca="1" si="51">H11&amp;" Imported @ "&amp;TEXT(A11,"HH:MM")&amp;" on "&amp;TEXT(NOW(),"DD MMM YYYY")</f>
        <v>Customer Payment Instruction Imported @ 09:10 on 12 Sep 2019</v>
      </c>
      <c r="T11" t="s">
        <v>74</v>
      </c>
      <c r="U11" t="str">
        <f t="shared" ref="U11:U17" ca="1" si="52">M11&amp;SUBSTITUTE(G11,"-","")</f>
        <v>HSBEL2019091216046011</v>
      </c>
    </row>
    <row r="12" spans="1:21" x14ac:dyDescent="0.25">
      <c r="A12" s="108">
        <f>A11</f>
        <v>0.38194444444444442</v>
      </c>
      <c r="B12" t="s">
        <v>70</v>
      </c>
      <c r="C12" s="109" t="s">
        <v>12</v>
      </c>
      <c r="D12" s="110">
        <v>1500</v>
      </c>
      <c r="E12" t="s">
        <v>71</v>
      </c>
      <c r="G12" t="str">
        <f t="shared" ca="1" si="43"/>
        <v>20190912-16046-012</v>
      </c>
      <c r="H12" t="str">
        <f t="shared" si="44"/>
        <v>Customer Payment Instruction</v>
      </c>
      <c r="I12" t="str">
        <f t="shared" ca="1" si="45"/>
        <v>20190912-16046-012</v>
      </c>
      <c r="J12">
        <v>1</v>
      </c>
      <c r="K12" s="103">
        <f t="shared" ca="1" si="4"/>
        <v>43720</v>
      </c>
      <c r="L12" t="str">
        <f t="shared" ca="1" si="46"/>
        <v>ext.190912.0910.0012</v>
      </c>
      <c r="M12" t="s">
        <v>72</v>
      </c>
      <c r="N12" t="str">
        <f t="shared" si="47"/>
        <v>PAY</v>
      </c>
      <c r="O12" t="str">
        <f t="shared" si="48"/>
        <v>USD</v>
      </c>
      <c r="P12" s="102">
        <f t="shared" si="49"/>
        <v>1500</v>
      </c>
      <c r="Q12" t="s">
        <v>73</v>
      </c>
      <c r="R12" s="103">
        <f t="shared" ca="1" si="50"/>
        <v>43720</v>
      </c>
      <c r="S12" t="str">
        <f t="shared" ca="1" si="51"/>
        <v>Customer Payment Instruction Imported @ 09:10 on 12 Sep 2019</v>
      </c>
      <c r="T12" t="s">
        <v>74</v>
      </c>
      <c r="U12" t="str">
        <f t="shared" ca="1" si="52"/>
        <v>HSBEL2019091216046012</v>
      </c>
    </row>
    <row r="13" spans="1:21" x14ac:dyDescent="0.25">
      <c r="A13" s="108">
        <f>A12</f>
        <v>0.38194444444444442</v>
      </c>
      <c r="B13" t="s">
        <v>70</v>
      </c>
      <c r="C13" s="109" t="s">
        <v>12</v>
      </c>
      <c r="D13" s="110">
        <v>950</v>
      </c>
      <c r="E13" t="s">
        <v>71</v>
      </c>
      <c r="G13" t="str">
        <f t="shared" ca="1" si="43"/>
        <v>20190912-16046-013</v>
      </c>
      <c r="H13" t="str">
        <f t="shared" si="44"/>
        <v>Customer Payment Instruction</v>
      </c>
      <c r="I13" t="str">
        <f t="shared" ca="1" si="45"/>
        <v>20190912-16046-013</v>
      </c>
      <c r="J13">
        <v>1</v>
      </c>
      <c r="K13" s="103">
        <f t="shared" ca="1" si="4"/>
        <v>43720</v>
      </c>
      <c r="L13" t="str">
        <f t="shared" ca="1" si="46"/>
        <v>ext.190912.0910.0013</v>
      </c>
      <c r="M13" t="s">
        <v>72</v>
      </c>
      <c r="N13" t="str">
        <f t="shared" si="47"/>
        <v>PAY</v>
      </c>
      <c r="O13" t="str">
        <f t="shared" si="48"/>
        <v>USD</v>
      </c>
      <c r="P13" s="102">
        <f t="shared" si="49"/>
        <v>950</v>
      </c>
      <c r="Q13" t="s">
        <v>73</v>
      </c>
      <c r="R13" s="103">
        <f t="shared" ca="1" si="50"/>
        <v>43720</v>
      </c>
      <c r="S13" t="str">
        <f t="shared" ca="1" si="51"/>
        <v>Customer Payment Instruction Imported @ 09:10 on 12 Sep 2019</v>
      </c>
      <c r="T13" t="s">
        <v>74</v>
      </c>
      <c r="U13" t="str">
        <f t="shared" ca="1" si="52"/>
        <v>HSBEL2019091216046013</v>
      </c>
    </row>
    <row r="14" spans="1:21" x14ac:dyDescent="0.25">
      <c r="A14" s="108">
        <f>A13</f>
        <v>0.38194444444444442</v>
      </c>
      <c r="B14" t="s">
        <v>70</v>
      </c>
      <c r="C14" s="109" t="s">
        <v>12</v>
      </c>
      <c r="D14" s="110">
        <v>751</v>
      </c>
      <c r="E14" t="s">
        <v>71</v>
      </c>
      <c r="G14" t="str">
        <f t="shared" ca="1" si="43"/>
        <v>20190912-16046-014</v>
      </c>
      <c r="H14" t="str">
        <f t="shared" si="44"/>
        <v>Customer Payment Instruction</v>
      </c>
      <c r="I14" t="str">
        <f t="shared" ca="1" si="45"/>
        <v>20190912-16046-014</v>
      </c>
      <c r="J14">
        <v>1</v>
      </c>
      <c r="K14" s="103">
        <f t="shared" ca="1" si="4"/>
        <v>43720</v>
      </c>
      <c r="L14" t="str">
        <f t="shared" ca="1" si="46"/>
        <v>ext.190912.0910.0014</v>
      </c>
      <c r="M14" t="s">
        <v>72</v>
      </c>
      <c r="N14" t="str">
        <f t="shared" si="47"/>
        <v>PAY</v>
      </c>
      <c r="O14" t="str">
        <f t="shared" si="48"/>
        <v>USD</v>
      </c>
      <c r="P14" s="102">
        <f t="shared" si="49"/>
        <v>751</v>
      </c>
      <c r="Q14" t="s">
        <v>73</v>
      </c>
      <c r="R14" s="103">
        <f t="shared" ca="1" si="50"/>
        <v>43720</v>
      </c>
      <c r="S14" t="str">
        <f t="shared" ca="1" si="51"/>
        <v>Customer Payment Instruction Imported @ 09:10 on 12 Sep 2019</v>
      </c>
      <c r="T14" t="s">
        <v>74</v>
      </c>
      <c r="U14" t="str">
        <f t="shared" ca="1" si="52"/>
        <v>HSBEL2019091216046014</v>
      </c>
    </row>
    <row r="15" spans="1:21" x14ac:dyDescent="0.25">
      <c r="A15" s="108">
        <f>A14</f>
        <v>0.38194444444444442</v>
      </c>
      <c r="B15" t="s">
        <v>70</v>
      </c>
      <c r="C15" s="109" t="s">
        <v>12</v>
      </c>
      <c r="D15" s="110">
        <v>3252</v>
      </c>
      <c r="E15" t="s">
        <v>71</v>
      </c>
      <c r="G15" t="str">
        <f t="shared" ca="1" si="43"/>
        <v>20190912-16046-015</v>
      </c>
      <c r="H15" t="str">
        <f t="shared" si="44"/>
        <v>Customer Payment Instruction</v>
      </c>
      <c r="I15" t="str">
        <f t="shared" ca="1" si="45"/>
        <v>20190912-16046-015</v>
      </c>
      <c r="J15">
        <v>1</v>
      </c>
      <c r="K15" s="103">
        <f t="shared" ca="1" si="4"/>
        <v>43720</v>
      </c>
      <c r="L15" t="str">
        <f t="shared" ca="1" si="46"/>
        <v>ext.190912.0910.0015</v>
      </c>
      <c r="M15" t="s">
        <v>72</v>
      </c>
      <c r="N15" t="str">
        <f t="shared" si="47"/>
        <v>PAY</v>
      </c>
      <c r="O15" t="str">
        <f t="shared" si="48"/>
        <v>USD</v>
      </c>
      <c r="P15" s="102">
        <f t="shared" si="49"/>
        <v>3252</v>
      </c>
      <c r="Q15" t="s">
        <v>73</v>
      </c>
      <c r="R15" s="103">
        <f t="shared" ca="1" si="50"/>
        <v>43720</v>
      </c>
      <c r="S15" t="str">
        <f t="shared" ca="1" si="51"/>
        <v>Customer Payment Instruction Imported @ 09:10 on 12 Sep 2019</v>
      </c>
      <c r="T15" t="s">
        <v>74</v>
      </c>
      <c r="U15" t="str">
        <f t="shared" ca="1" si="52"/>
        <v>HSBEL2019091216046015</v>
      </c>
    </row>
    <row r="16" spans="1:21" x14ac:dyDescent="0.25">
      <c r="A16" s="108">
        <f>A15</f>
        <v>0.38194444444444442</v>
      </c>
      <c r="B16" t="s">
        <v>70</v>
      </c>
      <c r="C16" s="109" t="s">
        <v>12</v>
      </c>
      <c r="D16" s="110">
        <v>174</v>
      </c>
      <c r="E16" t="s">
        <v>71</v>
      </c>
      <c r="G16" t="str">
        <f t="shared" ca="1" si="43"/>
        <v>20190912-16046-016</v>
      </c>
      <c r="H16" t="str">
        <f t="shared" si="44"/>
        <v>Customer Payment Instruction</v>
      </c>
      <c r="I16" t="str">
        <f t="shared" ca="1" si="45"/>
        <v>20190912-16046-016</v>
      </c>
      <c r="J16">
        <v>1</v>
      </c>
      <c r="K16" s="103">
        <f t="shared" ca="1" si="4"/>
        <v>43720</v>
      </c>
      <c r="L16" t="str">
        <f t="shared" ca="1" si="46"/>
        <v>ext.190912.0910.0016</v>
      </c>
      <c r="M16" t="s">
        <v>72</v>
      </c>
      <c r="N16" t="str">
        <f t="shared" si="47"/>
        <v>PAY</v>
      </c>
      <c r="O16" t="str">
        <f t="shared" si="48"/>
        <v>USD</v>
      </c>
      <c r="P16" s="102">
        <f t="shared" si="49"/>
        <v>174</v>
      </c>
      <c r="Q16" t="s">
        <v>73</v>
      </c>
      <c r="R16" s="103">
        <f t="shared" ca="1" si="50"/>
        <v>43720</v>
      </c>
      <c r="S16" t="str">
        <f t="shared" ca="1" si="51"/>
        <v>Customer Payment Instruction Imported @ 09:10 on 12 Sep 2019</v>
      </c>
      <c r="T16" t="s">
        <v>74</v>
      </c>
      <c r="U16" t="str">
        <f t="shared" ca="1" si="52"/>
        <v>HSBEL2019091216046016</v>
      </c>
    </row>
    <row r="17" spans="1:21" x14ac:dyDescent="0.25">
      <c r="A17" s="108">
        <f>A16</f>
        <v>0.38194444444444442</v>
      </c>
      <c r="B17" t="str">
        <f>B8</f>
        <v>Cash Transfer</v>
      </c>
      <c r="C17" s="109" t="str">
        <f>Instructions!F9</f>
        <v>USD</v>
      </c>
      <c r="D17" s="111">
        <f>Instructions!G9</f>
        <v>25000</v>
      </c>
      <c r="E17" t="str">
        <f>E8</f>
        <v>RECEIVE</v>
      </c>
      <c r="G17" t="str">
        <f t="shared" ref="G17" ca="1" si="53">UC17&amp;TEXT(NOW(),"YYYMMDD-HMS")&amp;"-"&amp;TEXT(ROW(),"000")</f>
        <v>20190912-16046-017</v>
      </c>
      <c r="H17" t="str">
        <f t="shared" ref="H17" si="54">B17</f>
        <v>Cash Transfer</v>
      </c>
      <c r="I17" t="str">
        <f t="shared" ref="I17" ca="1" si="55">G17</f>
        <v>20190912-16046-017</v>
      </c>
      <c r="J17">
        <v>1</v>
      </c>
      <c r="K17" s="103">
        <f t="shared" ca="1" si="4"/>
        <v>43720</v>
      </c>
      <c r="L17" t="str">
        <f t="shared" ref="L17" ca="1" si="56">"ext."&amp;TEXT(TODAY(),"YmMD.")&amp;TEXT(A17,"HHMM.")&amp;TEXT(ROW(),"0000")</f>
        <v>ext.190912.0910.0017</v>
      </c>
      <c r="M17" t="s">
        <v>72</v>
      </c>
      <c r="N17" t="str">
        <f t="shared" ref="N17" si="57">E17</f>
        <v>RECEIVE</v>
      </c>
      <c r="O17" t="str">
        <f t="shared" ref="O17" si="58">C17</f>
        <v>USD</v>
      </c>
      <c r="P17" s="102">
        <f t="shared" ref="P17" si="59">D17</f>
        <v>25000</v>
      </c>
      <c r="Q17" t="s">
        <v>73</v>
      </c>
      <c r="R17" s="103">
        <f t="shared" ref="R17" ca="1" si="60">K17</f>
        <v>43720</v>
      </c>
      <c r="S17" t="str">
        <f t="shared" ref="S17" ca="1" si="61">H17&amp;" Imported @ "&amp;TEXT(A17,"HH:MM")&amp;" on "&amp;TEXT(NOW(),"DD MMM YYYY")</f>
        <v>Cash Transfer Imported @ 09:10 on 12 Sep 2019</v>
      </c>
      <c r="T17" t="s">
        <v>74</v>
      </c>
      <c r="U17" t="str">
        <f t="shared" ref="U17" ca="1" si="62">M17&amp;SUBSTITUTE(G17,"-","")</f>
        <v>HSBEL2019091216046017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1EB61A-FE38-468D-82D7-59DEC51E439F}">
          <x14:formula1>
            <xm:f>'C:\Users\mtownsend\Documents\GitHub\ebSiena-DemoSystemData\Prospects\HomeSend\XML Deal Generator\[XMLDealGenerator-WorkshopUseCase123.xlsm]Accounts'!#REF!</xm:f>
          </x14:formula1>
          <xm:sqref>Q1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3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Richard Ndefo</cp:lastModifiedBy>
  <dcterms:created xsi:type="dcterms:W3CDTF">2019-09-09T11:46:41Z</dcterms:created>
  <dcterms:modified xsi:type="dcterms:W3CDTF">2019-09-12T15:01:38Z</dcterms:modified>
</cp:coreProperties>
</file>