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Siena Transaction Generator\BASE\"/>
    </mc:Choice>
  </mc:AlternateContent>
  <xr:revisionPtr revIDLastSave="0" documentId="13_ncr:1_{5D2DB102-E81A-4A98-9230-11CEF5DC85D8}" xr6:coauthVersionLast="41" xr6:coauthVersionMax="41" xr10:uidLastSave="{00000000-0000-0000-0000-000000000000}"/>
  <bookViews>
    <workbookView minimized="1" xWindow="2550" yWindow="2655" windowWidth="24810" windowHeight="9840" activeTab="3" xr2:uid="{6D542B46-E617-49B7-BD2E-D210654001B2}"/>
  </bookViews>
  <sheets>
    <sheet name="Case 2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</externalReferences>
  <definedNames>
    <definedName name="_xlnm._FilterDatabase" localSheetId="3" hidden="1">ImportData!$A$1:$AZ$18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4" l="1"/>
  <c r="X11" i="4" s="1"/>
  <c r="F12" i="4"/>
  <c r="X12" i="4" s="1"/>
  <c r="F13" i="4"/>
  <c r="X13" i="4" s="1"/>
  <c r="F14" i="4"/>
  <c r="X14" i="4" s="1"/>
  <c r="F15" i="4"/>
  <c r="X15" i="4" s="1"/>
  <c r="F16" i="4"/>
  <c r="X16" i="4" s="1"/>
  <c r="F17" i="4"/>
  <c r="X17" i="4" s="1"/>
  <c r="F18" i="4"/>
  <c r="X18" i="4" s="1"/>
  <c r="F2" i="4"/>
  <c r="X2" i="4" s="1"/>
  <c r="G4" i="4" l="1"/>
  <c r="AT18" i="4" l="1"/>
  <c r="AS18" i="4"/>
  <c r="AR18" i="4"/>
  <c r="AQ18" i="4"/>
  <c r="AL18" i="4"/>
  <c r="Y18" i="4"/>
  <c r="W18" i="4"/>
  <c r="V18" i="4"/>
  <c r="U18" i="4"/>
  <c r="AO18" i="4" s="1"/>
  <c r="T18" i="4"/>
  <c r="AN18" i="4" s="1"/>
  <c r="S18" i="4"/>
  <c r="P18" i="4"/>
  <c r="AA18" i="4" s="1"/>
  <c r="AX18" i="4" s="1"/>
  <c r="N18" i="4"/>
  <c r="Q18" i="4" s="1"/>
  <c r="AK18" i="4" s="1"/>
  <c r="AT17" i="4"/>
  <c r="AS17" i="4"/>
  <c r="AR17" i="4"/>
  <c r="AQ17" i="4"/>
  <c r="AL17" i="4"/>
  <c r="Y17" i="4"/>
  <c r="W17" i="4"/>
  <c r="V17" i="4"/>
  <c r="U17" i="4"/>
  <c r="AO17" i="4" s="1"/>
  <c r="T17" i="4"/>
  <c r="AN17" i="4" s="1"/>
  <c r="S17" i="4"/>
  <c r="AM17" i="4" s="1"/>
  <c r="AW17" i="4" s="1"/>
  <c r="P17" i="4"/>
  <c r="AA17" i="4" s="1"/>
  <c r="AX17" i="4" s="1"/>
  <c r="N17" i="4"/>
  <c r="AC17" i="4" s="1"/>
  <c r="AZ17" i="4" s="1"/>
  <c r="AT16" i="4"/>
  <c r="AS16" i="4"/>
  <c r="AR16" i="4"/>
  <c r="AQ16" i="4"/>
  <c r="AL16" i="4"/>
  <c r="Y16" i="4"/>
  <c r="W16" i="4"/>
  <c r="V16" i="4"/>
  <c r="U16" i="4"/>
  <c r="AO16" i="4" s="1"/>
  <c r="T16" i="4"/>
  <c r="AN16" i="4" s="1"/>
  <c r="S16" i="4"/>
  <c r="AM16" i="4" s="1"/>
  <c r="AW16" i="4" s="1"/>
  <c r="P16" i="4"/>
  <c r="AA16" i="4" s="1"/>
  <c r="AX16" i="4" s="1"/>
  <c r="N16" i="4"/>
  <c r="AC16" i="4" s="1"/>
  <c r="AZ16" i="4" s="1"/>
  <c r="AT15" i="4"/>
  <c r="AS15" i="4"/>
  <c r="AR15" i="4"/>
  <c r="AQ15" i="4"/>
  <c r="AL15" i="4"/>
  <c r="Y15" i="4"/>
  <c r="W15" i="4"/>
  <c r="V15" i="4"/>
  <c r="U15" i="4"/>
  <c r="AO15" i="4" s="1"/>
  <c r="T15" i="4"/>
  <c r="AN15" i="4" s="1"/>
  <c r="S15" i="4"/>
  <c r="P15" i="4"/>
  <c r="AJ15" i="4" s="1"/>
  <c r="N15" i="4"/>
  <c r="Q15" i="4" s="1"/>
  <c r="AK15" i="4" s="1"/>
  <c r="AT14" i="4"/>
  <c r="AS14" i="4"/>
  <c r="AR14" i="4"/>
  <c r="AQ14" i="4"/>
  <c r="AL14" i="4"/>
  <c r="Y14" i="4"/>
  <c r="W14" i="4"/>
  <c r="V14" i="4"/>
  <c r="U14" i="4"/>
  <c r="AO14" i="4" s="1"/>
  <c r="T14" i="4"/>
  <c r="AN14" i="4" s="1"/>
  <c r="S14" i="4"/>
  <c r="P14" i="4"/>
  <c r="AA14" i="4" s="1"/>
  <c r="AX14" i="4" s="1"/>
  <c r="N14" i="4"/>
  <c r="Q14" i="4" s="1"/>
  <c r="AK14" i="4" s="1"/>
  <c r="AT13" i="4"/>
  <c r="AS13" i="4"/>
  <c r="AR13" i="4"/>
  <c r="AQ13" i="4"/>
  <c r="AL13" i="4"/>
  <c r="Y13" i="4"/>
  <c r="W13" i="4"/>
  <c r="V13" i="4"/>
  <c r="U13" i="4"/>
  <c r="AO13" i="4" s="1"/>
  <c r="T13" i="4"/>
  <c r="AN13" i="4" s="1"/>
  <c r="S13" i="4"/>
  <c r="AM13" i="4" s="1"/>
  <c r="AW13" i="4" s="1"/>
  <c r="P13" i="4"/>
  <c r="AJ13" i="4" s="1"/>
  <c r="N13" i="4"/>
  <c r="AC13" i="4" s="1"/>
  <c r="AZ13" i="4" s="1"/>
  <c r="AT12" i="4"/>
  <c r="AS12" i="4"/>
  <c r="AR12" i="4"/>
  <c r="AQ12" i="4"/>
  <c r="AL12" i="4"/>
  <c r="Y12" i="4"/>
  <c r="W12" i="4"/>
  <c r="V12" i="4"/>
  <c r="U12" i="4"/>
  <c r="AO12" i="4" s="1"/>
  <c r="T12" i="4"/>
  <c r="AN12" i="4" s="1"/>
  <c r="S12" i="4"/>
  <c r="AM12" i="4" s="1"/>
  <c r="AW12" i="4" s="1"/>
  <c r="P12" i="4"/>
  <c r="AA12" i="4" s="1"/>
  <c r="AX12" i="4" s="1"/>
  <c r="N12" i="4"/>
  <c r="AC12" i="4" s="1"/>
  <c r="AZ12" i="4" s="1"/>
  <c r="AT11" i="4"/>
  <c r="AS11" i="4"/>
  <c r="AR11" i="4"/>
  <c r="AQ11" i="4"/>
  <c r="AL11" i="4"/>
  <c r="Y11" i="4"/>
  <c r="W11" i="4"/>
  <c r="V11" i="4"/>
  <c r="U11" i="4"/>
  <c r="AO11" i="4" s="1"/>
  <c r="T11" i="4"/>
  <c r="AN11" i="4" s="1"/>
  <c r="S11" i="4"/>
  <c r="P11" i="4"/>
  <c r="AJ11" i="4" s="1"/>
  <c r="N11" i="4"/>
  <c r="Q11" i="4" s="1"/>
  <c r="AK11" i="4" s="1"/>
  <c r="AZ10" i="4"/>
  <c r="AX10" i="4"/>
  <c r="AV10" i="4"/>
  <c r="AT10" i="4"/>
  <c r="AS10" i="4"/>
  <c r="AR10" i="4"/>
  <c r="AQ10" i="4"/>
  <c r="AN10" i="4"/>
  <c r="AM10" i="4"/>
  <c r="AW10" i="4" s="1"/>
  <c r="AL10" i="4"/>
  <c r="AK10" i="4"/>
  <c r="AJ10" i="4"/>
  <c r="AI10" i="4"/>
  <c r="U10" i="4"/>
  <c r="AO10" i="4" s="1"/>
  <c r="AS9" i="4"/>
  <c r="AL9" i="4"/>
  <c r="Y9" i="4"/>
  <c r="V9" i="4"/>
  <c r="U9" i="4"/>
  <c r="AO9" i="4" s="1"/>
  <c r="T9" i="4"/>
  <c r="AN9" i="4" s="1"/>
  <c r="S9" i="4"/>
  <c r="AM9" i="4" s="1"/>
  <c r="AW9" i="4" s="1"/>
  <c r="P9" i="4"/>
  <c r="AA9" i="4" s="1"/>
  <c r="AX9" i="4" s="1"/>
  <c r="N9" i="4"/>
  <c r="AC9" i="4" s="1"/>
  <c r="AZ9" i="4" s="1"/>
  <c r="G9" i="4"/>
  <c r="AQ9" i="4" s="1"/>
  <c r="D9" i="4"/>
  <c r="C9" i="4"/>
  <c r="AR9" i="4" s="1"/>
  <c r="AS8" i="4"/>
  <c r="AQ8" i="4"/>
  <c r="AL8" i="4"/>
  <c r="Y8" i="4"/>
  <c r="V8" i="4"/>
  <c r="U8" i="4"/>
  <c r="AO8" i="4" s="1"/>
  <c r="S8" i="4"/>
  <c r="AM8" i="4" s="1"/>
  <c r="AW8" i="4" s="1"/>
  <c r="P8" i="4"/>
  <c r="AJ8" i="4" s="1"/>
  <c r="N8" i="4"/>
  <c r="D8" i="4"/>
  <c r="C8" i="4"/>
  <c r="AR8" i="4" s="1"/>
  <c r="A8" i="4"/>
  <c r="T8" i="4" s="1"/>
  <c r="AN8" i="4" s="1"/>
  <c r="AS7" i="4"/>
  <c r="AQ7" i="4"/>
  <c r="AL7" i="4"/>
  <c r="Y7" i="4"/>
  <c r="V7" i="4"/>
  <c r="U7" i="4"/>
  <c r="AO7" i="4" s="1"/>
  <c r="S7" i="4"/>
  <c r="AM7" i="4" s="1"/>
  <c r="AW7" i="4" s="1"/>
  <c r="P7" i="4"/>
  <c r="N7" i="4"/>
  <c r="D7" i="4"/>
  <c r="C7" i="4"/>
  <c r="W7" i="4" s="1"/>
  <c r="A7" i="4"/>
  <c r="T7" i="4" s="1"/>
  <c r="AN7" i="4" s="1"/>
  <c r="AS6" i="4"/>
  <c r="AQ6" i="4"/>
  <c r="AL6" i="4"/>
  <c r="Y6" i="4"/>
  <c r="V6" i="4"/>
  <c r="U6" i="4"/>
  <c r="AO6" i="4" s="1"/>
  <c r="S6" i="4"/>
  <c r="P6" i="4"/>
  <c r="N6" i="4"/>
  <c r="D6" i="4"/>
  <c r="C6" i="4"/>
  <c r="W6" i="4" s="1"/>
  <c r="A6" i="4"/>
  <c r="T6" i="4" s="1"/>
  <c r="AN6" i="4" s="1"/>
  <c r="AS5" i="4"/>
  <c r="AQ5" i="4"/>
  <c r="AL5" i="4"/>
  <c r="Y5" i="4"/>
  <c r="V5" i="4"/>
  <c r="U5" i="4"/>
  <c r="AO5" i="4" s="1"/>
  <c r="S5" i="4"/>
  <c r="AM5" i="4" s="1"/>
  <c r="AW5" i="4" s="1"/>
  <c r="P5" i="4"/>
  <c r="AJ5" i="4" s="1"/>
  <c r="N5" i="4"/>
  <c r="D5" i="4"/>
  <c r="C5" i="4"/>
  <c r="W5" i="4" s="1"/>
  <c r="A5" i="4"/>
  <c r="T5" i="4" s="1"/>
  <c r="AN5" i="4" s="1"/>
  <c r="AS4" i="4"/>
  <c r="AQ4" i="4"/>
  <c r="AL4" i="4"/>
  <c r="Y4" i="4"/>
  <c r="V4" i="4"/>
  <c r="U4" i="4"/>
  <c r="AO4" i="4" s="1"/>
  <c r="S4" i="4"/>
  <c r="P4" i="4"/>
  <c r="N4" i="4"/>
  <c r="D4" i="4"/>
  <c r="C4" i="4"/>
  <c r="AR4" i="4" s="1"/>
  <c r="A4" i="4"/>
  <c r="T4" i="4" s="1"/>
  <c r="AN4" i="4" s="1"/>
  <c r="AS3" i="4"/>
  <c r="AL3" i="4"/>
  <c r="Y3" i="4"/>
  <c r="V3" i="4"/>
  <c r="U3" i="4"/>
  <c r="AO3" i="4" s="1"/>
  <c r="S3" i="4"/>
  <c r="AM3" i="4" s="1"/>
  <c r="AW3" i="4" s="1"/>
  <c r="P3" i="4"/>
  <c r="AJ3" i="4" s="1"/>
  <c r="N3" i="4"/>
  <c r="G3" i="4"/>
  <c r="D3" i="4"/>
  <c r="F3" i="4" s="1"/>
  <c r="X3" i="4" s="1"/>
  <c r="C3" i="4"/>
  <c r="W3" i="4" s="1"/>
  <c r="A3" i="4"/>
  <c r="T3" i="4" s="1"/>
  <c r="AN3" i="4" s="1"/>
  <c r="AT2" i="4"/>
  <c r="AS2" i="4"/>
  <c r="AR2" i="4"/>
  <c r="AQ2" i="4"/>
  <c r="AL2" i="4"/>
  <c r="Y2" i="4"/>
  <c r="AE2" i="4" s="1"/>
  <c r="W2" i="4"/>
  <c r="V2" i="4"/>
  <c r="U2" i="4"/>
  <c r="AO2" i="4" s="1"/>
  <c r="S2" i="4"/>
  <c r="AM2" i="4" s="1"/>
  <c r="AW2" i="4" s="1"/>
  <c r="P2" i="4"/>
  <c r="AJ2" i="4" s="1"/>
  <c r="N2" i="4"/>
  <c r="A2" i="4"/>
  <c r="T2" i="4" s="1"/>
  <c r="AN2" i="4" s="1"/>
  <c r="G120" i="2"/>
  <c r="F120" i="2"/>
  <c r="D120" i="2"/>
  <c r="C120" i="2"/>
  <c r="G119" i="2"/>
  <c r="F119" i="2"/>
  <c r="D119" i="2"/>
  <c r="C119" i="2"/>
  <c r="G118" i="2"/>
  <c r="F118" i="2"/>
  <c r="D118" i="2"/>
  <c r="C118" i="2"/>
  <c r="D117" i="2"/>
  <c r="C117" i="2"/>
  <c r="G116" i="2"/>
  <c r="F116" i="2"/>
  <c r="G115" i="2"/>
  <c r="F115" i="2"/>
  <c r="D115" i="2"/>
  <c r="C115" i="2"/>
  <c r="G114" i="2"/>
  <c r="F114" i="2"/>
  <c r="G112" i="2"/>
  <c r="F112" i="2"/>
  <c r="D111" i="2"/>
  <c r="C111" i="2"/>
  <c r="G110" i="2"/>
  <c r="F110" i="2"/>
  <c r="G109" i="2"/>
  <c r="F109" i="2"/>
  <c r="D109" i="2"/>
  <c r="C109" i="2"/>
  <c r="G107" i="2"/>
  <c r="F107" i="2"/>
  <c r="G105" i="2"/>
  <c r="F105" i="2"/>
  <c r="D103" i="2"/>
  <c r="C103" i="2"/>
  <c r="D102" i="2"/>
  <c r="C102" i="2"/>
  <c r="G100" i="2"/>
  <c r="F100" i="2"/>
  <c r="D100" i="2"/>
  <c r="C100" i="2"/>
  <c r="G99" i="2"/>
  <c r="F99" i="2"/>
  <c r="D99" i="2"/>
  <c r="C99" i="2"/>
  <c r="G98" i="2"/>
  <c r="F98" i="2"/>
  <c r="D98" i="2"/>
  <c r="C98" i="2"/>
  <c r="D97" i="2"/>
  <c r="C97" i="2"/>
  <c r="G96" i="2"/>
  <c r="F96" i="2"/>
  <c r="G95" i="2"/>
  <c r="F95" i="2"/>
  <c r="D95" i="2"/>
  <c r="C95" i="2"/>
  <c r="G94" i="2"/>
  <c r="F94" i="2"/>
  <c r="G92" i="2"/>
  <c r="F92" i="2"/>
  <c r="D91" i="2"/>
  <c r="C91" i="2"/>
  <c r="F90" i="2"/>
  <c r="F89" i="2"/>
  <c r="D89" i="2"/>
  <c r="C89" i="2"/>
  <c r="F88" i="2"/>
  <c r="F87" i="2"/>
  <c r="F85" i="2"/>
  <c r="D83" i="2"/>
  <c r="C83" i="2"/>
  <c r="D82" i="2"/>
  <c r="C82" i="2"/>
  <c r="G80" i="2"/>
  <c r="F80" i="2"/>
  <c r="D80" i="2"/>
  <c r="C80" i="2"/>
  <c r="G79" i="2"/>
  <c r="F79" i="2"/>
  <c r="D79" i="2"/>
  <c r="C79" i="2"/>
  <c r="G78" i="2"/>
  <c r="F78" i="2"/>
  <c r="D78" i="2"/>
  <c r="C78" i="2"/>
  <c r="D77" i="2"/>
  <c r="C77" i="2"/>
  <c r="G76" i="2"/>
  <c r="F76" i="2"/>
  <c r="G75" i="2"/>
  <c r="F75" i="2"/>
  <c r="D75" i="2"/>
  <c r="C75" i="2"/>
  <c r="G74" i="2"/>
  <c r="F74" i="2"/>
  <c r="G72" i="2"/>
  <c r="F72" i="2"/>
  <c r="F68" i="2"/>
  <c r="F67" i="2"/>
  <c r="F65" i="2"/>
  <c r="D63" i="2"/>
  <c r="C63" i="2"/>
  <c r="D62" i="2"/>
  <c r="C62" i="2"/>
  <c r="G60" i="2"/>
  <c r="F60" i="2"/>
  <c r="D60" i="2"/>
  <c r="C60" i="2"/>
  <c r="G59" i="2"/>
  <c r="F59" i="2"/>
  <c r="D59" i="2"/>
  <c r="C59" i="2"/>
  <c r="G58" i="2"/>
  <c r="F58" i="2"/>
  <c r="D58" i="2"/>
  <c r="C58" i="2"/>
  <c r="D57" i="2"/>
  <c r="C57" i="2"/>
  <c r="G56" i="2"/>
  <c r="F56" i="2"/>
  <c r="G55" i="2"/>
  <c r="F55" i="2"/>
  <c r="D55" i="2"/>
  <c r="C55" i="2"/>
  <c r="F48" i="2"/>
  <c r="F47" i="2"/>
  <c r="F45" i="2"/>
  <c r="D43" i="2"/>
  <c r="C43" i="2"/>
  <c r="D42" i="2"/>
  <c r="C42" i="2"/>
  <c r="G40" i="2"/>
  <c r="F40" i="2"/>
  <c r="D40" i="2"/>
  <c r="C40" i="2"/>
  <c r="G39" i="2"/>
  <c r="F39" i="2"/>
  <c r="D39" i="2"/>
  <c r="C39" i="2"/>
  <c r="G38" i="2"/>
  <c r="F38" i="2"/>
  <c r="D38" i="2"/>
  <c r="C38" i="2"/>
  <c r="D37" i="2"/>
  <c r="C37" i="2"/>
  <c r="F36" i="2"/>
  <c r="F35" i="2"/>
  <c r="D35" i="2"/>
  <c r="C35" i="2"/>
  <c r="D23" i="2"/>
  <c r="C23" i="2"/>
  <c r="D22" i="2"/>
  <c r="C22" i="2"/>
  <c r="D20" i="2"/>
  <c r="C20" i="2"/>
  <c r="D19" i="2"/>
  <c r="C19" i="2"/>
  <c r="D18" i="2"/>
  <c r="C18" i="2"/>
  <c r="D4" i="2"/>
  <c r="C4" i="2"/>
  <c r="D3" i="2"/>
  <c r="C3" i="2"/>
  <c r="E9" i="1"/>
  <c r="E8" i="1"/>
  <c r="E6" i="1"/>
  <c r="E5" i="1"/>
  <c r="AC3" i="4" l="1"/>
  <c r="AZ3" i="4" s="1"/>
  <c r="AC8" i="4"/>
  <c r="AZ8" i="4" s="1"/>
  <c r="O14" i="4"/>
  <c r="O18" i="4"/>
  <c r="AR5" i="4"/>
  <c r="AC4" i="4"/>
  <c r="AZ4" i="4" s="1"/>
  <c r="O2" i="4"/>
  <c r="O11" i="4"/>
  <c r="O15" i="4"/>
  <c r="AV17" i="4"/>
  <c r="AE17" i="4"/>
  <c r="O3" i="4"/>
  <c r="AV5" i="4"/>
  <c r="AE5" i="4"/>
  <c r="AV9" i="4"/>
  <c r="AE9" i="4"/>
  <c r="AV14" i="4"/>
  <c r="AE14" i="4"/>
  <c r="AV18" i="4"/>
  <c r="AE18" i="4"/>
  <c r="AV3" i="4"/>
  <c r="AE3" i="4"/>
  <c r="O5" i="4"/>
  <c r="AV6" i="4"/>
  <c r="AE6" i="4"/>
  <c r="AV7" i="4"/>
  <c r="AE7" i="4"/>
  <c r="AV11" i="4"/>
  <c r="AE11" i="4"/>
  <c r="O12" i="4"/>
  <c r="AV15" i="4"/>
  <c r="AE15" i="4"/>
  <c r="O16" i="4"/>
  <c r="AC2" i="4"/>
  <c r="AZ2" i="4" s="1"/>
  <c r="AV2" i="4"/>
  <c r="O6" i="4"/>
  <c r="O7" i="4"/>
  <c r="AV8" i="4"/>
  <c r="AE8" i="4"/>
  <c r="AV12" i="4"/>
  <c r="AE12" i="4"/>
  <c r="O13" i="4"/>
  <c r="AV16" i="4"/>
  <c r="AE16" i="4"/>
  <c r="O17" i="4"/>
  <c r="AV13" i="4"/>
  <c r="AE13" i="4"/>
  <c r="AV4" i="4"/>
  <c r="AE4" i="4"/>
  <c r="AC7" i="4"/>
  <c r="AZ7" i="4" s="1"/>
  <c r="AA4" i="4"/>
  <c r="AX4" i="4" s="1"/>
  <c r="AT5" i="4"/>
  <c r="F5" i="4"/>
  <c r="X5" i="4" s="1"/>
  <c r="AA7" i="4"/>
  <c r="AX7" i="4" s="1"/>
  <c r="AT8" i="4"/>
  <c r="F8" i="4"/>
  <c r="X8" i="4" s="1"/>
  <c r="AJ14" i="4"/>
  <c r="AC6" i="4"/>
  <c r="AZ6" i="4" s="1"/>
  <c r="AR6" i="4"/>
  <c r="AT7" i="4"/>
  <c r="F7" i="4"/>
  <c r="X7" i="4" s="1"/>
  <c r="AJ7" i="4"/>
  <c r="AA8" i="4"/>
  <c r="AX8" i="4" s="1"/>
  <c r="AJ18" i="4"/>
  <c r="AT3" i="4"/>
  <c r="AC5" i="4"/>
  <c r="AZ5" i="4" s="1"/>
  <c r="AT6" i="4"/>
  <c r="F6" i="4"/>
  <c r="X6" i="4" s="1"/>
  <c r="AT9" i="4"/>
  <c r="F9" i="4"/>
  <c r="X9" i="4" s="1"/>
  <c r="AJ16" i="4"/>
  <c r="AT4" i="4"/>
  <c r="F4" i="4"/>
  <c r="X4" i="4" s="1"/>
  <c r="AJ4" i="4"/>
  <c r="AA6" i="4"/>
  <c r="AX6" i="4" s="1"/>
  <c r="AJ12" i="4"/>
  <c r="AA2" i="4"/>
  <c r="AX2" i="4" s="1"/>
  <c r="AQ3" i="4"/>
  <c r="W9" i="4"/>
  <c r="O9" i="4" s="1"/>
  <c r="AJ9" i="4"/>
  <c r="AA11" i="4"/>
  <c r="AX11" i="4" s="1"/>
  <c r="AA13" i="4"/>
  <c r="AX13" i="4" s="1"/>
  <c r="AA15" i="4"/>
  <c r="AX15" i="4" s="1"/>
  <c r="AA3" i="4"/>
  <c r="AX3" i="4" s="1"/>
  <c r="AR3" i="4"/>
  <c r="AJ6" i="4"/>
  <c r="AR7" i="4"/>
  <c r="AJ17" i="4"/>
  <c r="W4" i="4"/>
  <c r="O4" i="4" s="1"/>
  <c r="AA5" i="4"/>
  <c r="AX5" i="4" s="1"/>
  <c r="W8" i="4"/>
  <c r="O8" i="4" s="1"/>
  <c r="Q13" i="4"/>
  <c r="AK13" i="4" s="1"/>
  <c r="AM14" i="4"/>
  <c r="AW14" i="4" s="1"/>
  <c r="Q12" i="4"/>
  <c r="AK12" i="4" s="1"/>
  <c r="AI2" i="4"/>
  <c r="AI9" i="4"/>
  <c r="AI16" i="4"/>
  <c r="AI17" i="4"/>
  <c r="AM4" i="4"/>
  <c r="AW4" i="4" s="1"/>
  <c r="AI8" i="4"/>
  <c r="AI4" i="4"/>
  <c r="AI6" i="4"/>
  <c r="AM18" i="4"/>
  <c r="AW18" i="4" s="1"/>
  <c r="AI7" i="4"/>
  <c r="Q2" i="4"/>
  <c r="AK2" i="4" s="1"/>
  <c r="Q7" i="4"/>
  <c r="AK7" i="4" s="1"/>
  <c r="Q8" i="4"/>
  <c r="AK8" i="4" s="1"/>
  <c r="Q9" i="4"/>
  <c r="AK9" i="4" s="1"/>
  <c r="AI12" i="4"/>
  <c r="AI13" i="4"/>
  <c r="Q16" i="4"/>
  <c r="AK16" i="4" s="1"/>
  <c r="Q17" i="4"/>
  <c r="AK17" i="4" s="1"/>
  <c r="AM6" i="4"/>
  <c r="AW6" i="4" s="1"/>
  <c r="AI5" i="4"/>
  <c r="AI3" i="4"/>
  <c r="AC14" i="4"/>
  <c r="AZ14" i="4" s="1"/>
  <c r="AC18" i="4"/>
  <c r="AZ18" i="4" s="1"/>
  <c r="Q3" i="4"/>
  <c r="AK3" i="4" s="1"/>
  <c r="Q4" i="4"/>
  <c r="AK4" i="4" s="1"/>
  <c r="Q5" i="4"/>
  <c r="AK5" i="4" s="1"/>
  <c r="Q6" i="4"/>
  <c r="AK6" i="4" s="1"/>
  <c r="AC11" i="4"/>
  <c r="AZ11" i="4" s="1"/>
  <c r="AI14" i="4"/>
  <c r="AC15" i="4"/>
  <c r="AZ15" i="4" s="1"/>
  <c r="AI18" i="4"/>
  <c r="AI11" i="4"/>
  <c r="AM11" i="4"/>
  <c r="AW11" i="4" s="1"/>
  <c r="AI15" i="4"/>
  <c r="AM15" i="4"/>
  <c r="AW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  <author>tc={5B9FBC55-6AD3-464A-81EF-8F853B9552A0}</author>
  </authors>
  <commentList>
    <comment ref="R1" authorId="0" shapeId="0" xr:uid="{F258FEE3-68E1-1A49-AB4B-9EF587770E5A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509626AE-FD0E-5E4E-BB4C-8C116A6705F8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D3" authorId="1" shapeId="0" xr:uid="{5B9FBC55-6AD3-464A-81EF-8F853B9552A0}">
      <text>
        <t>[Threaded comment]
Your version of Excel allows you to read this threaded comment; however, any edits to it will get removed if the file is opened in a newer version of Excel. Learn more: https://go.microsoft.com/fwlink/?linkid=870924
Comment:
    FX import needs additional attributes like 'rate' etc....</t>
      </text>
    </comment>
  </commentList>
</comments>
</file>

<file path=xl/sharedStrings.xml><?xml version="1.0" encoding="utf-8"?>
<sst xmlns="http://schemas.openxmlformats.org/spreadsheetml/2006/main" count="406" uniqueCount="102">
  <si>
    <t>Customer payment instructions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</si>
  <si>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</si>
  <si>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</si>
  <si>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</si>
  <si>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</si>
  <si>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</si>
  <si>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</si>
  <si>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</si>
  <si>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</si>
  <si>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BDT</t>
  </si>
  <si>
    <t>Time</t>
  </si>
  <si>
    <t>Case 2</t>
  </si>
  <si>
    <t>Forecasted USD</t>
  </si>
  <si>
    <t>Actual USD</t>
  </si>
  <si>
    <t>Open Balance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</si>
  <si>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</si>
  <si>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</si>
  <si>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</si>
  <si>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</si>
  <si>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</si>
  <si>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</si>
  <si>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</si>
  <si>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</si>
  <si>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 xml:space="preserve">Bangladesh Bank </t>
  </si>
  <si>
    <t xml:space="preserve">Accounts </t>
  </si>
  <si>
    <t>Funding method</t>
  </si>
  <si>
    <t>FX management</t>
  </si>
  <si>
    <t>Cash flow control</t>
  </si>
  <si>
    <t>Lock-in activity</t>
  </si>
  <si>
    <t>Actions</t>
  </si>
  <si>
    <t>Issue a real-time liquidity dashboard in line with Instructions indicated</t>
  </si>
  <si>
    <t>Show step by step how balance is changing, when and why</t>
  </si>
  <si>
    <t>YES</t>
  </si>
  <si>
    <t>Define opening balace on T+1 BDT and USD</t>
  </si>
  <si>
    <t xml:space="preserve">Calculate Total revenue and trading PnL regular FX and Lock in FX </t>
  </si>
  <si>
    <t>Closing statement Partner _day T</t>
  </si>
  <si>
    <t>Account Currency</t>
  </si>
  <si>
    <t>Amount BDT</t>
  </si>
  <si>
    <t>Amount USD</t>
  </si>
  <si>
    <t>Ledger</t>
  </si>
  <si>
    <t xml:space="preserve">BDT     </t>
  </si>
  <si>
    <t xml:space="preserve">USD </t>
  </si>
  <si>
    <t>Bank (Acc only in hard ccy)</t>
  </si>
  <si>
    <t>USD 33500</t>
  </si>
  <si>
    <t>BDT funds from conversion are available only 30 min after the trade</t>
  </si>
  <si>
    <t>HS is converting USD into BDT in line with forecasted balance in BDT</t>
  </si>
  <si>
    <t>HS is funding in advance USD account via cash transfer (in this example we assume immediate available in actual balance)</t>
  </si>
  <si>
    <t>Forecasted BDT-Ledger</t>
  </si>
  <si>
    <t>Actual BDT - ledger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</si>
  <si>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</si>
  <si>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</si>
  <si>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</si>
  <si>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</si>
  <si>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</si>
  <si>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</si>
  <si>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</si>
  <si>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</si>
  <si>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</si>
  <si>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</si>
  <si>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</si>
  <si>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</si>
  <si>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</si>
  <si>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</si>
  <si>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</si>
  <si>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</si>
  <si>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</si>
  <si>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</si>
  <si>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</si>
  <si>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</si>
  <si>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Cash Transfer</t>
  </si>
  <si>
    <t>RECEIVE</t>
  </si>
  <si>
    <t>-</t>
  </si>
  <si>
    <t>Customer Payment Instruction</t>
  </si>
  <si>
    <t>PAY</t>
  </si>
  <si>
    <t>ACTUAL</t>
  </si>
  <si>
    <t>AgainstCurrency</t>
  </si>
  <si>
    <t>AgainstAmount</t>
  </si>
  <si>
    <t>FX Trade</t>
  </si>
  <si>
    <t>SELL</t>
  </si>
  <si>
    <t>Dorothy W. Arner</t>
  </si>
  <si>
    <t>FX Lock In</t>
  </si>
  <si>
    <t>Lock In Instruction</t>
  </si>
  <si>
    <t>vs</t>
  </si>
  <si>
    <t>PARTY</t>
  </si>
  <si>
    <t>CPTYIMP</t>
  </si>
  <si>
    <t>SCB</t>
  </si>
  <si>
    <t>POST TYPE</t>
  </si>
  <si>
    <t>FORECAST</t>
  </si>
  <si>
    <t>BOOK</t>
  </si>
  <si>
    <t>CASHTX</t>
  </si>
  <si>
    <t>CUSTINST</t>
  </si>
  <si>
    <t>FX</t>
  </si>
  <si>
    <t>DEFAULT</t>
  </si>
  <si>
    <t>LOCKFX</t>
  </si>
  <si>
    <t>LOCKINST</t>
  </si>
  <si>
    <t>AM2</t>
  </si>
  <si>
    <t>ParentExtRefNo</t>
  </si>
  <si>
    <t>RedefaultValues</t>
  </si>
  <si>
    <t>Portfolio</t>
  </si>
  <si>
    <t>N</t>
  </si>
  <si>
    <t>InterestRate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</si>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</sst>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yyyy\-mm\-dd;@"/>
    <numFmt numFmtId="167" formatCode="hh: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ourier New"/>
      <family val="3"/>
    </font>
    <font>
      <sz val="11"/>
      <color indexed="8"/>
      <name val="Courier New"/>
      <family val="3"/>
    </font>
    <font>
      <b/>
      <sz val="11"/>
      <color theme="2"/>
      <name val="Courier New"/>
      <family val="3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43" fontId="0" fillId="0" borderId="0" xfId="0" applyNumberFormat="1" applyAlignment="1">
      <alignment horizontal="center"/>
    </xf>
    <xf numFmtId="0" fontId="6" fillId="0" borderId="13" xfId="0" applyFont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3" fontId="0" fillId="7" borderId="12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43" fontId="0" fillId="8" borderId="0" xfId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43" fontId="0" fillId="9" borderId="0" xfId="1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43" fontId="0" fillId="9" borderId="12" xfId="1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43" fontId="5" fillId="10" borderId="12" xfId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43" fontId="0" fillId="11" borderId="0" xfId="1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43" fontId="0" fillId="11" borderId="7" xfId="1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4" fillId="0" borderId="0" xfId="0" applyFont="1"/>
    <xf numFmtId="0" fontId="4" fillId="0" borderId="13" xfId="0" applyFont="1" applyBorder="1"/>
    <xf numFmtId="0" fontId="4" fillId="0" borderId="0" xfId="0" applyFont="1" applyAlignment="1">
      <alignment horizontal="center"/>
    </xf>
    <xf numFmtId="0" fontId="0" fillId="6" borderId="0" xfId="0" applyFill="1"/>
    <xf numFmtId="0" fontId="0" fillId="0" borderId="13" xfId="0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14" xfId="0" applyBorder="1"/>
    <xf numFmtId="0" fontId="7" fillId="0" borderId="14" xfId="0" applyFont="1" applyBorder="1" applyAlignment="1">
      <alignment horizontal="left" indent="1"/>
    </xf>
    <xf numFmtId="0" fontId="4" fillId="0" borderId="14" xfId="0" applyFont="1" applyBorder="1" applyAlignment="1">
      <alignment horizontal="left"/>
    </xf>
    <xf numFmtId="0" fontId="4" fillId="0" borderId="14" xfId="0" applyFont="1" applyBorder="1"/>
    <xf numFmtId="0" fontId="4" fillId="0" borderId="10" xfId="0" applyFont="1" applyBorder="1" applyAlignment="1">
      <alignment horizontal="left"/>
    </xf>
    <xf numFmtId="165" fontId="5" fillId="5" borderId="7" xfId="5" applyNumberFormat="1" applyBorder="1" applyAlignment="1">
      <alignment horizontal="center"/>
    </xf>
    <xf numFmtId="0" fontId="0" fillId="6" borderId="7" xfId="0" applyFill="1" applyBorder="1"/>
    <xf numFmtId="0" fontId="8" fillId="0" borderId="14" xfId="0" applyFont="1" applyBorder="1" applyAlignment="1">
      <alignment horizontal="left" indent="1"/>
    </xf>
    <xf numFmtId="0" fontId="0" fillId="13" borderId="12" xfId="0" applyFill="1" applyBorder="1"/>
    <xf numFmtId="0" fontId="5" fillId="13" borderId="12" xfId="5" applyFill="1" applyBorder="1"/>
    <xf numFmtId="165" fontId="5" fillId="5" borderId="0" xfId="5" applyNumberFormat="1" applyBorder="1" applyAlignment="1">
      <alignment horizontal="center"/>
    </xf>
    <xf numFmtId="0" fontId="0" fillId="6" borderId="0" xfId="0" applyFill="1" applyBorder="1"/>
    <xf numFmtId="43" fontId="2" fillId="2" borderId="0" xfId="2" applyNumberFormat="1" applyBorder="1" applyAlignment="1">
      <alignment horizontal="center"/>
    </xf>
    <xf numFmtId="0" fontId="0" fillId="13" borderId="0" xfId="0" applyFill="1" applyBorder="1"/>
    <xf numFmtId="43" fontId="9" fillId="13" borderId="0" xfId="4" applyNumberFormat="1" applyFont="1" applyFill="1" applyBorder="1" applyAlignment="1">
      <alignment horizontal="left" indent="1"/>
    </xf>
    <xf numFmtId="43" fontId="5" fillId="12" borderId="0" xfId="0" applyNumberFormat="1" applyFont="1" applyFill="1" applyBorder="1" applyAlignment="1">
      <alignment horizontal="center"/>
    </xf>
    <xf numFmtId="43" fontId="3" fillId="3" borderId="0" xfId="3" applyNumberFormat="1" applyBorder="1" applyAlignment="1">
      <alignment horizontal="center"/>
    </xf>
    <xf numFmtId="43" fontId="3" fillId="3" borderId="0" xfId="3" applyNumberFormat="1" applyBorder="1"/>
    <xf numFmtId="43" fontId="5" fillId="12" borderId="0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5" fillId="5" borderId="0" xfId="5" applyNumberFormat="1" applyBorder="1" applyAlignment="1">
      <alignment horizontal="center"/>
    </xf>
    <xf numFmtId="165" fontId="5" fillId="12" borderId="0" xfId="0" applyNumberFormat="1" applyFont="1" applyFill="1" applyBorder="1"/>
    <xf numFmtId="43" fontId="5" fillId="12" borderId="0" xfId="5" applyNumberFormat="1" applyFont="1" applyFill="1" applyBorder="1" applyAlignment="1">
      <alignment horizontal="center"/>
    </xf>
    <xf numFmtId="165" fontId="5" fillId="5" borderId="11" xfId="5" applyNumberFormat="1" applyBorder="1" applyAlignment="1">
      <alignment horizontal="center"/>
    </xf>
    <xf numFmtId="43" fontId="2" fillId="2" borderId="11" xfId="2" applyNumberFormat="1" applyBorder="1" applyAlignment="1">
      <alignment horizontal="center"/>
    </xf>
    <xf numFmtId="43" fontId="1" fillId="13" borderId="11" xfId="2" applyNumberFormat="1" applyFont="1" applyFill="1" applyBorder="1" applyAlignment="1">
      <alignment horizontal="center"/>
    </xf>
    <xf numFmtId="43" fontId="1" fillId="13" borderId="0" xfId="2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5" fontId="5" fillId="5" borderId="6" xfId="5" applyNumberFormat="1" applyBorder="1" applyAlignment="1">
      <alignment horizontal="center"/>
    </xf>
    <xf numFmtId="43" fontId="5" fillId="12" borderId="11" xfId="0" applyNumberFormat="1" applyFont="1" applyFill="1" applyBorder="1" applyAlignment="1">
      <alignment horizontal="center"/>
    </xf>
    <xf numFmtId="43" fontId="3" fillId="3" borderId="11" xfId="3" applyNumberFormat="1" applyBorder="1" applyAlignment="1">
      <alignment horizontal="center"/>
    </xf>
    <xf numFmtId="165" fontId="5" fillId="5" borderId="12" xfId="5" applyNumberFormat="1" applyBorder="1" applyAlignment="1">
      <alignment horizontal="center"/>
    </xf>
    <xf numFmtId="43" fontId="5" fillId="12" borderId="11" xfId="5" applyNumberFormat="1" applyFont="1" applyFill="1" applyBorder="1" applyAlignment="1">
      <alignment horizontal="center"/>
    </xf>
    <xf numFmtId="43" fontId="5" fillId="5" borderId="12" xfId="5" applyNumberFormat="1" applyBorder="1" applyAlignment="1">
      <alignment horizontal="center"/>
    </xf>
    <xf numFmtId="165" fontId="5" fillId="5" borderId="8" xfId="5" applyNumberFormat="1" applyBorder="1" applyAlignment="1">
      <alignment horizontal="center"/>
    </xf>
    <xf numFmtId="43" fontId="9" fillId="4" borderId="0" xfId="4" applyNumberFormat="1" applyFont="1" applyBorder="1" applyAlignment="1">
      <alignment horizontal="left" indent="1"/>
    </xf>
    <xf numFmtId="43" fontId="2" fillId="2" borderId="12" xfId="2" applyNumberFormat="1" applyBorder="1" applyAlignment="1">
      <alignment horizontal="center"/>
    </xf>
    <xf numFmtId="43" fontId="5" fillId="12" borderId="12" xfId="0" applyNumberFormat="1" applyFont="1" applyFill="1" applyBorder="1"/>
    <xf numFmtId="43" fontId="3" fillId="3" borderId="12" xfId="3" applyNumberFormat="1" applyBorder="1"/>
    <xf numFmtId="165" fontId="5" fillId="12" borderId="12" xfId="0" applyNumberFormat="1" applyFont="1" applyFill="1" applyBorder="1"/>
    <xf numFmtId="0" fontId="0" fillId="0" borderId="0" xfId="0" applyAlignment="1">
      <alignment wrapText="1"/>
    </xf>
    <xf numFmtId="20" fontId="0" fillId="7" borderId="11" xfId="0" applyNumberFormat="1" applyFill="1" applyBorder="1" applyAlignment="1">
      <alignment horizontal="center"/>
    </xf>
    <xf numFmtId="20" fontId="0" fillId="8" borderId="11" xfId="0" applyNumberFormat="1" applyFill="1" applyBorder="1" applyAlignment="1">
      <alignment horizontal="center"/>
    </xf>
    <xf numFmtId="20" fontId="0" fillId="9" borderId="11" xfId="0" applyNumberFormat="1" applyFill="1" applyBorder="1" applyAlignment="1">
      <alignment horizontal="center"/>
    </xf>
    <xf numFmtId="20" fontId="5" fillId="10" borderId="11" xfId="0" applyNumberFormat="1" applyFont="1" applyFill="1" applyBorder="1" applyAlignment="1">
      <alignment horizontal="center"/>
    </xf>
    <xf numFmtId="20" fontId="0" fillId="11" borderId="1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43" fontId="0" fillId="11" borderId="12" xfId="1" applyFont="1" applyFill="1" applyBorder="1" applyAlignment="1">
      <alignment horizontal="center"/>
    </xf>
    <xf numFmtId="43" fontId="0" fillId="11" borderId="8" xfId="1" applyFont="1" applyFill="1" applyBorder="1" applyAlignment="1">
      <alignment horizontal="center"/>
    </xf>
    <xf numFmtId="164" fontId="0" fillId="0" borderId="0" xfId="0" applyNumberFormat="1"/>
    <xf numFmtId="20" fontId="13" fillId="0" borderId="0" xfId="0" applyNumberFormat="1" applyFont="1"/>
    <xf numFmtId="0" fontId="13" fillId="0" borderId="0" xfId="0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4" fillId="14" borderId="15" xfId="6" applyFont="1" applyFill="1" applyBorder="1" applyAlignment="1">
      <alignment horizontal="center"/>
    </xf>
    <xf numFmtId="0" fontId="14" fillId="14" borderId="16" xfId="6" applyFont="1" applyFill="1" applyBorder="1" applyAlignment="1">
      <alignment horizontal="center"/>
    </xf>
    <xf numFmtId="0" fontId="14" fillId="19" borderId="15" xfId="6" applyFont="1" applyFill="1" applyBorder="1" applyAlignment="1">
      <alignment horizontal="center"/>
    </xf>
    <xf numFmtId="2" fontId="14" fillId="19" borderId="15" xfId="6" applyNumberFormat="1" applyFont="1" applyFill="1" applyBorder="1" applyAlignment="1">
      <alignment horizontal="center"/>
    </xf>
    <xf numFmtId="49" fontId="14" fillId="19" borderId="15" xfId="6" applyNumberFormat="1" applyFont="1" applyFill="1" applyBorder="1" applyAlignment="1">
      <alignment horizontal="center"/>
    </xf>
    <xf numFmtId="167" fontId="13" fillId="15" borderId="2" xfId="0" applyNumberFormat="1" applyFont="1" applyFill="1" applyBorder="1" applyAlignment="1">
      <alignment horizontal="right"/>
    </xf>
    <xf numFmtId="167" fontId="13" fillId="15" borderId="2" xfId="0" applyNumberFormat="1" applyFont="1" applyFill="1" applyBorder="1" applyAlignment="1">
      <alignment horizontal="center"/>
    </xf>
    <xf numFmtId="22" fontId="13" fillId="0" borderId="0" xfId="0" applyNumberFormat="1" applyFont="1"/>
    <xf numFmtId="166" fontId="13" fillId="0" borderId="0" xfId="0" applyNumberFormat="1" applyFont="1"/>
    <xf numFmtId="22" fontId="13" fillId="21" borderId="15" xfId="0" applyNumberFormat="1" applyFont="1" applyFill="1" applyBorder="1"/>
    <xf numFmtId="0" fontId="13" fillId="21" borderId="15" xfId="0" applyFont="1" applyFill="1" applyBorder="1"/>
    <xf numFmtId="166" fontId="13" fillId="21" borderId="15" xfId="0" applyNumberFormat="1" applyFont="1" applyFill="1" applyBorder="1"/>
    <xf numFmtId="20" fontId="13" fillId="21" borderId="15" xfId="0" applyNumberFormat="1" applyFont="1" applyFill="1" applyBorder="1"/>
    <xf numFmtId="2" fontId="13" fillId="21" borderId="15" xfId="0" applyNumberFormat="1" applyFont="1" applyFill="1" applyBorder="1"/>
    <xf numFmtId="167" fontId="13" fillId="21" borderId="15" xfId="0" applyNumberFormat="1" applyFont="1" applyFill="1" applyBorder="1"/>
    <xf numFmtId="49" fontId="13" fillId="21" borderId="15" xfId="0" applyNumberFormat="1" applyFont="1" applyFill="1" applyBorder="1"/>
    <xf numFmtId="20" fontId="13" fillId="16" borderId="0" xfId="0" applyNumberFormat="1" applyFont="1" applyFill="1"/>
    <xf numFmtId="0" fontId="13" fillId="16" borderId="11" xfId="0" applyFont="1" applyFill="1" applyBorder="1" applyAlignment="1">
      <alignment horizontal="center"/>
    </xf>
    <xf numFmtId="20" fontId="13" fillId="17" borderId="0" xfId="0" applyNumberFormat="1" applyFont="1" applyFill="1"/>
    <xf numFmtId="0" fontId="13" fillId="17" borderId="0" xfId="0" applyFont="1" applyFill="1" applyAlignment="1">
      <alignment horizontal="center"/>
    </xf>
    <xf numFmtId="20" fontId="13" fillId="20" borderId="0" xfId="0" applyNumberFormat="1" applyFont="1" applyFill="1"/>
    <xf numFmtId="0" fontId="13" fillId="20" borderId="0" xfId="0" applyFont="1" applyFill="1" applyAlignment="1">
      <alignment horizontal="center"/>
    </xf>
    <xf numFmtId="20" fontId="13" fillId="18" borderId="0" xfId="0" applyNumberFormat="1" applyFont="1" applyFill="1"/>
    <xf numFmtId="0" fontId="13" fillId="18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2" fontId="13" fillId="15" borderId="2" xfId="0" applyNumberFormat="1" applyFont="1" applyFill="1" applyBorder="1" applyAlignment="1">
      <alignment horizontal="right"/>
    </xf>
    <xf numFmtId="2" fontId="13" fillId="16" borderId="0" xfId="0" applyNumberFormat="1" applyFont="1" applyFill="1"/>
    <xf numFmtId="2" fontId="13" fillId="17" borderId="0" xfId="0" applyNumberFormat="1" applyFont="1" applyFill="1"/>
    <xf numFmtId="2" fontId="13" fillId="20" borderId="0" xfId="0" applyNumberFormat="1" applyFont="1" applyFill="1"/>
    <xf numFmtId="2" fontId="13" fillId="18" borderId="0" xfId="0" applyNumberFormat="1" applyFont="1" applyFill="1"/>
    <xf numFmtId="2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5" fillId="22" borderId="0" xfId="0" applyNumberFormat="1" applyFont="1" applyFill="1" applyAlignment="1">
      <alignment horizontal="left"/>
    </xf>
    <xf numFmtId="20" fontId="13" fillId="23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22" borderId="0" xfId="0" applyFont="1" applyFill="1"/>
    <xf numFmtId="0" fontId="13" fillId="22" borderId="0" xfId="0" applyFont="1" applyFill="1" applyAlignment="1">
      <alignment horizontal="center"/>
    </xf>
    <xf numFmtId="0" fontId="13" fillId="22" borderId="0" xfId="0" applyNumberFormat="1" applyFont="1" applyFill="1"/>
    <xf numFmtId="0" fontId="13" fillId="22" borderId="0" xfId="0" applyNumberFormat="1" applyFont="1" applyFill="1" applyAlignment="1">
      <alignment horizontal="left"/>
    </xf>
    <xf numFmtId="22" fontId="13" fillId="22" borderId="15" xfId="0" applyNumberFormat="1" applyFont="1" applyFill="1" applyBorder="1"/>
    <xf numFmtId="0" fontId="13" fillId="22" borderId="15" xfId="0" applyFont="1" applyFill="1" applyBorder="1"/>
    <xf numFmtId="166" fontId="13" fillId="22" borderId="15" xfId="0" applyNumberFormat="1" applyFont="1" applyFill="1" applyBorder="1"/>
    <xf numFmtId="20" fontId="13" fillId="22" borderId="15" xfId="0" applyNumberFormat="1" applyFont="1" applyFill="1" applyBorder="1"/>
    <xf numFmtId="2" fontId="13" fillId="22" borderId="15" xfId="0" applyNumberFormat="1" applyFont="1" applyFill="1" applyBorder="1"/>
    <xf numFmtId="49" fontId="13" fillId="22" borderId="15" xfId="0" applyNumberFormat="1" applyFont="1" applyFill="1" applyBorder="1"/>
    <xf numFmtId="167" fontId="13" fillId="22" borderId="15" xfId="0" applyNumberFormat="1" applyFont="1" applyFill="1" applyBorder="1"/>
    <xf numFmtId="0" fontId="0" fillId="22" borderId="0" xfId="0" applyFill="1" applyBorder="1"/>
    <xf numFmtId="0" fontId="0" fillId="22" borderId="7" xfId="0" applyFill="1" applyBorder="1"/>
    <xf numFmtId="0" fontId="0" fillId="0" borderId="0" xfId="0" applyFill="1" applyBorder="1"/>
    <xf numFmtId="0" fontId="0" fillId="0" borderId="12" xfId="0" applyFill="1" applyBorder="1"/>
    <xf numFmtId="43" fontId="9" fillId="0" borderId="0" xfId="4" applyNumberFormat="1" applyFont="1" applyFill="1" applyBorder="1" applyAlignment="1">
      <alignment horizontal="left" indent="1"/>
    </xf>
    <xf numFmtId="0" fontId="5" fillId="0" borderId="12" xfId="5" applyFill="1" applyBorder="1"/>
    <xf numFmtId="0" fontId="3" fillId="3" borderId="15" xfId="3" applyNumberFormat="1" applyBorder="1" applyAlignment="1">
      <alignment horizontal="center"/>
    </xf>
    <xf numFmtId="0" fontId="14" fillId="14" borderId="15" xfId="6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11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D9AE0CF7-9FB4-49A8-B83B-6E166DB854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ichard Ndefo" id="{4DD788EC-1B12-4B0F-B608-8F78076AF517}" userId="S::Richard.Ndefo@eurobase.com::00afc172-1cbf-42b8-b84f-df067e1d3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3" dT="2019-09-12T14:19:48.10" personId="{4DD788EC-1B12-4B0F-B608-8F78076AF517}" id="{5B9FBC55-6AD3-464A-81EF-8F853B9552A0}">
    <text>FX import needs additional attributes like 'rate' etc....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0181-D43C-46C8-9447-F36FC01C3567}">
  <sheetPr codeName="Sheet1"/>
  <dimension ref="A1:B13"/>
  <sheetViews>
    <sheetView zoomScale="90" zoomScaleNormal="90" workbookViewId="0">
      <selection activeCell="B6" sqref="B6"/>
    </sheetView>
  </sheetViews>
  <sheetFormatPr defaultColWidth="8.85546875" defaultRowHeight="15" x14ac:dyDescent="0.25"/>
  <cols>
    <col min="1" max="1" width="33.85546875" customWidth="1"/>
    <col min="2" max="2" width="64.140625" customWidth="1"/>
  </cols>
  <sheetData>
    <row r="1" spans="1:2" x14ac:dyDescent="0.25">
      <c r="A1" s="39" t="s">
        <v>11</v>
      </c>
      <c r="B1" t="s">
        <v>42</v>
      </c>
    </row>
    <row r="2" spans="1:2" x14ac:dyDescent="0.25">
      <c r="A2" t="s">
        <v>24</v>
      </c>
      <c r="B2" t="s">
        <v>41</v>
      </c>
    </row>
    <row r="3" spans="1:2" x14ac:dyDescent="0.25">
      <c r="A3" t="s">
        <v>39</v>
      </c>
      <c r="B3" t="s">
        <v>40</v>
      </c>
    </row>
    <row r="4" spans="1:2" ht="42" customHeight="1" x14ac:dyDescent="0.25">
      <c r="A4" t="s">
        <v>25</v>
      </c>
      <c r="B4" s="88" t="s">
        <v>46</v>
      </c>
    </row>
    <row r="5" spans="1:2" x14ac:dyDescent="0.25">
      <c r="A5" t="s">
        <v>26</v>
      </c>
      <c r="B5" t="s">
        <v>45</v>
      </c>
    </row>
    <row r="6" spans="1:2" x14ac:dyDescent="0.25">
      <c r="A6" t="s">
        <v>27</v>
      </c>
      <c r="B6" t="s">
        <v>44</v>
      </c>
    </row>
    <row r="7" spans="1:2" x14ac:dyDescent="0.25">
      <c r="A7" t="s">
        <v>28</v>
      </c>
      <c r="B7" t="s">
        <v>32</v>
      </c>
    </row>
    <row r="8" spans="1:2" x14ac:dyDescent="0.25">
      <c r="A8" t="s">
        <v>35</v>
      </c>
      <c r="B8" t="s">
        <v>43</v>
      </c>
    </row>
    <row r="10" spans="1:2" x14ac:dyDescent="0.25">
      <c r="A10" s="39" t="s">
        <v>29</v>
      </c>
      <c r="B10" t="s">
        <v>30</v>
      </c>
    </row>
    <row r="11" spans="1:2" x14ac:dyDescent="0.25">
      <c r="B11" t="s">
        <v>31</v>
      </c>
    </row>
    <row r="12" spans="1:2" x14ac:dyDescent="0.25">
      <c r="B12" t="s">
        <v>33</v>
      </c>
    </row>
    <row r="13" spans="1:2" x14ac:dyDescent="0.25">
      <c r="B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85D-135C-4D1E-91B6-AC40D853FE1F}">
  <sheetPr codeName="Sheet2"/>
  <dimension ref="A1:Q13"/>
  <sheetViews>
    <sheetView workbookViewId="0">
      <selection activeCell="D8" sqref="D8:D9"/>
    </sheetView>
  </sheetViews>
  <sheetFormatPr defaultColWidth="18.42578125" defaultRowHeight="15" x14ac:dyDescent="0.25"/>
  <cols>
    <col min="1" max="3" width="18.42578125" style="1"/>
    <col min="4" max="4" width="18.42578125" style="1" customWidth="1"/>
    <col min="5" max="16" width="18.42578125" style="1"/>
  </cols>
  <sheetData>
    <row r="1" spans="1:17" ht="19.5" thickBot="1" x14ac:dyDescent="0.35">
      <c r="A1" s="13" t="s">
        <v>11</v>
      </c>
      <c r="B1" s="162" t="s">
        <v>0</v>
      </c>
      <c r="C1" s="163"/>
      <c r="D1" s="163"/>
      <c r="E1" s="164"/>
      <c r="F1" s="159" t="s">
        <v>1</v>
      </c>
      <c r="G1" s="160"/>
      <c r="H1" s="159" t="s">
        <v>2</v>
      </c>
      <c r="I1" s="161"/>
      <c r="J1" s="160"/>
      <c r="K1" s="159" t="s">
        <v>3</v>
      </c>
      <c r="L1" s="161"/>
      <c r="M1" s="160"/>
      <c r="N1" s="159" t="s">
        <v>4</v>
      </c>
      <c r="O1" s="160"/>
    </row>
    <row r="2" spans="1:17" ht="15.75" thickBot="1" x14ac:dyDescent="0.3">
      <c r="A2" s="4" t="s">
        <v>10</v>
      </c>
      <c r="B2" s="66" t="s">
        <v>36</v>
      </c>
      <c r="C2" s="67" t="s">
        <v>37</v>
      </c>
      <c r="D2" s="67" t="s">
        <v>7</v>
      </c>
      <c r="E2" s="67" t="s">
        <v>38</v>
      </c>
      <c r="F2" s="4" t="s">
        <v>5</v>
      </c>
      <c r="G2" s="6" t="s">
        <v>6</v>
      </c>
      <c r="H2" s="4" t="s">
        <v>5</v>
      </c>
      <c r="I2" s="6" t="s">
        <v>6</v>
      </c>
      <c r="J2" s="5" t="s">
        <v>7</v>
      </c>
      <c r="K2" s="6" t="s">
        <v>5</v>
      </c>
      <c r="L2" s="6" t="s">
        <v>6</v>
      </c>
      <c r="M2" s="6" t="s">
        <v>7</v>
      </c>
      <c r="N2" s="4" t="s">
        <v>5</v>
      </c>
      <c r="O2" s="5" t="s">
        <v>6</v>
      </c>
    </row>
    <row r="3" spans="1:17" x14ac:dyDescent="0.25">
      <c r="A3" s="89">
        <v>0.33333333333333331</v>
      </c>
      <c r="B3" s="94"/>
      <c r="C3" s="95"/>
      <c r="D3" s="95"/>
      <c r="E3" s="96"/>
      <c r="F3" s="15" t="s">
        <v>8</v>
      </c>
      <c r="G3" s="17">
        <v>50000</v>
      </c>
      <c r="H3" s="15"/>
      <c r="I3" s="15"/>
      <c r="J3" s="16"/>
      <c r="K3" s="14"/>
      <c r="L3" s="15"/>
      <c r="M3" s="16"/>
      <c r="N3" s="14"/>
      <c r="O3" s="16"/>
    </row>
    <row r="4" spans="1:17" x14ac:dyDescent="0.25">
      <c r="A4" s="90">
        <v>0.34027777777777773</v>
      </c>
      <c r="B4" s="18"/>
      <c r="C4" s="19"/>
      <c r="D4" s="19"/>
      <c r="E4" s="20"/>
      <c r="F4" s="19"/>
      <c r="G4" s="20"/>
      <c r="H4" s="19"/>
      <c r="I4" s="19"/>
      <c r="J4" s="20"/>
      <c r="K4" s="18" t="s">
        <v>8</v>
      </c>
      <c r="L4" s="21">
        <v>5000</v>
      </c>
      <c r="M4" s="20">
        <v>84.754599999999996</v>
      </c>
      <c r="N4" s="18"/>
      <c r="O4" s="20"/>
      <c r="Q4" s="100"/>
    </row>
    <row r="5" spans="1:17" x14ac:dyDescent="0.25">
      <c r="A5" s="91">
        <v>0.3611111111111111</v>
      </c>
      <c r="B5" s="22" t="s">
        <v>9</v>
      </c>
      <c r="C5" s="23">
        <v>275132.45</v>
      </c>
      <c r="D5" s="25">
        <v>84.761197999999993</v>
      </c>
      <c r="E5" s="97">
        <f>C5/D5</f>
        <v>3245.9717003999876</v>
      </c>
      <c r="F5" s="25"/>
      <c r="G5" s="24"/>
      <c r="H5" s="25"/>
      <c r="I5" s="25"/>
      <c r="J5" s="24"/>
      <c r="K5" s="22"/>
      <c r="L5" s="25"/>
      <c r="M5" s="24"/>
      <c r="N5" s="22"/>
      <c r="O5" s="24"/>
    </row>
    <row r="6" spans="1:17" x14ac:dyDescent="0.25">
      <c r="A6" s="22"/>
      <c r="B6" s="22" t="s">
        <v>9</v>
      </c>
      <c r="C6" s="23">
        <v>112564.67</v>
      </c>
      <c r="D6" s="25">
        <v>84.761493999999999</v>
      </c>
      <c r="E6" s="97">
        <f>C6/D6</f>
        <v>1328.0165873433048</v>
      </c>
      <c r="F6" s="25"/>
      <c r="G6" s="24"/>
      <c r="H6" s="25"/>
      <c r="I6" s="25"/>
      <c r="J6" s="24"/>
      <c r="K6" s="22"/>
      <c r="L6" s="25"/>
      <c r="M6" s="26"/>
      <c r="N6" s="22"/>
      <c r="O6" s="24"/>
    </row>
    <row r="7" spans="1:17" x14ac:dyDescent="0.25">
      <c r="A7" s="92">
        <v>0.375</v>
      </c>
      <c r="B7" s="27"/>
      <c r="C7" s="28"/>
      <c r="D7" s="28"/>
      <c r="E7" s="29"/>
      <c r="F7" s="28"/>
      <c r="G7" s="29"/>
      <c r="H7" s="28"/>
      <c r="I7" s="28"/>
      <c r="J7" s="29"/>
      <c r="K7" s="27"/>
      <c r="L7" s="28"/>
      <c r="M7" s="29"/>
      <c r="N7" s="27" t="s">
        <v>9</v>
      </c>
      <c r="O7" s="30">
        <v>423000</v>
      </c>
      <c r="Q7" s="100"/>
    </row>
    <row r="8" spans="1:17" x14ac:dyDescent="0.25">
      <c r="A8" s="93">
        <v>0.38541666666666669</v>
      </c>
      <c r="B8" s="31" t="s">
        <v>9</v>
      </c>
      <c r="C8" s="32">
        <v>425132.45</v>
      </c>
      <c r="D8" s="34">
        <v>84.761571000000004</v>
      </c>
      <c r="E8" s="98">
        <f>C8/D8</f>
        <v>5015.6273059167343</v>
      </c>
      <c r="F8" s="34"/>
      <c r="G8" s="33"/>
      <c r="H8" s="34" t="s">
        <v>8</v>
      </c>
      <c r="I8" s="32">
        <v>11500</v>
      </c>
      <c r="J8" s="33">
        <v>84.765000000000001</v>
      </c>
      <c r="K8" s="31"/>
      <c r="L8" s="34"/>
      <c r="M8" s="33"/>
      <c r="N8" s="31"/>
      <c r="O8" s="33"/>
    </row>
    <row r="9" spans="1:17" ht="15.75" thickBot="1" x14ac:dyDescent="0.3">
      <c r="A9" s="35"/>
      <c r="B9" s="35" t="s">
        <v>9</v>
      </c>
      <c r="C9" s="36">
        <v>132564.67000000001</v>
      </c>
      <c r="D9" s="38">
        <v>84.761493999999999</v>
      </c>
      <c r="E9" s="99">
        <f>C9/D9</f>
        <v>1563.9727869827309</v>
      </c>
      <c r="F9" s="38"/>
      <c r="G9" s="37"/>
      <c r="H9" s="38"/>
      <c r="I9" s="38"/>
      <c r="J9" s="37"/>
      <c r="K9" s="35"/>
      <c r="L9" s="38"/>
      <c r="M9" s="37"/>
      <c r="N9" s="35"/>
      <c r="O9" s="37"/>
    </row>
    <row r="13" spans="1:17" x14ac:dyDescent="0.25">
      <c r="C13" s="12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BCF7-7169-45F2-BA10-C49EDA131639}">
  <sheetPr codeName="Sheet3">
    <pageSetUpPr fitToPage="1"/>
  </sheetPr>
  <dimension ref="A1:G120"/>
  <sheetViews>
    <sheetView topLeftCell="A76" zoomScale="77" workbookViewId="0">
      <selection activeCell="F56" sqref="F56"/>
    </sheetView>
  </sheetViews>
  <sheetFormatPr defaultColWidth="16.28515625" defaultRowHeight="15" x14ac:dyDescent="0.25"/>
  <cols>
    <col min="2" max="2" width="21.42578125" customWidth="1"/>
    <col min="6" max="6" width="23" customWidth="1"/>
    <col min="7" max="7" width="19.140625" customWidth="1"/>
  </cols>
  <sheetData>
    <row r="1" spans="1:7" ht="15.75" thickBot="1" x14ac:dyDescent="0.3">
      <c r="A1" s="39" t="s">
        <v>10</v>
      </c>
      <c r="B1" s="40" t="s">
        <v>23</v>
      </c>
      <c r="C1" s="41" t="s">
        <v>12</v>
      </c>
      <c r="D1" s="41" t="s">
        <v>13</v>
      </c>
      <c r="E1" s="42"/>
      <c r="F1" s="41" t="s">
        <v>47</v>
      </c>
      <c r="G1" s="41" t="s">
        <v>48</v>
      </c>
    </row>
    <row r="2" spans="1:7" x14ac:dyDescent="0.25">
      <c r="A2" s="165">
        <v>0.33333333333333331</v>
      </c>
      <c r="B2" s="43" t="s">
        <v>14</v>
      </c>
      <c r="C2" s="2"/>
      <c r="D2" s="44"/>
      <c r="E2" s="45"/>
      <c r="F2" s="44"/>
      <c r="G2" s="46"/>
    </row>
    <row r="3" spans="1:7" x14ac:dyDescent="0.25">
      <c r="A3" s="166"/>
      <c r="B3" s="47" t="s">
        <v>1</v>
      </c>
      <c r="C3" s="71">
        <f>+C4-C5</f>
        <v>50000</v>
      </c>
      <c r="D3" s="57">
        <f>+D4-D5</f>
        <v>50000</v>
      </c>
      <c r="E3" s="151"/>
      <c r="F3" s="7"/>
      <c r="G3" s="8"/>
    </row>
    <row r="4" spans="1:7" x14ac:dyDescent="0.25">
      <c r="A4" s="166"/>
      <c r="B4" s="48" t="s">
        <v>15</v>
      </c>
      <c r="C4" s="72">
        <f>+Instructions!G3</f>
        <v>50000</v>
      </c>
      <c r="D4" s="59">
        <f>+Instructions!G3</f>
        <v>50000</v>
      </c>
      <c r="E4" s="151"/>
      <c r="F4" s="7"/>
      <c r="G4" s="8"/>
    </row>
    <row r="5" spans="1:7" x14ac:dyDescent="0.25">
      <c r="A5" s="166"/>
      <c r="B5" s="48" t="s">
        <v>17</v>
      </c>
      <c r="C5" s="73"/>
      <c r="D5" s="74"/>
      <c r="E5" s="58"/>
      <c r="F5" s="7"/>
      <c r="G5" s="8"/>
    </row>
    <row r="6" spans="1:7" x14ac:dyDescent="0.25">
      <c r="A6" s="166"/>
      <c r="B6" s="47" t="s">
        <v>16</v>
      </c>
      <c r="C6" s="75"/>
      <c r="D6" s="11"/>
      <c r="E6" s="58"/>
      <c r="F6" s="7"/>
      <c r="G6" s="8"/>
    </row>
    <row r="7" spans="1:7" x14ac:dyDescent="0.25">
      <c r="A7" s="166"/>
      <c r="B7" s="48" t="s">
        <v>15</v>
      </c>
      <c r="C7" s="75"/>
      <c r="D7" s="11"/>
      <c r="E7" s="58"/>
      <c r="F7" s="7"/>
      <c r="G7" s="8"/>
    </row>
    <row r="8" spans="1:7" x14ac:dyDescent="0.25">
      <c r="A8" s="166"/>
      <c r="B8" s="48" t="s">
        <v>17</v>
      </c>
      <c r="C8" s="75"/>
      <c r="D8" s="11"/>
      <c r="E8" s="58"/>
      <c r="F8" s="7"/>
      <c r="G8" s="8"/>
    </row>
    <row r="9" spans="1:7" x14ac:dyDescent="0.25">
      <c r="A9" s="166"/>
      <c r="B9" s="47" t="s">
        <v>2</v>
      </c>
      <c r="C9" s="75"/>
      <c r="D9" s="11"/>
      <c r="E9" s="58"/>
      <c r="F9" s="7"/>
      <c r="G9" s="8"/>
    </row>
    <row r="10" spans="1:7" x14ac:dyDescent="0.25">
      <c r="A10" s="166"/>
      <c r="B10" s="48" t="s">
        <v>15</v>
      </c>
      <c r="C10" s="75"/>
      <c r="D10" s="11"/>
      <c r="E10" s="58"/>
      <c r="F10" s="7"/>
      <c r="G10" s="8"/>
    </row>
    <row r="11" spans="1:7" x14ac:dyDescent="0.25">
      <c r="A11" s="166"/>
      <c r="B11" s="48" t="s">
        <v>17</v>
      </c>
      <c r="C11" s="75"/>
      <c r="D11" s="11"/>
      <c r="E11" s="58"/>
      <c r="F11" s="7"/>
      <c r="G11" s="8"/>
    </row>
    <row r="12" spans="1:7" x14ac:dyDescent="0.25">
      <c r="A12" s="166"/>
      <c r="B12" s="47" t="s">
        <v>18</v>
      </c>
      <c r="C12" s="75"/>
      <c r="D12" s="11"/>
      <c r="E12" s="58"/>
      <c r="F12" s="7"/>
      <c r="G12" s="8"/>
    </row>
    <row r="13" spans="1:7" x14ac:dyDescent="0.25">
      <c r="A13" s="166"/>
      <c r="B13" s="48" t="s">
        <v>15</v>
      </c>
      <c r="C13" s="75"/>
      <c r="D13" s="11"/>
      <c r="E13" s="58"/>
      <c r="F13" s="7"/>
      <c r="G13" s="8"/>
    </row>
    <row r="14" spans="1:7" x14ac:dyDescent="0.25">
      <c r="A14" s="166"/>
      <c r="B14" s="48" t="s">
        <v>17</v>
      </c>
      <c r="C14" s="75"/>
      <c r="D14" s="11"/>
      <c r="E14" s="58"/>
      <c r="F14" s="7"/>
      <c r="G14" s="8"/>
    </row>
    <row r="15" spans="1:7" x14ac:dyDescent="0.25">
      <c r="A15" s="166"/>
      <c r="B15" s="47" t="s">
        <v>3</v>
      </c>
      <c r="C15" s="75"/>
      <c r="D15" s="11"/>
      <c r="E15" s="58"/>
      <c r="F15" s="7"/>
      <c r="G15" s="8"/>
    </row>
    <row r="16" spans="1:7" x14ac:dyDescent="0.25">
      <c r="A16" s="166"/>
      <c r="B16" s="48" t="s">
        <v>15</v>
      </c>
      <c r="C16" s="75"/>
      <c r="D16" s="11"/>
      <c r="E16" s="58"/>
      <c r="F16" s="7"/>
      <c r="G16" s="8"/>
    </row>
    <row r="17" spans="1:7" x14ac:dyDescent="0.25">
      <c r="A17" s="166"/>
      <c r="B17" s="48" t="s">
        <v>17</v>
      </c>
      <c r="C17" s="75"/>
      <c r="D17" s="11"/>
      <c r="E17" s="58"/>
      <c r="F17" s="7"/>
      <c r="G17" s="8"/>
    </row>
    <row r="18" spans="1:7" x14ac:dyDescent="0.25">
      <c r="A18" s="166"/>
      <c r="B18" s="49" t="s">
        <v>19</v>
      </c>
      <c r="C18" s="71">
        <f>C3+C6+C2+C9</f>
        <v>50000</v>
      </c>
      <c r="D18" s="57">
        <f>D3+D6+D2+D9</f>
        <v>50000</v>
      </c>
      <c r="E18" s="151"/>
      <c r="F18" s="7"/>
      <c r="G18" s="8"/>
    </row>
    <row r="19" spans="1:7" x14ac:dyDescent="0.25">
      <c r="A19" s="166"/>
      <c r="B19" s="50" t="s">
        <v>20</v>
      </c>
      <c r="C19" s="71">
        <f>C15-C12</f>
        <v>0</v>
      </c>
      <c r="D19" s="57">
        <f>D15-D12</f>
        <v>0</v>
      </c>
      <c r="E19" s="58"/>
      <c r="F19" s="7"/>
      <c r="G19" s="8"/>
    </row>
    <row r="20" spans="1:7" ht="15.75" thickBot="1" x14ac:dyDescent="0.3">
      <c r="A20" s="167"/>
      <c r="B20" s="51" t="s">
        <v>21</v>
      </c>
      <c r="C20" s="76">
        <f>C18+C19</f>
        <v>50000</v>
      </c>
      <c r="D20" s="52">
        <f>D18+D19</f>
        <v>50000</v>
      </c>
      <c r="E20" s="152"/>
      <c r="F20" s="9"/>
      <c r="G20" s="10"/>
    </row>
    <row r="21" spans="1:7" x14ac:dyDescent="0.25">
      <c r="A21" s="165">
        <v>0.34027777777777773</v>
      </c>
      <c r="B21" s="43" t="s">
        <v>14</v>
      </c>
      <c r="C21" s="2"/>
      <c r="D21" s="3"/>
      <c r="E21" s="45"/>
      <c r="F21" s="44"/>
      <c r="G21" s="46"/>
    </row>
    <row r="22" spans="1:7" x14ac:dyDescent="0.25">
      <c r="A22" s="166"/>
      <c r="B22" s="47" t="s">
        <v>1</v>
      </c>
      <c r="C22" s="71">
        <f>+C23-C24</f>
        <v>50000</v>
      </c>
      <c r="D22" s="57">
        <f>+D23-D24</f>
        <v>50000</v>
      </c>
      <c r="E22" s="151"/>
      <c r="F22" s="7"/>
      <c r="G22" s="8"/>
    </row>
    <row r="23" spans="1:7" x14ac:dyDescent="0.25">
      <c r="A23" s="166"/>
      <c r="B23" s="48" t="s">
        <v>15</v>
      </c>
      <c r="C23" s="72">
        <f>+C4</f>
        <v>50000</v>
      </c>
      <c r="D23" s="59">
        <f>+D4</f>
        <v>50000</v>
      </c>
      <c r="E23" s="151"/>
      <c r="F23" s="7"/>
      <c r="G23" s="8"/>
    </row>
    <row r="24" spans="1:7" x14ac:dyDescent="0.25">
      <c r="A24" s="166"/>
      <c r="B24" s="48" t="s">
        <v>17</v>
      </c>
      <c r="C24" s="73"/>
      <c r="D24" s="74"/>
      <c r="E24" s="58"/>
      <c r="F24" s="7"/>
      <c r="G24" s="8"/>
    </row>
    <row r="25" spans="1:7" x14ac:dyDescent="0.25">
      <c r="A25" s="166"/>
      <c r="B25" s="47" t="s">
        <v>16</v>
      </c>
      <c r="C25" s="75"/>
      <c r="D25" s="7"/>
      <c r="E25" s="58"/>
      <c r="F25" s="7"/>
      <c r="G25" s="8"/>
    </row>
    <row r="26" spans="1:7" x14ac:dyDescent="0.25">
      <c r="A26" s="166"/>
      <c r="B26" s="48" t="s">
        <v>15</v>
      </c>
      <c r="C26" s="75"/>
      <c r="D26" s="7"/>
      <c r="E26" s="58"/>
      <c r="F26" s="7"/>
      <c r="G26" s="8"/>
    </row>
    <row r="27" spans="1:7" x14ac:dyDescent="0.25">
      <c r="A27" s="166"/>
      <c r="B27" s="48" t="s">
        <v>17</v>
      </c>
      <c r="C27" s="75"/>
      <c r="D27" s="7"/>
      <c r="E27" s="58"/>
      <c r="F27" s="153"/>
      <c r="G27" s="154"/>
    </row>
    <row r="28" spans="1:7" x14ac:dyDescent="0.25">
      <c r="A28" s="166"/>
      <c r="B28" s="54" t="s">
        <v>22</v>
      </c>
      <c r="C28" s="75"/>
      <c r="D28" s="7"/>
      <c r="E28" s="58"/>
      <c r="F28" s="155"/>
      <c r="G28" s="156"/>
    </row>
    <row r="29" spans="1:7" x14ac:dyDescent="0.25">
      <c r="A29" s="166"/>
      <c r="B29" s="47" t="s">
        <v>2</v>
      </c>
      <c r="C29" s="75"/>
      <c r="D29" s="7"/>
      <c r="E29" s="58"/>
      <c r="F29" s="153"/>
      <c r="G29" s="154"/>
    </row>
    <row r="30" spans="1:7" x14ac:dyDescent="0.25">
      <c r="A30" s="166"/>
      <c r="B30" s="48" t="s">
        <v>15</v>
      </c>
      <c r="C30" s="75"/>
      <c r="D30" s="7"/>
      <c r="E30" s="58"/>
      <c r="F30" s="7"/>
      <c r="G30" s="8"/>
    </row>
    <row r="31" spans="1:7" x14ac:dyDescent="0.25">
      <c r="A31" s="166"/>
      <c r="B31" s="48" t="s">
        <v>17</v>
      </c>
      <c r="C31" s="75"/>
      <c r="D31" s="7"/>
      <c r="E31" s="58"/>
      <c r="F31" s="7"/>
      <c r="G31" s="8"/>
    </row>
    <row r="32" spans="1:7" x14ac:dyDescent="0.25">
      <c r="A32" s="166"/>
      <c r="B32" s="47" t="s">
        <v>18</v>
      </c>
      <c r="C32" s="75"/>
      <c r="D32" s="7"/>
      <c r="E32" s="58"/>
      <c r="F32" s="7"/>
      <c r="G32" s="8"/>
    </row>
    <row r="33" spans="1:7" x14ac:dyDescent="0.25">
      <c r="A33" s="166"/>
      <c r="B33" s="48" t="s">
        <v>15</v>
      </c>
      <c r="C33" s="75"/>
      <c r="D33" s="7"/>
      <c r="E33" s="58"/>
      <c r="F33" s="7"/>
      <c r="G33" s="8"/>
    </row>
    <row r="34" spans="1:7" x14ac:dyDescent="0.25">
      <c r="A34" s="166"/>
      <c r="B34" s="48" t="s">
        <v>17</v>
      </c>
      <c r="C34" s="75"/>
      <c r="D34" s="7"/>
      <c r="E34" s="58"/>
      <c r="F34" s="7"/>
      <c r="G34" s="8"/>
    </row>
    <row r="35" spans="1:7" x14ac:dyDescent="0.25">
      <c r="A35" s="166"/>
      <c r="B35" s="47" t="s">
        <v>3</v>
      </c>
      <c r="C35" s="77">
        <f>+C36-C37</f>
        <v>-5000</v>
      </c>
      <c r="D35" s="62">
        <f>+D36-D37</f>
        <v>-5000</v>
      </c>
      <c r="E35" s="58"/>
      <c r="F35" s="57">
        <f>+F36-F37</f>
        <v>423773</v>
      </c>
      <c r="G35" s="8"/>
    </row>
    <row r="36" spans="1:7" x14ac:dyDescent="0.25">
      <c r="A36" s="166"/>
      <c r="B36" s="48" t="s">
        <v>15</v>
      </c>
      <c r="C36" s="75"/>
      <c r="D36" s="7"/>
      <c r="E36" s="58"/>
      <c r="F36" s="59">
        <f>Instructions!L4*Instructions!M4</f>
        <v>423773</v>
      </c>
      <c r="G36" s="8"/>
    </row>
    <row r="37" spans="1:7" x14ac:dyDescent="0.25">
      <c r="A37" s="166"/>
      <c r="B37" s="48" t="s">
        <v>17</v>
      </c>
      <c r="C37" s="78">
        <f>+Instructions!L4</f>
        <v>5000</v>
      </c>
      <c r="D37" s="63">
        <f>C37</f>
        <v>5000</v>
      </c>
      <c r="E37" s="58"/>
      <c r="F37" s="7"/>
      <c r="G37" s="8"/>
    </row>
    <row r="38" spans="1:7" x14ac:dyDescent="0.25">
      <c r="A38" s="166"/>
      <c r="B38" s="49" t="s">
        <v>19</v>
      </c>
      <c r="C38" s="71">
        <f>C21+C25+C22+C29</f>
        <v>50000</v>
      </c>
      <c r="D38" s="57">
        <f>D21+D25+D22+D29</f>
        <v>50000</v>
      </c>
      <c r="E38" s="58"/>
      <c r="F38" s="57">
        <f>F21+F25+F22+F29</f>
        <v>0</v>
      </c>
      <c r="G38" s="79">
        <f>G21+G25+G22+G29</f>
        <v>0</v>
      </c>
    </row>
    <row r="39" spans="1:7" x14ac:dyDescent="0.25">
      <c r="A39" s="166"/>
      <c r="B39" s="50" t="s">
        <v>20</v>
      </c>
      <c r="C39" s="80">
        <f>C35+C32</f>
        <v>-5000</v>
      </c>
      <c r="D39" s="70">
        <f>D35+D32</f>
        <v>-5000</v>
      </c>
      <c r="E39" s="58"/>
      <c r="F39" s="68">
        <f>F35+F32</f>
        <v>423773</v>
      </c>
      <c r="G39" s="81">
        <f>G35+G32</f>
        <v>0</v>
      </c>
    </row>
    <row r="40" spans="1:7" ht="15.75" thickBot="1" x14ac:dyDescent="0.3">
      <c r="A40" s="167"/>
      <c r="B40" s="51" t="s">
        <v>21</v>
      </c>
      <c r="C40" s="76">
        <f>C38+C39</f>
        <v>45000</v>
      </c>
      <c r="D40" s="52">
        <f>D38+D39</f>
        <v>45000</v>
      </c>
      <c r="E40" s="53"/>
      <c r="F40" s="52">
        <f>F38+F39</f>
        <v>423773</v>
      </c>
      <c r="G40" s="82">
        <f>G38+G39</f>
        <v>0</v>
      </c>
    </row>
    <row r="41" spans="1:7" x14ac:dyDescent="0.25">
      <c r="A41" s="165">
        <v>0.3611111111111111</v>
      </c>
      <c r="B41" s="43" t="s">
        <v>14</v>
      </c>
      <c r="C41" s="2"/>
      <c r="D41" s="3"/>
      <c r="E41" s="45"/>
      <c r="F41" s="44"/>
      <c r="G41" s="46"/>
    </row>
    <row r="42" spans="1:7" x14ac:dyDescent="0.25">
      <c r="A42" s="166"/>
      <c r="B42" s="47" t="s">
        <v>1</v>
      </c>
      <c r="C42" s="71">
        <f>+C23</f>
        <v>50000</v>
      </c>
      <c r="D42" s="57">
        <f>+D23</f>
        <v>50000</v>
      </c>
      <c r="E42" s="151"/>
      <c r="F42" s="7"/>
      <c r="G42" s="8"/>
    </row>
    <row r="43" spans="1:7" x14ac:dyDescent="0.25">
      <c r="A43" s="166"/>
      <c r="B43" s="48" t="s">
        <v>15</v>
      </c>
      <c r="C43" s="72">
        <f>+C23</f>
        <v>50000</v>
      </c>
      <c r="D43" s="59">
        <f>+D23</f>
        <v>50000</v>
      </c>
      <c r="E43" s="151"/>
      <c r="F43" s="7"/>
      <c r="G43" s="8"/>
    </row>
    <row r="44" spans="1:7" x14ac:dyDescent="0.25">
      <c r="A44" s="166"/>
      <c r="B44" s="48" t="s">
        <v>17</v>
      </c>
      <c r="C44" s="73"/>
      <c r="D44" s="74"/>
      <c r="E44" s="58"/>
      <c r="F44" s="7"/>
      <c r="G44" s="8"/>
    </row>
    <row r="45" spans="1:7" x14ac:dyDescent="0.25">
      <c r="A45" s="166"/>
      <c r="B45" s="47" t="s">
        <v>16</v>
      </c>
      <c r="C45" s="75"/>
      <c r="D45" s="7"/>
      <c r="E45" s="58"/>
      <c r="F45" s="69">
        <f>F46-F47</f>
        <v>-387697.12</v>
      </c>
      <c r="G45" s="8"/>
    </row>
    <row r="46" spans="1:7" x14ac:dyDescent="0.25">
      <c r="A46" s="166"/>
      <c r="B46" s="48" t="s">
        <v>15</v>
      </c>
      <c r="C46" s="75"/>
      <c r="D46" s="7"/>
      <c r="E46" s="58"/>
      <c r="F46" s="7"/>
      <c r="G46" s="8"/>
    </row>
    <row r="47" spans="1:7" x14ac:dyDescent="0.25">
      <c r="A47" s="166"/>
      <c r="B47" s="48" t="s">
        <v>17</v>
      </c>
      <c r="C47" s="75"/>
      <c r="D47" s="7"/>
      <c r="E47" s="58"/>
      <c r="F47" s="64">
        <f>F48</f>
        <v>387697.12</v>
      </c>
      <c r="G47" s="55"/>
    </row>
    <row r="48" spans="1:7" x14ac:dyDescent="0.25">
      <c r="A48" s="166"/>
      <c r="B48" s="54" t="s">
        <v>22</v>
      </c>
      <c r="C48" s="75"/>
      <c r="D48" s="7"/>
      <c r="E48" s="58"/>
      <c r="F48" s="83">
        <f>+SUM(Instructions!C5:C6)</f>
        <v>387697.12</v>
      </c>
      <c r="G48" s="56"/>
    </row>
    <row r="49" spans="1:7" x14ac:dyDescent="0.25">
      <c r="A49" s="166"/>
      <c r="B49" s="47" t="s">
        <v>2</v>
      </c>
      <c r="C49" s="75"/>
      <c r="D49" s="7"/>
      <c r="E49" s="58"/>
      <c r="F49" s="60"/>
      <c r="G49" s="55"/>
    </row>
    <row r="50" spans="1:7" x14ac:dyDescent="0.25">
      <c r="A50" s="166"/>
      <c r="B50" s="48" t="s">
        <v>15</v>
      </c>
      <c r="C50" s="75"/>
      <c r="D50" s="7"/>
      <c r="E50" s="58"/>
      <c r="F50" s="7"/>
      <c r="G50" s="8"/>
    </row>
    <row r="51" spans="1:7" x14ac:dyDescent="0.25">
      <c r="A51" s="166"/>
      <c r="B51" s="48" t="s">
        <v>17</v>
      </c>
      <c r="C51" s="75"/>
      <c r="D51" s="7"/>
      <c r="E51" s="58"/>
      <c r="F51" s="7"/>
      <c r="G51" s="8"/>
    </row>
    <row r="52" spans="1:7" x14ac:dyDescent="0.25">
      <c r="A52" s="166"/>
      <c r="B52" s="47" t="s">
        <v>18</v>
      </c>
      <c r="C52" s="75"/>
      <c r="D52" s="7"/>
      <c r="E52" s="58"/>
      <c r="F52" s="7"/>
      <c r="G52" s="8"/>
    </row>
    <row r="53" spans="1:7" x14ac:dyDescent="0.25">
      <c r="A53" s="166"/>
      <c r="B53" s="48" t="s">
        <v>15</v>
      </c>
      <c r="C53" s="75"/>
      <c r="D53" s="7"/>
      <c r="E53" s="58"/>
      <c r="F53" s="7"/>
      <c r="G53" s="8"/>
    </row>
    <row r="54" spans="1:7" x14ac:dyDescent="0.25">
      <c r="A54" s="166"/>
      <c r="B54" s="48" t="s">
        <v>17</v>
      </c>
      <c r="C54" s="75"/>
      <c r="D54" s="7"/>
      <c r="E54" s="58"/>
      <c r="F54" s="7"/>
      <c r="G54" s="8"/>
    </row>
    <row r="55" spans="1:7" x14ac:dyDescent="0.25">
      <c r="A55" s="166"/>
      <c r="B55" s="47" t="s">
        <v>3</v>
      </c>
      <c r="C55" s="77">
        <f>+C56-C57</f>
        <v>-5000</v>
      </c>
      <c r="D55" s="62">
        <f>+D56-D57</f>
        <v>-5000</v>
      </c>
      <c r="E55" s="58"/>
      <c r="F55" s="57">
        <f>+F56-F57</f>
        <v>423773</v>
      </c>
      <c r="G55" s="79">
        <f>+G56-G57</f>
        <v>423773</v>
      </c>
    </row>
    <row r="56" spans="1:7" x14ac:dyDescent="0.25">
      <c r="A56" s="166"/>
      <c r="B56" s="48" t="s">
        <v>15</v>
      </c>
      <c r="C56" s="75"/>
      <c r="D56" s="7"/>
      <c r="E56" s="58"/>
      <c r="F56" s="59">
        <f>+F36</f>
        <v>423773</v>
      </c>
      <c r="G56" s="84">
        <f>+F56</f>
        <v>423773</v>
      </c>
    </row>
    <row r="57" spans="1:7" x14ac:dyDescent="0.25">
      <c r="A57" s="166"/>
      <c r="B57" s="48" t="s">
        <v>17</v>
      </c>
      <c r="C57" s="78">
        <f>+C37</f>
        <v>5000</v>
      </c>
      <c r="D57" s="63">
        <f>C57</f>
        <v>5000</v>
      </c>
      <c r="E57" s="58"/>
      <c r="F57" s="7"/>
      <c r="G57" s="8"/>
    </row>
    <row r="58" spans="1:7" x14ac:dyDescent="0.25">
      <c r="A58" s="166"/>
      <c r="B58" s="49" t="s">
        <v>19</v>
      </c>
      <c r="C58" s="71">
        <f>C41+C45+C42+C49</f>
        <v>50000</v>
      </c>
      <c r="D58" s="57">
        <f>D41+D45+D42+D49</f>
        <v>50000</v>
      </c>
      <c r="E58" s="58"/>
      <c r="F58" s="62">
        <f>F41+F45+F42+F49</f>
        <v>-387697.12</v>
      </c>
      <c r="G58" s="79">
        <f>G41+G45+G42+G49</f>
        <v>0</v>
      </c>
    </row>
    <row r="59" spans="1:7" x14ac:dyDescent="0.25">
      <c r="A59" s="166"/>
      <c r="B59" s="50" t="s">
        <v>20</v>
      </c>
      <c r="C59" s="80">
        <f>C55+C52</f>
        <v>-5000</v>
      </c>
      <c r="D59" s="70">
        <f>D55+D52</f>
        <v>-5000</v>
      </c>
      <c r="E59" s="58"/>
      <c r="F59" s="68">
        <f>F55+F52</f>
        <v>423773</v>
      </c>
      <c r="G59" s="81">
        <f>G55+G52</f>
        <v>423773</v>
      </c>
    </row>
    <row r="60" spans="1:7" ht="15.75" thickBot="1" x14ac:dyDescent="0.3">
      <c r="A60" s="167"/>
      <c r="B60" s="51" t="s">
        <v>21</v>
      </c>
      <c r="C60" s="76">
        <f>C58+C59</f>
        <v>45000</v>
      </c>
      <c r="D60" s="52">
        <f>D58+D59</f>
        <v>45000</v>
      </c>
      <c r="E60" s="53"/>
      <c r="F60" s="52">
        <f>F58+F59</f>
        <v>36075.880000000005</v>
      </c>
      <c r="G60" s="82">
        <f>G58+G59</f>
        <v>423773</v>
      </c>
    </row>
    <row r="61" spans="1:7" x14ac:dyDescent="0.25">
      <c r="A61" s="165">
        <v>0.375</v>
      </c>
      <c r="B61" s="43" t="s">
        <v>14</v>
      </c>
      <c r="C61" s="2"/>
      <c r="D61" s="3"/>
      <c r="E61" s="45"/>
      <c r="F61" s="44"/>
      <c r="G61" s="46"/>
    </row>
    <row r="62" spans="1:7" x14ac:dyDescent="0.25">
      <c r="A62" s="166"/>
      <c r="B62" s="47" t="s">
        <v>1</v>
      </c>
      <c r="C62" s="71">
        <f>+C43-C64</f>
        <v>50000</v>
      </c>
      <c r="D62" s="57">
        <f>+D43-D64</f>
        <v>50000</v>
      </c>
      <c r="E62" s="151"/>
      <c r="F62" s="7"/>
      <c r="G62" s="8"/>
    </row>
    <row r="63" spans="1:7" x14ac:dyDescent="0.25">
      <c r="A63" s="166"/>
      <c r="B63" s="48" t="s">
        <v>15</v>
      </c>
      <c r="C63" s="72">
        <f>+C43</f>
        <v>50000</v>
      </c>
      <c r="D63" s="59">
        <f>+D43</f>
        <v>50000</v>
      </c>
      <c r="E63" s="151"/>
      <c r="F63" s="7"/>
      <c r="G63" s="8"/>
    </row>
    <row r="64" spans="1:7" x14ac:dyDescent="0.25">
      <c r="A64" s="166"/>
      <c r="B64" s="48" t="s">
        <v>17</v>
      </c>
      <c r="C64" s="73"/>
      <c r="D64" s="74"/>
      <c r="E64" s="58"/>
      <c r="F64" s="7"/>
      <c r="G64" s="8"/>
    </row>
    <row r="65" spans="1:7" x14ac:dyDescent="0.25">
      <c r="A65" s="166"/>
      <c r="B65" s="47" t="s">
        <v>16</v>
      </c>
      <c r="C65" s="75"/>
      <c r="D65" s="7"/>
      <c r="E65" s="58"/>
      <c r="F65" s="69">
        <f>F66-F67</f>
        <v>-387697.12</v>
      </c>
      <c r="G65" s="8"/>
    </row>
    <row r="66" spans="1:7" x14ac:dyDescent="0.25">
      <c r="A66" s="166"/>
      <c r="B66" s="48" t="s">
        <v>15</v>
      </c>
      <c r="C66" s="75"/>
      <c r="D66" s="7"/>
      <c r="E66" s="58"/>
      <c r="F66" s="7"/>
      <c r="G66" s="8"/>
    </row>
    <row r="67" spans="1:7" x14ac:dyDescent="0.25">
      <c r="A67" s="166"/>
      <c r="B67" s="48" t="s">
        <v>17</v>
      </c>
      <c r="C67" s="75"/>
      <c r="D67" s="7"/>
      <c r="E67" s="58"/>
      <c r="F67" s="64">
        <f>F68</f>
        <v>387697.12</v>
      </c>
      <c r="G67" s="55"/>
    </row>
    <row r="68" spans="1:7" x14ac:dyDescent="0.25">
      <c r="A68" s="166"/>
      <c r="B68" s="54" t="s">
        <v>22</v>
      </c>
      <c r="C68" s="75"/>
      <c r="D68" s="7"/>
      <c r="E68" s="58"/>
      <c r="F68" s="83">
        <f>F48</f>
        <v>387697.12</v>
      </c>
      <c r="G68" s="56"/>
    </row>
    <row r="69" spans="1:7" x14ac:dyDescent="0.25">
      <c r="A69" s="166"/>
      <c r="B69" s="47" t="s">
        <v>2</v>
      </c>
      <c r="C69" s="75"/>
      <c r="D69" s="7"/>
      <c r="E69" s="58"/>
      <c r="F69" s="60"/>
      <c r="G69" s="55"/>
    </row>
    <row r="70" spans="1:7" x14ac:dyDescent="0.25">
      <c r="A70" s="166"/>
      <c r="B70" s="48" t="s">
        <v>15</v>
      </c>
      <c r="C70" s="75"/>
      <c r="D70" s="7"/>
      <c r="E70" s="58"/>
      <c r="F70" s="7"/>
      <c r="G70" s="8"/>
    </row>
    <row r="71" spans="1:7" x14ac:dyDescent="0.25">
      <c r="A71" s="166"/>
      <c r="B71" s="48" t="s">
        <v>17</v>
      </c>
      <c r="C71" s="75"/>
      <c r="D71" s="7"/>
      <c r="E71" s="58"/>
      <c r="F71" s="7"/>
      <c r="G71" s="8"/>
    </row>
    <row r="72" spans="1:7" x14ac:dyDescent="0.25">
      <c r="A72" s="166"/>
      <c r="B72" s="47" t="s">
        <v>18</v>
      </c>
      <c r="C72" s="75"/>
      <c r="D72" s="7"/>
      <c r="E72" s="58"/>
      <c r="F72" s="65">
        <f>F73-F74</f>
        <v>-423000</v>
      </c>
      <c r="G72" s="85">
        <f>F72</f>
        <v>-423000</v>
      </c>
    </row>
    <row r="73" spans="1:7" x14ac:dyDescent="0.25">
      <c r="A73" s="166"/>
      <c r="B73" s="48" t="s">
        <v>15</v>
      </c>
      <c r="C73" s="75"/>
      <c r="D73" s="7"/>
      <c r="E73" s="58"/>
      <c r="F73" s="7"/>
      <c r="G73" s="8"/>
    </row>
    <row r="74" spans="1:7" x14ac:dyDescent="0.25">
      <c r="A74" s="166"/>
      <c r="B74" s="48" t="s">
        <v>17</v>
      </c>
      <c r="C74" s="75"/>
      <c r="D74" s="7"/>
      <c r="E74" s="58"/>
      <c r="F74" s="64">
        <f>+Instructions!O7</f>
        <v>423000</v>
      </c>
      <c r="G74" s="86">
        <f>F74</f>
        <v>423000</v>
      </c>
    </row>
    <row r="75" spans="1:7" x14ac:dyDescent="0.25">
      <c r="A75" s="166"/>
      <c r="B75" s="47" t="s">
        <v>3</v>
      </c>
      <c r="C75" s="77">
        <f>+C76-C77</f>
        <v>-5000</v>
      </c>
      <c r="D75" s="62">
        <f>+D76-D77</f>
        <v>-5000</v>
      </c>
      <c r="E75" s="58"/>
      <c r="F75" s="57">
        <f>+F76-F77</f>
        <v>423773</v>
      </c>
      <c r="G75" s="79">
        <f>+G76-G77</f>
        <v>423773</v>
      </c>
    </row>
    <row r="76" spans="1:7" x14ac:dyDescent="0.25">
      <c r="A76" s="166"/>
      <c r="B76" s="48" t="s">
        <v>15</v>
      </c>
      <c r="C76" s="75"/>
      <c r="D76" s="7"/>
      <c r="E76" s="58"/>
      <c r="F76" s="59">
        <f>+F56</f>
        <v>423773</v>
      </c>
      <c r="G76" s="84">
        <f>+F76</f>
        <v>423773</v>
      </c>
    </row>
    <row r="77" spans="1:7" x14ac:dyDescent="0.25">
      <c r="A77" s="166"/>
      <c r="B77" s="48" t="s">
        <v>17</v>
      </c>
      <c r="C77" s="78">
        <f>+C57</f>
        <v>5000</v>
      </c>
      <c r="D77" s="63">
        <f>C77</f>
        <v>5000</v>
      </c>
      <c r="E77" s="58"/>
      <c r="F77" s="7"/>
      <c r="G77" s="8"/>
    </row>
    <row r="78" spans="1:7" x14ac:dyDescent="0.25">
      <c r="A78" s="166"/>
      <c r="B78" s="49" t="s">
        <v>19</v>
      </c>
      <c r="C78" s="71">
        <f>C61+C65+C62+C69</f>
        <v>50000</v>
      </c>
      <c r="D78" s="57">
        <f>D61+D65+D62+D69</f>
        <v>50000</v>
      </c>
      <c r="E78" s="58"/>
      <c r="F78" s="62">
        <f>F61+F65+F62+F69</f>
        <v>-387697.12</v>
      </c>
      <c r="G78" s="79">
        <f>G61+G65+G62+G69</f>
        <v>0</v>
      </c>
    </row>
    <row r="79" spans="1:7" x14ac:dyDescent="0.25">
      <c r="A79" s="166"/>
      <c r="B79" s="50" t="s">
        <v>20</v>
      </c>
      <c r="C79" s="80">
        <f>C75+C72</f>
        <v>-5000</v>
      </c>
      <c r="D79" s="70">
        <f>D75+D72</f>
        <v>-5000</v>
      </c>
      <c r="E79" s="58"/>
      <c r="F79" s="68">
        <f>F75+F72</f>
        <v>773</v>
      </c>
      <c r="G79" s="81">
        <f>G75+G72</f>
        <v>773</v>
      </c>
    </row>
    <row r="80" spans="1:7" ht="15.75" thickBot="1" x14ac:dyDescent="0.3">
      <c r="A80" s="167"/>
      <c r="B80" s="51" t="s">
        <v>21</v>
      </c>
      <c r="C80" s="76">
        <f>C78+C79</f>
        <v>45000</v>
      </c>
      <c r="D80" s="52">
        <f>D78+D79</f>
        <v>45000</v>
      </c>
      <c r="E80" s="53"/>
      <c r="F80" s="62">
        <f>F78+F79</f>
        <v>-386924.12</v>
      </c>
      <c r="G80" s="82">
        <f>G78+G79</f>
        <v>773</v>
      </c>
    </row>
    <row r="81" spans="1:7" x14ac:dyDescent="0.25">
      <c r="A81" s="165">
        <v>0.38541666666666669</v>
      </c>
      <c r="B81" s="43" t="s">
        <v>14</v>
      </c>
      <c r="C81" s="2"/>
      <c r="D81" s="3"/>
      <c r="E81" s="45"/>
      <c r="F81" s="44"/>
      <c r="G81" s="46"/>
    </row>
    <row r="82" spans="1:7" x14ac:dyDescent="0.25">
      <c r="A82" s="166"/>
      <c r="B82" s="47" t="s">
        <v>1</v>
      </c>
      <c r="C82" s="71">
        <f>+C63-C84</f>
        <v>50000</v>
      </c>
      <c r="D82" s="57">
        <f>+D63-D84</f>
        <v>50000</v>
      </c>
      <c r="E82" s="151"/>
      <c r="F82" s="7"/>
      <c r="G82" s="8"/>
    </row>
    <row r="83" spans="1:7" x14ac:dyDescent="0.25">
      <c r="A83" s="166"/>
      <c r="B83" s="48" t="s">
        <v>15</v>
      </c>
      <c r="C83" s="72">
        <f>+C63</f>
        <v>50000</v>
      </c>
      <c r="D83" s="59">
        <f>+D63</f>
        <v>50000</v>
      </c>
      <c r="E83" s="151"/>
      <c r="F83" s="7"/>
      <c r="G83" s="8"/>
    </row>
    <row r="84" spans="1:7" x14ac:dyDescent="0.25">
      <c r="A84" s="166"/>
      <c r="B84" s="48" t="s">
        <v>17</v>
      </c>
      <c r="C84" s="73"/>
      <c r="D84" s="74"/>
      <c r="E84" s="58"/>
      <c r="F84" s="7"/>
      <c r="G84" s="8"/>
    </row>
    <row r="85" spans="1:7" x14ac:dyDescent="0.25">
      <c r="A85" s="166"/>
      <c r="B85" s="47" t="s">
        <v>16</v>
      </c>
      <c r="C85" s="75"/>
      <c r="D85" s="7"/>
      <c r="E85" s="58"/>
      <c r="F85" s="69">
        <f>F86-F87</f>
        <v>-945394.24</v>
      </c>
      <c r="G85" s="8"/>
    </row>
    <row r="86" spans="1:7" x14ac:dyDescent="0.25">
      <c r="A86" s="166"/>
      <c r="B86" s="48" t="s">
        <v>15</v>
      </c>
      <c r="C86" s="75"/>
      <c r="D86" s="7"/>
      <c r="E86" s="58"/>
      <c r="F86" s="7"/>
      <c r="G86" s="8"/>
    </row>
    <row r="87" spans="1:7" x14ac:dyDescent="0.25">
      <c r="A87" s="166"/>
      <c r="B87" s="48" t="s">
        <v>17</v>
      </c>
      <c r="C87" s="75"/>
      <c r="D87" s="7"/>
      <c r="E87" s="58"/>
      <c r="F87" s="64">
        <f>F88</f>
        <v>945394.24</v>
      </c>
      <c r="G87" s="55"/>
    </row>
    <row r="88" spans="1:7" x14ac:dyDescent="0.25">
      <c r="A88" s="166"/>
      <c r="B88" s="54" t="s">
        <v>22</v>
      </c>
      <c r="C88" s="75"/>
      <c r="D88" s="7"/>
      <c r="E88" s="58"/>
      <c r="F88" s="83">
        <f>F68+SUM(Instructions!C8:C9)</f>
        <v>945394.24</v>
      </c>
      <c r="G88" s="56"/>
    </row>
    <row r="89" spans="1:7" x14ac:dyDescent="0.25">
      <c r="A89" s="166"/>
      <c r="B89" s="47" t="s">
        <v>2</v>
      </c>
      <c r="C89" s="77">
        <f>+C90-C91</f>
        <v>-11500</v>
      </c>
      <c r="D89" s="62">
        <f>+D90-D91</f>
        <v>-11500</v>
      </c>
      <c r="E89" s="58"/>
      <c r="F89" s="57">
        <f>F90-F91</f>
        <v>974797.5</v>
      </c>
      <c r="G89" s="55"/>
    </row>
    <row r="90" spans="1:7" x14ac:dyDescent="0.25">
      <c r="A90" s="166"/>
      <c r="B90" s="48" t="s">
        <v>15</v>
      </c>
      <c r="C90" s="75"/>
      <c r="D90" s="7"/>
      <c r="E90" s="58"/>
      <c r="F90" s="59">
        <f>Instructions!I8*Instructions!J8</f>
        <v>974797.5</v>
      </c>
      <c r="G90" s="8"/>
    </row>
    <row r="91" spans="1:7" x14ac:dyDescent="0.25">
      <c r="A91" s="166"/>
      <c r="B91" s="48" t="s">
        <v>17</v>
      </c>
      <c r="C91" s="78">
        <f>Instructions!I8</f>
        <v>11500</v>
      </c>
      <c r="D91" s="63">
        <f>Instructions!I8</f>
        <v>11500</v>
      </c>
      <c r="E91" s="58"/>
      <c r="F91" s="7"/>
      <c r="G91" s="8"/>
    </row>
    <row r="92" spans="1:7" x14ac:dyDescent="0.25">
      <c r="A92" s="166"/>
      <c r="B92" s="47" t="s">
        <v>18</v>
      </c>
      <c r="C92" s="75"/>
      <c r="D92" s="7"/>
      <c r="E92" s="58"/>
      <c r="F92" s="65">
        <f>+F93-F94</f>
        <v>-423000</v>
      </c>
      <c r="G92" s="85">
        <f>F92</f>
        <v>-423000</v>
      </c>
    </row>
    <row r="93" spans="1:7" x14ac:dyDescent="0.25">
      <c r="A93" s="166"/>
      <c r="B93" s="48" t="s">
        <v>15</v>
      </c>
      <c r="C93" s="75"/>
      <c r="D93" s="7"/>
      <c r="E93" s="58"/>
      <c r="F93" s="7"/>
      <c r="G93" s="8"/>
    </row>
    <row r="94" spans="1:7" x14ac:dyDescent="0.25">
      <c r="A94" s="166"/>
      <c r="B94" s="48" t="s">
        <v>17</v>
      </c>
      <c r="C94" s="75"/>
      <c r="D94" s="7"/>
      <c r="E94" s="58"/>
      <c r="F94" s="64">
        <f>+F74</f>
        <v>423000</v>
      </c>
      <c r="G94" s="86">
        <f>F94</f>
        <v>423000</v>
      </c>
    </row>
    <row r="95" spans="1:7" x14ac:dyDescent="0.25">
      <c r="A95" s="166"/>
      <c r="B95" s="47" t="s">
        <v>3</v>
      </c>
      <c r="C95" s="77">
        <f>+C96-C97</f>
        <v>-5000</v>
      </c>
      <c r="D95" s="62">
        <f>+D96-D97</f>
        <v>-5000</v>
      </c>
      <c r="E95" s="58"/>
      <c r="F95" s="57">
        <f>+F96-F97</f>
        <v>423773</v>
      </c>
      <c r="G95" s="79">
        <f>+G96-G97</f>
        <v>423773</v>
      </c>
    </row>
    <row r="96" spans="1:7" x14ac:dyDescent="0.25">
      <c r="A96" s="166"/>
      <c r="B96" s="48" t="s">
        <v>15</v>
      </c>
      <c r="C96" s="75"/>
      <c r="D96" s="7"/>
      <c r="E96" s="58"/>
      <c r="F96" s="59">
        <f>+F76</f>
        <v>423773</v>
      </c>
      <c r="G96" s="84">
        <f>+F96</f>
        <v>423773</v>
      </c>
    </row>
    <row r="97" spans="1:7" x14ac:dyDescent="0.25">
      <c r="A97" s="166"/>
      <c r="B97" s="48" t="s">
        <v>17</v>
      </c>
      <c r="C97" s="78">
        <f>+C77</f>
        <v>5000</v>
      </c>
      <c r="D97" s="63">
        <f>C97</f>
        <v>5000</v>
      </c>
      <c r="E97" s="58"/>
      <c r="F97" s="7"/>
      <c r="G97" s="8"/>
    </row>
    <row r="98" spans="1:7" x14ac:dyDescent="0.25">
      <c r="A98" s="166"/>
      <c r="B98" s="49" t="s">
        <v>19</v>
      </c>
      <c r="C98" s="71">
        <f>C81+C85+C82+C89</f>
        <v>38500</v>
      </c>
      <c r="D98" s="57">
        <f>D81+D85+D82+D89</f>
        <v>38500</v>
      </c>
      <c r="E98" s="58"/>
      <c r="F98" s="57">
        <f>F81+F85+F82+F89</f>
        <v>29403.260000000009</v>
      </c>
      <c r="G98" s="79">
        <f>G81+G85+G82+G89</f>
        <v>0</v>
      </c>
    </row>
    <row r="99" spans="1:7" x14ac:dyDescent="0.25">
      <c r="A99" s="166"/>
      <c r="B99" s="50" t="s">
        <v>20</v>
      </c>
      <c r="C99" s="80">
        <f>C95+C92</f>
        <v>-5000</v>
      </c>
      <c r="D99" s="70">
        <f>D95+D92</f>
        <v>-5000</v>
      </c>
      <c r="E99" s="58"/>
      <c r="F99" s="68">
        <f>F95+F92</f>
        <v>773</v>
      </c>
      <c r="G99" s="81">
        <f>G95+G92</f>
        <v>773</v>
      </c>
    </row>
    <row r="100" spans="1:7" ht="15.75" thickBot="1" x14ac:dyDescent="0.3">
      <c r="A100" s="167"/>
      <c r="B100" s="51" t="s">
        <v>21</v>
      </c>
      <c r="C100" s="76">
        <f>C98+C99</f>
        <v>33500</v>
      </c>
      <c r="D100" s="52">
        <f>D98+D99</f>
        <v>33500</v>
      </c>
      <c r="E100" s="53"/>
      <c r="F100" s="52">
        <f>F98+F99</f>
        <v>30176.260000000009</v>
      </c>
      <c r="G100" s="82">
        <f>G98+G99</f>
        <v>773</v>
      </c>
    </row>
    <row r="101" spans="1:7" x14ac:dyDescent="0.25">
      <c r="A101" s="165">
        <v>0.40625</v>
      </c>
      <c r="B101" s="43" t="s">
        <v>14</v>
      </c>
      <c r="C101" s="2"/>
      <c r="D101" s="3"/>
      <c r="E101" s="45"/>
      <c r="F101" s="44"/>
      <c r="G101" s="46"/>
    </row>
    <row r="102" spans="1:7" x14ac:dyDescent="0.25">
      <c r="A102" s="166"/>
      <c r="B102" s="47" t="s">
        <v>1</v>
      </c>
      <c r="C102" s="71">
        <f>+C83-C104</f>
        <v>50000</v>
      </c>
      <c r="D102" s="57">
        <f>+D83-D104</f>
        <v>50000</v>
      </c>
      <c r="E102" s="151"/>
      <c r="F102" s="7"/>
      <c r="G102" s="8"/>
    </row>
    <row r="103" spans="1:7" x14ac:dyDescent="0.25">
      <c r="A103" s="166"/>
      <c r="B103" s="48" t="s">
        <v>15</v>
      </c>
      <c r="C103" s="72">
        <f>+C83</f>
        <v>50000</v>
      </c>
      <c r="D103" s="59">
        <f>+D83</f>
        <v>50000</v>
      </c>
      <c r="E103" s="151"/>
      <c r="F103" s="7"/>
      <c r="G103" s="8"/>
    </row>
    <row r="104" spans="1:7" x14ac:dyDescent="0.25">
      <c r="A104" s="166"/>
      <c r="B104" s="48" t="s">
        <v>17</v>
      </c>
      <c r="C104" s="73"/>
      <c r="D104" s="74"/>
      <c r="E104" s="58"/>
      <c r="F104" s="7"/>
      <c r="G104" s="8"/>
    </row>
    <row r="105" spans="1:7" x14ac:dyDescent="0.25">
      <c r="A105" s="166"/>
      <c r="B105" s="47" t="s">
        <v>16</v>
      </c>
      <c r="C105" s="75"/>
      <c r="D105" s="7"/>
      <c r="E105" s="58"/>
      <c r="F105" s="69">
        <f>F106-F107</f>
        <v>-945394.24</v>
      </c>
      <c r="G105" s="87">
        <f>G106-G107</f>
        <v>-945394.24</v>
      </c>
    </row>
    <row r="106" spans="1:7" x14ac:dyDescent="0.25">
      <c r="A106" s="166"/>
      <c r="B106" s="48" t="s">
        <v>15</v>
      </c>
      <c r="C106" s="75"/>
      <c r="D106" s="7"/>
      <c r="E106" s="58"/>
      <c r="F106" s="7"/>
      <c r="G106" s="8"/>
    </row>
    <row r="107" spans="1:7" x14ac:dyDescent="0.25">
      <c r="A107" s="166"/>
      <c r="B107" s="48" t="s">
        <v>17</v>
      </c>
      <c r="C107" s="75"/>
      <c r="D107" s="7"/>
      <c r="E107" s="58"/>
      <c r="F107" s="64">
        <f>+F88</f>
        <v>945394.24</v>
      </c>
      <c r="G107" s="86">
        <f>+F107</f>
        <v>945394.24</v>
      </c>
    </row>
    <row r="108" spans="1:7" x14ac:dyDescent="0.25">
      <c r="A108" s="166"/>
      <c r="B108" s="54" t="s">
        <v>22</v>
      </c>
      <c r="C108" s="75"/>
      <c r="D108" s="7"/>
      <c r="E108" s="58"/>
      <c r="F108" s="61"/>
      <c r="G108" s="56"/>
    </row>
    <row r="109" spans="1:7" x14ac:dyDescent="0.25">
      <c r="A109" s="166"/>
      <c r="B109" s="47" t="s">
        <v>2</v>
      </c>
      <c r="C109" s="77">
        <f>+C110-C111</f>
        <v>-11500</v>
      </c>
      <c r="D109" s="62">
        <f>+D110-D111</f>
        <v>-11500</v>
      </c>
      <c r="E109" s="58"/>
      <c r="F109" s="57">
        <f>F110-F111</f>
        <v>974797.5</v>
      </c>
      <c r="G109" s="79">
        <f>G110-G111</f>
        <v>974797.5</v>
      </c>
    </row>
    <row r="110" spans="1:7" x14ac:dyDescent="0.25">
      <c r="A110" s="166"/>
      <c r="B110" s="48" t="s">
        <v>15</v>
      </c>
      <c r="C110" s="75"/>
      <c r="D110" s="7"/>
      <c r="E110" s="58"/>
      <c r="F110" s="59">
        <f>+F90</f>
        <v>974797.5</v>
      </c>
      <c r="G110" s="84">
        <f>+F110</f>
        <v>974797.5</v>
      </c>
    </row>
    <row r="111" spans="1:7" x14ac:dyDescent="0.25">
      <c r="A111" s="166"/>
      <c r="B111" s="48" t="s">
        <v>17</v>
      </c>
      <c r="C111" s="78">
        <f>+C91</f>
        <v>11500</v>
      </c>
      <c r="D111" s="63">
        <f>+D91</f>
        <v>11500</v>
      </c>
      <c r="E111" s="58"/>
      <c r="F111" s="7"/>
      <c r="G111" s="8"/>
    </row>
    <row r="112" spans="1:7" x14ac:dyDescent="0.25">
      <c r="A112" s="166"/>
      <c r="B112" s="47" t="s">
        <v>18</v>
      </c>
      <c r="C112" s="75"/>
      <c r="D112" s="7"/>
      <c r="E112" s="58"/>
      <c r="F112" s="65">
        <f>+F113-F114</f>
        <v>-423000</v>
      </c>
      <c r="G112" s="85">
        <f>F112</f>
        <v>-423000</v>
      </c>
    </row>
    <row r="113" spans="1:7" x14ac:dyDescent="0.25">
      <c r="A113" s="166"/>
      <c r="B113" s="48" t="s">
        <v>15</v>
      </c>
      <c r="C113" s="75"/>
      <c r="D113" s="7"/>
      <c r="E113" s="58"/>
      <c r="F113" s="7"/>
      <c r="G113" s="8"/>
    </row>
    <row r="114" spans="1:7" x14ac:dyDescent="0.25">
      <c r="A114" s="166"/>
      <c r="B114" s="48" t="s">
        <v>17</v>
      </c>
      <c r="C114" s="75"/>
      <c r="D114" s="7"/>
      <c r="E114" s="58"/>
      <c r="F114" s="64">
        <f>+F94</f>
        <v>423000</v>
      </c>
      <c r="G114" s="86">
        <f>F114</f>
        <v>423000</v>
      </c>
    </row>
    <row r="115" spans="1:7" x14ac:dyDescent="0.25">
      <c r="A115" s="166"/>
      <c r="B115" s="47" t="s">
        <v>3</v>
      </c>
      <c r="C115" s="77">
        <f>+C116-C117</f>
        <v>-5000</v>
      </c>
      <c r="D115" s="62">
        <f>+D116-D117</f>
        <v>-5000</v>
      </c>
      <c r="E115" s="58"/>
      <c r="F115" s="57">
        <f>+F116-F117</f>
        <v>423773</v>
      </c>
      <c r="G115" s="79">
        <f>+G116-G117</f>
        <v>423773</v>
      </c>
    </row>
    <row r="116" spans="1:7" x14ac:dyDescent="0.25">
      <c r="A116" s="166"/>
      <c r="B116" s="48" t="s">
        <v>15</v>
      </c>
      <c r="C116" s="75"/>
      <c r="D116" s="7"/>
      <c r="E116" s="58"/>
      <c r="F116" s="59">
        <f>+F96</f>
        <v>423773</v>
      </c>
      <c r="G116" s="84">
        <f>+F116</f>
        <v>423773</v>
      </c>
    </row>
    <row r="117" spans="1:7" x14ac:dyDescent="0.25">
      <c r="A117" s="166"/>
      <c r="B117" s="48" t="s">
        <v>17</v>
      </c>
      <c r="C117" s="78">
        <f>+C97</f>
        <v>5000</v>
      </c>
      <c r="D117" s="63">
        <f>C117</f>
        <v>5000</v>
      </c>
      <c r="E117" s="58"/>
      <c r="F117" s="7"/>
      <c r="G117" s="8"/>
    </row>
    <row r="118" spans="1:7" x14ac:dyDescent="0.25">
      <c r="A118" s="166"/>
      <c r="B118" s="49" t="s">
        <v>19</v>
      </c>
      <c r="C118" s="71">
        <f>C101+C105+C102+C109</f>
        <v>38500</v>
      </c>
      <c r="D118" s="57">
        <f>D101+D105+D102+D109</f>
        <v>38500</v>
      </c>
      <c r="E118" s="58"/>
      <c r="F118" s="57">
        <f>F101+F105+F102+F109</f>
        <v>29403.260000000009</v>
      </c>
      <c r="G118" s="79">
        <f>G101+G105+G102+G109</f>
        <v>29403.260000000009</v>
      </c>
    </row>
    <row r="119" spans="1:7" x14ac:dyDescent="0.25">
      <c r="A119" s="166"/>
      <c r="B119" s="50" t="s">
        <v>20</v>
      </c>
      <c r="C119" s="80">
        <f>C115+C112</f>
        <v>-5000</v>
      </c>
      <c r="D119" s="70">
        <f>D115+D112</f>
        <v>-5000</v>
      </c>
      <c r="E119" s="58"/>
      <c r="F119" s="68">
        <f>F115+F112</f>
        <v>773</v>
      </c>
      <c r="G119" s="81">
        <f>G115+G112</f>
        <v>773</v>
      </c>
    </row>
    <row r="120" spans="1:7" ht="15.75" thickBot="1" x14ac:dyDescent="0.3">
      <c r="A120" s="167"/>
      <c r="B120" s="51" t="s">
        <v>21</v>
      </c>
      <c r="C120" s="76">
        <f>C118+C119</f>
        <v>33500</v>
      </c>
      <c r="D120" s="52">
        <f>D118+D119</f>
        <v>33500</v>
      </c>
      <c r="E120" s="53"/>
      <c r="F120" s="52">
        <f>F118+F119</f>
        <v>30176.260000000009</v>
      </c>
      <c r="G120" s="82">
        <f>G118+G119</f>
        <v>30176.260000000009</v>
      </c>
    </row>
  </sheetData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B682-F497-477F-9652-BDAE0F7CB605}">
  <sheetPr codeName="Sheet4"/>
  <dimension ref="A1:AZ204"/>
  <sheetViews>
    <sheetView tabSelected="1" zoomScale="90" zoomScaleNormal="90" workbookViewId="0">
      <selection activeCell="A11" sqref="A11:A18"/>
    </sheetView>
  </sheetViews>
  <sheetFormatPr defaultColWidth="13.140625" defaultRowHeight="15" x14ac:dyDescent="0.25"/>
  <cols>
    <col min="1" max="1" width="13.28515625" style="102" bestFit="1" customWidth="1"/>
    <col min="2" max="2" width="38.28515625" style="102" bestFit="1" customWidth="1"/>
    <col min="3" max="3" width="13.140625" style="129"/>
    <col min="4" max="4" width="16.85546875" style="102" bestFit="1" customWidth="1"/>
    <col min="5" max="6" width="13.140625" style="102"/>
    <col min="7" max="7" width="13.28515625" style="102" bestFit="1" customWidth="1"/>
    <col min="8" max="8" width="13.140625" style="102"/>
    <col min="9" max="9" width="10" style="102" bestFit="1" customWidth="1"/>
    <col min="10" max="10" width="12.5703125" style="102" bestFit="1" customWidth="1"/>
    <col min="11" max="11" width="15.140625" style="139" bestFit="1" customWidth="1"/>
    <col min="12" max="13" width="15.140625" style="139" customWidth="1"/>
    <col min="14" max="14" width="54.140625" style="102" bestFit="1" customWidth="1"/>
    <col min="15" max="15" width="54.140625" style="102" customWidth="1"/>
    <col min="16" max="16" width="38.28515625" style="102" bestFit="1" customWidth="1"/>
    <col min="17" max="17" width="54.140625" style="102" bestFit="1" customWidth="1"/>
    <col min="18" max="18" width="13.28515625" style="102" bestFit="1" customWidth="1"/>
    <col min="19" max="19" width="22.140625" style="102" customWidth="1"/>
    <col min="20" max="20" width="30.28515625" style="102" bestFit="1" customWidth="1"/>
    <col min="21" max="21" width="9.85546875" style="102" customWidth="1"/>
    <col min="22" max="23" width="13.140625" style="102"/>
    <col min="24" max="25" width="14.28515625" style="102" bestFit="1" customWidth="1"/>
    <col min="26" max="26" width="14.28515625" style="102" customWidth="1"/>
    <col min="27" max="27" width="55.5703125" style="102" bestFit="1" customWidth="1"/>
    <col min="28" max="28" width="24.42578125" style="102" customWidth="1"/>
    <col min="29" max="29" width="27.5703125" style="102" bestFit="1" customWidth="1"/>
    <col min="30" max="34" width="13.140625" style="102"/>
    <col min="35" max="37" width="13.140625" style="115"/>
    <col min="38" max="38" width="13.28515625" style="115" bestFit="1" customWidth="1"/>
    <col min="39" max="39" width="14.28515625" style="115" bestFit="1" customWidth="1"/>
    <col min="40" max="40" width="30.28515625" style="115" bestFit="1" customWidth="1"/>
    <col min="41" max="42" width="13.140625" style="115"/>
    <col min="43" max="43" width="13.28515625" style="118" bestFit="1" customWidth="1"/>
    <col min="44" max="44" width="13.140625" style="115"/>
    <col min="45" max="45" width="13.28515625" style="120" bestFit="1" customWidth="1"/>
    <col min="46" max="46" width="13.28515625" style="118" bestFit="1" customWidth="1"/>
    <col min="47" max="48" width="13.140625" style="115"/>
    <col min="49" max="49" width="14.28515625" style="115" bestFit="1" customWidth="1"/>
    <col min="50" max="50" width="62.140625" style="115" bestFit="1" customWidth="1"/>
    <col min="51" max="51" width="13.140625" style="115"/>
    <col min="52" max="52" width="23.140625" style="115" bestFit="1" customWidth="1"/>
    <col min="53" max="16384" width="13.140625" style="102"/>
  </cols>
  <sheetData>
    <row r="1" spans="1:52" s="103" customFormat="1" ht="15.75" thickBot="1" x14ac:dyDescent="0.3">
      <c r="A1" s="103" t="s">
        <v>49</v>
      </c>
      <c r="B1" s="103" t="s">
        <v>50</v>
      </c>
      <c r="C1" s="104" t="s">
        <v>51</v>
      </c>
      <c r="D1" s="103" t="s">
        <v>52</v>
      </c>
      <c r="E1" s="103" t="s">
        <v>53</v>
      </c>
      <c r="F1" s="103" t="s">
        <v>95</v>
      </c>
      <c r="G1" s="103" t="s">
        <v>7</v>
      </c>
      <c r="H1" s="103" t="s">
        <v>82</v>
      </c>
      <c r="I1" s="102" t="s">
        <v>83</v>
      </c>
      <c r="J1" s="103" t="s">
        <v>84</v>
      </c>
      <c r="K1" s="136" t="s">
        <v>86</v>
      </c>
      <c r="L1" s="136" t="s">
        <v>88</v>
      </c>
      <c r="M1" s="136"/>
      <c r="N1" s="105" t="s">
        <v>54</v>
      </c>
      <c r="O1" s="157" t="s">
        <v>96</v>
      </c>
      <c r="P1" s="105" t="s">
        <v>55</v>
      </c>
      <c r="Q1" s="105" t="s">
        <v>56</v>
      </c>
      <c r="R1" s="105" t="s">
        <v>57</v>
      </c>
      <c r="S1" s="105" t="s">
        <v>58</v>
      </c>
      <c r="T1" s="105" t="s">
        <v>59</v>
      </c>
      <c r="U1" s="105" t="s">
        <v>60</v>
      </c>
      <c r="V1" s="105" t="s">
        <v>61</v>
      </c>
      <c r="W1" s="105" t="s">
        <v>62</v>
      </c>
      <c r="X1" s="105" t="s">
        <v>63</v>
      </c>
      <c r="Y1" s="105" t="s">
        <v>64</v>
      </c>
      <c r="Z1" s="158" t="s">
        <v>100</v>
      </c>
      <c r="AA1" s="105" t="s">
        <v>66</v>
      </c>
      <c r="AB1" s="106" t="s">
        <v>67</v>
      </c>
      <c r="AC1" s="106" t="s">
        <v>68</v>
      </c>
      <c r="AD1" s="157" t="s">
        <v>97</v>
      </c>
      <c r="AE1" s="103" t="s">
        <v>98</v>
      </c>
      <c r="AI1" s="107" t="s">
        <v>54</v>
      </c>
      <c r="AJ1" s="107" t="s">
        <v>55</v>
      </c>
      <c r="AK1" s="107" t="s">
        <v>56</v>
      </c>
      <c r="AL1" s="107" t="s">
        <v>57</v>
      </c>
      <c r="AM1" s="107" t="s">
        <v>58</v>
      </c>
      <c r="AN1" s="107" t="s">
        <v>59</v>
      </c>
      <c r="AO1" s="107" t="s">
        <v>60</v>
      </c>
      <c r="AP1" s="107" t="s">
        <v>61</v>
      </c>
      <c r="AQ1" s="108" t="s">
        <v>7</v>
      </c>
      <c r="AR1" s="107" t="s">
        <v>62</v>
      </c>
      <c r="AS1" s="109" t="s">
        <v>75</v>
      </c>
      <c r="AT1" s="108" t="s">
        <v>63</v>
      </c>
      <c r="AU1" s="107" t="s">
        <v>76</v>
      </c>
      <c r="AV1" s="107" t="s">
        <v>64</v>
      </c>
      <c r="AW1" s="107" t="s">
        <v>65</v>
      </c>
      <c r="AX1" s="107" t="s">
        <v>66</v>
      </c>
      <c r="AY1" s="107" t="s">
        <v>67</v>
      </c>
      <c r="AZ1" s="107" t="s">
        <v>68</v>
      </c>
    </row>
    <row r="2" spans="1:52" x14ac:dyDescent="0.25">
      <c r="A2" s="110">
        <f>Instructions!A3</f>
        <v>0.33333333333333331</v>
      </c>
      <c r="B2" s="103" t="s">
        <v>69</v>
      </c>
      <c r="C2" s="111" t="s">
        <v>8</v>
      </c>
      <c r="D2" s="130">
        <v>50000</v>
      </c>
      <c r="E2" s="112" t="s">
        <v>70</v>
      </c>
      <c r="F2" s="103">
        <f>IF(E2="RECEIVE",D2,0-D2)</f>
        <v>50000</v>
      </c>
      <c r="G2" s="112"/>
      <c r="H2" s="112"/>
      <c r="I2" s="103" t="s">
        <v>85</v>
      </c>
      <c r="J2" s="103" t="s">
        <v>85</v>
      </c>
      <c r="K2" s="136" t="s">
        <v>87</v>
      </c>
      <c r="L2" s="136" t="s">
        <v>89</v>
      </c>
      <c r="M2" s="136"/>
      <c r="N2" s="112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c7d3f869-72df-636f-7557-e567e62336e7-002</v>
      </c>
      <c r="O2" s="112" t="str">
        <f>LEFT(LEFT(W2,3)&amp;"."&amp;SUBSTITUTE(Y2,"-","")&amp;"."&amp;U2&amp;"0000000000000",20)</f>
        <v>USD.CASHTXF.SCB00000</v>
      </c>
      <c r="P2" s="102" t="str">
        <f t="shared" ref="P2:P9" si="0">B2</f>
        <v>Cash Transfer</v>
      </c>
      <c r="Q2" s="112" t="str">
        <f ca="1">N2</f>
        <v>c7d3f869-72df-636f-7557-e567e62336e7-002</v>
      </c>
      <c r="R2" s="102">
        <v>1</v>
      </c>
      <c r="S2" s="113">
        <f ca="1">TODAY()</f>
        <v>43726</v>
      </c>
      <c r="T2" s="101" t="str">
        <f t="shared" ref="T2:T9" ca="1" si="1">"ext-u2-"&amp;TEXT(A2,"HHMM-")&amp;LOWER(DEC2HEX(TEXT(TODAY(),"YmMD")))&amp;"-"&amp;TEXT(ROW(),"0000")</f>
        <v>ext-u2-0800-2e9c6-0002</v>
      </c>
      <c r="U2" s="102" t="str">
        <f>J2</f>
        <v>SCB</v>
      </c>
      <c r="V2" s="112" t="str">
        <f t="shared" ref="V2:V9" si="2">E2</f>
        <v>RECEIVE</v>
      </c>
      <c r="W2" s="102" t="str">
        <f t="shared" ref="W2:W9" si="3">C2</f>
        <v>USD</v>
      </c>
      <c r="X2" s="102">
        <f>F2</f>
        <v>50000</v>
      </c>
      <c r="Y2" s="102" t="str">
        <f>L2&amp;"-"&amp;LEFT(K2,1)</f>
        <v>CASHTX-F</v>
      </c>
      <c r="Z2" s="113" t="s">
        <v>101</v>
      </c>
      <c r="AA2" s="102" t="str">
        <f t="shared" ref="AA2:AA9" si="4">"[UC2]"&amp;P2&amp;REPT(" ",28-LEN(P2))&amp;" ["&amp;TEXT(A2,"HH:MM")&amp;"]"</f>
        <v>[UC2]Cash Transfer                [08:00]</v>
      </c>
      <c r="AB2" s="102" t="s">
        <v>92</v>
      </c>
      <c r="AC2" s="112" t="str">
        <f t="shared" ref="AC2:AC9" ca="1" si="5">UPPER(LEFT(U2&amp;SUBSTITUTE(N2,"-",""),20))</f>
        <v>SCBC7D3F86972DF636F7</v>
      </c>
      <c r="AD2" s="103" t="s">
        <v>99</v>
      </c>
      <c r="AE2" s="103" t="str">
        <f t="shared" ref="AE2:AE9" si="6">IF(RIGHT(Y2,1)="A","ACTUAL","FORECAST")</f>
        <v>FORECAST</v>
      </c>
      <c r="AI2" s="114" t="str">
        <f t="shared" ref="AI2:AI18" ca="1" si="7">N2</f>
        <v>c7d3f869-72df-636f-7557-e567e62336e7-002</v>
      </c>
      <c r="AJ2" s="115" t="str">
        <f t="shared" ref="AJ2:AJ18" si="8">P2</f>
        <v>Cash Transfer</v>
      </c>
      <c r="AK2" s="114" t="str">
        <f t="shared" ref="AK2:AK18" ca="1" si="9">Q2</f>
        <v>c7d3f869-72df-636f-7557-e567e62336e7-002</v>
      </c>
      <c r="AL2" s="115">
        <f t="shared" ref="AL2:AL18" si="10">R2</f>
        <v>1</v>
      </c>
      <c r="AM2" s="116">
        <f t="shared" ref="AM2:AM18" ca="1" si="11">S2</f>
        <v>43726</v>
      </c>
      <c r="AN2" s="117" t="str">
        <f t="shared" ref="AN2:AN18" ca="1" si="12">T2</f>
        <v>ext-u2-0800-2e9c6-0002</v>
      </c>
      <c r="AO2" s="115" t="str">
        <f t="shared" ref="AO2:AO18" si="13">U2</f>
        <v>SCB</v>
      </c>
      <c r="AP2" s="115" t="s">
        <v>78</v>
      </c>
      <c r="AQ2" s="118">
        <f t="shared" ref="AQ2:AQ18" si="14">G2</f>
        <v>0</v>
      </c>
      <c r="AR2" s="119" t="str">
        <f t="shared" ref="AR2:AR18" si="15">C2</f>
        <v>USD</v>
      </c>
      <c r="AS2" s="120">
        <f t="shared" ref="AS2:AS18" si="16">H2</f>
        <v>0</v>
      </c>
      <c r="AT2" s="118">
        <f t="shared" ref="AT2:AT18" si="17">D2*G2</f>
        <v>0</v>
      </c>
      <c r="AV2" s="115" t="str">
        <f t="shared" ref="AV2:AV18" si="18">Y2</f>
        <v>CASHTX-F</v>
      </c>
      <c r="AW2" s="116">
        <f ca="1">AM2</f>
        <v>43726</v>
      </c>
      <c r="AX2" s="115" t="str">
        <f t="shared" ref="AX2:AX9" si="19">AA2</f>
        <v>[UC2]Cash Transfer                [08:00]</v>
      </c>
      <c r="AY2" s="115" t="s">
        <v>92</v>
      </c>
      <c r="AZ2" s="114" t="str">
        <f t="shared" ref="AZ2:AZ9" ca="1" si="20">AC2</f>
        <v>SCBC7D3F86972DF636F7</v>
      </c>
    </row>
    <row r="3" spans="1:52" x14ac:dyDescent="0.25">
      <c r="A3" s="121">
        <f>Instructions!A4</f>
        <v>0.34027777777777773</v>
      </c>
      <c r="B3" s="102" t="s">
        <v>80</v>
      </c>
      <c r="C3" s="122" t="str">
        <f>Instructions!K4</f>
        <v>USD</v>
      </c>
      <c r="D3" s="131">
        <f>Instructions!L4</f>
        <v>5000</v>
      </c>
      <c r="E3" s="103" t="s">
        <v>71</v>
      </c>
      <c r="F3" s="103">
        <f t="shared" ref="F3:F18" si="21">IF(E3="RECEIVE",D3,0-D3)</f>
        <v>-5000</v>
      </c>
      <c r="G3" s="103">
        <f>Instructions!M4</f>
        <v>84.754599999999996</v>
      </c>
      <c r="H3" s="103" t="s">
        <v>9</v>
      </c>
      <c r="I3" s="103" t="s">
        <v>85</v>
      </c>
      <c r="J3" s="103" t="s">
        <v>85</v>
      </c>
      <c r="K3" s="136" t="s">
        <v>87</v>
      </c>
      <c r="L3" s="136" t="s">
        <v>93</v>
      </c>
      <c r="M3" s="136"/>
      <c r="N3" s="112" t="str">
        <f t="shared" ref="N3:N9" ca="1" si="22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75dfa45e-9949-2447-96da-c9cb58fe4fb2-003</v>
      </c>
      <c r="O3" s="112" t="str">
        <f t="shared" ref="O3:O18" si="23">LEFT(LEFT(W3,3)&amp;"."&amp;SUBSTITUTE(Y3,"-","")&amp;"."&amp;U3&amp;"0000000000000",20)</f>
        <v>USD.LOCKFXF.SCB00000</v>
      </c>
      <c r="P3" s="102" t="str">
        <f t="shared" si="0"/>
        <v>FX Lock In</v>
      </c>
      <c r="Q3" s="102" t="str">
        <f t="shared" ref="Q3:Q8" ca="1" si="24">N3</f>
        <v>75dfa45e-9949-2447-96da-c9cb58fe4fb2-003</v>
      </c>
      <c r="R3" s="102">
        <v>1</v>
      </c>
      <c r="S3" s="113">
        <f t="shared" ref="S3:S9" ca="1" si="25">TODAY()</f>
        <v>43726</v>
      </c>
      <c r="T3" s="101" t="str">
        <f t="shared" ca="1" si="1"/>
        <v>ext-u2-0810-2e9c6-0003</v>
      </c>
      <c r="U3" s="102" t="str">
        <f t="shared" ref="U3:U18" si="26">J3</f>
        <v>SCB</v>
      </c>
      <c r="V3" s="112" t="str">
        <f t="shared" si="2"/>
        <v>-</v>
      </c>
      <c r="W3" s="102" t="str">
        <f t="shared" si="3"/>
        <v>USD</v>
      </c>
      <c r="X3" s="102">
        <f t="shared" ref="X3:X18" si="27">F3</f>
        <v>-5000</v>
      </c>
      <c r="Y3" s="102" t="str">
        <f t="shared" ref="Y3:Y18" si="28">L3&amp;"-"&amp;LEFT(K3,1)</f>
        <v>LOCKFX-F</v>
      </c>
      <c r="AA3" s="102" t="str">
        <f t="shared" si="4"/>
        <v>[UC2]FX Lock In                   [08:10]</v>
      </c>
      <c r="AB3" s="102" t="s">
        <v>92</v>
      </c>
      <c r="AC3" s="112" t="str">
        <f t="shared" ca="1" si="5"/>
        <v>SCB75DFA45E994924479</v>
      </c>
      <c r="AD3" s="103" t="s">
        <v>99</v>
      </c>
      <c r="AE3" s="103" t="str">
        <f t="shared" si="6"/>
        <v>FORECAST</v>
      </c>
      <c r="AI3" s="114" t="str">
        <f t="shared" ca="1" si="7"/>
        <v>75dfa45e-9949-2447-96da-c9cb58fe4fb2-003</v>
      </c>
      <c r="AJ3" s="115" t="str">
        <f t="shared" si="8"/>
        <v>FX Lock In</v>
      </c>
      <c r="AK3" s="114" t="str">
        <f t="shared" ca="1" si="9"/>
        <v>75dfa45e-9949-2447-96da-c9cb58fe4fb2-003</v>
      </c>
      <c r="AL3" s="115">
        <f t="shared" si="10"/>
        <v>1</v>
      </c>
      <c r="AM3" s="116">
        <f t="shared" ca="1" si="11"/>
        <v>43726</v>
      </c>
      <c r="AN3" s="117" t="str">
        <f t="shared" ca="1" si="12"/>
        <v>ext-u2-0810-2e9c6-0003</v>
      </c>
      <c r="AO3" s="115" t="str">
        <f t="shared" si="13"/>
        <v>SCB</v>
      </c>
      <c r="AP3" s="115" t="s">
        <v>78</v>
      </c>
      <c r="AQ3" s="118">
        <f t="shared" si="14"/>
        <v>84.754599999999996</v>
      </c>
      <c r="AR3" s="119" t="str">
        <f t="shared" si="15"/>
        <v>USD</v>
      </c>
      <c r="AS3" s="120" t="str">
        <f t="shared" si="16"/>
        <v>BDT</v>
      </c>
      <c r="AT3" s="118">
        <f t="shared" si="17"/>
        <v>423773</v>
      </c>
      <c r="AV3" s="115" t="str">
        <f t="shared" si="18"/>
        <v>LOCKFX-F</v>
      </c>
      <c r="AW3" s="116">
        <f t="shared" ref="AW3:AW9" ca="1" si="29">AM3</f>
        <v>43726</v>
      </c>
      <c r="AX3" s="115" t="str">
        <f t="shared" si="19"/>
        <v>[UC2]FX Lock In                   [08:10]</v>
      </c>
      <c r="AY3" s="115" t="s">
        <v>92</v>
      </c>
      <c r="AZ3" s="114" t="str">
        <f t="shared" ca="1" si="20"/>
        <v>SCB75DFA45E994924479</v>
      </c>
    </row>
    <row r="4" spans="1:52" x14ac:dyDescent="0.25">
      <c r="A4" s="123">
        <f>Instructions!A5</f>
        <v>0.3611111111111111</v>
      </c>
      <c r="B4" s="102" t="s">
        <v>72</v>
      </c>
      <c r="C4" s="124" t="str">
        <f>Instructions!B5</f>
        <v>BDT</v>
      </c>
      <c r="D4" s="132">
        <f>Instructions!C5</f>
        <v>275132.45</v>
      </c>
      <c r="E4" s="102" t="s">
        <v>73</v>
      </c>
      <c r="F4" s="103">
        <f t="shared" si="21"/>
        <v>-275132.45</v>
      </c>
      <c r="G4" s="102">
        <f>Instructions!D5</f>
        <v>84.761197999999993</v>
      </c>
      <c r="I4" s="103" t="s">
        <v>85</v>
      </c>
      <c r="J4" s="103" t="s">
        <v>85</v>
      </c>
      <c r="K4" s="136" t="s">
        <v>87</v>
      </c>
      <c r="L4" s="136" t="s">
        <v>90</v>
      </c>
      <c r="M4" s="136"/>
      <c r="N4" s="112" t="str">
        <f t="shared" ca="1" si="22"/>
        <v>7d34fb19-1f39-102a-7cc4-06105149304c-004</v>
      </c>
      <c r="O4" s="112" t="str">
        <f t="shared" si="23"/>
        <v>BDT.CUSTINSTF.SCB000</v>
      </c>
      <c r="P4" s="102" t="str">
        <f t="shared" si="0"/>
        <v>Customer Payment Instruction</v>
      </c>
      <c r="Q4" s="102" t="str">
        <f t="shared" ca="1" si="24"/>
        <v>7d34fb19-1f39-102a-7cc4-06105149304c-004</v>
      </c>
      <c r="R4" s="102">
        <v>1</v>
      </c>
      <c r="S4" s="113">
        <f t="shared" ca="1" si="25"/>
        <v>43726</v>
      </c>
      <c r="T4" s="101" t="str">
        <f t="shared" ca="1" si="1"/>
        <v>ext-u2-0840-2e9c6-0004</v>
      </c>
      <c r="U4" s="102" t="str">
        <f t="shared" si="26"/>
        <v>SCB</v>
      </c>
      <c r="V4" s="112" t="str">
        <f t="shared" si="2"/>
        <v>PAY</v>
      </c>
      <c r="W4" s="102" t="str">
        <f t="shared" si="3"/>
        <v>BDT</v>
      </c>
      <c r="X4" s="102">
        <f t="shared" si="27"/>
        <v>-275132.45</v>
      </c>
      <c r="Y4" s="102" t="str">
        <f t="shared" si="28"/>
        <v>CUSTINST-F</v>
      </c>
      <c r="AA4" s="102" t="str">
        <f t="shared" si="4"/>
        <v>[UC2]Customer Payment Instruction [08:40]</v>
      </c>
      <c r="AB4" s="102" t="s">
        <v>92</v>
      </c>
      <c r="AC4" s="112" t="str">
        <f t="shared" ca="1" si="5"/>
        <v>SCB7D34FB191F39102A7</v>
      </c>
      <c r="AD4" s="103" t="s">
        <v>99</v>
      </c>
      <c r="AE4" s="103" t="str">
        <f t="shared" si="6"/>
        <v>FORECAST</v>
      </c>
      <c r="AI4" s="114" t="str">
        <f t="shared" ca="1" si="7"/>
        <v>7d34fb19-1f39-102a-7cc4-06105149304c-004</v>
      </c>
      <c r="AJ4" s="115" t="str">
        <f t="shared" si="8"/>
        <v>Customer Payment Instruction</v>
      </c>
      <c r="AK4" s="114" t="str">
        <f t="shared" ca="1" si="9"/>
        <v>7d34fb19-1f39-102a-7cc4-06105149304c-004</v>
      </c>
      <c r="AL4" s="115">
        <f t="shared" si="10"/>
        <v>1</v>
      </c>
      <c r="AM4" s="116">
        <f t="shared" ca="1" si="11"/>
        <v>43726</v>
      </c>
      <c r="AN4" s="117" t="str">
        <f t="shared" ca="1" si="12"/>
        <v>ext-u2-0840-2e9c6-0004</v>
      </c>
      <c r="AO4" s="115" t="str">
        <f t="shared" si="13"/>
        <v>SCB</v>
      </c>
      <c r="AP4" s="115" t="s">
        <v>78</v>
      </c>
      <c r="AQ4" s="118">
        <f t="shared" si="14"/>
        <v>84.761197999999993</v>
      </c>
      <c r="AR4" s="119" t="str">
        <f t="shared" si="15"/>
        <v>BDT</v>
      </c>
      <c r="AS4" s="120">
        <f t="shared" si="16"/>
        <v>0</v>
      </c>
      <c r="AT4" s="118">
        <f t="shared" si="17"/>
        <v>23320556.070675097</v>
      </c>
      <c r="AV4" s="115" t="str">
        <f t="shared" si="18"/>
        <v>CUSTINST-F</v>
      </c>
      <c r="AW4" s="116">
        <f t="shared" ca="1" si="29"/>
        <v>43726</v>
      </c>
      <c r="AX4" s="115" t="str">
        <f t="shared" si="19"/>
        <v>[UC2]Customer Payment Instruction [08:40]</v>
      </c>
      <c r="AY4" s="115" t="s">
        <v>92</v>
      </c>
      <c r="AZ4" s="114" t="str">
        <f t="shared" ca="1" si="20"/>
        <v>SCB7D34FB191F39102A7</v>
      </c>
    </row>
    <row r="5" spans="1:52" x14ac:dyDescent="0.25">
      <c r="A5" s="123">
        <f>Instructions!A5</f>
        <v>0.3611111111111111</v>
      </c>
      <c r="B5" s="102" t="s">
        <v>72</v>
      </c>
      <c r="C5" s="124" t="str">
        <f>Instructions!B6</f>
        <v>BDT</v>
      </c>
      <c r="D5" s="132">
        <f>Instructions!C6</f>
        <v>112564.67</v>
      </c>
      <c r="E5" s="102" t="s">
        <v>73</v>
      </c>
      <c r="F5" s="103">
        <f t="shared" si="21"/>
        <v>-112564.67</v>
      </c>
      <c r="G5" s="102">
        <v>84.761493999999999</v>
      </c>
      <c r="I5" s="103" t="s">
        <v>85</v>
      </c>
      <c r="J5" s="103" t="s">
        <v>85</v>
      </c>
      <c r="K5" s="136" t="s">
        <v>87</v>
      </c>
      <c r="L5" s="136" t="s">
        <v>90</v>
      </c>
      <c r="M5" s="136"/>
      <c r="N5" s="112" t="str">
        <f t="shared" ca="1" si="22"/>
        <v>dd458733-3135-7798-322d-d94ac6e2991a-005</v>
      </c>
      <c r="O5" s="112" t="str">
        <f t="shared" si="23"/>
        <v>BDT.CUSTINSTF.SCB000</v>
      </c>
      <c r="P5" s="102" t="str">
        <f t="shared" si="0"/>
        <v>Customer Payment Instruction</v>
      </c>
      <c r="Q5" s="102" t="str">
        <f t="shared" ca="1" si="24"/>
        <v>dd458733-3135-7798-322d-d94ac6e2991a-005</v>
      </c>
      <c r="R5" s="102">
        <v>1</v>
      </c>
      <c r="S5" s="113">
        <f t="shared" ca="1" si="25"/>
        <v>43726</v>
      </c>
      <c r="T5" s="101" t="str">
        <f t="shared" ca="1" si="1"/>
        <v>ext-u2-0840-2e9c6-0005</v>
      </c>
      <c r="U5" s="102" t="str">
        <f t="shared" si="26"/>
        <v>SCB</v>
      </c>
      <c r="V5" s="112" t="str">
        <f t="shared" si="2"/>
        <v>PAY</v>
      </c>
      <c r="W5" s="102" t="str">
        <f t="shared" si="3"/>
        <v>BDT</v>
      </c>
      <c r="X5" s="102">
        <f t="shared" si="27"/>
        <v>-112564.67</v>
      </c>
      <c r="Y5" s="102" t="str">
        <f t="shared" si="28"/>
        <v>CUSTINST-F</v>
      </c>
      <c r="AA5" s="102" t="str">
        <f t="shared" si="4"/>
        <v>[UC2]Customer Payment Instruction [08:40]</v>
      </c>
      <c r="AB5" s="102" t="s">
        <v>92</v>
      </c>
      <c r="AC5" s="112" t="str">
        <f t="shared" ca="1" si="5"/>
        <v>SCBDD458733313577983</v>
      </c>
      <c r="AD5" s="103" t="s">
        <v>99</v>
      </c>
      <c r="AE5" s="103" t="str">
        <f t="shared" si="6"/>
        <v>FORECAST</v>
      </c>
      <c r="AI5" s="114" t="str">
        <f t="shared" ca="1" si="7"/>
        <v>dd458733-3135-7798-322d-d94ac6e2991a-005</v>
      </c>
      <c r="AJ5" s="115" t="str">
        <f t="shared" si="8"/>
        <v>Customer Payment Instruction</v>
      </c>
      <c r="AK5" s="114" t="str">
        <f t="shared" ca="1" si="9"/>
        <v>dd458733-3135-7798-322d-d94ac6e2991a-005</v>
      </c>
      <c r="AL5" s="115">
        <f t="shared" si="10"/>
        <v>1</v>
      </c>
      <c r="AM5" s="116">
        <f t="shared" ca="1" si="11"/>
        <v>43726</v>
      </c>
      <c r="AN5" s="117" t="str">
        <f t="shared" ca="1" si="12"/>
        <v>ext-u2-0840-2e9c6-0005</v>
      </c>
      <c r="AO5" s="115" t="str">
        <f t="shared" si="13"/>
        <v>SCB</v>
      </c>
      <c r="AP5" s="115" t="s">
        <v>78</v>
      </c>
      <c r="AQ5" s="118">
        <f t="shared" si="14"/>
        <v>84.761493999999999</v>
      </c>
      <c r="AR5" s="119" t="str">
        <f t="shared" si="15"/>
        <v>BDT</v>
      </c>
      <c r="AS5" s="120">
        <f t="shared" si="16"/>
        <v>0</v>
      </c>
      <c r="AT5" s="118">
        <f t="shared" si="17"/>
        <v>9541149.60081698</v>
      </c>
      <c r="AV5" s="115" t="str">
        <f t="shared" si="18"/>
        <v>CUSTINST-F</v>
      </c>
      <c r="AW5" s="116">
        <f t="shared" ca="1" si="29"/>
        <v>43726</v>
      </c>
      <c r="AX5" s="115" t="str">
        <f t="shared" si="19"/>
        <v>[UC2]Customer Payment Instruction [08:40]</v>
      </c>
      <c r="AY5" s="115" t="s">
        <v>92</v>
      </c>
      <c r="AZ5" s="114" t="str">
        <f t="shared" ca="1" si="20"/>
        <v>SCBDD458733313577983</v>
      </c>
    </row>
    <row r="6" spans="1:52" x14ac:dyDescent="0.25">
      <c r="A6" s="125">
        <f>Instructions!A7</f>
        <v>0.375</v>
      </c>
      <c r="B6" s="102" t="s">
        <v>81</v>
      </c>
      <c r="C6" s="126" t="str">
        <f>Instructions!N7</f>
        <v>BDT</v>
      </c>
      <c r="D6" s="133">
        <f>Instructions!O7</f>
        <v>423000</v>
      </c>
      <c r="E6" s="102" t="s">
        <v>73</v>
      </c>
      <c r="F6" s="103">
        <f t="shared" si="21"/>
        <v>-423000</v>
      </c>
      <c r="I6" s="103" t="s">
        <v>85</v>
      </c>
      <c r="J6" s="103" t="s">
        <v>85</v>
      </c>
      <c r="K6" s="136" t="s">
        <v>87</v>
      </c>
      <c r="L6" s="136" t="s">
        <v>94</v>
      </c>
      <c r="M6" s="136"/>
      <c r="N6" s="112" t="str">
        <f t="shared" ca="1" si="22"/>
        <v>2c16297d-5a83-472e-3e98-54ceadbe4d07-006</v>
      </c>
      <c r="O6" s="112" t="str">
        <f t="shared" si="23"/>
        <v>BDT.LOCKINSTF.SCB000</v>
      </c>
      <c r="P6" s="102" t="str">
        <f t="shared" si="0"/>
        <v>Lock In Instruction</v>
      </c>
      <c r="Q6" s="102" t="str">
        <f ca="1">N6</f>
        <v>2c16297d-5a83-472e-3e98-54ceadbe4d07-006</v>
      </c>
      <c r="R6" s="102">
        <v>1</v>
      </c>
      <c r="S6" s="113">
        <f t="shared" ca="1" si="25"/>
        <v>43726</v>
      </c>
      <c r="T6" s="101" t="str">
        <f t="shared" ca="1" si="1"/>
        <v>ext-u2-0900-2e9c6-0006</v>
      </c>
      <c r="U6" s="102" t="str">
        <f t="shared" si="26"/>
        <v>SCB</v>
      </c>
      <c r="V6" s="112" t="str">
        <f t="shared" si="2"/>
        <v>PAY</v>
      </c>
      <c r="W6" s="102" t="str">
        <f t="shared" si="3"/>
        <v>BDT</v>
      </c>
      <c r="X6" s="102">
        <f t="shared" si="27"/>
        <v>-423000</v>
      </c>
      <c r="Y6" s="102" t="str">
        <f t="shared" si="28"/>
        <v>LOCKINST-F</v>
      </c>
      <c r="AA6" s="102" t="str">
        <f t="shared" si="4"/>
        <v>[UC2]Lock In Instruction          [09:00]</v>
      </c>
      <c r="AB6" s="102" t="s">
        <v>92</v>
      </c>
      <c r="AC6" s="112" t="str">
        <f t="shared" ca="1" si="5"/>
        <v>SCB2C16297D5A83472E3</v>
      </c>
      <c r="AD6" s="103" t="s">
        <v>99</v>
      </c>
      <c r="AE6" s="103" t="str">
        <f t="shared" si="6"/>
        <v>FORECAST</v>
      </c>
      <c r="AI6" s="114" t="str">
        <f t="shared" ca="1" si="7"/>
        <v>2c16297d-5a83-472e-3e98-54ceadbe4d07-006</v>
      </c>
      <c r="AJ6" s="115" t="str">
        <f t="shared" si="8"/>
        <v>Lock In Instruction</v>
      </c>
      <c r="AK6" s="114" t="str">
        <f t="shared" ca="1" si="9"/>
        <v>2c16297d-5a83-472e-3e98-54ceadbe4d07-006</v>
      </c>
      <c r="AL6" s="115">
        <f t="shared" si="10"/>
        <v>1</v>
      </c>
      <c r="AM6" s="116">
        <f t="shared" ca="1" si="11"/>
        <v>43726</v>
      </c>
      <c r="AN6" s="117" t="str">
        <f t="shared" ca="1" si="12"/>
        <v>ext-u2-0900-2e9c6-0006</v>
      </c>
      <c r="AO6" s="115" t="str">
        <f t="shared" si="13"/>
        <v>SCB</v>
      </c>
      <c r="AP6" s="115" t="s">
        <v>78</v>
      </c>
      <c r="AQ6" s="118">
        <f t="shared" si="14"/>
        <v>0</v>
      </c>
      <c r="AR6" s="119" t="str">
        <f t="shared" si="15"/>
        <v>BDT</v>
      </c>
      <c r="AS6" s="120">
        <f t="shared" si="16"/>
        <v>0</v>
      </c>
      <c r="AT6" s="118">
        <f t="shared" si="17"/>
        <v>0</v>
      </c>
      <c r="AV6" s="115" t="str">
        <f t="shared" si="18"/>
        <v>LOCKINST-F</v>
      </c>
      <c r="AW6" s="116">
        <f t="shared" ca="1" si="29"/>
        <v>43726</v>
      </c>
      <c r="AX6" s="115" t="str">
        <f t="shared" si="19"/>
        <v>[UC2]Lock In Instruction          [09:00]</v>
      </c>
      <c r="AY6" s="115" t="s">
        <v>92</v>
      </c>
      <c r="AZ6" s="114" t="str">
        <f t="shared" ca="1" si="20"/>
        <v>SCB2C16297D5A83472E3</v>
      </c>
    </row>
    <row r="7" spans="1:52" x14ac:dyDescent="0.25">
      <c r="A7" s="127">
        <f>Instructions!A8</f>
        <v>0.38541666666666669</v>
      </c>
      <c r="B7" s="102" t="s">
        <v>72</v>
      </c>
      <c r="C7" s="128" t="str">
        <f>Instructions!B8</f>
        <v>BDT</v>
      </c>
      <c r="D7" s="134">
        <f>Instructions!C8</f>
        <v>425132.45</v>
      </c>
      <c r="E7" s="102" t="s">
        <v>73</v>
      </c>
      <c r="F7" s="103">
        <f t="shared" si="21"/>
        <v>-425132.45</v>
      </c>
      <c r="G7" s="102">
        <v>84.761571000000004</v>
      </c>
      <c r="I7" s="103" t="s">
        <v>85</v>
      </c>
      <c r="J7" s="103" t="s">
        <v>85</v>
      </c>
      <c r="K7" s="136" t="s">
        <v>87</v>
      </c>
      <c r="L7" s="136" t="s">
        <v>90</v>
      </c>
      <c r="M7" s="136"/>
      <c r="N7" s="112" t="str">
        <f t="shared" ca="1" si="22"/>
        <v>f042f27a-3d58-06b3-454c-bbc43c15959d-007</v>
      </c>
      <c r="O7" s="112" t="str">
        <f t="shared" si="23"/>
        <v>BDT.CUSTINSTF.SCB000</v>
      </c>
      <c r="P7" s="102" t="str">
        <f t="shared" si="0"/>
        <v>Customer Payment Instruction</v>
      </c>
      <c r="Q7" s="102" t="str">
        <f t="shared" ca="1" si="24"/>
        <v>f042f27a-3d58-06b3-454c-bbc43c15959d-007</v>
      </c>
      <c r="R7" s="102">
        <v>1</v>
      </c>
      <c r="S7" s="113">
        <f t="shared" ca="1" si="25"/>
        <v>43726</v>
      </c>
      <c r="T7" s="101" t="str">
        <f t="shared" ca="1" si="1"/>
        <v>ext-u2-0915-2e9c6-0007</v>
      </c>
      <c r="U7" s="102" t="str">
        <f t="shared" si="26"/>
        <v>SCB</v>
      </c>
      <c r="V7" s="112" t="str">
        <f t="shared" si="2"/>
        <v>PAY</v>
      </c>
      <c r="W7" s="102" t="str">
        <f t="shared" si="3"/>
        <v>BDT</v>
      </c>
      <c r="X7" s="102">
        <f t="shared" si="27"/>
        <v>-425132.45</v>
      </c>
      <c r="Y7" s="102" t="str">
        <f t="shared" si="28"/>
        <v>CUSTINST-F</v>
      </c>
      <c r="AA7" s="102" t="str">
        <f t="shared" si="4"/>
        <v>[UC2]Customer Payment Instruction [09:15]</v>
      </c>
      <c r="AB7" s="102" t="s">
        <v>92</v>
      </c>
      <c r="AC7" s="112" t="str">
        <f t="shared" ca="1" si="5"/>
        <v>SCBF042F27A3D5806B34</v>
      </c>
      <c r="AD7" s="103" t="s">
        <v>99</v>
      </c>
      <c r="AE7" s="103" t="str">
        <f t="shared" si="6"/>
        <v>FORECAST</v>
      </c>
      <c r="AI7" s="114" t="str">
        <f t="shared" ca="1" si="7"/>
        <v>f042f27a-3d58-06b3-454c-bbc43c15959d-007</v>
      </c>
      <c r="AJ7" s="115" t="str">
        <f t="shared" si="8"/>
        <v>Customer Payment Instruction</v>
      </c>
      <c r="AK7" s="114" t="str">
        <f t="shared" ca="1" si="9"/>
        <v>f042f27a-3d58-06b3-454c-bbc43c15959d-007</v>
      </c>
      <c r="AL7" s="115">
        <f t="shared" si="10"/>
        <v>1</v>
      </c>
      <c r="AM7" s="116">
        <f t="shared" ca="1" si="11"/>
        <v>43726</v>
      </c>
      <c r="AN7" s="117" t="str">
        <f t="shared" ca="1" si="12"/>
        <v>ext-u2-0915-2e9c6-0007</v>
      </c>
      <c r="AO7" s="115" t="str">
        <f t="shared" si="13"/>
        <v>SCB</v>
      </c>
      <c r="AP7" s="115" t="s">
        <v>78</v>
      </c>
      <c r="AQ7" s="118">
        <f t="shared" si="14"/>
        <v>84.761571000000004</v>
      </c>
      <c r="AR7" s="119" t="str">
        <f t="shared" si="15"/>
        <v>BDT</v>
      </c>
      <c r="AS7" s="120">
        <f t="shared" si="16"/>
        <v>0</v>
      </c>
      <c r="AT7" s="118">
        <f t="shared" si="17"/>
        <v>36034894.345078953</v>
      </c>
      <c r="AV7" s="115" t="str">
        <f t="shared" si="18"/>
        <v>CUSTINST-F</v>
      </c>
      <c r="AW7" s="116">
        <f t="shared" ca="1" si="29"/>
        <v>43726</v>
      </c>
      <c r="AX7" s="115" t="str">
        <f t="shared" si="19"/>
        <v>[UC2]Customer Payment Instruction [09:15]</v>
      </c>
      <c r="AY7" s="115" t="s">
        <v>92</v>
      </c>
      <c r="AZ7" s="114" t="str">
        <f t="shared" ca="1" si="20"/>
        <v>SCBF042F27A3D5806B34</v>
      </c>
    </row>
    <row r="8" spans="1:52" x14ac:dyDescent="0.25">
      <c r="A8" s="127">
        <f>Instructions!A8</f>
        <v>0.38541666666666669</v>
      </c>
      <c r="B8" s="102" t="s">
        <v>72</v>
      </c>
      <c r="C8" s="128" t="str">
        <f>Instructions!B9</f>
        <v>BDT</v>
      </c>
      <c r="D8" s="134">
        <f>Instructions!C9</f>
        <v>132564.67000000001</v>
      </c>
      <c r="E8" s="102" t="s">
        <v>73</v>
      </c>
      <c r="F8" s="103">
        <f t="shared" si="21"/>
        <v>-132564.67000000001</v>
      </c>
      <c r="G8" s="102">
        <v>84.761493999999999</v>
      </c>
      <c r="I8" s="103" t="s">
        <v>85</v>
      </c>
      <c r="J8" s="103" t="s">
        <v>85</v>
      </c>
      <c r="K8" s="136" t="s">
        <v>87</v>
      </c>
      <c r="L8" s="136" t="s">
        <v>90</v>
      </c>
      <c r="M8" s="136"/>
      <c r="N8" s="112" t="str">
        <f t="shared" ca="1" si="22"/>
        <v>25f02e6b-72e9-578a-3508-5ddbda0f6628-008</v>
      </c>
      <c r="O8" s="112" t="str">
        <f t="shared" si="23"/>
        <v>BDT.CUSTINSTF.SCB000</v>
      </c>
      <c r="P8" s="102" t="str">
        <f t="shared" si="0"/>
        <v>Customer Payment Instruction</v>
      </c>
      <c r="Q8" s="102" t="str">
        <f t="shared" ca="1" si="24"/>
        <v>25f02e6b-72e9-578a-3508-5ddbda0f6628-008</v>
      </c>
      <c r="R8" s="102">
        <v>1</v>
      </c>
      <c r="S8" s="113">
        <f t="shared" ca="1" si="25"/>
        <v>43726</v>
      </c>
      <c r="T8" s="101" t="str">
        <f t="shared" ca="1" si="1"/>
        <v>ext-u2-0915-2e9c6-0008</v>
      </c>
      <c r="U8" s="102" t="str">
        <f t="shared" si="26"/>
        <v>SCB</v>
      </c>
      <c r="V8" s="112" t="str">
        <f t="shared" si="2"/>
        <v>PAY</v>
      </c>
      <c r="W8" s="102" t="str">
        <f t="shared" si="3"/>
        <v>BDT</v>
      </c>
      <c r="X8" s="102">
        <f t="shared" si="27"/>
        <v>-132564.67000000001</v>
      </c>
      <c r="Y8" s="102" t="str">
        <f t="shared" si="28"/>
        <v>CUSTINST-F</v>
      </c>
      <c r="AA8" s="102" t="str">
        <f t="shared" si="4"/>
        <v>[UC2]Customer Payment Instruction [09:15]</v>
      </c>
      <c r="AB8" s="102" t="s">
        <v>92</v>
      </c>
      <c r="AC8" s="112" t="str">
        <f t="shared" ca="1" si="5"/>
        <v>SCB25F02E6B72E9578A3</v>
      </c>
      <c r="AD8" s="103" t="s">
        <v>99</v>
      </c>
      <c r="AE8" s="103" t="str">
        <f t="shared" si="6"/>
        <v>FORECAST</v>
      </c>
      <c r="AI8" s="114" t="str">
        <f t="shared" ca="1" si="7"/>
        <v>25f02e6b-72e9-578a-3508-5ddbda0f6628-008</v>
      </c>
      <c r="AJ8" s="115" t="str">
        <f t="shared" si="8"/>
        <v>Customer Payment Instruction</v>
      </c>
      <c r="AK8" s="114" t="str">
        <f t="shared" ca="1" si="9"/>
        <v>25f02e6b-72e9-578a-3508-5ddbda0f6628-008</v>
      </c>
      <c r="AL8" s="115">
        <f t="shared" si="10"/>
        <v>1</v>
      </c>
      <c r="AM8" s="116">
        <f t="shared" ca="1" si="11"/>
        <v>43726</v>
      </c>
      <c r="AN8" s="117" t="str">
        <f t="shared" ca="1" si="12"/>
        <v>ext-u2-0915-2e9c6-0008</v>
      </c>
      <c r="AO8" s="115" t="str">
        <f t="shared" si="13"/>
        <v>SCB</v>
      </c>
      <c r="AP8" s="115" t="s">
        <v>78</v>
      </c>
      <c r="AQ8" s="118">
        <f t="shared" si="14"/>
        <v>84.761493999999999</v>
      </c>
      <c r="AR8" s="119" t="str">
        <f t="shared" si="15"/>
        <v>BDT</v>
      </c>
      <c r="AS8" s="120">
        <f t="shared" si="16"/>
        <v>0</v>
      </c>
      <c r="AT8" s="118">
        <f t="shared" si="17"/>
        <v>11236379.480816981</v>
      </c>
      <c r="AV8" s="115" t="str">
        <f t="shared" si="18"/>
        <v>CUSTINST-F</v>
      </c>
      <c r="AW8" s="116">
        <f t="shared" ca="1" si="29"/>
        <v>43726</v>
      </c>
      <c r="AX8" s="115" t="str">
        <f t="shared" si="19"/>
        <v>[UC2]Customer Payment Instruction [09:15]</v>
      </c>
      <c r="AY8" s="115" t="s">
        <v>92</v>
      </c>
      <c r="AZ8" s="114" t="str">
        <f t="shared" ca="1" si="20"/>
        <v>SCB25F02E6B72E9578A3</v>
      </c>
    </row>
    <row r="9" spans="1:52" x14ac:dyDescent="0.25">
      <c r="A9" s="127">
        <v>0.38541666666666669</v>
      </c>
      <c r="B9" s="102" t="s">
        <v>77</v>
      </c>
      <c r="C9" s="129" t="str">
        <f>Instructions!H8</f>
        <v>USD</v>
      </c>
      <c r="D9" s="135">
        <f>Instructions!I8</f>
        <v>11500</v>
      </c>
      <c r="E9" s="102" t="s">
        <v>71</v>
      </c>
      <c r="F9" s="103">
        <f t="shared" si="21"/>
        <v>-11500</v>
      </c>
      <c r="G9" s="102">
        <f>Instructions!J8</f>
        <v>84.765000000000001</v>
      </c>
      <c r="H9" s="102" t="s">
        <v>9</v>
      </c>
      <c r="I9" s="103" t="s">
        <v>85</v>
      </c>
      <c r="J9" s="103" t="s">
        <v>85</v>
      </c>
      <c r="K9" s="136" t="s">
        <v>87</v>
      </c>
      <c r="L9" s="136" t="s">
        <v>91</v>
      </c>
      <c r="M9" s="136"/>
      <c r="N9" s="112" t="str">
        <f t="shared" ca="1" si="22"/>
        <v>daffbe42-256d-4563-5a61-f048dd359a8d-009</v>
      </c>
      <c r="O9" s="112" t="str">
        <f t="shared" si="23"/>
        <v>USD.FXF.SCB000000000</v>
      </c>
      <c r="P9" s="102" t="str">
        <f t="shared" si="0"/>
        <v>FX Trade</v>
      </c>
      <c r="Q9" s="102" t="str">
        <f ca="1">N9</f>
        <v>daffbe42-256d-4563-5a61-f048dd359a8d-009</v>
      </c>
      <c r="R9" s="102">
        <v>1</v>
      </c>
      <c r="S9" s="113">
        <f t="shared" ca="1" si="25"/>
        <v>43726</v>
      </c>
      <c r="T9" s="101" t="str">
        <f t="shared" ca="1" si="1"/>
        <v>ext-u2-0915-2e9c6-0009</v>
      </c>
      <c r="U9" s="102" t="str">
        <f t="shared" si="26"/>
        <v>SCB</v>
      </c>
      <c r="V9" s="112" t="str">
        <f t="shared" si="2"/>
        <v>-</v>
      </c>
      <c r="W9" s="102" t="str">
        <f t="shared" si="3"/>
        <v>USD</v>
      </c>
      <c r="X9" s="102">
        <f t="shared" si="27"/>
        <v>-11500</v>
      </c>
      <c r="Y9" s="102" t="str">
        <f t="shared" si="28"/>
        <v>FX-F</v>
      </c>
      <c r="AA9" s="102" t="str">
        <f t="shared" si="4"/>
        <v>[UC2]FX Trade                     [09:15]</v>
      </c>
      <c r="AB9" s="102" t="s">
        <v>92</v>
      </c>
      <c r="AC9" s="112" t="str">
        <f t="shared" ca="1" si="5"/>
        <v>SCBDAFFBE42256D45635</v>
      </c>
      <c r="AD9" s="103" t="s">
        <v>99</v>
      </c>
      <c r="AE9" s="103" t="str">
        <f t="shared" si="6"/>
        <v>FORECAST</v>
      </c>
      <c r="AI9" s="114" t="str">
        <f t="shared" ca="1" si="7"/>
        <v>daffbe42-256d-4563-5a61-f048dd359a8d-009</v>
      </c>
      <c r="AJ9" s="115" t="str">
        <f t="shared" si="8"/>
        <v>FX Trade</v>
      </c>
      <c r="AK9" s="114" t="str">
        <f t="shared" ca="1" si="9"/>
        <v>daffbe42-256d-4563-5a61-f048dd359a8d-009</v>
      </c>
      <c r="AL9" s="115">
        <f t="shared" si="10"/>
        <v>1</v>
      </c>
      <c r="AM9" s="116">
        <f t="shared" ca="1" si="11"/>
        <v>43726</v>
      </c>
      <c r="AN9" s="117" t="str">
        <f t="shared" ca="1" si="12"/>
        <v>ext-u2-0915-2e9c6-0009</v>
      </c>
      <c r="AO9" s="115" t="str">
        <f t="shared" si="13"/>
        <v>SCB</v>
      </c>
      <c r="AP9" s="115" t="s">
        <v>78</v>
      </c>
      <c r="AQ9" s="118">
        <f t="shared" si="14"/>
        <v>84.765000000000001</v>
      </c>
      <c r="AR9" s="119" t="str">
        <f t="shared" si="15"/>
        <v>USD</v>
      </c>
      <c r="AS9" s="120" t="str">
        <f t="shared" si="16"/>
        <v>BDT</v>
      </c>
      <c r="AT9" s="118">
        <f t="shared" si="17"/>
        <v>974797.5</v>
      </c>
      <c r="AV9" s="115" t="str">
        <f t="shared" si="18"/>
        <v>FX-F</v>
      </c>
      <c r="AW9" s="116">
        <f t="shared" ca="1" si="29"/>
        <v>43726</v>
      </c>
      <c r="AX9" s="115" t="str">
        <f t="shared" si="19"/>
        <v>[UC2]FX Trade                     [09:15]</v>
      </c>
      <c r="AY9" s="115" t="s">
        <v>92</v>
      </c>
      <c r="AZ9" s="114" t="str">
        <f t="shared" ca="1" si="20"/>
        <v>SCBDAFFBE42256D45635</v>
      </c>
    </row>
    <row r="10" spans="1:52" s="140" customFormat="1" ht="15.75" thickBot="1" x14ac:dyDescent="0.3">
      <c r="C10" s="141"/>
      <c r="F10" s="103"/>
      <c r="I10" s="142"/>
      <c r="J10" s="103"/>
      <c r="K10" s="143" t="s">
        <v>87</v>
      </c>
      <c r="L10" s="143" t="s">
        <v>89</v>
      </c>
      <c r="M10" s="143"/>
      <c r="O10" s="112"/>
      <c r="U10" s="140">
        <f t="shared" si="26"/>
        <v>0</v>
      </c>
      <c r="X10" s="102"/>
      <c r="AB10" s="140" t="s">
        <v>92</v>
      </c>
      <c r="AD10" s="103"/>
      <c r="AE10" s="103"/>
      <c r="AI10" s="144">
        <f t="shared" si="7"/>
        <v>0</v>
      </c>
      <c r="AJ10" s="145">
        <f t="shared" si="8"/>
        <v>0</v>
      </c>
      <c r="AK10" s="144">
        <f t="shared" si="9"/>
        <v>0</v>
      </c>
      <c r="AL10" s="145">
        <f t="shared" si="10"/>
        <v>0</v>
      </c>
      <c r="AM10" s="146">
        <f t="shared" si="11"/>
        <v>0</v>
      </c>
      <c r="AN10" s="147">
        <f t="shared" si="12"/>
        <v>0</v>
      </c>
      <c r="AO10" s="145">
        <f t="shared" si="13"/>
        <v>0</v>
      </c>
      <c r="AP10" s="145" t="s">
        <v>78</v>
      </c>
      <c r="AQ10" s="148">
        <f t="shared" si="14"/>
        <v>0</v>
      </c>
      <c r="AR10" s="150">
        <f t="shared" si="15"/>
        <v>0</v>
      </c>
      <c r="AS10" s="149">
        <f t="shared" si="16"/>
        <v>0</v>
      </c>
      <c r="AT10" s="148">
        <f t="shared" si="17"/>
        <v>0</v>
      </c>
      <c r="AU10" s="145"/>
      <c r="AV10" s="145">
        <f t="shared" si="18"/>
        <v>0</v>
      </c>
      <c r="AW10" s="146">
        <f t="shared" ref="AW10:AW18" si="30">AM10</f>
        <v>0</v>
      </c>
      <c r="AX10" s="145">
        <f t="shared" ref="AX10:AX18" si="31">AA10</f>
        <v>0</v>
      </c>
      <c r="AY10" s="145" t="s">
        <v>79</v>
      </c>
      <c r="AZ10" s="144">
        <f t="shared" ref="AZ10:AZ18" si="32">AC10</f>
        <v>0</v>
      </c>
    </row>
    <row r="11" spans="1:52" x14ac:dyDescent="0.25">
      <c r="A11" s="110">
        <v>0.33333333333333331</v>
      </c>
      <c r="B11" s="103" t="s">
        <v>69</v>
      </c>
      <c r="C11" s="111" t="s">
        <v>8</v>
      </c>
      <c r="D11" s="130">
        <v>50000</v>
      </c>
      <c r="E11" s="112" t="s">
        <v>70</v>
      </c>
      <c r="F11" s="103">
        <f t="shared" si="21"/>
        <v>50000</v>
      </c>
      <c r="G11" s="112"/>
      <c r="H11" s="112"/>
      <c r="I11" s="103" t="s">
        <v>85</v>
      </c>
      <c r="J11" s="103" t="s">
        <v>85</v>
      </c>
      <c r="K11" s="136" t="s">
        <v>74</v>
      </c>
      <c r="L11" s="136" t="s">
        <v>89</v>
      </c>
      <c r="M11" s="136"/>
      <c r="N11" s="112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1f928e08-5560-9611-7c80-539925684a2f-011</v>
      </c>
      <c r="O11" s="112" t="str">
        <f t="shared" si="23"/>
        <v>USD.CASHTXA.SCB00000</v>
      </c>
      <c r="P11" s="102" t="str">
        <f t="shared" ref="P11:P18" si="33">B11</f>
        <v>Cash Transfer</v>
      </c>
      <c r="Q11" s="112" t="str">
        <f ca="1">N11</f>
        <v>1f928e08-5560-9611-7c80-539925684a2f-011</v>
      </c>
      <c r="R11" s="102">
        <v>1</v>
      </c>
      <c r="S11" s="113">
        <f ca="1">TODAY()</f>
        <v>43726</v>
      </c>
      <c r="T11" s="101" t="str">
        <f t="shared" ref="T11:T18" ca="1" si="34">"ext-u2-"&amp;TEXT(A11,"HHMM-")&amp;LOWER(DEC2HEX(TEXT(TODAY(),"YmMD")))&amp;"-"&amp;TEXT(ROW(),"0000")</f>
        <v>ext-u2-0800-2e9c6-0011</v>
      </c>
      <c r="U11" s="102" t="str">
        <f t="shared" si="26"/>
        <v>SCB</v>
      </c>
      <c r="V11" s="112" t="str">
        <f t="shared" ref="V11:V18" si="35">E11</f>
        <v>RECEIVE</v>
      </c>
      <c r="W11" s="102" t="str">
        <f t="shared" ref="W11:W18" si="36">C11</f>
        <v>USD</v>
      </c>
      <c r="X11" s="102">
        <f t="shared" si="27"/>
        <v>50000</v>
      </c>
      <c r="Y11" s="102" t="str">
        <f t="shared" si="28"/>
        <v>CASHTX-A</v>
      </c>
      <c r="AA11" s="102" t="str">
        <f t="shared" ref="AA11:AA18" si="37">"[UC2]"&amp;P11&amp;REPT(" ",28-LEN(P11))&amp;" ["&amp;TEXT(A11,"HH:MM")&amp;"]"</f>
        <v>[UC2]Cash Transfer                [08:00]</v>
      </c>
      <c r="AB11" s="102" t="s">
        <v>92</v>
      </c>
      <c r="AC11" s="112" t="str">
        <f ca="1">UPPER(LEFT(U11&amp;SUBSTITUTE(N11,"-",""),20))</f>
        <v>SCB1F928E08556096117</v>
      </c>
      <c r="AD11" s="103" t="s">
        <v>99</v>
      </c>
      <c r="AE11" s="103" t="str">
        <f t="shared" ref="AE11:AE18" si="38">IF(RIGHT(Y11,1)="A","ACTUAL","FORECAST")</f>
        <v>ACTUAL</v>
      </c>
      <c r="AI11" s="114" t="str">
        <f t="shared" ca="1" si="7"/>
        <v>1f928e08-5560-9611-7c80-539925684a2f-011</v>
      </c>
      <c r="AJ11" s="115" t="str">
        <f t="shared" si="8"/>
        <v>Cash Transfer</v>
      </c>
      <c r="AK11" s="114" t="str">
        <f t="shared" ca="1" si="9"/>
        <v>1f928e08-5560-9611-7c80-539925684a2f-011</v>
      </c>
      <c r="AL11" s="115">
        <f t="shared" si="10"/>
        <v>1</v>
      </c>
      <c r="AM11" s="116">
        <f t="shared" ca="1" si="11"/>
        <v>43726</v>
      </c>
      <c r="AN11" s="117" t="str">
        <f t="shared" ca="1" si="12"/>
        <v>ext-u2-0800-2e9c6-0011</v>
      </c>
      <c r="AO11" s="115" t="str">
        <f t="shared" si="13"/>
        <v>SCB</v>
      </c>
      <c r="AP11" s="115" t="s">
        <v>78</v>
      </c>
      <c r="AQ11" s="118">
        <f t="shared" si="14"/>
        <v>0</v>
      </c>
      <c r="AR11" s="119" t="str">
        <f t="shared" si="15"/>
        <v>USD</v>
      </c>
      <c r="AS11" s="120">
        <f t="shared" si="16"/>
        <v>0</v>
      </c>
      <c r="AT11" s="118">
        <f t="shared" si="17"/>
        <v>0</v>
      </c>
      <c r="AV11" s="115" t="str">
        <f t="shared" si="18"/>
        <v>CASHTX-A</v>
      </c>
      <c r="AW11" s="116">
        <f t="shared" ca="1" si="30"/>
        <v>43726</v>
      </c>
      <c r="AX11" s="115" t="str">
        <f t="shared" si="31"/>
        <v>[UC2]Cash Transfer                [08:00]</v>
      </c>
      <c r="AY11" s="115" t="s">
        <v>92</v>
      </c>
      <c r="AZ11" s="114" t="str">
        <f t="shared" ca="1" si="32"/>
        <v>SCB1F928E08556096117</v>
      </c>
    </row>
    <row r="12" spans="1:52" x14ac:dyDescent="0.25">
      <c r="A12" s="121">
        <v>0.34027777777777773</v>
      </c>
      <c r="B12" s="102" t="s">
        <v>80</v>
      </c>
      <c r="C12" s="122" t="s">
        <v>8</v>
      </c>
      <c r="D12" s="131">
        <v>5000</v>
      </c>
      <c r="E12" s="103" t="s">
        <v>71</v>
      </c>
      <c r="F12" s="103">
        <f t="shared" si="21"/>
        <v>-5000</v>
      </c>
      <c r="G12" s="103">
        <v>84.754599999999996</v>
      </c>
      <c r="H12" s="103" t="s">
        <v>9</v>
      </c>
      <c r="I12" s="103" t="s">
        <v>85</v>
      </c>
      <c r="J12" s="103" t="s">
        <v>85</v>
      </c>
      <c r="K12" s="136" t="s">
        <v>74</v>
      </c>
      <c r="L12" s="136" t="s">
        <v>93</v>
      </c>
      <c r="M12" s="136"/>
      <c r="N12" s="112" t="str">
        <f t="shared" ref="N12:N18" ca="1" si="39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7c11830b-5346-9e25-6c86-7757023b0202-012</v>
      </c>
      <c r="O12" s="112" t="str">
        <f t="shared" si="23"/>
        <v>USD.LOCKFXA.SCB00000</v>
      </c>
      <c r="P12" s="102" t="str">
        <f t="shared" si="33"/>
        <v>FX Lock In</v>
      </c>
      <c r="Q12" s="102" t="str">
        <f t="shared" ref="Q12:Q18" ca="1" si="40">N12</f>
        <v>7c11830b-5346-9e25-6c86-7757023b0202-012</v>
      </c>
      <c r="R12" s="102">
        <v>1</v>
      </c>
      <c r="S12" s="113">
        <f t="shared" ref="S12:S18" ca="1" si="41">TODAY()</f>
        <v>43726</v>
      </c>
      <c r="T12" s="101" t="str">
        <f t="shared" ca="1" si="34"/>
        <v>ext-u2-0810-2e9c6-0012</v>
      </c>
      <c r="U12" s="102" t="str">
        <f t="shared" si="26"/>
        <v>SCB</v>
      </c>
      <c r="V12" s="112" t="str">
        <f t="shared" si="35"/>
        <v>-</v>
      </c>
      <c r="W12" s="102" t="str">
        <f t="shared" si="36"/>
        <v>USD</v>
      </c>
      <c r="X12" s="102">
        <f t="shared" si="27"/>
        <v>-5000</v>
      </c>
      <c r="Y12" s="102" t="str">
        <f t="shared" si="28"/>
        <v>LOCKFX-A</v>
      </c>
      <c r="AA12" s="102" t="str">
        <f t="shared" si="37"/>
        <v>[UC2]FX Lock In                   [08:10]</v>
      </c>
      <c r="AB12" s="102" t="s">
        <v>92</v>
      </c>
      <c r="AC12" s="112" t="str">
        <f t="shared" ref="AC12:AC18" ca="1" si="42">UPPER(LEFT(U12&amp;SUBSTITUTE(N12,"-",""),20))</f>
        <v>SCB7C11830B53469E256</v>
      </c>
      <c r="AD12" s="103" t="s">
        <v>99</v>
      </c>
      <c r="AE12" s="103" t="str">
        <f t="shared" si="38"/>
        <v>ACTUAL</v>
      </c>
      <c r="AI12" s="114" t="str">
        <f t="shared" ca="1" si="7"/>
        <v>7c11830b-5346-9e25-6c86-7757023b0202-012</v>
      </c>
      <c r="AJ12" s="115" t="str">
        <f t="shared" si="8"/>
        <v>FX Lock In</v>
      </c>
      <c r="AK12" s="114" t="str">
        <f t="shared" ca="1" si="9"/>
        <v>7c11830b-5346-9e25-6c86-7757023b0202-012</v>
      </c>
      <c r="AL12" s="115">
        <f t="shared" si="10"/>
        <v>1</v>
      </c>
      <c r="AM12" s="116">
        <f t="shared" ca="1" si="11"/>
        <v>43726</v>
      </c>
      <c r="AN12" s="117" t="str">
        <f t="shared" ca="1" si="12"/>
        <v>ext-u2-0810-2e9c6-0012</v>
      </c>
      <c r="AO12" s="115" t="str">
        <f t="shared" si="13"/>
        <v>SCB</v>
      </c>
      <c r="AP12" s="115" t="s">
        <v>78</v>
      </c>
      <c r="AQ12" s="118">
        <f t="shared" si="14"/>
        <v>84.754599999999996</v>
      </c>
      <c r="AR12" s="119" t="str">
        <f t="shared" si="15"/>
        <v>USD</v>
      </c>
      <c r="AS12" s="120" t="str">
        <f t="shared" si="16"/>
        <v>BDT</v>
      </c>
      <c r="AT12" s="118">
        <f t="shared" si="17"/>
        <v>423773</v>
      </c>
      <c r="AV12" s="115" t="str">
        <f t="shared" si="18"/>
        <v>LOCKFX-A</v>
      </c>
      <c r="AW12" s="116">
        <f t="shared" ca="1" si="30"/>
        <v>43726</v>
      </c>
      <c r="AX12" s="115" t="str">
        <f t="shared" si="31"/>
        <v>[UC2]FX Lock In                   [08:10]</v>
      </c>
      <c r="AY12" s="115" t="s">
        <v>92</v>
      </c>
      <c r="AZ12" s="114" t="str">
        <f t="shared" ca="1" si="32"/>
        <v>SCB7C11830B53469E256</v>
      </c>
    </row>
    <row r="13" spans="1:52" x14ac:dyDescent="0.25">
      <c r="A13" s="123">
        <v>0.3611111111111111</v>
      </c>
      <c r="B13" s="102" t="s">
        <v>72</v>
      </c>
      <c r="C13" s="124" t="s">
        <v>9</v>
      </c>
      <c r="D13" s="132">
        <v>275132.45</v>
      </c>
      <c r="E13" s="102" t="s">
        <v>73</v>
      </c>
      <c r="F13" s="103">
        <f t="shared" si="21"/>
        <v>-275132.45</v>
      </c>
      <c r="G13" s="102">
        <v>84.761197999999993</v>
      </c>
      <c r="H13" s="102" t="s">
        <v>8</v>
      </c>
      <c r="I13" s="103" t="s">
        <v>85</v>
      </c>
      <c r="J13" s="103" t="s">
        <v>85</v>
      </c>
      <c r="K13" s="136" t="s">
        <v>74</v>
      </c>
      <c r="L13" s="136" t="s">
        <v>89</v>
      </c>
      <c r="M13" s="136"/>
      <c r="N13" s="112" t="str">
        <f t="shared" ca="1" si="39"/>
        <v>e127ec0f-2e40-3b8b-63ec-1af0b3a87e9c-013</v>
      </c>
      <c r="O13" s="112" t="str">
        <f t="shared" si="23"/>
        <v>BDT.CASHTXA.SCB00000</v>
      </c>
      <c r="P13" s="102" t="str">
        <f t="shared" si="33"/>
        <v>Customer Payment Instruction</v>
      </c>
      <c r="Q13" s="102" t="str">
        <f t="shared" ca="1" si="40"/>
        <v>e127ec0f-2e40-3b8b-63ec-1af0b3a87e9c-013</v>
      </c>
      <c r="R13" s="102">
        <v>1</v>
      </c>
      <c r="S13" s="113">
        <f t="shared" ca="1" si="41"/>
        <v>43726</v>
      </c>
      <c r="T13" s="101" t="str">
        <f t="shared" ca="1" si="34"/>
        <v>ext-u2-0840-2e9c6-0013</v>
      </c>
      <c r="U13" s="102" t="str">
        <f t="shared" si="26"/>
        <v>SCB</v>
      </c>
      <c r="V13" s="112" t="str">
        <f t="shared" si="35"/>
        <v>PAY</v>
      </c>
      <c r="W13" s="102" t="str">
        <f t="shared" si="36"/>
        <v>BDT</v>
      </c>
      <c r="X13" s="102">
        <f t="shared" si="27"/>
        <v>-275132.45</v>
      </c>
      <c r="Y13" s="102" t="str">
        <f t="shared" si="28"/>
        <v>CASHTX-A</v>
      </c>
      <c r="AA13" s="102" t="str">
        <f t="shared" si="37"/>
        <v>[UC2]Customer Payment Instruction [08:40]</v>
      </c>
      <c r="AB13" s="102" t="s">
        <v>92</v>
      </c>
      <c r="AC13" s="112" t="str">
        <f t="shared" ca="1" si="42"/>
        <v>SCBE127EC0F2E403B8B6</v>
      </c>
      <c r="AD13" s="103" t="s">
        <v>99</v>
      </c>
      <c r="AE13" s="103" t="str">
        <f t="shared" si="38"/>
        <v>ACTUAL</v>
      </c>
      <c r="AI13" s="114" t="str">
        <f t="shared" ca="1" si="7"/>
        <v>e127ec0f-2e40-3b8b-63ec-1af0b3a87e9c-013</v>
      </c>
      <c r="AJ13" s="115" t="str">
        <f t="shared" si="8"/>
        <v>Customer Payment Instruction</v>
      </c>
      <c r="AK13" s="114" t="str">
        <f t="shared" ca="1" si="9"/>
        <v>e127ec0f-2e40-3b8b-63ec-1af0b3a87e9c-013</v>
      </c>
      <c r="AL13" s="115">
        <f t="shared" si="10"/>
        <v>1</v>
      </c>
      <c r="AM13" s="116">
        <f t="shared" ca="1" si="11"/>
        <v>43726</v>
      </c>
      <c r="AN13" s="117" t="str">
        <f t="shared" ca="1" si="12"/>
        <v>ext-u2-0840-2e9c6-0013</v>
      </c>
      <c r="AO13" s="115" t="str">
        <f t="shared" si="13"/>
        <v>SCB</v>
      </c>
      <c r="AP13" s="115" t="s">
        <v>78</v>
      </c>
      <c r="AQ13" s="118">
        <f t="shared" si="14"/>
        <v>84.761197999999993</v>
      </c>
      <c r="AR13" s="119" t="str">
        <f t="shared" si="15"/>
        <v>BDT</v>
      </c>
      <c r="AS13" s="120" t="str">
        <f t="shared" si="16"/>
        <v>USD</v>
      </c>
      <c r="AT13" s="118">
        <f t="shared" si="17"/>
        <v>23320556.070675097</v>
      </c>
      <c r="AV13" s="115" t="str">
        <f t="shared" si="18"/>
        <v>CASHTX-A</v>
      </c>
      <c r="AW13" s="116">
        <f t="shared" ca="1" si="30"/>
        <v>43726</v>
      </c>
      <c r="AX13" s="115" t="str">
        <f t="shared" si="31"/>
        <v>[UC2]Customer Payment Instruction [08:40]</v>
      </c>
      <c r="AY13" s="115" t="s">
        <v>92</v>
      </c>
      <c r="AZ13" s="114" t="str">
        <f t="shared" ca="1" si="32"/>
        <v>SCBE127EC0F2E403B8B6</v>
      </c>
    </row>
    <row r="14" spans="1:52" x14ac:dyDescent="0.25">
      <c r="A14" s="123">
        <v>0.3611111111111111</v>
      </c>
      <c r="B14" s="102" t="s">
        <v>72</v>
      </c>
      <c r="C14" s="124" t="s">
        <v>9</v>
      </c>
      <c r="D14" s="132">
        <v>112564.67</v>
      </c>
      <c r="E14" s="102" t="s">
        <v>73</v>
      </c>
      <c r="F14" s="103">
        <f t="shared" si="21"/>
        <v>-112564.67</v>
      </c>
      <c r="G14" s="102">
        <v>84.761493999999999</v>
      </c>
      <c r="H14" s="102" t="s">
        <v>8</v>
      </c>
      <c r="I14" s="103" t="s">
        <v>85</v>
      </c>
      <c r="J14" s="103" t="s">
        <v>85</v>
      </c>
      <c r="K14" s="136" t="s">
        <v>74</v>
      </c>
      <c r="L14" s="136" t="s">
        <v>89</v>
      </c>
      <c r="M14" s="136"/>
      <c r="N14" s="112" t="str">
        <f t="shared" ca="1" si="39"/>
        <v>7858d365-5ad7-9a36-8c91-24afdaa76a7a-014</v>
      </c>
      <c r="O14" s="112" t="str">
        <f t="shared" si="23"/>
        <v>BDT.CASHTXA.SCB00000</v>
      </c>
      <c r="P14" s="102" t="str">
        <f t="shared" si="33"/>
        <v>Customer Payment Instruction</v>
      </c>
      <c r="Q14" s="102" t="str">
        <f t="shared" ca="1" si="40"/>
        <v>7858d365-5ad7-9a36-8c91-24afdaa76a7a-014</v>
      </c>
      <c r="R14" s="102">
        <v>1</v>
      </c>
      <c r="S14" s="113">
        <f t="shared" ca="1" si="41"/>
        <v>43726</v>
      </c>
      <c r="T14" s="101" t="str">
        <f t="shared" ca="1" si="34"/>
        <v>ext-u2-0840-2e9c6-0014</v>
      </c>
      <c r="U14" s="102" t="str">
        <f t="shared" si="26"/>
        <v>SCB</v>
      </c>
      <c r="V14" s="112" t="str">
        <f t="shared" si="35"/>
        <v>PAY</v>
      </c>
      <c r="W14" s="102" t="str">
        <f t="shared" si="36"/>
        <v>BDT</v>
      </c>
      <c r="X14" s="102">
        <f t="shared" si="27"/>
        <v>-112564.67</v>
      </c>
      <c r="Y14" s="102" t="str">
        <f t="shared" si="28"/>
        <v>CASHTX-A</v>
      </c>
      <c r="AA14" s="102" t="str">
        <f t="shared" si="37"/>
        <v>[UC2]Customer Payment Instruction [08:40]</v>
      </c>
      <c r="AB14" s="102" t="s">
        <v>92</v>
      </c>
      <c r="AC14" s="112" t="str">
        <f t="shared" ca="1" si="42"/>
        <v>SCB7858D3655AD79A368</v>
      </c>
      <c r="AD14" s="103" t="s">
        <v>99</v>
      </c>
      <c r="AE14" s="103" t="str">
        <f t="shared" si="38"/>
        <v>ACTUAL</v>
      </c>
      <c r="AI14" s="114" t="str">
        <f t="shared" ca="1" si="7"/>
        <v>7858d365-5ad7-9a36-8c91-24afdaa76a7a-014</v>
      </c>
      <c r="AJ14" s="115" t="str">
        <f t="shared" si="8"/>
        <v>Customer Payment Instruction</v>
      </c>
      <c r="AK14" s="114" t="str">
        <f t="shared" ca="1" si="9"/>
        <v>7858d365-5ad7-9a36-8c91-24afdaa76a7a-014</v>
      </c>
      <c r="AL14" s="115">
        <f t="shared" si="10"/>
        <v>1</v>
      </c>
      <c r="AM14" s="116">
        <f t="shared" ca="1" si="11"/>
        <v>43726</v>
      </c>
      <c r="AN14" s="117" t="str">
        <f t="shared" ca="1" si="12"/>
        <v>ext-u2-0840-2e9c6-0014</v>
      </c>
      <c r="AO14" s="115" t="str">
        <f t="shared" si="13"/>
        <v>SCB</v>
      </c>
      <c r="AP14" s="115" t="s">
        <v>78</v>
      </c>
      <c r="AQ14" s="118">
        <f t="shared" si="14"/>
        <v>84.761493999999999</v>
      </c>
      <c r="AR14" s="119" t="str">
        <f t="shared" si="15"/>
        <v>BDT</v>
      </c>
      <c r="AS14" s="120" t="str">
        <f t="shared" si="16"/>
        <v>USD</v>
      </c>
      <c r="AT14" s="118">
        <f t="shared" si="17"/>
        <v>9541149.60081698</v>
      </c>
      <c r="AV14" s="115" t="str">
        <f t="shared" si="18"/>
        <v>CASHTX-A</v>
      </c>
      <c r="AW14" s="116">
        <f t="shared" ca="1" si="30"/>
        <v>43726</v>
      </c>
      <c r="AX14" s="115" t="str">
        <f t="shared" si="31"/>
        <v>[UC2]Customer Payment Instruction [08:40]</v>
      </c>
      <c r="AY14" s="115" t="s">
        <v>92</v>
      </c>
      <c r="AZ14" s="114" t="str">
        <f t="shared" ca="1" si="32"/>
        <v>SCB7858D3655AD79A368</v>
      </c>
    </row>
    <row r="15" spans="1:52" x14ac:dyDescent="0.25">
      <c r="A15" s="125">
        <v>0.375</v>
      </c>
      <c r="B15" s="102" t="s">
        <v>81</v>
      </c>
      <c r="C15" s="126" t="s">
        <v>9</v>
      </c>
      <c r="D15" s="133">
        <v>423000</v>
      </c>
      <c r="E15" s="102" t="s">
        <v>73</v>
      </c>
      <c r="F15" s="103">
        <f t="shared" si="21"/>
        <v>-423000</v>
      </c>
      <c r="I15" s="103" t="s">
        <v>85</v>
      </c>
      <c r="J15" s="103" t="s">
        <v>85</v>
      </c>
      <c r="K15" s="136" t="s">
        <v>74</v>
      </c>
      <c r="L15" s="136" t="s">
        <v>94</v>
      </c>
      <c r="M15" s="136"/>
      <c r="N15" s="112" t="str">
        <f t="shared" ca="1" si="39"/>
        <v>9a6e53b5-13f9-366c-8ca1-98ac80d22886-015</v>
      </c>
      <c r="O15" s="112" t="str">
        <f t="shared" si="23"/>
        <v>BDT.LOCKINSTA.SCB000</v>
      </c>
      <c r="P15" s="102" t="str">
        <f t="shared" si="33"/>
        <v>Lock In Instruction</v>
      </c>
      <c r="Q15" s="102" t="str">
        <f t="shared" ca="1" si="40"/>
        <v>9a6e53b5-13f9-366c-8ca1-98ac80d22886-015</v>
      </c>
      <c r="R15" s="102">
        <v>1</v>
      </c>
      <c r="S15" s="113">
        <f t="shared" ca="1" si="41"/>
        <v>43726</v>
      </c>
      <c r="T15" s="101" t="str">
        <f t="shared" ca="1" si="34"/>
        <v>ext-u2-0900-2e9c6-0015</v>
      </c>
      <c r="U15" s="102" t="str">
        <f t="shared" si="26"/>
        <v>SCB</v>
      </c>
      <c r="V15" s="112" t="str">
        <f t="shared" si="35"/>
        <v>PAY</v>
      </c>
      <c r="W15" s="102" t="str">
        <f t="shared" si="36"/>
        <v>BDT</v>
      </c>
      <c r="X15" s="102">
        <f t="shared" si="27"/>
        <v>-423000</v>
      </c>
      <c r="Y15" s="102" t="str">
        <f t="shared" si="28"/>
        <v>LOCKINST-A</v>
      </c>
      <c r="AA15" s="102" t="str">
        <f t="shared" si="37"/>
        <v>[UC2]Lock In Instruction          [09:00]</v>
      </c>
      <c r="AB15" s="102" t="s">
        <v>92</v>
      </c>
      <c r="AC15" s="112" t="str">
        <f t="shared" ca="1" si="42"/>
        <v>SCB9A6E53B513F9366C8</v>
      </c>
      <c r="AD15" s="103" t="s">
        <v>99</v>
      </c>
      <c r="AE15" s="103" t="str">
        <f t="shared" si="38"/>
        <v>ACTUAL</v>
      </c>
      <c r="AI15" s="114" t="str">
        <f t="shared" ca="1" si="7"/>
        <v>9a6e53b5-13f9-366c-8ca1-98ac80d22886-015</v>
      </c>
      <c r="AJ15" s="115" t="str">
        <f t="shared" si="8"/>
        <v>Lock In Instruction</v>
      </c>
      <c r="AK15" s="114" t="str">
        <f t="shared" ca="1" si="9"/>
        <v>9a6e53b5-13f9-366c-8ca1-98ac80d22886-015</v>
      </c>
      <c r="AL15" s="115">
        <f t="shared" si="10"/>
        <v>1</v>
      </c>
      <c r="AM15" s="116">
        <f t="shared" ca="1" si="11"/>
        <v>43726</v>
      </c>
      <c r="AN15" s="117" t="str">
        <f t="shared" ca="1" si="12"/>
        <v>ext-u2-0900-2e9c6-0015</v>
      </c>
      <c r="AO15" s="115" t="str">
        <f t="shared" si="13"/>
        <v>SCB</v>
      </c>
      <c r="AP15" s="115" t="s">
        <v>78</v>
      </c>
      <c r="AQ15" s="118">
        <f t="shared" si="14"/>
        <v>0</v>
      </c>
      <c r="AR15" s="119" t="str">
        <f t="shared" si="15"/>
        <v>BDT</v>
      </c>
      <c r="AS15" s="120">
        <f t="shared" si="16"/>
        <v>0</v>
      </c>
      <c r="AT15" s="118">
        <f t="shared" si="17"/>
        <v>0</v>
      </c>
      <c r="AV15" s="115" t="str">
        <f t="shared" si="18"/>
        <v>LOCKINST-A</v>
      </c>
      <c r="AW15" s="116">
        <f t="shared" ca="1" si="30"/>
        <v>43726</v>
      </c>
      <c r="AX15" s="115" t="str">
        <f t="shared" si="31"/>
        <v>[UC2]Lock In Instruction          [09:00]</v>
      </c>
      <c r="AY15" s="115" t="s">
        <v>92</v>
      </c>
      <c r="AZ15" s="114" t="str">
        <f t="shared" ca="1" si="32"/>
        <v>SCB9A6E53B513F9366C8</v>
      </c>
    </row>
    <row r="16" spans="1:52" x14ac:dyDescent="0.25">
      <c r="A16" s="127">
        <v>0.39583333333333331</v>
      </c>
      <c r="B16" s="102" t="s">
        <v>72</v>
      </c>
      <c r="C16" s="128" t="s">
        <v>9</v>
      </c>
      <c r="D16" s="134">
        <v>425132.45</v>
      </c>
      <c r="E16" s="102" t="s">
        <v>73</v>
      </c>
      <c r="F16" s="103">
        <f t="shared" si="21"/>
        <v>-425132.45</v>
      </c>
      <c r="G16" s="102">
        <v>84.761571000000004</v>
      </c>
      <c r="H16" s="102" t="s">
        <v>8</v>
      </c>
      <c r="I16" s="103" t="s">
        <v>85</v>
      </c>
      <c r="J16" s="103" t="s">
        <v>85</v>
      </c>
      <c r="K16" s="136" t="s">
        <v>74</v>
      </c>
      <c r="L16" s="136" t="s">
        <v>90</v>
      </c>
      <c r="M16" s="136"/>
      <c r="N16" s="112" t="str">
        <f t="shared" ca="1" si="39"/>
        <v>750c1432-10b0-2420-3ac6-e5059c6e7c3c-016</v>
      </c>
      <c r="O16" s="112" t="str">
        <f t="shared" si="23"/>
        <v>BDT.CUSTINSTA.SCB000</v>
      </c>
      <c r="P16" s="102" t="str">
        <f t="shared" si="33"/>
        <v>Customer Payment Instruction</v>
      </c>
      <c r="Q16" s="102" t="str">
        <f t="shared" ca="1" si="40"/>
        <v>750c1432-10b0-2420-3ac6-e5059c6e7c3c-016</v>
      </c>
      <c r="R16" s="102">
        <v>1</v>
      </c>
      <c r="S16" s="113">
        <f t="shared" ca="1" si="41"/>
        <v>43726</v>
      </c>
      <c r="T16" s="101" t="str">
        <f t="shared" ca="1" si="34"/>
        <v>ext-u2-0930-2e9c6-0016</v>
      </c>
      <c r="U16" s="102" t="str">
        <f t="shared" si="26"/>
        <v>SCB</v>
      </c>
      <c r="V16" s="112" t="str">
        <f t="shared" si="35"/>
        <v>PAY</v>
      </c>
      <c r="W16" s="102" t="str">
        <f t="shared" si="36"/>
        <v>BDT</v>
      </c>
      <c r="X16" s="102">
        <f t="shared" si="27"/>
        <v>-425132.45</v>
      </c>
      <c r="Y16" s="102" t="str">
        <f t="shared" si="28"/>
        <v>CUSTINST-A</v>
      </c>
      <c r="AA16" s="102" t="str">
        <f t="shared" si="37"/>
        <v>[UC2]Customer Payment Instruction [09:30]</v>
      </c>
      <c r="AB16" s="102" t="s">
        <v>92</v>
      </c>
      <c r="AC16" s="112" t="str">
        <f t="shared" ca="1" si="42"/>
        <v>SCB750C143210B024203</v>
      </c>
      <c r="AD16" s="103" t="s">
        <v>99</v>
      </c>
      <c r="AE16" s="103" t="str">
        <f t="shared" si="38"/>
        <v>ACTUAL</v>
      </c>
      <c r="AI16" s="114" t="str">
        <f t="shared" ca="1" si="7"/>
        <v>750c1432-10b0-2420-3ac6-e5059c6e7c3c-016</v>
      </c>
      <c r="AJ16" s="115" t="str">
        <f t="shared" si="8"/>
        <v>Customer Payment Instruction</v>
      </c>
      <c r="AK16" s="114" t="str">
        <f t="shared" ca="1" si="9"/>
        <v>750c1432-10b0-2420-3ac6-e5059c6e7c3c-016</v>
      </c>
      <c r="AL16" s="115">
        <f t="shared" si="10"/>
        <v>1</v>
      </c>
      <c r="AM16" s="116">
        <f t="shared" ca="1" si="11"/>
        <v>43726</v>
      </c>
      <c r="AN16" s="117" t="str">
        <f t="shared" ca="1" si="12"/>
        <v>ext-u2-0930-2e9c6-0016</v>
      </c>
      <c r="AO16" s="115" t="str">
        <f t="shared" si="13"/>
        <v>SCB</v>
      </c>
      <c r="AP16" s="115" t="s">
        <v>78</v>
      </c>
      <c r="AQ16" s="118">
        <f t="shared" si="14"/>
        <v>84.761571000000004</v>
      </c>
      <c r="AR16" s="119" t="str">
        <f t="shared" si="15"/>
        <v>BDT</v>
      </c>
      <c r="AS16" s="120" t="str">
        <f t="shared" si="16"/>
        <v>USD</v>
      </c>
      <c r="AT16" s="118">
        <f t="shared" si="17"/>
        <v>36034894.345078953</v>
      </c>
      <c r="AV16" s="115" t="str">
        <f t="shared" si="18"/>
        <v>CUSTINST-A</v>
      </c>
      <c r="AW16" s="116">
        <f t="shared" ca="1" si="30"/>
        <v>43726</v>
      </c>
      <c r="AX16" s="115" t="str">
        <f t="shared" si="31"/>
        <v>[UC2]Customer Payment Instruction [09:30]</v>
      </c>
      <c r="AY16" s="115" t="s">
        <v>92</v>
      </c>
      <c r="AZ16" s="114" t="str">
        <f t="shared" ca="1" si="32"/>
        <v>SCB750C143210B024203</v>
      </c>
    </row>
    <row r="17" spans="1:52" x14ac:dyDescent="0.25">
      <c r="A17" s="127">
        <v>0.39583333333333331</v>
      </c>
      <c r="B17" s="102" t="s">
        <v>72</v>
      </c>
      <c r="C17" s="128" t="s">
        <v>9</v>
      </c>
      <c r="D17" s="134">
        <v>132564.67000000001</v>
      </c>
      <c r="E17" s="102" t="s">
        <v>73</v>
      </c>
      <c r="F17" s="103">
        <f t="shared" si="21"/>
        <v>-132564.67000000001</v>
      </c>
      <c r="G17" s="102">
        <v>84.761493999999999</v>
      </c>
      <c r="H17" s="102" t="s">
        <v>8</v>
      </c>
      <c r="I17" s="103" t="s">
        <v>85</v>
      </c>
      <c r="J17" s="103" t="s">
        <v>85</v>
      </c>
      <c r="K17" s="136" t="s">
        <v>74</v>
      </c>
      <c r="L17" s="136" t="s">
        <v>90</v>
      </c>
      <c r="M17" s="136"/>
      <c r="N17" s="112" t="str">
        <f t="shared" ca="1" si="39"/>
        <v>dbf68b7d-3ca9-2c0a-a2d2-77378b139994-017</v>
      </c>
      <c r="O17" s="112" t="str">
        <f t="shared" si="23"/>
        <v>BDT.CUSTINSTA.SCB000</v>
      </c>
      <c r="P17" s="102" t="str">
        <f t="shared" si="33"/>
        <v>Customer Payment Instruction</v>
      </c>
      <c r="Q17" s="102" t="str">
        <f t="shared" ca="1" si="40"/>
        <v>dbf68b7d-3ca9-2c0a-a2d2-77378b139994-017</v>
      </c>
      <c r="R17" s="102">
        <v>1</v>
      </c>
      <c r="S17" s="113">
        <f t="shared" ca="1" si="41"/>
        <v>43726</v>
      </c>
      <c r="T17" s="101" t="str">
        <f t="shared" ca="1" si="34"/>
        <v>ext-u2-0930-2e9c6-0017</v>
      </c>
      <c r="U17" s="102" t="str">
        <f t="shared" si="26"/>
        <v>SCB</v>
      </c>
      <c r="V17" s="112" t="str">
        <f t="shared" si="35"/>
        <v>PAY</v>
      </c>
      <c r="W17" s="102" t="str">
        <f t="shared" si="36"/>
        <v>BDT</v>
      </c>
      <c r="X17" s="102">
        <f t="shared" si="27"/>
        <v>-132564.67000000001</v>
      </c>
      <c r="Y17" s="102" t="str">
        <f t="shared" si="28"/>
        <v>CUSTINST-A</v>
      </c>
      <c r="AA17" s="102" t="str">
        <f t="shared" si="37"/>
        <v>[UC2]Customer Payment Instruction [09:30]</v>
      </c>
      <c r="AB17" s="102" t="s">
        <v>92</v>
      </c>
      <c r="AC17" s="112" t="str">
        <f t="shared" ca="1" si="42"/>
        <v>SCBDBF68B7D3CA92C0AA</v>
      </c>
      <c r="AD17" s="103" t="s">
        <v>99</v>
      </c>
      <c r="AE17" s="103" t="str">
        <f t="shared" si="38"/>
        <v>ACTUAL</v>
      </c>
      <c r="AI17" s="114" t="str">
        <f t="shared" ca="1" si="7"/>
        <v>dbf68b7d-3ca9-2c0a-a2d2-77378b139994-017</v>
      </c>
      <c r="AJ17" s="115" t="str">
        <f t="shared" si="8"/>
        <v>Customer Payment Instruction</v>
      </c>
      <c r="AK17" s="114" t="str">
        <f t="shared" ca="1" si="9"/>
        <v>dbf68b7d-3ca9-2c0a-a2d2-77378b139994-017</v>
      </c>
      <c r="AL17" s="115">
        <f t="shared" si="10"/>
        <v>1</v>
      </c>
      <c r="AM17" s="116">
        <f t="shared" ca="1" si="11"/>
        <v>43726</v>
      </c>
      <c r="AN17" s="117" t="str">
        <f t="shared" ca="1" si="12"/>
        <v>ext-u2-0930-2e9c6-0017</v>
      </c>
      <c r="AO17" s="115" t="str">
        <f t="shared" si="13"/>
        <v>SCB</v>
      </c>
      <c r="AP17" s="115" t="s">
        <v>78</v>
      </c>
      <c r="AQ17" s="118">
        <f t="shared" si="14"/>
        <v>84.761493999999999</v>
      </c>
      <c r="AR17" s="119" t="str">
        <f t="shared" si="15"/>
        <v>BDT</v>
      </c>
      <c r="AS17" s="120" t="str">
        <f t="shared" si="16"/>
        <v>USD</v>
      </c>
      <c r="AT17" s="118">
        <f t="shared" si="17"/>
        <v>11236379.480816981</v>
      </c>
      <c r="AV17" s="115" t="str">
        <f t="shared" si="18"/>
        <v>CUSTINST-A</v>
      </c>
      <c r="AW17" s="116">
        <f t="shared" ca="1" si="30"/>
        <v>43726</v>
      </c>
      <c r="AX17" s="115" t="str">
        <f t="shared" si="31"/>
        <v>[UC2]Customer Payment Instruction [09:30]</v>
      </c>
      <c r="AY17" s="115" t="s">
        <v>92</v>
      </c>
      <c r="AZ17" s="114" t="str">
        <f t="shared" ca="1" si="32"/>
        <v>SCBDBF68B7D3CA92C0AA</v>
      </c>
    </row>
    <row r="18" spans="1:52" x14ac:dyDescent="0.25">
      <c r="A18" s="127">
        <v>0.40625</v>
      </c>
      <c r="B18" s="102" t="s">
        <v>77</v>
      </c>
      <c r="C18" s="129" t="s">
        <v>8</v>
      </c>
      <c r="D18" s="135">
        <v>11500</v>
      </c>
      <c r="E18" s="102" t="s">
        <v>71</v>
      </c>
      <c r="F18" s="103">
        <f t="shared" si="21"/>
        <v>-11500</v>
      </c>
      <c r="G18" s="102">
        <v>84.765000000000001</v>
      </c>
      <c r="H18" s="102" t="s">
        <v>9</v>
      </c>
      <c r="I18" s="103" t="s">
        <v>85</v>
      </c>
      <c r="J18" s="103" t="s">
        <v>85</v>
      </c>
      <c r="K18" s="136" t="s">
        <v>74</v>
      </c>
      <c r="L18" s="136" t="s">
        <v>91</v>
      </c>
      <c r="M18" s="136"/>
      <c r="N18" s="112" t="str">
        <f t="shared" ca="1" si="39"/>
        <v>c17d6388-22c0-562a-84bb-d71be7d3a37f-018</v>
      </c>
      <c r="O18" s="112" t="str">
        <f t="shared" si="23"/>
        <v>USD.FXA.SCB000000000</v>
      </c>
      <c r="P18" s="102" t="str">
        <f t="shared" si="33"/>
        <v>FX Trade</v>
      </c>
      <c r="Q18" s="102" t="str">
        <f t="shared" ca="1" si="40"/>
        <v>c17d6388-22c0-562a-84bb-d71be7d3a37f-018</v>
      </c>
      <c r="R18" s="102">
        <v>1</v>
      </c>
      <c r="S18" s="113">
        <f t="shared" ca="1" si="41"/>
        <v>43726</v>
      </c>
      <c r="T18" s="101" t="str">
        <f t="shared" ca="1" si="34"/>
        <v>ext-u2-0945-2e9c6-0018</v>
      </c>
      <c r="U18" s="102" t="str">
        <f t="shared" si="26"/>
        <v>SCB</v>
      </c>
      <c r="V18" s="112" t="str">
        <f t="shared" si="35"/>
        <v>-</v>
      </c>
      <c r="W18" s="102" t="str">
        <f t="shared" si="36"/>
        <v>USD</v>
      </c>
      <c r="X18" s="102">
        <f t="shared" si="27"/>
        <v>-11500</v>
      </c>
      <c r="Y18" s="102" t="str">
        <f t="shared" si="28"/>
        <v>FX-A</v>
      </c>
      <c r="AA18" s="102" t="str">
        <f t="shared" si="37"/>
        <v>[UC2]FX Trade                     [09:45]</v>
      </c>
      <c r="AB18" s="102" t="s">
        <v>92</v>
      </c>
      <c r="AC18" s="112" t="str">
        <f t="shared" ca="1" si="42"/>
        <v>SCBC17D638822C0562A8</v>
      </c>
      <c r="AD18" s="103" t="s">
        <v>99</v>
      </c>
      <c r="AE18" s="103" t="str">
        <f t="shared" si="38"/>
        <v>ACTUAL</v>
      </c>
      <c r="AI18" s="114" t="str">
        <f t="shared" ca="1" si="7"/>
        <v>c17d6388-22c0-562a-84bb-d71be7d3a37f-018</v>
      </c>
      <c r="AJ18" s="115" t="str">
        <f t="shared" si="8"/>
        <v>FX Trade</v>
      </c>
      <c r="AK18" s="114" t="str">
        <f t="shared" ca="1" si="9"/>
        <v>c17d6388-22c0-562a-84bb-d71be7d3a37f-018</v>
      </c>
      <c r="AL18" s="115">
        <f t="shared" si="10"/>
        <v>1</v>
      </c>
      <c r="AM18" s="116">
        <f t="shared" ca="1" si="11"/>
        <v>43726</v>
      </c>
      <c r="AN18" s="117" t="str">
        <f t="shared" ca="1" si="12"/>
        <v>ext-u2-0945-2e9c6-0018</v>
      </c>
      <c r="AO18" s="115" t="str">
        <f t="shared" si="13"/>
        <v>SCB</v>
      </c>
      <c r="AP18" s="115" t="s">
        <v>78</v>
      </c>
      <c r="AQ18" s="118">
        <f t="shared" si="14"/>
        <v>84.765000000000001</v>
      </c>
      <c r="AR18" s="119" t="str">
        <f t="shared" si="15"/>
        <v>USD</v>
      </c>
      <c r="AS18" s="120" t="str">
        <f t="shared" si="16"/>
        <v>BDT</v>
      </c>
      <c r="AT18" s="118">
        <f t="shared" si="17"/>
        <v>974797.5</v>
      </c>
      <c r="AV18" s="115" t="str">
        <f t="shared" si="18"/>
        <v>FX-A</v>
      </c>
      <c r="AW18" s="116">
        <f t="shared" ca="1" si="30"/>
        <v>43726</v>
      </c>
      <c r="AX18" s="115" t="str">
        <f t="shared" si="31"/>
        <v>[UC2]FX Trade                     [09:45]</v>
      </c>
      <c r="AY18" s="115" t="s">
        <v>92</v>
      </c>
      <c r="AZ18" s="114" t="str">
        <f t="shared" ca="1" si="32"/>
        <v>SCBC17D638822C0562A8</v>
      </c>
    </row>
    <row r="19" spans="1:52" x14ac:dyDescent="0.25">
      <c r="K19" s="136"/>
      <c r="L19" s="136"/>
      <c r="M19" s="136"/>
      <c r="AI19" s="114"/>
      <c r="AK19" s="114"/>
      <c r="AM19" s="116"/>
      <c r="AN19" s="117"/>
      <c r="AR19" s="119"/>
      <c r="AW19" s="116"/>
      <c r="AZ19" s="114"/>
    </row>
    <row r="20" spans="1:52" x14ac:dyDescent="0.25">
      <c r="K20" s="136"/>
      <c r="L20" s="136"/>
      <c r="M20" s="136"/>
      <c r="AI20" s="114"/>
      <c r="AK20" s="114"/>
      <c r="AM20" s="116"/>
      <c r="AN20" s="117"/>
      <c r="AR20" s="119"/>
      <c r="AW20" s="116"/>
      <c r="AZ20" s="114"/>
    </row>
    <row r="21" spans="1:52" x14ac:dyDescent="0.25">
      <c r="K21" s="136"/>
      <c r="L21" s="136"/>
      <c r="M21" s="136"/>
      <c r="AI21" s="114"/>
      <c r="AK21" s="114"/>
      <c r="AM21" s="116"/>
      <c r="AN21" s="117"/>
      <c r="AZ21" s="114"/>
    </row>
    <row r="22" spans="1:52" x14ac:dyDescent="0.25">
      <c r="K22" s="136"/>
      <c r="L22" s="136"/>
      <c r="M22" s="136"/>
      <c r="AI22" s="114"/>
      <c r="AK22" s="114"/>
      <c r="AM22" s="116"/>
      <c r="AN22" s="117"/>
      <c r="AZ22" s="114"/>
    </row>
    <row r="23" spans="1:52" x14ac:dyDescent="0.25">
      <c r="K23" s="136"/>
      <c r="L23" s="136"/>
      <c r="M23" s="136"/>
      <c r="AI23" s="114"/>
      <c r="AK23" s="114"/>
      <c r="AM23" s="116"/>
      <c r="AN23" s="117"/>
      <c r="AZ23" s="114"/>
    </row>
    <row r="24" spans="1:52" x14ac:dyDescent="0.25">
      <c r="K24" s="136"/>
      <c r="L24" s="136"/>
      <c r="M24" s="136"/>
      <c r="AI24" s="114"/>
      <c r="AK24" s="114"/>
      <c r="AM24" s="116"/>
      <c r="AN24" s="117"/>
      <c r="AZ24" s="114"/>
    </row>
    <row r="25" spans="1:52" x14ac:dyDescent="0.25">
      <c r="K25" s="136"/>
      <c r="L25" s="136"/>
      <c r="M25" s="136"/>
      <c r="AI25" s="114"/>
      <c r="AK25" s="114"/>
      <c r="AM25" s="116"/>
      <c r="AN25" s="117"/>
      <c r="AZ25" s="114"/>
    </row>
    <row r="26" spans="1:52" x14ac:dyDescent="0.25">
      <c r="K26" s="136"/>
      <c r="L26" s="136"/>
      <c r="M26" s="136"/>
    </row>
    <row r="27" spans="1:52" x14ac:dyDescent="0.25">
      <c r="K27" s="136"/>
      <c r="L27" s="136"/>
      <c r="M27" s="136"/>
    </row>
    <row r="28" spans="1:52" x14ac:dyDescent="0.25">
      <c r="K28" s="136"/>
      <c r="L28" s="136"/>
      <c r="M28" s="136"/>
    </row>
    <row r="29" spans="1:52" x14ac:dyDescent="0.25">
      <c r="K29" s="136"/>
      <c r="L29" s="136"/>
      <c r="M29" s="136"/>
    </row>
    <row r="30" spans="1:52" x14ac:dyDescent="0.25">
      <c r="K30" s="136"/>
      <c r="L30" s="136"/>
      <c r="M30" s="136"/>
    </row>
    <row r="31" spans="1:52" x14ac:dyDescent="0.25">
      <c r="K31" s="136"/>
      <c r="L31" s="136"/>
      <c r="M31" s="136"/>
    </row>
    <row r="32" spans="1:52" x14ac:dyDescent="0.25">
      <c r="K32" s="136"/>
      <c r="L32" s="136"/>
      <c r="M32" s="136"/>
    </row>
    <row r="33" spans="11:13" x14ac:dyDescent="0.25">
      <c r="K33" s="136"/>
      <c r="L33" s="136"/>
      <c r="M33" s="136"/>
    </row>
    <row r="34" spans="11:13" x14ac:dyDescent="0.25">
      <c r="K34" s="136"/>
      <c r="L34" s="136"/>
      <c r="M34" s="136"/>
    </row>
    <row r="35" spans="11:13" x14ac:dyDescent="0.25">
      <c r="K35" s="136"/>
      <c r="L35" s="136"/>
      <c r="M35" s="136"/>
    </row>
    <row r="36" spans="11:13" x14ac:dyDescent="0.25">
      <c r="K36" s="136"/>
      <c r="L36" s="136"/>
      <c r="M36" s="136"/>
    </row>
    <row r="37" spans="11:13" x14ac:dyDescent="0.25">
      <c r="K37" s="136"/>
      <c r="L37" s="136"/>
      <c r="M37" s="136"/>
    </row>
    <row r="38" spans="11:13" x14ac:dyDescent="0.25">
      <c r="K38" s="136"/>
      <c r="L38" s="136"/>
      <c r="M38" s="136"/>
    </row>
    <row r="39" spans="11:13" x14ac:dyDescent="0.25">
      <c r="K39" s="136"/>
      <c r="L39" s="136"/>
      <c r="M39" s="136"/>
    </row>
    <row r="40" spans="11:13" x14ac:dyDescent="0.25">
      <c r="K40" s="136"/>
      <c r="L40" s="136"/>
      <c r="M40" s="136"/>
    </row>
    <row r="41" spans="11:13" x14ac:dyDescent="0.25">
      <c r="K41" s="136"/>
      <c r="L41" s="136"/>
      <c r="M41" s="136"/>
    </row>
    <row r="42" spans="11:13" x14ac:dyDescent="0.25">
      <c r="K42" s="136"/>
      <c r="L42" s="136"/>
      <c r="M42" s="136"/>
    </row>
    <row r="43" spans="11:13" x14ac:dyDescent="0.25">
      <c r="K43" s="136"/>
      <c r="L43" s="136"/>
      <c r="M43" s="136"/>
    </row>
    <row r="44" spans="11:13" x14ac:dyDescent="0.25">
      <c r="K44" s="136"/>
      <c r="L44" s="136"/>
      <c r="M44" s="136"/>
    </row>
    <row r="45" spans="11:13" x14ac:dyDescent="0.25">
      <c r="K45" s="136"/>
      <c r="L45" s="136"/>
      <c r="M45" s="136"/>
    </row>
    <row r="46" spans="11:13" x14ac:dyDescent="0.25">
      <c r="K46" s="136"/>
      <c r="L46" s="136"/>
      <c r="M46" s="136"/>
    </row>
    <row r="47" spans="11:13" x14ac:dyDescent="0.25">
      <c r="K47" s="136"/>
      <c r="L47" s="136"/>
      <c r="M47" s="136"/>
    </row>
    <row r="48" spans="11:13" x14ac:dyDescent="0.25">
      <c r="K48" s="136"/>
      <c r="L48" s="136"/>
      <c r="M48" s="136"/>
    </row>
    <row r="49" spans="11:13" x14ac:dyDescent="0.25">
      <c r="K49" s="136"/>
      <c r="L49" s="136"/>
      <c r="M49" s="136"/>
    </row>
    <row r="50" spans="11:13" x14ac:dyDescent="0.25">
      <c r="K50" s="136"/>
      <c r="L50" s="136"/>
      <c r="M50" s="136"/>
    </row>
    <row r="51" spans="11:13" ht="15.75" x14ac:dyDescent="0.3">
      <c r="K51" s="137"/>
      <c r="L51" s="137"/>
      <c r="M51" s="137"/>
    </row>
    <row r="52" spans="11:13" x14ac:dyDescent="0.25">
      <c r="K52" s="138"/>
      <c r="L52" s="136"/>
      <c r="M52" s="136"/>
    </row>
    <row r="53" spans="11:13" x14ac:dyDescent="0.25">
      <c r="K53" s="138"/>
      <c r="L53" s="136"/>
      <c r="M53" s="136"/>
    </row>
    <row r="54" spans="11:13" x14ac:dyDescent="0.25">
      <c r="K54" s="138"/>
      <c r="L54" s="136"/>
      <c r="M54" s="136"/>
    </row>
    <row r="55" spans="11:13" x14ac:dyDescent="0.25">
      <c r="K55" s="138"/>
      <c r="L55" s="136"/>
      <c r="M55" s="136"/>
    </row>
    <row r="56" spans="11:13" x14ac:dyDescent="0.25">
      <c r="K56" s="138"/>
      <c r="L56" s="136"/>
      <c r="M56" s="136"/>
    </row>
    <row r="57" spans="11:13" x14ac:dyDescent="0.25">
      <c r="K57" s="138"/>
      <c r="L57" s="136"/>
      <c r="M57" s="136"/>
    </row>
    <row r="58" spans="11:13" x14ac:dyDescent="0.25">
      <c r="K58" s="138"/>
      <c r="L58" s="136"/>
      <c r="M58" s="136"/>
    </row>
    <row r="59" spans="11:13" x14ac:dyDescent="0.25">
      <c r="K59" s="138"/>
      <c r="L59" s="136"/>
      <c r="M59" s="136"/>
    </row>
    <row r="60" spans="11:13" x14ac:dyDescent="0.25">
      <c r="K60" s="138"/>
      <c r="L60" s="136"/>
      <c r="M60" s="136"/>
    </row>
    <row r="61" spans="11:13" x14ac:dyDescent="0.25">
      <c r="K61" s="138"/>
      <c r="L61" s="136"/>
      <c r="M61" s="136"/>
    </row>
    <row r="62" spans="11:13" x14ac:dyDescent="0.25">
      <c r="K62" s="138"/>
      <c r="L62" s="136"/>
      <c r="M62" s="136"/>
    </row>
    <row r="63" spans="11:13" x14ac:dyDescent="0.25">
      <c r="K63" s="138"/>
      <c r="L63" s="136"/>
      <c r="M63" s="136"/>
    </row>
    <row r="64" spans="11:13" x14ac:dyDescent="0.25">
      <c r="K64" s="138"/>
      <c r="L64" s="136"/>
      <c r="M64" s="136"/>
    </row>
    <row r="65" spans="11:13" x14ac:dyDescent="0.25">
      <c r="K65" s="138"/>
      <c r="L65" s="136"/>
      <c r="M65" s="136"/>
    </row>
    <row r="66" spans="11:13" x14ac:dyDescent="0.25">
      <c r="K66" s="138"/>
      <c r="L66" s="136"/>
      <c r="M66" s="136"/>
    </row>
    <row r="67" spans="11:13" x14ac:dyDescent="0.25">
      <c r="K67" s="138"/>
      <c r="L67" s="136"/>
      <c r="M67" s="136"/>
    </row>
    <row r="68" spans="11:13" x14ac:dyDescent="0.25">
      <c r="K68" s="138"/>
      <c r="L68" s="136"/>
      <c r="M68" s="136"/>
    </row>
    <row r="69" spans="11:13" x14ac:dyDescent="0.25">
      <c r="K69" s="138"/>
      <c r="L69" s="136"/>
      <c r="M69" s="136"/>
    </row>
    <row r="70" spans="11:13" x14ac:dyDescent="0.25">
      <c r="K70" s="138"/>
      <c r="L70" s="136"/>
      <c r="M70" s="136"/>
    </row>
    <row r="71" spans="11:13" x14ac:dyDescent="0.25">
      <c r="K71" s="138"/>
      <c r="L71" s="136"/>
      <c r="M71" s="136"/>
    </row>
    <row r="72" spans="11:13" x14ac:dyDescent="0.25">
      <c r="K72" s="138"/>
      <c r="L72" s="136"/>
      <c r="M72" s="136"/>
    </row>
    <row r="73" spans="11:13" x14ac:dyDescent="0.25">
      <c r="K73" s="138"/>
      <c r="L73" s="136"/>
      <c r="M73" s="136"/>
    </row>
    <row r="74" spans="11:13" x14ac:dyDescent="0.25">
      <c r="K74" s="138"/>
      <c r="L74" s="136"/>
      <c r="M74" s="136"/>
    </row>
    <row r="75" spans="11:13" x14ac:dyDescent="0.25">
      <c r="K75" s="138"/>
      <c r="L75" s="136"/>
      <c r="M75" s="136"/>
    </row>
    <row r="76" spans="11:13" x14ac:dyDescent="0.25">
      <c r="K76" s="138"/>
      <c r="L76" s="136"/>
      <c r="M76" s="136"/>
    </row>
    <row r="77" spans="11:13" x14ac:dyDescent="0.25">
      <c r="K77" s="138"/>
      <c r="L77" s="136"/>
      <c r="M77" s="136"/>
    </row>
    <row r="78" spans="11:13" x14ac:dyDescent="0.25">
      <c r="K78" s="138"/>
      <c r="L78" s="136"/>
      <c r="M78" s="136"/>
    </row>
    <row r="79" spans="11:13" x14ac:dyDescent="0.25">
      <c r="K79" s="138"/>
      <c r="L79" s="136"/>
      <c r="M79" s="136"/>
    </row>
    <row r="80" spans="11:13" x14ac:dyDescent="0.25">
      <c r="K80" s="138"/>
      <c r="L80" s="136"/>
      <c r="M80" s="136"/>
    </row>
    <row r="81" spans="11:13" x14ac:dyDescent="0.25">
      <c r="K81" s="138"/>
      <c r="L81" s="136"/>
      <c r="M81" s="136"/>
    </row>
    <row r="82" spans="11:13" x14ac:dyDescent="0.25">
      <c r="K82" s="138"/>
      <c r="L82" s="136"/>
      <c r="M82" s="136"/>
    </row>
    <row r="83" spans="11:13" x14ac:dyDescent="0.25">
      <c r="K83" s="138"/>
      <c r="L83" s="136"/>
      <c r="M83" s="136"/>
    </row>
    <row r="84" spans="11:13" x14ac:dyDescent="0.25">
      <c r="K84" s="138"/>
      <c r="L84" s="136"/>
      <c r="M84" s="136"/>
    </row>
    <row r="85" spans="11:13" x14ac:dyDescent="0.25">
      <c r="K85" s="138"/>
      <c r="L85" s="136"/>
      <c r="M85" s="136"/>
    </row>
    <row r="86" spans="11:13" x14ac:dyDescent="0.25">
      <c r="K86" s="138"/>
      <c r="L86" s="136"/>
      <c r="M86" s="136"/>
    </row>
    <row r="87" spans="11:13" x14ac:dyDescent="0.25">
      <c r="K87" s="138"/>
      <c r="L87" s="136"/>
      <c r="M87" s="136"/>
    </row>
    <row r="88" spans="11:13" x14ac:dyDescent="0.25">
      <c r="K88" s="138"/>
      <c r="L88" s="136"/>
      <c r="M88" s="136"/>
    </row>
    <row r="89" spans="11:13" x14ac:dyDescent="0.25">
      <c r="K89" s="138"/>
      <c r="L89" s="136"/>
      <c r="M89" s="136"/>
    </row>
    <row r="90" spans="11:13" x14ac:dyDescent="0.25">
      <c r="K90" s="138"/>
      <c r="L90" s="136"/>
      <c r="M90" s="136"/>
    </row>
    <row r="91" spans="11:13" x14ac:dyDescent="0.25">
      <c r="K91" s="138"/>
      <c r="L91" s="136"/>
      <c r="M91" s="136"/>
    </row>
    <row r="92" spans="11:13" x14ac:dyDescent="0.25">
      <c r="K92" s="138"/>
      <c r="L92" s="136"/>
      <c r="M92" s="136"/>
    </row>
    <row r="93" spans="11:13" x14ac:dyDescent="0.25">
      <c r="K93" s="138"/>
      <c r="L93" s="136"/>
      <c r="M93" s="136"/>
    </row>
    <row r="94" spans="11:13" x14ac:dyDescent="0.25">
      <c r="K94" s="138"/>
      <c r="L94" s="136"/>
      <c r="M94" s="136"/>
    </row>
    <row r="95" spans="11:13" x14ac:dyDescent="0.25">
      <c r="K95" s="138"/>
      <c r="L95" s="136"/>
      <c r="M95" s="136"/>
    </row>
    <row r="96" spans="11:13" x14ac:dyDescent="0.25">
      <c r="K96" s="138"/>
      <c r="L96" s="136"/>
      <c r="M96" s="136"/>
    </row>
    <row r="97" spans="11:13" x14ac:dyDescent="0.25">
      <c r="K97" s="138"/>
      <c r="L97" s="136"/>
      <c r="M97" s="136"/>
    </row>
    <row r="98" spans="11:13" x14ac:dyDescent="0.25">
      <c r="K98" s="138"/>
      <c r="L98" s="136"/>
      <c r="M98" s="136"/>
    </row>
    <row r="99" spans="11:13" x14ac:dyDescent="0.25">
      <c r="K99" s="138"/>
      <c r="L99" s="136"/>
      <c r="M99" s="136"/>
    </row>
    <row r="100" spans="11:13" x14ac:dyDescent="0.25">
      <c r="K100" s="138"/>
      <c r="L100" s="136"/>
      <c r="M100" s="136"/>
    </row>
    <row r="101" spans="11:13" x14ac:dyDescent="0.25">
      <c r="K101" s="138"/>
      <c r="L101" s="138"/>
      <c r="M101" s="138"/>
    </row>
    <row r="102" spans="11:13" x14ac:dyDescent="0.25">
      <c r="K102" s="138"/>
      <c r="L102" s="138"/>
      <c r="M102" s="138"/>
    </row>
    <row r="103" spans="11:13" x14ac:dyDescent="0.25">
      <c r="K103" s="138"/>
      <c r="L103" s="138"/>
      <c r="M103" s="138"/>
    </row>
    <row r="104" spans="11:13" x14ac:dyDescent="0.25">
      <c r="K104" s="138"/>
      <c r="L104" s="138"/>
      <c r="M104" s="138"/>
    </row>
    <row r="105" spans="11:13" x14ac:dyDescent="0.25">
      <c r="K105" s="138"/>
      <c r="L105" s="138"/>
      <c r="M105" s="138"/>
    </row>
    <row r="106" spans="11:13" x14ac:dyDescent="0.25">
      <c r="K106" s="138"/>
      <c r="L106" s="138"/>
      <c r="M106" s="138"/>
    </row>
    <row r="107" spans="11:13" x14ac:dyDescent="0.25">
      <c r="K107" s="138"/>
      <c r="L107" s="138"/>
      <c r="M107" s="138"/>
    </row>
    <row r="108" spans="11:13" x14ac:dyDescent="0.25">
      <c r="K108" s="138"/>
      <c r="L108" s="138"/>
      <c r="M108" s="138"/>
    </row>
    <row r="109" spans="11:13" x14ac:dyDescent="0.25">
      <c r="K109" s="138"/>
      <c r="L109" s="138"/>
      <c r="M109" s="138"/>
    </row>
    <row r="110" spans="11:13" x14ac:dyDescent="0.25">
      <c r="K110" s="138"/>
      <c r="L110" s="138"/>
      <c r="M110" s="138"/>
    </row>
    <row r="111" spans="11:13" x14ac:dyDescent="0.25">
      <c r="K111" s="138"/>
      <c r="L111" s="138"/>
      <c r="M111" s="138"/>
    </row>
    <row r="112" spans="11:13" x14ac:dyDescent="0.25">
      <c r="K112" s="138"/>
      <c r="L112" s="138"/>
      <c r="M112" s="138"/>
    </row>
    <row r="113" spans="11:13" x14ac:dyDescent="0.25">
      <c r="K113" s="138"/>
      <c r="L113" s="138"/>
      <c r="M113" s="138"/>
    </row>
    <row r="114" spans="11:13" x14ac:dyDescent="0.25">
      <c r="K114" s="138"/>
      <c r="L114" s="138"/>
      <c r="M114" s="138"/>
    </row>
    <row r="115" spans="11:13" x14ac:dyDescent="0.25">
      <c r="K115" s="138"/>
      <c r="L115" s="138"/>
      <c r="M115" s="138"/>
    </row>
    <row r="116" spans="11:13" x14ac:dyDescent="0.25">
      <c r="K116" s="138"/>
      <c r="L116" s="138"/>
      <c r="M116" s="138"/>
    </row>
    <row r="117" spans="11:13" x14ac:dyDescent="0.25">
      <c r="K117" s="138"/>
      <c r="L117" s="138"/>
      <c r="M117" s="138"/>
    </row>
    <row r="118" spans="11:13" x14ac:dyDescent="0.25">
      <c r="K118" s="138"/>
      <c r="L118" s="138"/>
      <c r="M118" s="138"/>
    </row>
    <row r="119" spans="11:13" x14ac:dyDescent="0.25">
      <c r="K119" s="138"/>
      <c r="L119" s="138"/>
      <c r="M119" s="138"/>
    </row>
    <row r="120" spans="11:13" x14ac:dyDescent="0.25">
      <c r="K120" s="138"/>
      <c r="L120" s="138"/>
      <c r="M120" s="138"/>
    </row>
    <row r="121" spans="11:13" x14ac:dyDescent="0.25">
      <c r="K121" s="138"/>
      <c r="L121" s="138"/>
      <c r="M121" s="138"/>
    </row>
    <row r="122" spans="11:13" x14ac:dyDescent="0.25">
      <c r="K122" s="138"/>
      <c r="L122" s="138"/>
      <c r="M122" s="138"/>
    </row>
    <row r="123" spans="11:13" x14ac:dyDescent="0.25">
      <c r="K123" s="138"/>
      <c r="L123" s="138"/>
      <c r="M123" s="138"/>
    </row>
    <row r="124" spans="11:13" x14ac:dyDescent="0.25">
      <c r="K124" s="138"/>
      <c r="L124" s="138"/>
      <c r="M124" s="138"/>
    </row>
    <row r="125" spans="11:13" x14ac:dyDescent="0.25">
      <c r="K125" s="138"/>
      <c r="L125" s="138"/>
      <c r="M125" s="138"/>
    </row>
    <row r="126" spans="11:13" x14ac:dyDescent="0.25">
      <c r="K126" s="138"/>
      <c r="L126" s="138"/>
      <c r="M126" s="138"/>
    </row>
    <row r="127" spans="11:13" x14ac:dyDescent="0.25">
      <c r="K127" s="138"/>
      <c r="L127" s="138"/>
      <c r="M127" s="138"/>
    </row>
    <row r="128" spans="11:13" x14ac:dyDescent="0.25">
      <c r="K128" s="138"/>
      <c r="L128" s="138"/>
      <c r="M128" s="138"/>
    </row>
    <row r="129" spans="11:13" x14ac:dyDescent="0.25">
      <c r="K129" s="138"/>
      <c r="L129" s="138"/>
      <c r="M129" s="138"/>
    </row>
    <row r="130" spans="11:13" x14ac:dyDescent="0.25">
      <c r="K130" s="138"/>
      <c r="L130" s="138"/>
      <c r="M130" s="138"/>
    </row>
    <row r="131" spans="11:13" x14ac:dyDescent="0.25">
      <c r="K131" s="138"/>
      <c r="L131" s="138"/>
      <c r="M131" s="138"/>
    </row>
    <row r="132" spans="11:13" x14ac:dyDescent="0.25">
      <c r="K132" s="138"/>
      <c r="L132" s="138"/>
      <c r="M132" s="138"/>
    </row>
    <row r="133" spans="11:13" x14ac:dyDescent="0.25">
      <c r="K133" s="138"/>
      <c r="L133" s="138"/>
      <c r="M133" s="138"/>
    </row>
    <row r="134" spans="11:13" x14ac:dyDescent="0.25">
      <c r="K134" s="138"/>
      <c r="L134" s="138"/>
      <c r="M134" s="138"/>
    </row>
    <row r="135" spans="11:13" x14ac:dyDescent="0.25">
      <c r="K135" s="138"/>
      <c r="L135" s="138"/>
      <c r="M135" s="138"/>
    </row>
    <row r="136" spans="11:13" x14ac:dyDescent="0.25">
      <c r="K136" s="138"/>
      <c r="L136" s="138"/>
      <c r="M136" s="138"/>
    </row>
    <row r="137" spans="11:13" x14ac:dyDescent="0.25">
      <c r="K137" s="138"/>
      <c r="L137" s="138"/>
      <c r="M137" s="138"/>
    </row>
    <row r="138" spans="11:13" x14ac:dyDescent="0.25">
      <c r="K138" s="138"/>
      <c r="L138" s="138"/>
      <c r="M138" s="138"/>
    </row>
    <row r="139" spans="11:13" x14ac:dyDescent="0.25">
      <c r="K139" s="138"/>
      <c r="L139" s="138"/>
      <c r="M139" s="138"/>
    </row>
    <row r="140" spans="11:13" x14ac:dyDescent="0.25">
      <c r="K140" s="138"/>
      <c r="L140" s="138"/>
      <c r="M140" s="138"/>
    </row>
    <row r="141" spans="11:13" x14ac:dyDescent="0.25">
      <c r="K141" s="138"/>
      <c r="L141" s="138"/>
      <c r="M141" s="138"/>
    </row>
    <row r="142" spans="11:13" x14ac:dyDescent="0.25">
      <c r="K142" s="138"/>
      <c r="L142" s="138"/>
      <c r="M142" s="138"/>
    </row>
    <row r="143" spans="11:13" x14ac:dyDescent="0.25">
      <c r="K143" s="138"/>
      <c r="L143" s="138"/>
      <c r="M143" s="138"/>
    </row>
    <row r="144" spans="11:13" x14ac:dyDescent="0.25">
      <c r="K144" s="138"/>
      <c r="L144" s="138"/>
      <c r="M144" s="138"/>
    </row>
    <row r="145" spans="11:13" x14ac:dyDescent="0.25">
      <c r="K145" s="138"/>
      <c r="L145" s="138"/>
      <c r="M145" s="138"/>
    </row>
    <row r="146" spans="11:13" x14ac:dyDescent="0.25">
      <c r="K146" s="138"/>
      <c r="L146" s="138"/>
      <c r="M146" s="138"/>
    </row>
    <row r="147" spans="11:13" x14ac:dyDescent="0.25">
      <c r="K147" s="138"/>
      <c r="L147" s="138"/>
      <c r="M147" s="138"/>
    </row>
    <row r="148" spans="11:13" x14ac:dyDescent="0.25">
      <c r="K148" s="138"/>
      <c r="L148" s="138"/>
      <c r="M148" s="138"/>
    </row>
    <row r="149" spans="11:13" x14ac:dyDescent="0.25">
      <c r="K149" s="138"/>
      <c r="L149" s="138"/>
      <c r="M149" s="138"/>
    </row>
    <row r="150" spans="11:13" x14ac:dyDescent="0.25">
      <c r="K150" s="138"/>
      <c r="L150" s="138"/>
      <c r="M150" s="138"/>
    </row>
    <row r="151" spans="11:13" x14ac:dyDescent="0.25">
      <c r="K151" s="138"/>
      <c r="L151" s="138"/>
      <c r="M151" s="138"/>
    </row>
    <row r="152" spans="11:13" x14ac:dyDescent="0.25">
      <c r="K152" s="138"/>
      <c r="L152" s="138"/>
      <c r="M152" s="138"/>
    </row>
    <row r="153" spans="11:13" x14ac:dyDescent="0.25">
      <c r="K153" s="138"/>
      <c r="L153" s="138"/>
      <c r="M153" s="138"/>
    </row>
    <row r="154" spans="11:13" x14ac:dyDescent="0.25">
      <c r="K154" s="138"/>
      <c r="L154" s="138"/>
      <c r="M154" s="138"/>
    </row>
    <row r="155" spans="11:13" x14ac:dyDescent="0.25">
      <c r="K155" s="138"/>
      <c r="L155" s="138"/>
      <c r="M155" s="138"/>
    </row>
    <row r="156" spans="11:13" x14ac:dyDescent="0.25">
      <c r="K156" s="138"/>
      <c r="L156" s="138"/>
      <c r="M156" s="138"/>
    </row>
    <row r="157" spans="11:13" x14ac:dyDescent="0.25">
      <c r="K157" s="138"/>
      <c r="L157" s="138"/>
      <c r="M157" s="138"/>
    </row>
    <row r="158" spans="11:13" x14ac:dyDescent="0.25">
      <c r="K158" s="138"/>
      <c r="L158" s="138"/>
      <c r="M158" s="138"/>
    </row>
    <row r="159" spans="11:13" x14ac:dyDescent="0.25">
      <c r="K159" s="138"/>
      <c r="L159" s="138"/>
      <c r="M159" s="138"/>
    </row>
    <row r="160" spans="11:13" x14ac:dyDescent="0.25">
      <c r="K160" s="138"/>
      <c r="L160" s="138"/>
      <c r="M160" s="138"/>
    </row>
    <row r="161" spans="11:13" x14ac:dyDescent="0.25">
      <c r="K161" s="138"/>
      <c r="L161" s="138"/>
      <c r="M161" s="138"/>
    </row>
    <row r="162" spans="11:13" x14ac:dyDescent="0.25">
      <c r="K162" s="138"/>
      <c r="L162" s="138"/>
      <c r="M162" s="138"/>
    </row>
    <row r="163" spans="11:13" x14ac:dyDescent="0.25">
      <c r="K163" s="138"/>
      <c r="L163" s="138"/>
      <c r="M163" s="138"/>
    </row>
    <row r="164" spans="11:13" x14ac:dyDescent="0.25">
      <c r="K164" s="138"/>
      <c r="L164" s="138"/>
      <c r="M164" s="138"/>
    </row>
    <row r="165" spans="11:13" x14ac:dyDescent="0.25">
      <c r="K165" s="138"/>
      <c r="L165" s="138"/>
      <c r="M165" s="138"/>
    </row>
    <row r="166" spans="11:13" x14ac:dyDescent="0.25">
      <c r="K166" s="138"/>
      <c r="L166" s="138"/>
      <c r="M166" s="138"/>
    </row>
    <row r="167" spans="11:13" x14ac:dyDescent="0.25">
      <c r="K167" s="138"/>
      <c r="L167" s="138"/>
      <c r="M167" s="138"/>
    </row>
    <row r="168" spans="11:13" x14ac:dyDescent="0.25">
      <c r="K168" s="138"/>
      <c r="L168" s="138"/>
      <c r="M168" s="138"/>
    </row>
    <row r="169" spans="11:13" x14ac:dyDescent="0.25">
      <c r="K169" s="138"/>
      <c r="L169" s="138"/>
      <c r="M169" s="138"/>
    </row>
    <row r="170" spans="11:13" x14ac:dyDescent="0.25">
      <c r="K170" s="138"/>
      <c r="L170" s="138"/>
      <c r="M170" s="138"/>
    </row>
    <row r="171" spans="11:13" x14ac:dyDescent="0.25">
      <c r="K171" s="138"/>
      <c r="L171" s="138"/>
      <c r="M171" s="138"/>
    </row>
    <row r="172" spans="11:13" x14ac:dyDescent="0.25">
      <c r="K172" s="138"/>
      <c r="L172" s="138"/>
      <c r="M172" s="138"/>
    </row>
    <row r="173" spans="11:13" x14ac:dyDescent="0.25">
      <c r="K173" s="138"/>
      <c r="L173" s="138"/>
      <c r="M173" s="138"/>
    </row>
    <row r="174" spans="11:13" x14ac:dyDescent="0.25">
      <c r="K174" s="138"/>
      <c r="L174" s="138"/>
      <c r="M174" s="138"/>
    </row>
    <row r="175" spans="11:13" x14ac:dyDescent="0.25">
      <c r="K175" s="138"/>
      <c r="L175" s="138"/>
      <c r="M175" s="138"/>
    </row>
    <row r="176" spans="11:13" x14ac:dyDescent="0.25">
      <c r="K176" s="138"/>
      <c r="L176" s="138"/>
      <c r="M176" s="138"/>
    </row>
    <row r="177" spans="11:13" x14ac:dyDescent="0.25">
      <c r="K177" s="138"/>
      <c r="L177" s="138"/>
      <c r="M177" s="138"/>
    </row>
    <row r="178" spans="11:13" x14ac:dyDescent="0.25">
      <c r="K178" s="138"/>
      <c r="L178" s="138"/>
      <c r="M178" s="138"/>
    </row>
    <row r="179" spans="11:13" x14ac:dyDescent="0.25">
      <c r="K179" s="138"/>
      <c r="L179" s="138"/>
      <c r="M179" s="138"/>
    </row>
    <row r="180" spans="11:13" x14ac:dyDescent="0.25">
      <c r="K180" s="138"/>
      <c r="L180" s="138"/>
      <c r="M180" s="138"/>
    </row>
    <row r="181" spans="11:13" x14ac:dyDescent="0.25">
      <c r="K181" s="138"/>
      <c r="L181" s="138"/>
      <c r="M181" s="138"/>
    </row>
    <row r="182" spans="11:13" x14ac:dyDescent="0.25">
      <c r="K182" s="138"/>
      <c r="L182" s="138"/>
      <c r="M182" s="138"/>
    </row>
    <row r="183" spans="11:13" x14ac:dyDescent="0.25">
      <c r="K183" s="138"/>
      <c r="L183" s="138"/>
      <c r="M183" s="138"/>
    </row>
    <row r="184" spans="11:13" x14ac:dyDescent="0.25">
      <c r="K184" s="138"/>
      <c r="L184" s="138"/>
      <c r="M184" s="138"/>
    </row>
    <row r="185" spans="11:13" x14ac:dyDescent="0.25">
      <c r="K185" s="138"/>
      <c r="L185" s="138"/>
      <c r="M185" s="138"/>
    </row>
    <row r="186" spans="11:13" x14ac:dyDescent="0.25">
      <c r="K186" s="138"/>
      <c r="L186" s="138"/>
      <c r="M186" s="138"/>
    </row>
    <row r="187" spans="11:13" x14ac:dyDescent="0.25">
      <c r="K187" s="138"/>
      <c r="L187" s="138"/>
      <c r="M187" s="138"/>
    </row>
    <row r="188" spans="11:13" x14ac:dyDescent="0.25">
      <c r="K188" s="138"/>
      <c r="L188" s="138"/>
      <c r="M188" s="138"/>
    </row>
    <row r="189" spans="11:13" x14ac:dyDescent="0.25">
      <c r="K189" s="138"/>
      <c r="L189" s="138"/>
      <c r="M189" s="138"/>
    </row>
    <row r="190" spans="11:13" x14ac:dyDescent="0.25">
      <c r="K190" s="138"/>
      <c r="L190" s="138"/>
      <c r="M190" s="138"/>
    </row>
    <row r="191" spans="11:13" x14ac:dyDescent="0.25">
      <c r="K191" s="138"/>
      <c r="L191" s="138"/>
      <c r="M191" s="138"/>
    </row>
    <row r="192" spans="11:13" x14ac:dyDescent="0.25">
      <c r="K192" s="138"/>
      <c r="L192" s="138"/>
      <c r="M192" s="138"/>
    </row>
    <row r="193" spans="11:13" x14ac:dyDescent="0.25">
      <c r="K193" s="138"/>
      <c r="L193" s="138"/>
      <c r="M193" s="138"/>
    </row>
    <row r="194" spans="11:13" x14ac:dyDescent="0.25">
      <c r="K194" s="138"/>
      <c r="L194" s="138"/>
      <c r="M194" s="138"/>
    </row>
    <row r="195" spans="11:13" x14ac:dyDescent="0.25">
      <c r="K195" s="138"/>
      <c r="L195" s="138"/>
      <c r="M195" s="138"/>
    </row>
    <row r="196" spans="11:13" x14ac:dyDescent="0.25">
      <c r="K196" s="138"/>
      <c r="L196" s="138"/>
      <c r="M196" s="138"/>
    </row>
    <row r="197" spans="11:13" x14ac:dyDescent="0.25">
      <c r="K197" s="138"/>
      <c r="L197" s="138"/>
      <c r="M197" s="138"/>
    </row>
    <row r="198" spans="11:13" x14ac:dyDescent="0.25">
      <c r="K198" s="138"/>
      <c r="L198" s="138"/>
      <c r="M198" s="138"/>
    </row>
    <row r="199" spans="11:13" x14ac:dyDescent="0.25">
      <c r="K199" s="138"/>
      <c r="L199" s="138"/>
      <c r="M199" s="138"/>
    </row>
    <row r="200" spans="11:13" x14ac:dyDescent="0.25">
      <c r="K200" s="138"/>
      <c r="L200" s="138"/>
      <c r="M200" s="138"/>
    </row>
    <row r="201" spans="11:13" x14ac:dyDescent="0.25">
      <c r="K201" s="138"/>
      <c r="L201" s="138"/>
      <c r="M201" s="138"/>
    </row>
    <row r="202" spans="11:13" x14ac:dyDescent="0.25">
      <c r="K202" s="138"/>
      <c r="L202" s="138"/>
      <c r="M202" s="138"/>
    </row>
    <row r="203" spans="11:13" x14ac:dyDescent="0.25">
      <c r="K203" s="138"/>
      <c r="L203" s="138"/>
      <c r="M203" s="138"/>
    </row>
    <row r="204" spans="11:13" x14ac:dyDescent="0.25">
      <c r="K204" s="138"/>
      <c r="L204" s="138"/>
      <c r="M204" s="138"/>
    </row>
  </sheetData>
  <autoFilter ref="A1:AZ18" xr:uid="{88621948-3825-8D4E-9B84-10DAF6884FFE}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75585-963B-4714-A55B-796BAB32F3A2}">
          <x14:formula1>
            <xm:f>'C:\Users\mtownsend\Documents\GitHub\ebSiena-DemoSystemData\Prospects\HomeSend\XML Deal Generator\[XMLTXNGenerator-MASTER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2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2019-09-17T12:55:33Z</cp:lastPrinted>
  <dcterms:created xsi:type="dcterms:W3CDTF">2019-09-06T14:00:35Z</dcterms:created>
  <dcterms:modified xsi:type="dcterms:W3CDTF">2019-09-18T10:30:01Z</dcterms:modified>
</cp:coreProperties>
</file>