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inance\Treasury\_AB working docs\TMS\TMS Vendors\Eurobase\Cases\"/>
    </mc:Choice>
  </mc:AlternateContent>
  <xr:revisionPtr revIDLastSave="0" documentId="13_ncr:1_{F7346EBB-E1E2-4BEE-A790-BD60F789BDD6}" xr6:coauthVersionLast="44" xr6:coauthVersionMax="44" xr10:uidLastSave="{00000000-0000-0000-0000-000000000000}"/>
  <bookViews>
    <workbookView xWindow="-110" yWindow="-110" windowWidth="19420" windowHeight="12420" xr2:uid="{6D542B46-E617-49B7-BD2E-D210654001B2}"/>
  </bookViews>
  <sheets>
    <sheet name="Case 2" sheetId="3" r:id="rId1"/>
    <sheet name="Instructions" sheetId="1" r:id="rId2"/>
    <sheet name="Balance represent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6" i="1"/>
  <c r="E5" i="1"/>
  <c r="F90" i="2" l="1"/>
  <c r="F89" i="2" s="1"/>
  <c r="G98" i="2"/>
  <c r="G39" i="2"/>
  <c r="F74" i="2"/>
  <c r="F72" i="2" s="1"/>
  <c r="F48" i="2"/>
  <c r="F47" i="2" s="1"/>
  <c r="F45" i="2" s="1"/>
  <c r="F58" i="2" s="1"/>
  <c r="G78" i="2"/>
  <c r="G58" i="2"/>
  <c r="F38" i="2"/>
  <c r="G40" i="2"/>
  <c r="G38" i="2"/>
  <c r="D19" i="2"/>
  <c r="C19" i="2"/>
  <c r="F68" i="2" l="1"/>
  <c r="D91" i="2"/>
  <c r="D89" i="2" s="1"/>
  <c r="C91" i="2"/>
  <c r="F94" i="2"/>
  <c r="F92" i="2" s="1"/>
  <c r="F36" i="2"/>
  <c r="F35" i="2" s="1"/>
  <c r="F39" i="2" s="1"/>
  <c r="F40" i="2" s="1"/>
  <c r="C37" i="2"/>
  <c r="C35" i="2" s="1"/>
  <c r="C39" i="2" s="1"/>
  <c r="D4" i="2"/>
  <c r="D3" i="2" s="1"/>
  <c r="D18" i="2" s="1"/>
  <c r="D20" i="2" s="1"/>
  <c r="C4" i="2"/>
  <c r="C23" i="2" l="1"/>
  <c r="C3" i="2"/>
  <c r="C18" i="2" s="1"/>
  <c r="C20" i="2" s="1"/>
  <c r="F88" i="2"/>
  <c r="F67" i="2"/>
  <c r="F65" i="2" s="1"/>
  <c r="F78" i="2" s="1"/>
  <c r="C111" i="2"/>
  <c r="C109" i="2" s="1"/>
  <c r="C89" i="2"/>
  <c r="F110" i="2"/>
  <c r="F109" i="2" s="1"/>
  <c r="D23" i="2"/>
  <c r="D111" i="2"/>
  <c r="D109" i="2" s="1"/>
  <c r="D37" i="2"/>
  <c r="D35" i="2" s="1"/>
  <c r="D39" i="2" s="1"/>
  <c r="C57" i="2"/>
  <c r="F56" i="2"/>
  <c r="F55" i="2" s="1"/>
  <c r="F59" i="2" s="1"/>
  <c r="F60" i="2" s="1"/>
  <c r="G94" i="2"/>
  <c r="F114" i="2"/>
  <c r="F112" i="2" s="1"/>
  <c r="G72" i="2"/>
  <c r="G74" i="2"/>
  <c r="C42" i="2"/>
  <c r="C58" i="2" s="1"/>
  <c r="G92" i="2"/>
  <c r="F107" i="2" l="1"/>
  <c r="F87" i="2"/>
  <c r="F85" i="2" s="1"/>
  <c r="F98" i="2" s="1"/>
  <c r="C60" i="2"/>
  <c r="C43" i="2"/>
  <c r="C22" i="2"/>
  <c r="C38" i="2" s="1"/>
  <c r="C40" i="2" s="1"/>
  <c r="D57" i="2"/>
  <c r="D55" i="2" s="1"/>
  <c r="D59" i="2" s="1"/>
  <c r="C55" i="2"/>
  <c r="C59" i="2" s="1"/>
  <c r="D42" i="2"/>
  <c r="D58" i="2" s="1"/>
  <c r="D60" i="2" s="1"/>
  <c r="D22" i="2"/>
  <c r="D38" i="2" s="1"/>
  <c r="D40" i="2" s="1"/>
  <c r="G110" i="2"/>
  <c r="G109" i="2" s="1"/>
  <c r="D43" i="2"/>
  <c r="D62" i="2" s="1"/>
  <c r="D78" i="2" s="1"/>
  <c r="C77" i="2"/>
  <c r="G56" i="2"/>
  <c r="G55" i="2" s="1"/>
  <c r="G59" i="2" s="1"/>
  <c r="G60" i="2" s="1"/>
  <c r="F76" i="2"/>
  <c r="F75" i="2" s="1"/>
  <c r="F79" i="2" s="1"/>
  <c r="F80" i="2" s="1"/>
  <c r="C97" i="2"/>
  <c r="C95" i="2" s="1"/>
  <c r="C99" i="2" s="1"/>
  <c r="G114" i="2"/>
  <c r="G112" i="2"/>
  <c r="C62" i="2" l="1"/>
  <c r="C78" i="2" s="1"/>
  <c r="C63" i="2"/>
  <c r="D77" i="2"/>
  <c r="D75" i="2" s="1"/>
  <c r="D79" i="2" s="1"/>
  <c r="C75" i="2"/>
  <c r="C79" i="2" s="1"/>
  <c r="D80" i="2"/>
  <c r="G107" i="2"/>
  <c r="G105" i="2" s="1"/>
  <c r="G118" i="2" s="1"/>
  <c r="F105" i="2"/>
  <c r="F118" i="2" s="1"/>
  <c r="F96" i="2"/>
  <c r="G76" i="2"/>
  <c r="G75" i="2" s="1"/>
  <c r="G79" i="2" s="1"/>
  <c r="G80" i="2" s="1"/>
  <c r="D63" i="2"/>
  <c r="D82" i="2" s="1"/>
  <c r="D98" i="2" s="1"/>
  <c r="C117" i="2"/>
  <c r="C115" i="2" s="1"/>
  <c r="C119" i="2" s="1"/>
  <c r="D97" i="2"/>
  <c r="D95" i="2" s="1"/>
  <c r="D99" i="2" s="1"/>
  <c r="D100" i="2" l="1"/>
  <c r="F116" i="2"/>
  <c r="F115" i="2" s="1"/>
  <c r="F119" i="2" s="1"/>
  <c r="F120" i="2" s="1"/>
  <c r="F95" i="2"/>
  <c r="F99" i="2" s="1"/>
  <c r="F100" i="2" s="1"/>
  <c r="C82" i="2"/>
  <c r="C98" i="2" s="1"/>
  <c r="C100" i="2" s="1"/>
  <c r="C83" i="2"/>
  <c r="G96" i="2"/>
  <c r="G95" i="2" s="1"/>
  <c r="G99" i="2" s="1"/>
  <c r="G100" i="2" s="1"/>
  <c r="C80" i="2"/>
  <c r="D83" i="2"/>
  <c r="D102" i="2" s="1"/>
  <c r="D118" i="2" s="1"/>
  <c r="D117" i="2"/>
  <c r="D115" i="2" s="1"/>
  <c r="D119" i="2" s="1"/>
  <c r="C102" i="2" l="1"/>
  <c r="C118" i="2" s="1"/>
  <c r="C120" i="2" s="1"/>
  <c r="C103" i="2"/>
  <c r="G116" i="2"/>
  <c r="G115" i="2" s="1"/>
  <c r="G119" i="2" s="1"/>
  <c r="G120" i="2" s="1"/>
  <c r="D120" i="2"/>
  <c r="D103" i="2"/>
</calcChain>
</file>

<file path=xl/sharedStrings.xml><?xml version="1.0" encoding="utf-8"?>
<sst xmlns="http://schemas.openxmlformats.org/spreadsheetml/2006/main" count="175" uniqueCount="49">
  <si>
    <t>Customer payment instructions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</si>
  <si>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</si>
  <si>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</si>
  <si>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</si>
  <si>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</si>
  <si>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</si>
  <si>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</si>
  <si>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</si>
  <si>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</si>
  <si>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BDT</t>
  </si>
  <si>
    <t>Time</t>
  </si>
  <si>
    <t>Case 2</t>
  </si>
  <si>
    <t>Forecasted USD</t>
  </si>
  <si>
    <t>Actual USD</t>
  </si>
  <si>
    <t>Open Balance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</si>
  <si>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</si>
  <si>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</si>
  <si>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</si>
  <si>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</si>
  <si>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</si>
  <si>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</si>
  <si>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</si>
  <si>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</si>
  <si>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 xml:space="preserve">Bangladesh Bank </t>
  </si>
  <si>
    <t xml:space="preserve">Accounts </t>
  </si>
  <si>
    <t>Funding method</t>
  </si>
  <si>
    <t>FX management</t>
  </si>
  <si>
    <t>Cash flow control</t>
  </si>
  <si>
    <t>Lock-in activity</t>
  </si>
  <si>
    <t>Actions</t>
  </si>
  <si>
    <t>Issue a real-time liquidity dashboard in line with Instructions indicated</t>
  </si>
  <si>
    <t>Show step by step how balance is changing, when and why</t>
  </si>
  <si>
    <t>YES</t>
  </si>
  <si>
    <t>Define opening balace on T+1 BDT and USD</t>
  </si>
  <si>
    <t xml:space="preserve">Calculate Total revenue and trading PnL regular FX and Lock in FX </t>
  </si>
  <si>
    <t>Closing statement Partner _day T</t>
  </si>
  <si>
    <t>Account Currency</t>
  </si>
  <si>
    <t>Amount BDT</t>
  </si>
  <si>
    <t>Amount USD</t>
  </si>
  <si>
    <t>Ledger</t>
  </si>
  <si>
    <t xml:space="preserve">BDT     </t>
  </si>
  <si>
    <t xml:space="preserve">USD </t>
  </si>
  <si>
    <t>Bank (Acc only in hard ccy)</t>
  </si>
  <si>
    <t>USD 33500</t>
  </si>
  <si>
    <t>BDT funds from conversion are available only 30 min after the trade</t>
  </si>
  <si>
    <t>HS is converting USD into BDT in line with forecasted balance in BDT</t>
  </si>
  <si>
    <t>HS is funding in advance USD account via cash transfer (in this example we assume immediate available in actual balance)</t>
  </si>
  <si>
    <t>Forecasted BDT-Ledger</t>
  </si>
  <si>
    <t>Actual BDT -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</si>
</sst>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3" fontId="0" fillId="0" borderId="0" xfId="0" applyNumberFormat="1" applyAlignment="1">
      <alignment horizontal="center"/>
    </xf>
    <xf numFmtId="0" fontId="6" fillId="0" borderId="13" xfId="0" applyFont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3" fontId="0" fillId="7" borderId="12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43" fontId="0" fillId="8" borderId="0" xfId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3" fontId="0" fillId="9" borderId="12" xfId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43" fontId="5" fillId="10" borderId="12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43" fontId="0" fillId="11" borderId="0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3" fontId="0" fillId="11" borderId="7" xfId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center"/>
    </xf>
    <xf numFmtId="0" fontId="0" fillId="6" borderId="0" xfId="0" applyFill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14" xfId="0" applyBorder="1"/>
    <xf numFmtId="0" fontId="7" fillId="0" borderId="14" xfId="0" applyFont="1" applyBorder="1" applyAlignment="1">
      <alignment horizontal="left" inden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0" xfId="0" applyFont="1" applyBorder="1" applyAlignment="1">
      <alignment horizontal="left"/>
    </xf>
    <xf numFmtId="164" fontId="5" fillId="5" borderId="7" xfId="5" applyNumberFormat="1" applyBorder="1" applyAlignment="1">
      <alignment horizontal="center"/>
    </xf>
    <xf numFmtId="0" fontId="0" fillId="6" borderId="7" xfId="0" applyFill="1" applyBorder="1"/>
    <xf numFmtId="0" fontId="8" fillId="0" borderId="14" xfId="0" applyFont="1" applyBorder="1" applyAlignment="1">
      <alignment horizontal="left" indent="1"/>
    </xf>
    <xf numFmtId="0" fontId="0" fillId="13" borderId="12" xfId="0" applyFill="1" applyBorder="1"/>
    <xf numFmtId="0" fontId="5" fillId="13" borderId="12" xfId="5" applyFill="1" applyBorder="1"/>
    <xf numFmtId="164" fontId="5" fillId="5" borderId="0" xfId="5" applyNumberFormat="1" applyBorder="1" applyAlignment="1">
      <alignment horizontal="center"/>
    </xf>
    <xf numFmtId="0" fontId="0" fillId="6" borderId="0" xfId="0" applyFill="1" applyBorder="1"/>
    <xf numFmtId="43" fontId="2" fillId="2" borderId="0" xfId="2" applyNumberFormat="1" applyBorder="1" applyAlignment="1">
      <alignment horizontal="center"/>
    </xf>
    <xf numFmtId="0" fontId="0" fillId="13" borderId="0" xfId="0" applyFill="1" applyBorder="1"/>
    <xf numFmtId="43" fontId="9" fillId="13" borderId="0" xfId="4" applyNumberFormat="1" applyFont="1" applyFill="1" applyBorder="1" applyAlignment="1">
      <alignment horizontal="left" indent="1"/>
    </xf>
    <xf numFmtId="43" fontId="5" fillId="12" borderId="0" xfId="0" applyNumberFormat="1" applyFont="1" applyFill="1" applyBorder="1" applyAlignment="1">
      <alignment horizontal="center"/>
    </xf>
    <xf numFmtId="43" fontId="3" fillId="3" borderId="0" xfId="3" applyNumberFormat="1" applyBorder="1" applyAlignment="1">
      <alignment horizontal="center"/>
    </xf>
    <xf numFmtId="43" fontId="3" fillId="3" borderId="0" xfId="3" applyNumberFormat="1" applyBorder="1"/>
    <xf numFmtId="43" fontId="5" fillId="1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5" fillId="5" borderId="0" xfId="5" applyNumberFormat="1" applyBorder="1" applyAlignment="1">
      <alignment horizontal="center"/>
    </xf>
    <xf numFmtId="164" fontId="5" fillId="12" borderId="0" xfId="0" applyNumberFormat="1" applyFont="1" applyFill="1" applyBorder="1"/>
    <xf numFmtId="43" fontId="5" fillId="12" borderId="0" xfId="5" applyNumberFormat="1" applyFont="1" applyFill="1" applyBorder="1" applyAlignment="1">
      <alignment horizontal="center"/>
    </xf>
    <xf numFmtId="164" fontId="5" fillId="5" borderId="11" xfId="5" applyNumberFormat="1" applyBorder="1" applyAlignment="1">
      <alignment horizontal="center"/>
    </xf>
    <xf numFmtId="43" fontId="2" fillId="2" borderId="11" xfId="2" applyNumberFormat="1" applyBorder="1" applyAlignment="1">
      <alignment horizontal="center"/>
    </xf>
    <xf numFmtId="43" fontId="1" fillId="13" borderId="11" xfId="2" applyNumberFormat="1" applyFont="1" applyFill="1" applyBorder="1" applyAlignment="1">
      <alignment horizontal="center"/>
    </xf>
    <xf numFmtId="43" fontId="1" fillId="13" borderId="0" xfId="2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5" fillId="5" borderId="6" xfId="5" applyNumberFormat="1" applyBorder="1" applyAlignment="1">
      <alignment horizontal="center"/>
    </xf>
    <xf numFmtId="43" fontId="5" fillId="12" borderId="11" xfId="0" applyNumberFormat="1" applyFont="1" applyFill="1" applyBorder="1" applyAlignment="1">
      <alignment horizontal="center"/>
    </xf>
    <xf numFmtId="43" fontId="3" fillId="3" borderId="11" xfId="3" applyNumberFormat="1" applyBorder="1" applyAlignment="1">
      <alignment horizontal="center"/>
    </xf>
    <xf numFmtId="164" fontId="5" fillId="5" borderId="12" xfId="5" applyNumberFormat="1" applyBorder="1" applyAlignment="1">
      <alignment horizontal="center"/>
    </xf>
    <xf numFmtId="43" fontId="5" fillId="12" borderId="11" xfId="5" applyNumberFormat="1" applyFont="1" applyFill="1" applyBorder="1" applyAlignment="1">
      <alignment horizontal="center"/>
    </xf>
    <xf numFmtId="43" fontId="5" fillId="5" borderId="12" xfId="5" applyNumberFormat="1" applyBorder="1" applyAlignment="1">
      <alignment horizontal="center"/>
    </xf>
    <xf numFmtId="164" fontId="5" fillId="5" borderId="8" xfId="5" applyNumberFormat="1" applyBorder="1" applyAlignment="1">
      <alignment horizontal="center"/>
    </xf>
    <xf numFmtId="43" fontId="9" fillId="4" borderId="0" xfId="4" applyNumberFormat="1" applyFont="1" applyBorder="1" applyAlignment="1">
      <alignment horizontal="left" indent="1"/>
    </xf>
    <xf numFmtId="43" fontId="2" fillId="2" borderId="12" xfId="2" applyNumberFormat="1" applyBorder="1" applyAlignment="1">
      <alignment horizontal="center"/>
    </xf>
    <xf numFmtId="43" fontId="5" fillId="12" borderId="12" xfId="0" applyNumberFormat="1" applyFont="1" applyFill="1" applyBorder="1"/>
    <xf numFmtId="43" fontId="3" fillId="3" borderId="12" xfId="3" applyNumberFormat="1" applyBorder="1"/>
    <xf numFmtId="164" fontId="5" fillId="12" borderId="12" xfId="0" applyNumberFormat="1" applyFont="1" applyFill="1" applyBorder="1"/>
    <xf numFmtId="0" fontId="0" fillId="0" borderId="0" xfId="0" applyAlignment="1">
      <alignment wrapText="1"/>
    </xf>
    <xf numFmtId="20" fontId="0" fillId="7" borderId="11" xfId="0" applyNumberFormat="1" applyFill="1" applyBorder="1" applyAlignment="1">
      <alignment horizontal="center"/>
    </xf>
    <xf numFmtId="20" fontId="0" fillId="8" borderId="11" xfId="0" applyNumberFormat="1" applyFill="1" applyBorder="1" applyAlignment="1">
      <alignment horizontal="center"/>
    </xf>
    <xf numFmtId="20" fontId="0" fillId="9" borderId="11" xfId="0" applyNumberFormat="1" applyFill="1" applyBorder="1" applyAlignment="1">
      <alignment horizontal="center"/>
    </xf>
    <xf numFmtId="20" fontId="5" fillId="10" borderId="11" xfId="0" applyNumberFormat="1" applyFont="1" applyFill="1" applyBorder="1" applyAlignment="1">
      <alignment horizontal="center"/>
    </xf>
    <xf numFmtId="20" fontId="0" fillId="11" borderId="1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9" borderId="12" xfId="0" applyNumberFormat="1" applyFill="1" applyBorder="1" applyAlignment="1">
      <alignment horizontal="center"/>
    </xf>
    <xf numFmtId="43" fontId="0" fillId="11" borderId="12" xfId="1" applyFont="1" applyFill="1" applyBorder="1" applyAlignment="1">
      <alignment horizontal="center"/>
    </xf>
    <xf numFmtId="43" fontId="0" fillId="11" borderId="8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6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181-D43C-46C8-9447-F36FC01C3567}">
  <dimension ref="A1:B13"/>
  <sheetViews>
    <sheetView tabSelected="1" workbookViewId="0">
      <selection activeCell="B19" sqref="B19"/>
    </sheetView>
  </sheetViews>
  <sheetFormatPr defaultRowHeight="14.5" x14ac:dyDescent="0.35"/>
  <cols>
    <col min="1" max="1" width="33.81640625" customWidth="1"/>
    <col min="2" max="2" width="64.08984375" customWidth="1"/>
  </cols>
  <sheetData>
    <row r="1" spans="1:2" x14ac:dyDescent="0.35">
      <c r="A1" s="39" t="s">
        <v>11</v>
      </c>
      <c r="B1" t="s">
        <v>42</v>
      </c>
    </row>
    <row r="2" spans="1:2" x14ac:dyDescent="0.35">
      <c r="A2" t="s">
        <v>24</v>
      </c>
      <c r="B2" t="s">
        <v>41</v>
      </c>
    </row>
    <row r="3" spans="1:2" x14ac:dyDescent="0.35">
      <c r="A3" t="s">
        <v>39</v>
      </c>
      <c r="B3" t="s">
        <v>40</v>
      </c>
    </row>
    <row r="4" spans="1:2" ht="42" customHeight="1" x14ac:dyDescent="0.35">
      <c r="A4" t="s">
        <v>25</v>
      </c>
      <c r="B4" s="88" t="s">
        <v>46</v>
      </c>
    </row>
    <row r="5" spans="1:2" x14ac:dyDescent="0.35">
      <c r="A5" t="s">
        <v>26</v>
      </c>
      <c r="B5" t="s">
        <v>45</v>
      </c>
    </row>
    <row r="6" spans="1:2" x14ac:dyDescent="0.35">
      <c r="A6" t="s">
        <v>27</v>
      </c>
      <c r="B6" t="s">
        <v>44</v>
      </c>
    </row>
    <row r="7" spans="1:2" x14ac:dyDescent="0.35">
      <c r="A7" t="s">
        <v>28</v>
      </c>
      <c r="B7" t="s">
        <v>32</v>
      </c>
    </row>
    <row r="8" spans="1:2" x14ac:dyDescent="0.35">
      <c r="A8" t="s">
        <v>35</v>
      </c>
      <c r="B8" t="s">
        <v>43</v>
      </c>
    </row>
    <row r="10" spans="1:2" x14ac:dyDescent="0.35">
      <c r="A10" s="39" t="s">
        <v>29</v>
      </c>
      <c r="B10" t="s">
        <v>30</v>
      </c>
    </row>
    <row r="11" spans="1:2" x14ac:dyDescent="0.35">
      <c r="B11" t="s">
        <v>31</v>
      </c>
    </row>
    <row r="12" spans="1:2" x14ac:dyDescent="0.35">
      <c r="B12" t="s">
        <v>33</v>
      </c>
    </row>
    <row r="13" spans="1:2" x14ac:dyDescent="0.35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85D-135C-4D1E-91B6-AC40D853FE1F}">
  <dimension ref="A1:P13"/>
  <sheetViews>
    <sheetView workbookViewId="0">
      <selection activeCell="H21" sqref="H21"/>
    </sheetView>
  </sheetViews>
  <sheetFormatPr defaultColWidth="18.453125" defaultRowHeight="14.5" x14ac:dyDescent="0.35"/>
  <cols>
    <col min="1" max="3" width="18.453125" style="1"/>
    <col min="4" max="4" width="0" style="1" hidden="1" customWidth="1"/>
    <col min="5" max="16" width="18.453125" style="1"/>
  </cols>
  <sheetData>
    <row r="1" spans="1:15" ht="19" thickBot="1" x14ac:dyDescent="0.5">
      <c r="A1" s="13" t="s">
        <v>11</v>
      </c>
      <c r="B1" s="103" t="s">
        <v>0</v>
      </c>
      <c r="C1" s="104"/>
      <c r="D1" s="104"/>
      <c r="E1" s="105"/>
      <c r="F1" s="100" t="s">
        <v>1</v>
      </c>
      <c r="G1" s="101"/>
      <c r="H1" s="100" t="s">
        <v>2</v>
      </c>
      <c r="I1" s="102"/>
      <c r="J1" s="101"/>
      <c r="K1" s="100" t="s">
        <v>3</v>
      </c>
      <c r="L1" s="102"/>
      <c r="M1" s="101"/>
      <c r="N1" s="100" t="s">
        <v>4</v>
      </c>
      <c r="O1" s="101"/>
    </row>
    <row r="2" spans="1:15" ht="15" thickBot="1" x14ac:dyDescent="0.4">
      <c r="A2" s="4" t="s">
        <v>10</v>
      </c>
      <c r="B2" s="66" t="s">
        <v>36</v>
      </c>
      <c r="C2" s="67" t="s">
        <v>37</v>
      </c>
      <c r="D2" s="67" t="s">
        <v>7</v>
      </c>
      <c r="E2" s="67" t="s">
        <v>38</v>
      </c>
      <c r="F2" s="4" t="s">
        <v>5</v>
      </c>
      <c r="G2" s="6" t="s">
        <v>6</v>
      </c>
      <c r="H2" s="4" t="s">
        <v>5</v>
      </c>
      <c r="I2" s="6" t="s">
        <v>6</v>
      </c>
      <c r="J2" s="5" t="s">
        <v>7</v>
      </c>
      <c r="K2" s="6" t="s">
        <v>5</v>
      </c>
      <c r="L2" s="6" t="s">
        <v>6</v>
      </c>
      <c r="M2" s="6" t="s">
        <v>7</v>
      </c>
      <c r="N2" s="4" t="s">
        <v>5</v>
      </c>
      <c r="O2" s="5" t="s">
        <v>6</v>
      </c>
    </row>
    <row r="3" spans="1:15" x14ac:dyDescent="0.35">
      <c r="A3" s="89">
        <v>0.33333333333333331</v>
      </c>
      <c r="B3" s="94"/>
      <c r="C3" s="95"/>
      <c r="D3" s="95"/>
      <c r="E3" s="96"/>
      <c r="F3" s="15" t="s">
        <v>8</v>
      </c>
      <c r="G3" s="17">
        <v>50000</v>
      </c>
      <c r="H3" s="15"/>
      <c r="I3" s="15"/>
      <c r="J3" s="16"/>
      <c r="K3" s="14"/>
      <c r="L3" s="15"/>
      <c r="M3" s="16"/>
      <c r="N3" s="14"/>
      <c r="O3" s="16"/>
    </row>
    <row r="4" spans="1:15" x14ac:dyDescent="0.35">
      <c r="A4" s="90">
        <v>0.34027777777777773</v>
      </c>
      <c r="B4" s="18"/>
      <c r="C4" s="19"/>
      <c r="D4" s="19"/>
      <c r="E4" s="20"/>
      <c r="F4" s="19"/>
      <c r="G4" s="20"/>
      <c r="H4" s="19"/>
      <c r="I4" s="19"/>
      <c r="J4" s="20"/>
      <c r="K4" s="18" t="s">
        <v>8</v>
      </c>
      <c r="L4" s="21">
        <v>5000</v>
      </c>
      <c r="M4" s="20">
        <v>84.754599999999996</v>
      </c>
      <c r="N4" s="18"/>
      <c r="O4" s="20"/>
    </row>
    <row r="5" spans="1:15" x14ac:dyDescent="0.35">
      <c r="A5" s="91">
        <v>0.3611111111111111</v>
      </c>
      <c r="B5" s="22" t="s">
        <v>9</v>
      </c>
      <c r="C5" s="23">
        <v>275132.45</v>
      </c>
      <c r="D5" s="25">
        <v>84.761197999999993</v>
      </c>
      <c r="E5" s="97">
        <f>C5/D5</f>
        <v>3245.9717003999876</v>
      </c>
      <c r="F5" s="25"/>
      <c r="G5" s="24"/>
      <c r="H5" s="25"/>
      <c r="I5" s="25"/>
      <c r="J5" s="24"/>
      <c r="K5" s="22"/>
      <c r="L5" s="25"/>
      <c r="M5" s="24"/>
      <c r="N5" s="22"/>
      <c r="O5" s="24"/>
    </row>
    <row r="6" spans="1:15" x14ac:dyDescent="0.35">
      <c r="A6" s="22"/>
      <c r="B6" s="22" t="s">
        <v>9</v>
      </c>
      <c r="C6" s="23">
        <v>112564.67</v>
      </c>
      <c r="D6" s="25">
        <v>84.761493999999999</v>
      </c>
      <c r="E6" s="97">
        <f>C6/D6</f>
        <v>1328.0165873433048</v>
      </c>
      <c r="F6" s="25"/>
      <c r="G6" s="24"/>
      <c r="H6" s="25"/>
      <c r="I6" s="25"/>
      <c r="J6" s="24"/>
      <c r="K6" s="22"/>
      <c r="L6" s="25"/>
      <c r="M6" s="26"/>
      <c r="N6" s="22"/>
      <c r="O6" s="24"/>
    </row>
    <row r="7" spans="1:15" x14ac:dyDescent="0.35">
      <c r="A7" s="92">
        <v>0.375</v>
      </c>
      <c r="B7" s="27"/>
      <c r="C7" s="28"/>
      <c r="D7" s="28"/>
      <c r="E7" s="29"/>
      <c r="F7" s="28"/>
      <c r="G7" s="29"/>
      <c r="H7" s="28"/>
      <c r="I7" s="28"/>
      <c r="J7" s="29"/>
      <c r="K7" s="27"/>
      <c r="L7" s="28"/>
      <c r="M7" s="29"/>
      <c r="N7" s="27" t="s">
        <v>9</v>
      </c>
      <c r="O7" s="30">
        <v>423000</v>
      </c>
    </row>
    <row r="8" spans="1:15" x14ac:dyDescent="0.35">
      <c r="A8" s="93">
        <v>0.38541666666666669</v>
      </c>
      <c r="B8" s="31" t="s">
        <v>9</v>
      </c>
      <c r="C8" s="32">
        <v>425132.45</v>
      </c>
      <c r="D8" s="34">
        <v>84.761571000000004</v>
      </c>
      <c r="E8" s="98">
        <f>C8/D8</f>
        <v>5015.6273059167343</v>
      </c>
      <c r="F8" s="34"/>
      <c r="G8" s="33"/>
      <c r="H8" s="34" t="s">
        <v>8</v>
      </c>
      <c r="I8" s="32">
        <v>11500</v>
      </c>
      <c r="J8" s="33">
        <v>84.765000000000001</v>
      </c>
      <c r="K8" s="31"/>
      <c r="L8" s="34"/>
      <c r="M8" s="33"/>
      <c r="N8" s="31"/>
      <c r="O8" s="33"/>
    </row>
    <row r="9" spans="1:15" ht="15" thickBot="1" x14ac:dyDescent="0.4">
      <c r="A9" s="35"/>
      <c r="B9" s="35" t="s">
        <v>9</v>
      </c>
      <c r="C9" s="36">
        <v>132564.67000000001</v>
      </c>
      <c r="D9" s="38">
        <v>84.761493999999999</v>
      </c>
      <c r="E9" s="99">
        <f>C9/D9</f>
        <v>1563.9727869827309</v>
      </c>
      <c r="F9" s="38"/>
      <c r="G9" s="37"/>
      <c r="H9" s="38"/>
      <c r="I9" s="38"/>
      <c r="J9" s="37"/>
      <c r="K9" s="35"/>
      <c r="L9" s="38"/>
      <c r="M9" s="37"/>
      <c r="N9" s="35"/>
      <c r="O9" s="37"/>
    </row>
    <row r="13" spans="1:15" x14ac:dyDescent="0.35">
      <c r="C13" s="12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CF7-7169-45F2-BA10-C49EDA131639}">
  <dimension ref="A1:G120"/>
  <sheetViews>
    <sheetView topLeftCell="A48" zoomScale="77" workbookViewId="0">
      <selection activeCell="I8" sqref="I8"/>
    </sheetView>
  </sheetViews>
  <sheetFormatPr defaultColWidth="16.26953125" defaultRowHeight="14.5" x14ac:dyDescent="0.35"/>
  <cols>
    <col min="2" max="2" width="21.453125" customWidth="1"/>
    <col min="6" max="6" width="23" customWidth="1"/>
    <col min="7" max="7" width="19.08984375" customWidth="1"/>
  </cols>
  <sheetData>
    <row r="1" spans="1:7" ht="15" thickBot="1" x14ac:dyDescent="0.4">
      <c r="A1" s="39" t="s">
        <v>10</v>
      </c>
      <c r="B1" s="40" t="s">
        <v>23</v>
      </c>
      <c r="C1" s="41" t="s">
        <v>12</v>
      </c>
      <c r="D1" s="41" t="s">
        <v>13</v>
      </c>
      <c r="E1" s="42"/>
      <c r="F1" s="41" t="s">
        <v>47</v>
      </c>
      <c r="G1" s="41" t="s">
        <v>48</v>
      </c>
    </row>
    <row r="2" spans="1:7" x14ac:dyDescent="0.35">
      <c r="A2" s="106">
        <v>0.33333333333333331</v>
      </c>
      <c r="B2" s="43" t="s">
        <v>14</v>
      </c>
      <c r="C2" s="2"/>
      <c r="D2" s="44"/>
      <c r="E2" s="45"/>
      <c r="F2" s="44"/>
      <c r="G2" s="46"/>
    </row>
    <row r="3" spans="1:7" x14ac:dyDescent="0.35">
      <c r="A3" s="107"/>
      <c r="B3" s="47" t="s">
        <v>1</v>
      </c>
      <c r="C3" s="71">
        <f>+C4-C5</f>
        <v>50000</v>
      </c>
      <c r="D3" s="57">
        <f>+D4-D5</f>
        <v>50000</v>
      </c>
      <c r="E3" s="58"/>
      <c r="F3" s="7"/>
      <c r="G3" s="8"/>
    </row>
    <row r="4" spans="1:7" x14ac:dyDescent="0.35">
      <c r="A4" s="107"/>
      <c r="B4" s="48" t="s">
        <v>15</v>
      </c>
      <c r="C4" s="72">
        <f>+Instructions!G3</f>
        <v>50000</v>
      </c>
      <c r="D4" s="59">
        <f>+Instructions!G3</f>
        <v>50000</v>
      </c>
      <c r="E4" s="58"/>
      <c r="F4" s="7"/>
      <c r="G4" s="8"/>
    </row>
    <row r="5" spans="1:7" x14ac:dyDescent="0.35">
      <c r="A5" s="107"/>
      <c r="B5" s="48" t="s">
        <v>17</v>
      </c>
      <c r="C5" s="73"/>
      <c r="D5" s="74"/>
      <c r="E5" s="58"/>
      <c r="F5" s="7"/>
      <c r="G5" s="8"/>
    </row>
    <row r="6" spans="1:7" x14ac:dyDescent="0.35">
      <c r="A6" s="107"/>
      <c r="B6" s="47" t="s">
        <v>16</v>
      </c>
      <c r="C6" s="75"/>
      <c r="D6" s="11"/>
      <c r="E6" s="58"/>
      <c r="F6" s="7"/>
      <c r="G6" s="8"/>
    </row>
    <row r="7" spans="1:7" x14ac:dyDescent="0.35">
      <c r="A7" s="107"/>
      <c r="B7" s="48" t="s">
        <v>15</v>
      </c>
      <c r="C7" s="75"/>
      <c r="D7" s="11"/>
      <c r="E7" s="58"/>
      <c r="F7" s="7"/>
      <c r="G7" s="8"/>
    </row>
    <row r="8" spans="1:7" x14ac:dyDescent="0.35">
      <c r="A8" s="107"/>
      <c r="B8" s="48" t="s">
        <v>17</v>
      </c>
      <c r="C8" s="75"/>
      <c r="D8" s="11"/>
      <c r="E8" s="58"/>
      <c r="F8" s="7"/>
      <c r="G8" s="8"/>
    </row>
    <row r="9" spans="1:7" x14ac:dyDescent="0.35">
      <c r="A9" s="107"/>
      <c r="B9" s="47" t="s">
        <v>2</v>
      </c>
      <c r="C9" s="75"/>
      <c r="D9" s="11"/>
      <c r="E9" s="58"/>
      <c r="F9" s="7"/>
      <c r="G9" s="8"/>
    </row>
    <row r="10" spans="1:7" x14ac:dyDescent="0.35">
      <c r="A10" s="107"/>
      <c r="B10" s="48" t="s">
        <v>15</v>
      </c>
      <c r="C10" s="75"/>
      <c r="D10" s="11"/>
      <c r="E10" s="58"/>
      <c r="F10" s="7"/>
      <c r="G10" s="8"/>
    </row>
    <row r="11" spans="1:7" x14ac:dyDescent="0.35">
      <c r="A11" s="107"/>
      <c r="B11" s="48" t="s">
        <v>17</v>
      </c>
      <c r="C11" s="75"/>
      <c r="D11" s="11"/>
      <c r="E11" s="58"/>
      <c r="F11" s="7"/>
      <c r="G11" s="8"/>
    </row>
    <row r="12" spans="1:7" x14ac:dyDescent="0.35">
      <c r="A12" s="107"/>
      <c r="B12" s="47" t="s">
        <v>18</v>
      </c>
      <c r="C12" s="75"/>
      <c r="D12" s="11"/>
      <c r="E12" s="58"/>
      <c r="F12" s="7"/>
      <c r="G12" s="8"/>
    </row>
    <row r="13" spans="1:7" x14ac:dyDescent="0.35">
      <c r="A13" s="107"/>
      <c r="B13" s="48" t="s">
        <v>15</v>
      </c>
      <c r="C13" s="75"/>
      <c r="D13" s="11"/>
      <c r="E13" s="58"/>
      <c r="F13" s="7"/>
      <c r="G13" s="8"/>
    </row>
    <row r="14" spans="1:7" x14ac:dyDescent="0.35">
      <c r="A14" s="107"/>
      <c r="B14" s="48" t="s">
        <v>17</v>
      </c>
      <c r="C14" s="75"/>
      <c r="D14" s="11"/>
      <c r="E14" s="58"/>
      <c r="F14" s="7"/>
      <c r="G14" s="8"/>
    </row>
    <row r="15" spans="1:7" x14ac:dyDescent="0.35">
      <c r="A15" s="107"/>
      <c r="B15" s="47" t="s">
        <v>3</v>
      </c>
      <c r="C15" s="75"/>
      <c r="D15" s="11"/>
      <c r="E15" s="58"/>
      <c r="F15" s="7"/>
      <c r="G15" s="8"/>
    </row>
    <row r="16" spans="1:7" x14ac:dyDescent="0.35">
      <c r="A16" s="107"/>
      <c r="B16" s="48" t="s">
        <v>15</v>
      </c>
      <c r="C16" s="75"/>
      <c r="D16" s="11"/>
      <c r="E16" s="58"/>
      <c r="F16" s="7"/>
      <c r="G16" s="8"/>
    </row>
    <row r="17" spans="1:7" x14ac:dyDescent="0.35">
      <c r="A17" s="107"/>
      <c r="B17" s="48" t="s">
        <v>17</v>
      </c>
      <c r="C17" s="75"/>
      <c r="D17" s="11"/>
      <c r="E17" s="58"/>
      <c r="F17" s="7"/>
      <c r="G17" s="8"/>
    </row>
    <row r="18" spans="1:7" x14ac:dyDescent="0.35">
      <c r="A18" s="107"/>
      <c r="B18" s="49" t="s">
        <v>19</v>
      </c>
      <c r="C18" s="71">
        <f>C3+C6+C2+C9</f>
        <v>50000</v>
      </c>
      <c r="D18" s="57">
        <f>D3+D6+D2+D9</f>
        <v>50000</v>
      </c>
      <c r="E18" s="58"/>
      <c r="F18" s="7"/>
      <c r="G18" s="8"/>
    </row>
    <row r="19" spans="1:7" x14ac:dyDescent="0.35">
      <c r="A19" s="107"/>
      <c r="B19" s="50" t="s">
        <v>20</v>
      </c>
      <c r="C19" s="71">
        <f>C15-C12</f>
        <v>0</v>
      </c>
      <c r="D19" s="57">
        <f>D15-D12</f>
        <v>0</v>
      </c>
      <c r="E19" s="58"/>
      <c r="F19" s="7"/>
      <c r="G19" s="8"/>
    </row>
    <row r="20" spans="1:7" ht="15" thickBot="1" x14ac:dyDescent="0.4">
      <c r="A20" s="108"/>
      <c r="B20" s="51" t="s">
        <v>21</v>
      </c>
      <c r="C20" s="76">
        <f>C18+C19</f>
        <v>50000</v>
      </c>
      <c r="D20" s="52">
        <f>D18+D19</f>
        <v>50000</v>
      </c>
      <c r="E20" s="53"/>
      <c r="F20" s="9"/>
      <c r="G20" s="10"/>
    </row>
    <row r="21" spans="1:7" x14ac:dyDescent="0.35">
      <c r="A21" s="106">
        <v>0.34027777777777773</v>
      </c>
      <c r="B21" s="43" t="s">
        <v>14</v>
      </c>
      <c r="C21" s="2"/>
      <c r="D21" s="3"/>
      <c r="E21" s="45"/>
      <c r="F21" s="44"/>
      <c r="G21" s="46"/>
    </row>
    <row r="22" spans="1:7" x14ac:dyDescent="0.35">
      <c r="A22" s="107"/>
      <c r="B22" s="47" t="s">
        <v>1</v>
      </c>
      <c r="C22" s="71">
        <f>+C23-C24</f>
        <v>50000</v>
      </c>
      <c r="D22" s="57">
        <f>+D23-D24</f>
        <v>50000</v>
      </c>
      <c r="E22" s="58"/>
      <c r="F22" s="7"/>
      <c r="G22" s="8"/>
    </row>
    <row r="23" spans="1:7" x14ac:dyDescent="0.35">
      <c r="A23" s="107"/>
      <c r="B23" s="48" t="s">
        <v>15</v>
      </c>
      <c r="C23" s="72">
        <f>+C4</f>
        <v>50000</v>
      </c>
      <c r="D23" s="59">
        <f>+D4</f>
        <v>50000</v>
      </c>
      <c r="E23" s="58"/>
      <c r="F23" s="7"/>
      <c r="G23" s="8"/>
    </row>
    <row r="24" spans="1:7" x14ac:dyDescent="0.35">
      <c r="A24" s="107"/>
      <c r="B24" s="48" t="s">
        <v>17</v>
      </c>
      <c r="C24" s="73"/>
      <c r="D24" s="74"/>
      <c r="E24" s="58"/>
      <c r="F24" s="7"/>
      <c r="G24" s="8"/>
    </row>
    <row r="25" spans="1:7" x14ac:dyDescent="0.35">
      <c r="A25" s="107"/>
      <c r="B25" s="47" t="s">
        <v>16</v>
      </c>
      <c r="C25" s="75"/>
      <c r="D25" s="7"/>
      <c r="E25" s="58"/>
      <c r="F25" s="7"/>
      <c r="G25" s="8"/>
    </row>
    <row r="26" spans="1:7" x14ac:dyDescent="0.35">
      <c r="A26" s="107"/>
      <c r="B26" s="48" t="s">
        <v>15</v>
      </c>
      <c r="C26" s="75"/>
      <c r="D26" s="7"/>
      <c r="E26" s="58"/>
      <c r="F26" s="7"/>
      <c r="G26" s="8"/>
    </row>
    <row r="27" spans="1:7" x14ac:dyDescent="0.35">
      <c r="A27" s="107"/>
      <c r="B27" s="48" t="s">
        <v>17</v>
      </c>
      <c r="C27" s="75"/>
      <c r="D27" s="7"/>
      <c r="E27" s="58"/>
      <c r="F27" s="60"/>
      <c r="G27" s="55"/>
    </row>
    <row r="28" spans="1:7" x14ac:dyDescent="0.35">
      <c r="A28" s="107"/>
      <c r="B28" s="54" t="s">
        <v>22</v>
      </c>
      <c r="C28" s="75"/>
      <c r="D28" s="7"/>
      <c r="E28" s="58"/>
      <c r="F28" s="61"/>
      <c r="G28" s="56"/>
    </row>
    <row r="29" spans="1:7" x14ac:dyDescent="0.35">
      <c r="A29" s="107"/>
      <c r="B29" s="47" t="s">
        <v>2</v>
      </c>
      <c r="C29" s="75"/>
      <c r="D29" s="7"/>
      <c r="E29" s="58"/>
      <c r="F29" s="60"/>
      <c r="G29" s="55"/>
    </row>
    <row r="30" spans="1:7" x14ac:dyDescent="0.35">
      <c r="A30" s="107"/>
      <c r="B30" s="48" t="s">
        <v>15</v>
      </c>
      <c r="C30" s="75"/>
      <c r="D30" s="7"/>
      <c r="E30" s="58"/>
      <c r="F30" s="7"/>
      <c r="G30" s="8"/>
    </row>
    <row r="31" spans="1:7" x14ac:dyDescent="0.35">
      <c r="A31" s="107"/>
      <c r="B31" s="48" t="s">
        <v>17</v>
      </c>
      <c r="C31" s="75"/>
      <c r="D31" s="7"/>
      <c r="E31" s="58"/>
      <c r="F31" s="7"/>
      <c r="G31" s="8"/>
    </row>
    <row r="32" spans="1:7" x14ac:dyDescent="0.35">
      <c r="A32" s="107"/>
      <c r="B32" s="47" t="s">
        <v>18</v>
      </c>
      <c r="C32" s="75"/>
      <c r="D32" s="7"/>
      <c r="E32" s="58"/>
      <c r="F32" s="7"/>
      <c r="G32" s="8"/>
    </row>
    <row r="33" spans="1:7" x14ac:dyDescent="0.35">
      <c r="A33" s="107"/>
      <c r="B33" s="48" t="s">
        <v>15</v>
      </c>
      <c r="C33" s="75"/>
      <c r="D33" s="7"/>
      <c r="E33" s="58"/>
      <c r="F33" s="7"/>
      <c r="G33" s="8"/>
    </row>
    <row r="34" spans="1:7" x14ac:dyDescent="0.35">
      <c r="A34" s="107"/>
      <c r="B34" s="48" t="s">
        <v>17</v>
      </c>
      <c r="C34" s="75"/>
      <c r="D34" s="7"/>
      <c r="E34" s="58"/>
      <c r="F34" s="7"/>
      <c r="G34" s="8"/>
    </row>
    <row r="35" spans="1:7" x14ac:dyDescent="0.35">
      <c r="A35" s="107"/>
      <c r="B35" s="47" t="s">
        <v>3</v>
      </c>
      <c r="C35" s="77">
        <f>+C36-C37</f>
        <v>-5000</v>
      </c>
      <c r="D35" s="62">
        <f>+D36-D37</f>
        <v>-5000</v>
      </c>
      <c r="E35" s="58"/>
      <c r="F35" s="57">
        <f>+F36-F37</f>
        <v>423773</v>
      </c>
      <c r="G35" s="8"/>
    </row>
    <row r="36" spans="1:7" x14ac:dyDescent="0.35">
      <c r="A36" s="107"/>
      <c r="B36" s="48" t="s">
        <v>15</v>
      </c>
      <c r="C36" s="75"/>
      <c r="D36" s="7"/>
      <c r="E36" s="58"/>
      <c r="F36" s="59">
        <f>Instructions!L4*Instructions!M4</f>
        <v>423773</v>
      </c>
      <c r="G36" s="8"/>
    </row>
    <row r="37" spans="1:7" x14ac:dyDescent="0.35">
      <c r="A37" s="107"/>
      <c r="B37" s="48" t="s">
        <v>17</v>
      </c>
      <c r="C37" s="78">
        <f>+Instructions!L4</f>
        <v>5000</v>
      </c>
      <c r="D37" s="63">
        <f>C37</f>
        <v>5000</v>
      </c>
      <c r="E37" s="58"/>
      <c r="F37" s="7"/>
      <c r="G37" s="8"/>
    </row>
    <row r="38" spans="1:7" x14ac:dyDescent="0.35">
      <c r="A38" s="107"/>
      <c r="B38" s="49" t="s">
        <v>19</v>
      </c>
      <c r="C38" s="71">
        <f>C21+C25+C22+C29</f>
        <v>50000</v>
      </c>
      <c r="D38" s="57">
        <f>D21+D25+D22+D29</f>
        <v>50000</v>
      </c>
      <c r="E38" s="58"/>
      <c r="F38" s="57">
        <f>F21+F25+F22+F29</f>
        <v>0</v>
      </c>
      <c r="G38" s="79">
        <f>G21+G25+G22+G29</f>
        <v>0</v>
      </c>
    </row>
    <row r="39" spans="1:7" x14ac:dyDescent="0.35">
      <c r="A39" s="107"/>
      <c r="B39" s="50" t="s">
        <v>20</v>
      </c>
      <c r="C39" s="80">
        <f>C35+C32</f>
        <v>-5000</v>
      </c>
      <c r="D39" s="70">
        <f>D35+D32</f>
        <v>-5000</v>
      </c>
      <c r="E39" s="58"/>
      <c r="F39" s="68">
        <f>F35+F32</f>
        <v>423773</v>
      </c>
      <c r="G39" s="81">
        <f>G35+G32</f>
        <v>0</v>
      </c>
    </row>
    <row r="40" spans="1:7" ht="15" thickBot="1" x14ac:dyDescent="0.4">
      <c r="A40" s="108"/>
      <c r="B40" s="51" t="s">
        <v>21</v>
      </c>
      <c r="C40" s="76">
        <f>C38+C39</f>
        <v>45000</v>
      </c>
      <c r="D40" s="52">
        <f>D38+D39</f>
        <v>45000</v>
      </c>
      <c r="E40" s="53"/>
      <c r="F40" s="52">
        <f>F38+F39</f>
        <v>423773</v>
      </c>
      <c r="G40" s="82">
        <f>G38+G39</f>
        <v>0</v>
      </c>
    </row>
    <row r="41" spans="1:7" x14ac:dyDescent="0.35">
      <c r="A41" s="106">
        <v>0.3611111111111111</v>
      </c>
      <c r="B41" s="43" t="s">
        <v>14</v>
      </c>
      <c r="C41" s="2"/>
      <c r="D41" s="3"/>
      <c r="E41" s="45"/>
      <c r="F41" s="44"/>
      <c r="G41" s="46"/>
    </row>
    <row r="42" spans="1:7" x14ac:dyDescent="0.35">
      <c r="A42" s="107"/>
      <c r="B42" s="47" t="s">
        <v>1</v>
      </c>
      <c r="C42" s="71">
        <f>+C23</f>
        <v>50000</v>
      </c>
      <c r="D42" s="57">
        <f>+D23</f>
        <v>50000</v>
      </c>
      <c r="E42" s="58"/>
      <c r="F42" s="7"/>
      <c r="G42" s="8"/>
    </row>
    <row r="43" spans="1:7" x14ac:dyDescent="0.35">
      <c r="A43" s="107"/>
      <c r="B43" s="48" t="s">
        <v>15</v>
      </c>
      <c r="C43" s="72">
        <f>+C23</f>
        <v>50000</v>
      </c>
      <c r="D43" s="59">
        <f>+D23</f>
        <v>50000</v>
      </c>
      <c r="E43" s="58"/>
      <c r="F43" s="7"/>
      <c r="G43" s="8"/>
    </row>
    <row r="44" spans="1:7" x14ac:dyDescent="0.35">
      <c r="A44" s="107"/>
      <c r="B44" s="48" t="s">
        <v>17</v>
      </c>
      <c r="C44" s="73"/>
      <c r="D44" s="74"/>
      <c r="E44" s="58"/>
      <c r="F44" s="7"/>
      <c r="G44" s="8"/>
    </row>
    <row r="45" spans="1:7" x14ac:dyDescent="0.35">
      <c r="A45" s="107"/>
      <c r="B45" s="47" t="s">
        <v>16</v>
      </c>
      <c r="C45" s="75"/>
      <c r="D45" s="7"/>
      <c r="E45" s="58"/>
      <c r="F45" s="69">
        <f>F46-F47</f>
        <v>-387697.12</v>
      </c>
      <c r="G45" s="8"/>
    </row>
    <row r="46" spans="1:7" x14ac:dyDescent="0.35">
      <c r="A46" s="107"/>
      <c r="B46" s="48" t="s">
        <v>15</v>
      </c>
      <c r="C46" s="75"/>
      <c r="D46" s="7"/>
      <c r="E46" s="58"/>
      <c r="F46" s="7"/>
      <c r="G46" s="8"/>
    </row>
    <row r="47" spans="1:7" x14ac:dyDescent="0.35">
      <c r="A47" s="107"/>
      <c r="B47" s="48" t="s">
        <v>17</v>
      </c>
      <c r="C47" s="75"/>
      <c r="D47" s="7"/>
      <c r="E47" s="58"/>
      <c r="F47" s="64">
        <f>F48</f>
        <v>387697.12</v>
      </c>
      <c r="G47" s="55"/>
    </row>
    <row r="48" spans="1:7" x14ac:dyDescent="0.35">
      <c r="A48" s="107"/>
      <c r="B48" s="54" t="s">
        <v>22</v>
      </c>
      <c r="C48" s="75"/>
      <c r="D48" s="7"/>
      <c r="E48" s="58"/>
      <c r="F48" s="83">
        <f>+SUM(Instructions!C5:C6)</f>
        <v>387697.12</v>
      </c>
      <c r="G48" s="56"/>
    </row>
    <row r="49" spans="1:7" x14ac:dyDescent="0.35">
      <c r="A49" s="107"/>
      <c r="B49" s="47" t="s">
        <v>2</v>
      </c>
      <c r="C49" s="75"/>
      <c r="D49" s="7"/>
      <c r="E49" s="58"/>
      <c r="F49" s="60"/>
      <c r="G49" s="55"/>
    </row>
    <row r="50" spans="1:7" x14ac:dyDescent="0.35">
      <c r="A50" s="107"/>
      <c r="B50" s="48" t="s">
        <v>15</v>
      </c>
      <c r="C50" s="75"/>
      <c r="D50" s="7"/>
      <c r="E50" s="58"/>
      <c r="F50" s="7"/>
      <c r="G50" s="8"/>
    </row>
    <row r="51" spans="1:7" x14ac:dyDescent="0.35">
      <c r="A51" s="107"/>
      <c r="B51" s="48" t="s">
        <v>17</v>
      </c>
      <c r="C51" s="75"/>
      <c r="D51" s="7"/>
      <c r="E51" s="58"/>
      <c r="F51" s="7"/>
      <c r="G51" s="8"/>
    </row>
    <row r="52" spans="1:7" x14ac:dyDescent="0.35">
      <c r="A52" s="107"/>
      <c r="B52" s="47" t="s">
        <v>18</v>
      </c>
      <c r="C52" s="75"/>
      <c r="D52" s="7"/>
      <c r="E52" s="58"/>
      <c r="F52" s="7"/>
      <c r="G52" s="8"/>
    </row>
    <row r="53" spans="1:7" x14ac:dyDescent="0.35">
      <c r="A53" s="107"/>
      <c r="B53" s="48" t="s">
        <v>15</v>
      </c>
      <c r="C53" s="75"/>
      <c r="D53" s="7"/>
      <c r="E53" s="58"/>
      <c r="F53" s="7"/>
      <c r="G53" s="8"/>
    </row>
    <row r="54" spans="1:7" x14ac:dyDescent="0.35">
      <c r="A54" s="107"/>
      <c r="B54" s="48" t="s">
        <v>17</v>
      </c>
      <c r="C54" s="75"/>
      <c r="D54" s="7"/>
      <c r="E54" s="58"/>
      <c r="F54" s="7"/>
      <c r="G54" s="8"/>
    </row>
    <row r="55" spans="1:7" x14ac:dyDescent="0.35">
      <c r="A55" s="107"/>
      <c r="B55" s="47" t="s">
        <v>3</v>
      </c>
      <c r="C55" s="77">
        <f>+C56-C57</f>
        <v>-5000</v>
      </c>
      <c r="D55" s="62">
        <f>+D56-D57</f>
        <v>-5000</v>
      </c>
      <c r="E55" s="58"/>
      <c r="F55" s="57">
        <f>+F56-F57</f>
        <v>423773</v>
      </c>
      <c r="G55" s="79">
        <f>+G56-G57</f>
        <v>423773</v>
      </c>
    </row>
    <row r="56" spans="1:7" x14ac:dyDescent="0.35">
      <c r="A56" s="107"/>
      <c r="B56" s="48" t="s">
        <v>15</v>
      </c>
      <c r="C56" s="75"/>
      <c r="D56" s="7"/>
      <c r="E56" s="58"/>
      <c r="F56" s="59">
        <f>+F36</f>
        <v>423773</v>
      </c>
      <c r="G56" s="84">
        <f>+F56</f>
        <v>423773</v>
      </c>
    </row>
    <row r="57" spans="1:7" x14ac:dyDescent="0.35">
      <c r="A57" s="107"/>
      <c r="B57" s="48" t="s">
        <v>17</v>
      </c>
      <c r="C57" s="78">
        <f>+C37</f>
        <v>5000</v>
      </c>
      <c r="D57" s="63">
        <f>C57</f>
        <v>5000</v>
      </c>
      <c r="E57" s="58"/>
      <c r="F57" s="7"/>
      <c r="G57" s="8"/>
    </row>
    <row r="58" spans="1:7" x14ac:dyDescent="0.35">
      <c r="A58" s="107"/>
      <c r="B58" s="49" t="s">
        <v>19</v>
      </c>
      <c r="C58" s="71">
        <f>C41+C45+C42+C49</f>
        <v>50000</v>
      </c>
      <c r="D58" s="57">
        <f>D41+D45+D42+D49</f>
        <v>50000</v>
      </c>
      <c r="E58" s="58"/>
      <c r="F58" s="62">
        <f>F41+F45+F42+F49</f>
        <v>-387697.12</v>
      </c>
      <c r="G58" s="79">
        <f>G41+G45+G42+G49</f>
        <v>0</v>
      </c>
    </row>
    <row r="59" spans="1:7" x14ac:dyDescent="0.35">
      <c r="A59" s="107"/>
      <c r="B59" s="50" t="s">
        <v>20</v>
      </c>
      <c r="C59" s="80">
        <f>C55+C52</f>
        <v>-5000</v>
      </c>
      <c r="D59" s="70">
        <f>D55+D52</f>
        <v>-5000</v>
      </c>
      <c r="E59" s="58"/>
      <c r="F59" s="68">
        <f>F55+F52</f>
        <v>423773</v>
      </c>
      <c r="G59" s="81">
        <f>G55+G52</f>
        <v>423773</v>
      </c>
    </row>
    <row r="60" spans="1:7" ht="15" thickBot="1" x14ac:dyDescent="0.4">
      <c r="A60" s="108"/>
      <c r="B60" s="51" t="s">
        <v>21</v>
      </c>
      <c r="C60" s="76">
        <f>C58+C59</f>
        <v>45000</v>
      </c>
      <c r="D60" s="52">
        <f>D58+D59</f>
        <v>45000</v>
      </c>
      <c r="E60" s="53"/>
      <c r="F60" s="52">
        <f>F58+F59</f>
        <v>36075.880000000005</v>
      </c>
      <c r="G60" s="82">
        <f>G58+G59</f>
        <v>423773</v>
      </c>
    </row>
    <row r="61" spans="1:7" x14ac:dyDescent="0.35">
      <c r="A61" s="106">
        <v>0.375</v>
      </c>
      <c r="B61" s="43" t="s">
        <v>14</v>
      </c>
      <c r="C61" s="2"/>
      <c r="D61" s="3"/>
      <c r="E61" s="45"/>
      <c r="F61" s="44"/>
      <c r="G61" s="46"/>
    </row>
    <row r="62" spans="1:7" x14ac:dyDescent="0.35">
      <c r="A62" s="107"/>
      <c r="B62" s="47" t="s">
        <v>1</v>
      </c>
      <c r="C62" s="71">
        <f>+C43-C64</f>
        <v>50000</v>
      </c>
      <c r="D62" s="57">
        <f>+D43-D64</f>
        <v>50000</v>
      </c>
      <c r="E62" s="58"/>
      <c r="F62" s="7"/>
      <c r="G62" s="8"/>
    </row>
    <row r="63" spans="1:7" x14ac:dyDescent="0.35">
      <c r="A63" s="107"/>
      <c r="B63" s="48" t="s">
        <v>15</v>
      </c>
      <c r="C63" s="72">
        <f>+C43</f>
        <v>50000</v>
      </c>
      <c r="D63" s="59">
        <f>+D43</f>
        <v>50000</v>
      </c>
      <c r="E63" s="58"/>
      <c r="F63" s="7"/>
      <c r="G63" s="8"/>
    </row>
    <row r="64" spans="1:7" x14ac:dyDescent="0.35">
      <c r="A64" s="107"/>
      <c r="B64" s="48" t="s">
        <v>17</v>
      </c>
      <c r="C64" s="73"/>
      <c r="D64" s="74"/>
      <c r="E64" s="58"/>
      <c r="F64" s="7"/>
      <c r="G64" s="8"/>
    </row>
    <row r="65" spans="1:7" x14ac:dyDescent="0.35">
      <c r="A65" s="107"/>
      <c r="B65" s="47" t="s">
        <v>16</v>
      </c>
      <c r="C65" s="75"/>
      <c r="D65" s="7"/>
      <c r="E65" s="58"/>
      <c r="F65" s="69">
        <f>F66-F67</f>
        <v>-387697.12</v>
      </c>
      <c r="G65" s="8"/>
    </row>
    <row r="66" spans="1:7" x14ac:dyDescent="0.35">
      <c r="A66" s="107"/>
      <c r="B66" s="48" t="s">
        <v>15</v>
      </c>
      <c r="C66" s="75"/>
      <c r="D66" s="7"/>
      <c r="E66" s="58"/>
      <c r="F66" s="7"/>
      <c r="G66" s="8"/>
    </row>
    <row r="67" spans="1:7" x14ac:dyDescent="0.35">
      <c r="A67" s="107"/>
      <c r="B67" s="48" t="s">
        <v>17</v>
      </c>
      <c r="C67" s="75"/>
      <c r="D67" s="7"/>
      <c r="E67" s="58"/>
      <c r="F67" s="64">
        <f>F68</f>
        <v>387697.12</v>
      </c>
      <c r="G67" s="55"/>
    </row>
    <row r="68" spans="1:7" x14ac:dyDescent="0.35">
      <c r="A68" s="107"/>
      <c r="B68" s="54" t="s">
        <v>22</v>
      </c>
      <c r="C68" s="75"/>
      <c r="D68" s="7"/>
      <c r="E68" s="58"/>
      <c r="F68" s="83">
        <f>F48</f>
        <v>387697.12</v>
      </c>
      <c r="G68" s="56"/>
    </row>
    <row r="69" spans="1:7" x14ac:dyDescent="0.35">
      <c r="A69" s="107"/>
      <c r="B69" s="47" t="s">
        <v>2</v>
      </c>
      <c r="C69" s="75"/>
      <c r="D69" s="7"/>
      <c r="E69" s="58"/>
      <c r="F69" s="60"/>
      <c r="G69" s="55"/>
    </row>
    <row r="70" spans="1:7" x14ac:dyDescent="0.35">
      <c r="A70" s="107"/>
      <c r="B70" s="48" t="s">
        <v>15</v>
      </c>
      <c r="C70" s="75"/>
      <c r="D70" s="7"/>
      <c r="E70" s="58"/>
      <c r="F70" s="7"/>
      <c r="G70" s="8"/>
    </row>
    <row r="71" spans="1:7" x14ac:dyDescent="0.35">
      <c r="A71" s="107"/>
      <c r="B71" s="48" t="s">
        <v>17</v>
      </c>
      <c r="C71" s="75"/>
      <c r="D71" s="7"/>
      <c r="E71" s="58"/>
      <c r="F71" s="7"/>
      <c r="G71" s="8"/>
    </row>
    <row r="72" spans="1:7" x14ac:dyDescent="0.35">
      <c r="A72" s="107"/>
      <c r="B72" s="47" t="s">
        <v>18</v>
      </c>
      <c r="C72" s="75"/>
      <c r="D72" s="7"/>
      <c r="E72" s="58"/>
      <c r="F72" s="65">
        <f>F73-F74</f>
        <v>-423000</v>
      </c>
      <c r="G72" s="85">
        <f>F72</f>
        <v>-423000</v>
      </c>
    </row>
    <row r="73" spans="1:7" x14ac:dyDescent="0.35">
      <c r="A73" s="107"/>
      <c r="B73" s="48" t="s">
        <v>15</v>
      </c>
      <c r="C73" s="75"/>
      <c r="D73" s="7"/>
      <c r="E73" s="58"/>
      <c r="F73" s="7"/>
      <c r="G73" s="8"/>
    </row>
    <row r="74" spans="1:7" x14ac:dyDescent="0.35">
      <c r="A74" s="107"/>
      <c r="B74" s="48" t="s">
        <v>17</v>
      </c>
      <c r="C74" s="75"/>
      <c r="D74" s="7"/>
      <c r="E74" s="58"/>
      <c r="F74" s="64">
        <f>+Instructions!O7</f>
        <v>423000</v>
      </c>
      <c r="G74" s="86">
        <f>F74</f>
        <v>423000</v>
      </c>
    </row>
    <row r="75" spans="1:7" x14ac:dyDescent="0.35">
      <c r="A75" s="107"/>
      <c r="B75" s="47" t="s">
        <v>3</v>
      </c>
      <c r="C75" s="77">
        <f>+C76-C77</f>
        <v>-5000</v>
      </c>
      <c r="D75" s="62">
        <f>+D76-D77</f>
        <v>-5000</v>
      </c>
      <c r="E75" s="58"/>
      <c r="F75" s="57">
        <f>+F76-F77</f>
        <v>423773</v>
      </c>
      <c r="G75" s="79">
        <f>+G76-G77</f>
        <v>423773</v>
      </c>
    </row>
    <row r="76" spans="1:7" x14ac:dyDescent="0.35">
      <c r="A76" s="107"/>
      <c r="B76" s="48" t="s">
        <v>15</v>
      </c>
      <c r="C76" s="75"/>
      <c r="D76" s="7"/>
      <c r="E76" s="58"/>
      <c r="F76" s="59">
        <f>+F56</f>
        <v>423773</v>
      </c>
      <c r="G76" s="84">
        <f>+F76</f>
        <v>423773</v>
      </c>
    </row>
    <row r="77" spans="1:7" x14ac:dyDescent="0.35">
      <c r="A77" s="107"/>
      <c r="B77" s="48" t="s">
        <v>17</v>
      </c>
      <c r="C77" s="78">
        <f>+C57</f>
        <v>5000</v>
      </c>
      <c r="D77" s="63">
        <f>C77</f>
        <v>5000</v>
      </c>
      <c r="E77" s="58"/>
      <c r="F77" s="7"/>
      <c r="G77" s="8"/>
    </row>
    <row r="78" spans="1:7" x14ac:dyDescent="0.35">
      <c r="A78" s="107"/>
      <c r="B78" s="49" t="s">
        <v>19</v>
      </c>
      <c r="C78" s="71">
        <f>C61+C65+C62+C69</f>
        <v>50000</v>
      </c>
      <c r="D78" s="57">
        <f>D61+D65+D62+D69</f>
        <v>50000</v>
      </c>
      <c r="E78" s="58"/>
      <c r="F78" s="62">
        <f>F61+F65+F62+F69</f>
        <v>-387697.12</v>
      </c>
      <c r="G78" s="79">
        <f>G61+G65+G62+G69</f>
        <v>0</v>
      </c>
    </row>
    <row r="79" spans="1:7" x14ac:dyDescent="0.35">
      <c r="A79" s="107"/>
      <c r="B79" s="50" t="s">
        <v>20</v>
      </c>
      <c r="C79" s="80">
        <f>C75+C72</f>
        <v>-5000</v>
      </c>
      <c r="D79" s="70">
        <f>D75+D72</f>
        <v>-5000</v>
      </c>
      <c r="E79" s="58"/>
      <c r="F79" s="68">
        <f>F75+F72</f>
        <v>773</v>
      </c>
      <c r="G79" s="81">
        <f>G75+G72</f>
        <v>773</v>
      </c>
    </row>
    <row r="80" spans="1:7" ht="15" thickBot="1" x14ac:dyDescent="0.4">
      <c r="A80" s="108"/>
      <c r="B80" s="51" t="s">
        <v>21</v>
      </c>
      <c r="C80" s="76">
        <f>C78+C79</f>
        <v>45000</v>
      </c>
      <c r="D80" s="52">
        <f>D78+D79</f>
        <v>45000</v>
      </c>
      <c r="E80" s="53"/>
      <c r="F80" s="62">
        <f>F78+F79</f>
        <v>-386924.12</v>
      </c>
      <c r="G80" s="82">
        <f>G78+G79</f>
        <v>773</v>
      </c>
    </row>
    <row r="81" spans="1:7" x14ac:dyDescent="0.35">
      <c r="A81" s="106">
        <v>0.38541666666666669</v>
      </c>
      <c r="B81" s="43" t="s">
        <v>14</v>
      </c>
      <c r="C81" s="2"/>
      <c r="D81" s="3"/>
      <c r="E81" s="45"/>
      <c r="F81" s="44"/>
      <c r="G81" s="46"/>
    </row>
    <row r="82" spans="1:7" x14ac:dyDescent="0.35">
      <c r="A82" s="107"/>
      <c r="B82" s="47" t="s">
        <v>1</v>
      </c>
      <c r="C82" s="71">
        <f>+C63-C84</f>
        <v>50000</v>
      </c>
      <c r="D82" s="57">
        <f>+D63-D84</f>
        <v>50000</v>
      </c>
      <c r="E82" s="58"/>
      <c r="F82" s="7"/>
      <c r="G82" s="8"/>
    </row>
    <row r="83" spans="1:7" x14ac:dyDescent="0.35">
      <c r="A83" s="107"/>
      <c r="B83" s="48" t="s">
        <v>15</v>
      </c>
      <c r="C83" s="72">
        <f>+C63</f>
        <v>50000</v>
      </c>
      <c r="D83" s="59">
        <f>+D63</f>
        <v>50000</v>
      </c>
      <c r="E83" s="58"/>
      <c r="F83" s="7"/>
      <c r="G83" s="8"/>
    </row>
    <row r="84" spans="1:7" x14ac:dyDescent="0.35">
      <c r="A84" s="107"/>
      <c r="B84" s="48" t="s">
        <v>17</v>
      </c>
      <c r="C84" s="73"/>
      <c r="D84" s="74"/>
      <c r="E84" s="58"/>
      <c r="F84" s="7"/>
      <c r="G84" s="8"/>
    </row>
    <row r="85" spans="1:7" x14ac:dyDescent="0.35">
      <c r="A85" s="107"/>
      <c r="B85" s="47" t="s">
        <v>16</v>
      </c>
      <c r="C85" s="75"/>
      <c r="D85" s="7"/>
      <c r="E85" s="58"/>
      <c r="F85" s="69">
        <f>F86-F87</f>
        <v>-945394.24</v>
      </c>
      <c r="G85" s="8"/>
    </row>
    <row r="86" spans="1:7" x14ac:dyDescent="0.35">
      <c r="A86" s="107"/>
      <c r="B86" s="48" t="s">
        <v>15</v>
      </c>
      <c r="C86" s="75"/>
      <c r="D86" s="7"/>
      <c r="E86" s="58"/>
      <c r="F86" s="7"/>
      <c r="G86" s="8"/>
    </row>
    <row r="87" spans="1:7" x14ac:dyDescent="0.35">
      <c r="A87" s="107"/>
      <c r="B87" s="48" t="s">
        <v>17</v>
      </c>
      <c r="C87" s="75"/>
      <c r="D87" s="7"/>
      <c r="E87" s="58"/>
      <c r="F87" s="64">
        <f>F88</f>
        <v>945394.24</v>
      </c>
      <c r="G87" s="55"/>
    </row>
    <row r="88" spans="1:7" x14ac:dyDescent="0.35">
      <c r="A88" s="107"/>
      <c r="B88" s="54" t="s">
        <v>22</v>
      </c>
      <c r="C88" s="75"/>
      <c r="D88" s="7"/>
      <c r="E88" s="58"/>
      <c r="F88" s="83">
        <f>F68+SUM(Instructions!C8:C9)</f>
        <v>945394.24</v>
      </c>
      <c r="G88" s="56"/>
    </row>
    <row r="89" spans="1:7" x14ac:dyDescent="0.35">
      <c r="A89" s="107"/>
      <c r="B89" s="47" t="s">
        <v>2</v>
      </c>
      <c r="C89" s="77">
        <f>+C90-C91</f>
        <v>-11500</v>
      </c>
      <c r="D89" s="62">
        <f>+D90-D91</f>
        <v>-11500</v>
      </c>
      <c r="E89" s="58"/>
      <c r="F89" s="57">
        <f>F90-F91</f>
        <v>974797.5</v>
      </c>
      <c r="G89" s="55"/>
    </row>
    <row r="90" spans="1:7" x14ac:dyDescent="0.35">
      <c r="A90" s="107"/>
      <c r="B90" s="48" t="s">
        <v>15</v>
      </c>
      <c r="C90" s="75"/>
      <c r="D90" s="7"/>
      <c r="E90" s="58"/>
      <c r="F90" s="59">
        <f>Instructions!I8*Instructions!J8</f>
        <v>974797.5</v>
      </c>
      <c r="G90" s="8"/>
    </row>
    <row r="91" spans="1:7" x14ac:dyDescent="0.35">
      <c r="A91" s="107"/>
      <c r="B91" s="48" t="s">
        <v>17</v>
      </c>
      <c r="C91" s="78">
        <f>Instructions!I8</f>
        <v>11500</v>
      </c>
      <c r="D91" s="63">
        <f>Instructions!I8</f>
        <v>11500</v>
      </c>
      <c r="E91" s="58"/>
      <c r="F91" s="7"/>
      <c r="G91" s="8"/>
    </row>
    <row r="92" spans="1:7" x14ac:dyDescent="0.35">
      <c r="A92" s="107"/>
      <c r="B92" s="47" t="s">
        <v>18</v>
      </c>
      <c r="C92" s="75"/>
      <c r="D92" s="7"/>
      <c r="E92" s="58"/>
      <c r="F92" s="65">
        <f>+F93-F94</f>
        <v>-423000</v>
      </c>
      <c r="G92" s="85">
        <f>F92</f>
        <v>-423000</v>
      </c>
    </row>
    <row r="93" spans="1:7" x14ac:dyDescent="0.35">
      <c r="A93" s="107"/>
      <c r="B93" s="48" t="s">
        <v>15</v>
      </c>
      <c r="C93" s="75"/>
      <c r="D93" s="7"/>
      <c r="E93" s="58"/>
      <c r="F93" s="7"/>
      <c r="G93" s="8"/>
    </row>
    <row r="94" spans="1:7" x14ac:dyDescent="0.35">
      <c r="A94" s="107"/>
      <c r="B94" s="48" t="s">
        <v>17</v>
      </c>
      <c r="C94" s="75"/>
      <c r="D94" s="7"/>
      <c r="E94" s="58"/>
      <c r="F94" s="64">
        <f>+F74</f>
        <v>423000</v>
      </c>
      <c r="G94" s="86">
        <f>F94</f>
        <v>423000</v>
      </c>
    </row>
    <row r="95" spans="1:7" x14ac:dyDescent="0.35">
      <c r="A95" s="107"/>
      <c r="B95" s="47" t="s">
        <v>3</v>
      </c>
      <c r="C95" s="77">
        <f>+C96-C97</f>
        <v>-5000</v>
      </c>
      <c r="D95" s="62">
        <f>+D96-D97</f>
        <v>-5000</v>
      </c>
      <c r="E95" s="58"/>
      <c r="F95" s="57">
        <f>+F96-F97</f>
        <v>423773</v>
      </c>
      <c r="G95" s="79">
        <f>+G96-G97</f>
        <v>423773</v>
      </c>
    </row>
    <row r="96" spans="1:7" x14ac:dyDescent="0.35">
      <c r="A96" s="107"/>
      <c r="B96" s="48" t="s">
        <v>15</v>
      </c>
      <c r="C96" s="75"/>
      <c r="D96" s="7"/>
      <c r="E96" s="58"/>
      <c r="F96" s="59">
        <f>+F76</f>
        <v>423773</v>
      </c>
      <c r="G96" s="84">
        <f>+F96</f>
        <v>423773</v>
      </c>
    </row>
    <row r="97" spans="1:7" x14ac:dyDescent="0.35">
      <c r="A97" s="107"/>
      <c r="B97" s="48" t="s">
        <v>17</v>
      </c>
      <c r="C97" s="78">
        <f>+C77</f>
        <v>5000</v>
      </c>
      <c r="D97" s="63">
        <f>C97</f>
        <v>5000</v>
      </c>
      <c r="E97" s="58"/>
      <c r="F97" s="7"/>
      <c r="G97" s="8"/>
    </row>
    <row r="98" spans="1:7" x14ac:dyDescent="0.35">
      <c r="A98" s="107"/>
      <c r="B98" s="49" t="s">
        <v>19</v>
      </c>
      <c r="C98" s="71">
        <f>C81+C85+C82+C89</f>
        <v>38500</v>
      </c>
      <c r="D98" s="57">
        <f>D81+D85+D82+D89</f>
        <v>38500</v>
      </c>
      <c r="E98" s="58"/>
      <c r="F98" s="57">
        <f>F81+F85+F82+F89</f>
        <v>29403.260000000009</v>
      </c>
      <c r="G98" s="79">
        <f>G81+G85+G82+G89</f>
        <v>0</v>
      </c>
    </row>
    <row r="99" spans="1:7" x14ac:dyDescent="0.35">
      <c r="A99" s="107"/>
      <c r="B99" s="50" t="s">
        <v>20</v>
      </c>
      <c r="C99" s="80">
        <f>C95+C92</f>
        <v>-5000</v>
      </c>
      <c r="D99" s="70">
        <f>D95+D92</f>
        <v>-5000</v>
      </c>
      <c r="E99" s="58"/>
      <c r="F99" s="68">
        <f>F95+F92</f>
        <v>773</v>
      </c>
      <c r="G99" s="81">
        <f>G95+G92</f>
        <v>773</v>
      </c>
    </row>
    <row r="100" spans="1:7" ht="15" thickBot="1" x14ac:dyDescent="0.4">
      <c r="A100" s="108"/>
      <c r="B100" s="51" t="s">
        <v>21</v>
      </c>
      <c r="C100" s="76">
        <f>C98+C99</f>
        <v>33500</v>
      </c>
      <c r="D100" s="52">
        <f>D98+D99</f>
        <v>33500</v>
      </c>
      <c r="E100" s="53"/>
      <c r="F100" s="52">
        <f>F98+F99</f>
        <v>30176.260000000009</v>
      </c>
      <c r="G100" s="82">
        <f>G98+G99</f>
        <v>773</v>
      </c>
    </row>
    <row r="101" spans="1:7" x14ac:dyDescent="0.35">
      <c r="A101" s="106">
        <v>0.40625</v>
      </c>
      <c r="B101" s="43" t="s">
        <v>14</v>
      </c>
      <c r="C101" s="2"/>
      <c r="D101" s="3"/>
      <c r="E101" s="45"/>
      <c r="F101" s="44"/>
      <c r="G101" s="46"/>
    </row>
    <row r="102" spans="1:7" x14ac:dyDescent="0.35">
      <c r="A102" s="107"/>
      <c r="B102" s="47" t="s">
        <v>1</v>
      </c>
      <c r="C102" s="71">
        <f>+C83-C104</f>
        <v>50000</v>
      </c>
      <c r="D102" s="57">
        <f>+D83-D104</f>
        <v>50000</v>
      </c>
      <c r="E102" s="58"/>
      <c r="F102" s="7"/>
      <c r="G102" s="8"/>
    </row>
    <row r="103" spans="1:7" x14ac:dyDescent="0.35">
      <c r="A103" s="107"/>
      <c r="B103" s="48" t="s">
        <v>15</v>
      </c>
      <c r="C103" s="72">
        <f>+C83</f>
        <v>50000</v>
      </c>
      <c r="D103" s="59">
        <f>+D83</f>
        <v>50000</v>
      </c>
      <c r="E103" s="58"/>
      <c r="F103" s="7"/>
      <c r="G103" s="8"/>
    </row>
    <row r="104" spans="1:7" x14ac:dyDescent="0.35">
      <c r="A104" s="107"/>
      <c r="B104" s="48" t="s">
        <v>17</v>
      </c>
      <c r="C104" s="73"/>
      <c r="D104" s="74"/>
      <c r="E104" s="58"/>
      <c r="F104" s="7"/>
      <c r="G104" s="8"/>
    </row>
    <row r="105" spans="1:7" x14ac:dyDescent="0.35">
      <c r="A105" s="107"/>
      <c r="B105" s="47" t="s">
        <v>16</v>
      </c>
      <c r="C105" s="75"/>
      <c r="D105" s="7"/>
      <c r="E105" s="58"/>
      <c r="F105" s="69">
        <f>F106-F107</f>
        <v>-945394.24</v>
      </c>
      <c r="G105" s="87">
        <f>G106-G107</f>
        <v>-945394.24</v>
      </c>
    </row>
    <row r="106" spans="1:7" x14ac:dyDescent="0.35">
      <c r="A106" s="107"/>
      <c r="B106" s="48" t="s">
        <v>15</v>
      </c>
      <c r="C106" s="75"/>
      <c r="D106" s="7"/>
      <c r="E106" s="58"/>
      <c r="F106" s="7"/>
      <c r="G106" s="8"/>
    </row>
    <row r="107" spans="1:7" x14ac:dyDescent="0.35">
      <c r="A107" s="107"/>
      <c r="B107" s="48" t="s">
        <v>17</v>
      </c>
      <c r="C107" s="75"/>
      <c r="D107" s="7"/>
      <c r="E107" s="58"/>
      <c r="F107" s="64">
        <f>+F88</f>
        <v>945394.24</v>
      </c>
      <c r="G107" s="86">
        <f>+F107</f>
        <v>945394.24</v>
      </c>
    </row>
    <row r="108" spans="1:7" x14ac:dyDescent="0.35">
      <c r="A108" s="107"/>
      <c r="B108" s="54" t="s">
        <v>22</v>
      </c>
      <c r="C108" s="75"/>
      <c r="D108" s="7"/>
      <c r="E108" s="58"/>
      <c r="F108" s="61"/>
      <c r="G108" s="56"/>
    </row>
    <row r="109" spans="1:7" x14ac:dyDescent="0.35">
      <c r="A109" s="107"/>
      <c r="B109" s="47" t="s">
        <v>2</v>
      </c>
      <c r="C109" s="77">
        <f>+C110-C111</f>
        <v>-11500</v>
      </c>
      <c r="D109" s="62">
        <f>+D110-D111</f>
        <v>-11500</v>
      </c>
      <c r="E109" s="58"/>
      <c r="F109" s="57">
        <f>F110-F111</f>
        <v>974797.5</v>
      </c>
      <c r="G109" s="79">
        <f>G110-G111</f>
        <v>974797.5</v>
      </c>
    </row>
    <row r="110" spans="1:7" x14ac:dyDescent="0.35">
      <c r="A110" s="107"/>
      <c r="B110" s="48" t="s">
        <v>15</v>
      </c>
      <c r="C110" s="75"/>
      <c r="D110" s="7"/>
      <c r="E110" s="58"/>
      <c r="F110" s="59">
        <f>+F90</f>
        <v>974797.5</v>
      </c>
      <c r="G110" s="84">
        <f>+F110</f>
        <v>974797.5</v>
      </c>
    </row>
    <row r="111" spans="1:7" x14ac:dyDescent="0.35">
      <c r="A111" s="107"/>
      <c r="B111" s="48" t="s">
        <v>17</v>
      </c>
      <c r="C111" s="78">
        <f>+C91</f>
        <v>11500</v>
      </c>
      <c r="D111" s="63">
        <f>+D91</f>
        <v>11500</v>
      </c>
      <c r="E111" s="58"/>
      <c r="F111" s="7"/>
      <c r="G111" s="8"/>
    </row>
    <row r="112" spans="1:7" x14ac:dyDescent="0.35">
      <c r="A112" s="107"/>
      <c r="B112" s="47" t="s">
        <v>18</v>
      </c>
      <c r="C112" s="75"/>
      <c r="D112" s="7"/>
      <c r="E112" s="58"/>
      <c r="F112" s="65">
        <f>+F113-F114</f>
        <v>-423000</v>
      </c>
      <c r="G112" s="85">
        <f>F112</f>
        <v>-423000</v>
      </c>
    </row>
    <row r="113" spans="1:7" x14ac:dyDescent="0.35">
      <c r="A113" s="107"/>
      <c r="B113" s="48" t="s">
        <v>15</v>
      </c>
      <c r="C113" s="75"/>
      <c r="D113" s="7"/>
      <c r="E113" s="58"/>
      <c r="F113" s="7"/>
      <c r="G113" s="8"/>
    </row>
    <row r="114" spans="1:7" x14ac:dyDescent="0.35">
      <c r="A114" s="107"/>
      <c r="B114" s="48" t="s">
        <v>17</v>
      </c>
      <c r="C114" s="75"/>
      <c r="D114" s="7"/>
      <c r="E114" s="58"/>
      <c r="F114" s="64">
        <f>+F94</f>
        <v>423000</v>
      </c>
      <c r="G114" s="86">
        <f>F114</f>
        <v>423000</v>
      </c>
    </row>
    <row r="115" spans="1:7" x14ac:dyDescent="0.35">
      <c r="A115" s="107"/>
      <c r="B115" s="47" t="s">
        <v>3</v>
      </c>
      <c r="C115" s="77">
        <f>+C116-C117</f>
        <v>-5000</v>
      </c>
      <c r="D115" s="62">
        <f>+D116-D117</f>
        <v>-5000</v>
      </c>
      <c r="E115" s="58"/>
      <c r="F115" s="57">
        <f>+F116-F117</f>
        <v>423773</v>
      </c>
      <c r="G115" s="79">
        <f>+G116-G117</f>
        <v>423773</v>
      </c>
    </row>
    <row r="116" spans="1:7" x14ac:dyDescent="0.35">
      <c r="A116" s="107"/>
      <c r="B116" s="48" t="s">
        <v>15</v>
      </c>
      <c r="C116" s="75"/>
      <c r="D116" s="7"/>
      <c r="E116" s="58"/>
      <c r="F116" s="59">
        <f>+F96</f>
        <v>423773</v>
      </c>
      <c r="G116" s="84">
        <f>+F116</f>
        <v>423773</v>
      </c>
    </row>
    <row r="117" spans="1:7" x14ac:dyDescent="0.35">
      <c r="A117" s="107"/>
      <c r="B117" s="48" t="s">
        <v>17</v>
      </c>
      <c r="C117" s="78">
        <f>+C97</f>
        <v>5000</v>
      </c>
      <c r="D117" s="63">
        <f>C117</f>
        <v>5000</v>
      </c>
      <c r="E117" s="58"/>
      <c r="F117" s="7"/>
      <c r="G117" s="8"/>
    </row>
    <row r="118" spans="1:7" x14ac:dyDescent="0.35">
      <c r="A118" s="107"/>
      <c r="B118" s="49" t="s">
        <v>19</v>
      </c>
      <c r="C118" s="71">
        <f>C101+C105+C102+C109</f>
        <v>38500</v>
      </c>
      <c r="D118" s="57">
        <f>D101+D105+D102+D109</f>
        <v>38500</v>
      </c>
      <c r="E118" s="58"/>
      <c r="F118" s="57">
        <f>F101+F105+F102+F109</f>
        <v>29403.260000000009</v>
      </c>
      <c r="G118" s="79">
        <f>G101+G105+G102+G109</f>
        <v>29403.260000000009</v>
      </c>
    </row>
    <row r="119" spans="1:7" x14ac:dyDescent="0.35">
      <c r="A119" s="107"/>
      <c r="B119" s="50" t="s">
        <v>20</v>
      </c>
      <c r="C119" s="80">
        <f>C115+C112</f>
        <v>-5000</v>
      </c>
      <c r="D119" s="70">
        <f>D115+D112</f>
        <v>-5000</v>
      </c>
      <c r="E119" s="58"/>
      <c r="F119" s="68">
        <f>F115+F112</f>
        <v>773</v>
      </c>
      <c r="G119" s="81">
        <f>G115+G112</f>
        <v>773</v>
      </c>
    </row>
    <row r="120" spans="1:7" ht="15" thickBot="1" x14ac:dyDescent="0.4">
      <c r="A120" s="108"/>
      <c r="B120" s="51" t="s">
        <v>21</v>
      </c>
      <c r="C120" s="76">
        <f>C118+C119</f>
        <v>33500</v>
      </c>
      <c r="D120" s="52">
        <f>D118+D119</f>
        <v>33500</v>
      </c>
      <c r="E120" s="53"/>
      <c r="F120" s="52">
        <f>F118+F119</f>
        <v>30176.260000000009</v>
      </c>
      <c r="G120" s="82">
        <f>G118+G119</f>
        <v>30176.260000000009</v>
      </c>
    </row>
  </sheetData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Instructions</vt:lpstr>
      <vt:lpstr>Balance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Alina Birladeanu</cp:lastModifiedBy>
  <dcterms:created xsi:type="dcterms:W3CDTF">2019-09-06T14:00:35Z</dcterms:created>
  <dcterms:modified xsi:type="dcterms:W3CDTF">2019-09-09T17:08:44Z</dcterms:modified>
</cp:coreProperties>
</file>