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mukes\Documents\Udemy Courses\Microsoft Excel - Excel from Beginner to Advanced\3. Microsoft Excel 103 - Advanced Level Excel\Section 30 - Automating Repetitive Tasks in Excel with Macros\"/>
    </mc:Choice>
  </mc:AlternateContent>
  <xr:revisionPtr revIDLastSave="0" documentId="13_ncr:1_{349C502C-C3AD-4D49-A0A1-9D7CC1D45828}" xr6:coauthVersionLast="47" xr6:coauthVersionMax="47" xr10:uidLastSave="{00000000-0000-0000-0000-000000000000}"/>
  <bookViews>
    <workbookView xWindow="-103" yWindow="-103" windowWidth="33120" windowHeight="18120" tabRatio="875" firstSheet="5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Macro!$A$1:$I$1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Macro'!$A$1:$I$1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14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</definedName>
    <definedName name="solver_lhs6" localSheetId="15" hidden="1">Solver!$C$8</definedName>
    <definedName name="solver_lhs7" localSheetId="15" hidden="1">Solver!$D$8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14" hidden="1">1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14" hidden="1">0</definedName>
    <definedName name="solver_num" localSheetId="0" hidden="1">0</definedName>
    <definedName name="solver_num" localSheetId="15" hidden="1">8</definedName>
    <definedName name="solver_nwt" localSheetId="15" hidden="1">1</definedName>
    <definedName name="solver_opt" localSheetId="14" hidden="1">'Goal Seek'!$C$6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</definedName>
    <definedName name="solver_rhs6" localSheetId="15" hidden="1">Solver!$C$10</definedName>
    <definedName name="solver_rhs7" localSheetId="15" hidden="1">Solver!$D$10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14" hidden="1">1</definedName>
    <definedName name="solver_typ" localSheetId="0" hidden="1">1</definedName>
    <definedName name="solver_typ" localSheetId="15" hidden="1">2</definedName>
    <definedName name="solver_val" localSheetId="14" hidden="1">0</definedName>
    <definedName name="solver_val" localSheetId="0" hidden="1">0</definedName>
    <definedName name="solver_val" localSheetId="15" hidden="1">0</definedName>
    <definedName name="solver_ver" localSheetId="14" hidden="1">3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F8" i="26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C3" i="24"/>
  <c r="C4" i="24"/>
  <c r="C5" i="24"/>
  <c r="C6" i="24"/>
  <c r="B2" i="24"/>
  <c r="B5" i="24"/>
  <c r="B3" i="24"/>
  <c r="B4" i="24"/>
  <c r="B6" i="24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4" i="21"/>
  <c r="F4" i="21"/>
  <c r="B5" i="22"/>
  <c r="B6" i="22"/>
  <c r="B7" i="22"/>
  <c r="C3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G5" i="34"/>
  <c r="G6" i="34"/>
  <c r="G7" i="34"/>
  <c r="G8" i="34"/>
  <c r="G9" i="34"/>
  <c r="G4" i="34"/>
  <c r="F5" i="34"/>
  <c r="F4" i="34"/>
  <c r="F6" i="34"/>
  <c r="F7" i="34"/>
  <c r="F8" i="34"/>
  <c r="F9" i="34"/>
  <c r="D4" i="34"/>
  <c r="D5" i="34"/>
  <c r="D6" i="34"/>
  <c r="D7" i="34"/>
  <c r="D8" i="34"/>
  <c r="D9" i="34"/>
  <c r="C4" i="34"/>
  <c r="I5" i="17"/>
  <c r="H5" i="17"/>
  <c r="I3" i="17"/>
  <c r="H3" i="17"/>
  <c r="F12" i="4"/>
  <c r="I5" i="4"/>
  <c r="I6" i="4"/>
  <c r="I7" i="4"/>
  <c r="I8" i="4"/>
  <c r="I9" i="4"/>
  <c r="B16" i="4"/>
  <c r="B17" i="4"/>
  <c r="H9" i="4"/>
  <c r="H7" i="4"/>
  <c r="H8" i="4"/>
  <c r="H6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H8" i="26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I8" i="26" l="1"/>
  <c r="F14" i="26"/>
  <c r="F7" i="29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I5" i="26"/>
</calcChain>
</file>

<file path=xl/sharedStrings.xml><?xml version="1.0" encoding="utf-8"?>
<sst xmlns="http://schemas.openxmlformats.org/spreadsheetml/2006/main" count="1551" uniqueCount="289">
  <si>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</si>
  <si>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</si>
  <si>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</si>
  <si>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</si>
  <si>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</si>
  <si>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</si>
  <si>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</si>
  <si>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</si>
  <si>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</si>
  <si>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</si>
  <si>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</si>
  <si>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</si>
  <si>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</si>
  <si>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</si>
  <si>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</si>
  <si>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</si>
  <si>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</si>
  <si>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</si>
  <si>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</si>
  <si>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</si>
  <si>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</si>
  <si>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</si>
  <si>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</si>
  <si>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</si>
  <si>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</si>
  <si>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</si>
  <si>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</si>
  <si>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</si>
  <si>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</si>
  <si>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</si>
  <si>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</si>
  <si>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</si>
  <si>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</si>
  <si>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</si>
  <si>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</si>
  <si>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</si>
  <si>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</si>
  <si>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</si>
  <si>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</si>
  <si>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</si>
  <si>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</si>
  <si>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</si>
  <si>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</si>
  <si>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</si>
  <si>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</si>
  <si>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</si>
  <si>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</si>
  <si>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</si>
  <si>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</si>
  <si>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</si>
  <si>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</si>
  <si>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</si>
  <si>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</si>
  <si>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</si>
  <si>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</si>
  <si>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</si>
  <si>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</si>
  <si>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</si>
  <si>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</si>
  <si>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</si>
  <si>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</si>
  <si>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</si>
  <si>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</si>
  <si>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</si>
  <si>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</si>
  <si>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</si>
  <si>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</si>
  <si>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</si>
  <si>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</si>
  <si>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</si>
  <si>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</si>
  <si>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</si>
  <si>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</si>
  <si>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</si>
  <si>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</si>
  <si>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</si>
  <si>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</si>
  <si>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</si>
  <si>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</si>
  <si>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</si>
  <si>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</si>
  <si>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</si>
  <si>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</si>
  <si>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</si>
  <si>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</si>
  <si>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</si>
  <si>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</si>
  <si>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</si>
  <si>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</si>
  <si>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</si>
  <si>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</si>
  <si>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</si>
  <si>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</si>
  <si>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</si>
  <si>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</si>
  <si>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</si>
  <si>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</si>
  <si>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</si>
  <si>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</si>
  <si>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</si>
  <si>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</si>
  <si>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</si>
  <si>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</si>
  <si>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</si>
  <si>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</si>
  <si>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</si>
  <si>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</si>
  <si>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</si>
  <si>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</si>
  <si>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</si>
  <si>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</si>
  <si>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</si>
  <si>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</si>
  <si>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</si>
  <si>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</si>
  <si>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</si>
  <si>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</si>
  <si>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</si>
  <si>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</si>
  <si>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</si>
  <si>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</si>
  <si>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</si>
  <si>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</si>
  <si>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</si>
  <si>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</si>
  <si>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</si>
  <si>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</si>
  <si>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</si>
  <si>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</si>
  <si>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</si>
  <si>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</si>
  <si>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</si>
  <si>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</si>
  <si>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</si>
  <si>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</si>
  <si>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</si>
  <si>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</si>
  <si>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</si>
  <si>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</si>
  <si>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</si>
  <si>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</si>
  <si>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</si>
  <si>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</si>
  <si>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</si>
  <si>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</si>
  <si>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</si>
  <si>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</si>
  <si>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</si>
  <si>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</si>
  <si>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</si>
  <si>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</si>
  <si>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</si>
  <si>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</si>
  <si>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</si>
  <si>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</si>
  <si>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</si>
  <si>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</si>
  <si>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</si>
  <si>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</si>
  <si>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</si>
  <si>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</si>
  <si>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</si>
  <si>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</si>
  <si>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</si>
  <si>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</si>
  <si>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</si>
  <si>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</si>
  <si>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</si>
  <si>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</si>
  <si>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</si>
  <si>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</si>
  <si>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</si>
  <si>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</si>
  <si>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</si>
  <si>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</si>
  <si>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</si>
  <si>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</si>
  <si>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</si>
  <si>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</si>
  <si>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</si>
  <si>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</si>
  <si>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</si>
  <si>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</si>
  <si>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</si>
  <si>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</si>
  <si>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</si>
  <si>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</si>
  <si>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</si>
  <si>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</si>
  <si>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</si>
  <si>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</si>
  <si>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</si>
  <si>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</si>
  <si>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</si>
  <si>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</si>
  <si>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</si>
  <si>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</si>
  <si>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</si>
  <si>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</si>
  <si>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</si>
  <si>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</si>
  <si>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</si>
  <si>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</si>
  <si>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</si>
  <si>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</si>
  <si>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</si>
  <si>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</si>
  <si>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</si>
  <si>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</si>
  <si>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</si>
  <si>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</si>
  <si>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</si>
  <si>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</si>
  <si>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</si>
  <si>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</si>
  <si>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</si>
  <si>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</si>
  <si>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</si>
  <si>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</si>
  <si>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</si>
  <si>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</si>
  <si>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</si>
  <si>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</si>
  <si>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</si>
  <si>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</si>
  <si>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</si>
  <si>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</si>
  <si>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</si>
  <si>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</si>
  <si>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</si>
  <si>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</si>
  <si>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</si>
  <si>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</si>
  <si>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</si>
  <si>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</si>
  <si>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</si>
  <si>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</si>
  <si>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</si>
  <si>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</si>
  <si>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</si>
  <si>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</si>
  <si>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</si>
  <si>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</si>
  <si>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</si>
  <si>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</si>
  <si>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</si>
  <si>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</si>
  <si>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</si>
  <si>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</si>
  <si>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</si>
  <si>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</si>
  <si>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</si>
  <si>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</si>
  <si>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</si>
  <si>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</si>
  <si>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</si>
  <si>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</si>
  <si>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</si>
  <si>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</si>
  <si>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</si>
  <si>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</si>
  <si>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</si>
  <si>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</si>
  <si>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</si>
  <si>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</si>
  <si>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</si>
  <si>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</si>
  <si>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</si>
  <si>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</si>
  <si>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</si>
  <si>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</si>
  <si>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</si>
  <si>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</si>
  <si>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</si>
  <si>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</si>
  <si>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</si>
  <si>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</si>
  <si>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</si>
  <si>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</si>
  <si>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</si>
  <si>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</si>
  <si>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</si>
  <si>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</si>
  <si>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INDEX &amp; MATCH: Dept</t>
  </si>
  <si>
    <t>INDEX &amp; MATCH: Pay Rate</t>
  </si>
  <si>
    <t>Email</t>
  </si>
  <si>
    <t>Ext</t>
  </si>
  <si>
    <t>Locations</t>
  </si>
  <si>
    <t>Pay Rate (Per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</si>
</sst>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  <numFmt numFmtId="172" formatCode="&quot;$&quot;#,##0.00"/>
    <numFmt numFmtId="176" formatCode="[$-1009]d/mmm/yy;@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7" fillId="0" borderId="4" xfId="5" applyFont="1" applyBorder="1" applyAlignment="1">
      <alignment horizontal="center" vertical="center" wrapText="1"/>
    </xf>
    <xf numFmtId="172" fontId="0" fillId="0" borderId="3" xfId="0" applyNumberFormat="1" applyBorder="1"/>
    <xf numFmtId="168" fontId="3" fillId="0" borderId="9" xfId="1" applyNumberFormat="1" applyFont="1" applyBorder="1" applyAlignment="1" applyProtection="1">
      <alignment horizontal="center"/>
      <protection locked="0"/>
    </xf>
    <xf numFmtId="168" fontId="3" fillId="0" borderId="21" xfId="1" applyNumberFormat="1" applyFont="1" applyBorder="1" applyAlignment="1" applyProtection="1">
      <alignment horizontal="center"/>
      <protection locked="0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76" fontId="6" fillId="0" borderId="1" xfId="5" applyNumberFormat="1" applyBorder="1" applyAlignment="1">
      <alignment horizontal="center" vertical="center" wrapText="1"/>
    </xf>
    <xf numFmtId="0" fontId="20" fillId="14" borderId="0" xfId="0" applyFont="1" applyFill="1" applyAlignment="1">
      <alignment horizontal="center"/>
    </xf>
    <xf numFmtId="14" fontId="20" fillId="14" borderId="0" xfId="0" applyNumberFormat="1" applyFont="1" applyFill="1" applyAlignment="1">
      <alignment horizontal="center"/>
    </xf>
    <xf numFmtId="167" fontId="20" fillId="14" borderId="0" xfId="8" applyFont="1" applyFill="1" applyAlignment="1">
      <alignment horizontal="center"/>
    </xf>
    <xf numFmtId="172" fontId="0" fillId="0" borderId="0" xfId="8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72" fontId="1" fillId="0" borderId="0" xfId="8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167" fontId="0" fillId="0" borderId="0" xfId="8" applyFont="1" applyAlignment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showGridLines="0" zoomScale="145" zoomScaleNormal="145" workbookViewId="0">
      <selection activeCell="B5" sqref="B5:B9"/>
    </sheetView>
  </sheetViews>
  <sheetFormatPr defaultRowHeight="12.45"/>
  <cols>
    <col min="1" max="1" width="15.53515625" customWidth="1"/>
    <col min="2" max="2" width="11.3046875" customWidth="1"/>
    <col min="3" max="3" width="11.53515625" customWidth="1"/>
    <col min="4" max="4" width="11.84375" customWidth="1"/>
    <col min="5" max="5" width="11.69140625" bestFit="1" customWidth="1"/>
    <col min="6" max="6" width="11.3046875" customWidth="1"/>
    <col min="7" max="7" width="1.15234375" customWidth="1"/>
    <col min="8" max="8" width="20.15234375" customWidth="1"/>
    <col min="9" max="9" width="15.84375" customWidth="1"/>
  </cols>
  <sheetData>
    <row r="1" spans="1:9" ht="12.9" thickBot="1"/>
    <row r="2" spans="1:9" ht="15.9" thickBot="1">
      <c r="A2" s="131" t="s">
        <v>279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3" thickTop="1" thickBot="1"/>
    <row r="4" spans="1:9" ht="14.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4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IF(F5&gt;=I2,"YES","NO")</f>
        <v>YES</v>
      </c>
      <c r="I5" s="2" t="str">
        <f>IF(AND(H5="YES",MIN(B5:E5) &gt;= 8000),"BONUS","NO BONUS")</f>
        <v>BONUS</v>
      </c>
    </row>
    <row r="6" spans="1:9" ht="15.4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 &gt;= 8000),"BONUS","NO BONUS")</f>
        <v>NO BONUS</v>
      </c>
    </row>
    <row r="7" spans="1:9" ht="15.4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4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5.9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4.15">
      <c r="A10" s="48" t="s">
        <v>223</v>
      </c>
      <c r="B10" s="53">
        <f>SUM(Week_1)</f>
        <v>40402</v>
      </c>
      <c r="C10" s="54"/>
      <c r="D10" s="54"/>
      <c r="E10" s="53"/>
      <c r="F10" s="53"/>
    </row>
    <row r="11" spans="1:9" ht="14.15">
      <c r="A11" s="49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 "YES")</f>
        <v>3</v>
      </c>
    </row>
    <row r="16" spans="1:9">
      <c r="B16" t="b">
        <f>AND(H5="YES",B5&gt;=8000,C5&gt;=8000,D5&gt;=8000,E5&gt;=8000)</f>
        <v>1</v>
      </c>
    </row>
    <row r="17" spans="2:2">
      <c r="B17" t="b">
        <f>AND(H5="YES",MIN(B5:E5) &gt;= 8000)</f>
        <v>1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defaultColWidth="9.15234375" defaultRowHeight="12.45"/>
  <cols>
    <col min="1" max="1" width="13.3046875" style="18" bestFit="1" customWidth="1"/>
    <col min="2" max="2" width="14.53515625" style="18" bestFit="1" customWidth="1"/>
    <col min="3" max="3" width="12" style="18" customWidth="1"/>
    <col min="4" max="4" width="12.53515625" style="18" bestFit="1" customWidth="1"/>
    <col min="5" max="5" width="12.15234375" style="18" bestFit="1" customWidth="1"/>
    <col min="6" max="6" width="9.15234375" style="18"/>
    <col min="7" max="7" width="13.69140625" style="18" customWidth="1"/>
    <col min="8" max="9" width="12.69140625" style="18" bestFit="1" customWidth="1"/>
    <col min="10" max="16384" width="9.15234375" style="18"/>
  </cols>
  <sheetData>
    <row r="2" spans="1:9" ht="14.1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4.1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 G3, D3:D272)</f>
        <v>491064</v>
      </c>
    </row>
    <row r="4" spans="1:9" ht="12.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4.1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 G5, E3:E272)</f>
        <v>7357</v>
      </c>
      <c r="I5" s="27">
        <f>SUMIF(C3:C272, G5, 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4" sqref="C4"/>
    </sheetView>
  </sheetViews>
  <sheetFormatPr defaultRowHeight="12.45"/>
  <cols>
    <col min="1" max="1" width="3.3828125" customWidth="1"/>
    <col min="2" max="2" width="13.84375" customWidth="1"/>
    <col min="3" max="3" width="15.61328125" bestFit="1" customWidth="1"/>
    <col min="4" max="4" width="18.53515625" customWidth="1"/>
    <col min="5" max="6" width="15.61328125" bestFit="1" customWidth="1"/>
    <col min="7" max="7" width="3.15234375" customWidth="1"/>
  </cols>
  <sheetData>
    <row r="1" spans="2:7" ht="12.9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IFERROR(INDEX('Master Emp List'!$A$1:$I$38,MATCH($B3,'Master Emp List'!$A$1:$A$38,0), MATCH(C$2,'Master Emp List'!$A$1:$I$1,0)), "Emp ID Not Found")</f>
        <v>Howard</v>
      </c>
      <c r="D3" s="11" t="str">
        <f>IFERROR(INDEX('Master Emp List'!$A$1:$I$38,MATCH($B3,'Master Emp List'!$A$1:$A$38,0), MATCH(D$2,'Master Emp List'!$A$1:$I$1,0)), "Emp ID Not Found")</f>
        <v>Smith</v>
      </c>
      <c r="E3" s="11" t="str">
        <f>IFERROR(INDEX('Master Emp List'!$A$1:$I$38,MATCH($B3,'Master Emp List'!$A$1:$A$38,0), MATCH(E$2,'Master Emp List'!$A$1:$I$1,0)), "Emp ID Not Found")</f>
        <v>AT</v>
      </c>
      <c r="F3" s="11">
        <f>IFERROR(INDEX('Master Emp List'!$A$1:$I$38,MATCH($B3,'Master Emp List'!$A$1:$A$38,0), MATCH(F$2,'Master Emp List'!$A$1:$I$1,0)), "Emp ID Not Found")</f>
        <v>11.25</v>
      </c>
      <c r="G3" s="67"/>
    </row>
    <row r="4" spans="2:7">
      <c r="B4" s="10">
        <v>1056</v>
      </c>
      <c r="C4" s="11" t="str">
        <f>IFERROR(INDEX('Master Emp List'!$A$1:$I$38,MATCH($B4,'Master Emp List'!$A$1:$A$38,0), MATCH(C$2,'Master Emp List'!$A$1:$I$1,0)), "Emp ID Not Found")</f>
        <v>Joe</v>
      </c>
      <c r="D4" s="11" t="str">
        <f>IFERROR(INDEX('Master Emp List'!$A$1:$I$38,MATCH($B4,'Master Emp List'!$A$1:$A$38,0), MATCH(D$2,'Master Emp List'!$A$1:$I$1,0)), "Emp ID Not Found")</f>
        <v>Gonzales</v>
      </c>
      <c r="E4" s="11" t="str">
        <f>IFERROR(INDEX('Master Emp List'!$A$1:$I$38,MATCH($B4,'Master Emp List'!$A$1:$A$38,0), MATCH(E$2,'Master Emp List'!$A$1:$I$1,0)), "Emp ID Not Found")</f>
        <v>AT</v>
      </c>
      <c r="F4" s="11">
        <f>IFERROR(INDEX('Master Emp List'!$A$1:$I$38,MATCH($B4,'Master Emp List'!$A$1:$A$38,0), MATCH(F$2,'Master Emp List'!$A$1:$I$1,0)), "Emp ID Not Found")</f>
        <v>12.25</v>
      </c>
      <c r="G4" s="67"/>
    </row>
    <row r="5" spans="2:7">
      <c r="B5" s="10">
        <v>1067</v>
      </c>
      <c r="C5" s="11" t="str">
        <f>IFERROR(INDEX('Master Emp List'!$A$1:$I$38,MATCH($B5,'Master Emp List'!$A$1:$A$38,0), MATCH(C$2,'Master Emp List'!$A$1:$I$1,0)), "Emp ID Not Found")</f>
        <v>Gail</v>
      </c>
      <c r="D5" s="11" t="str">
        <f>IFERROR(INDEX('Master Emp List'!$A$1:$I$38,MATCH($B5,'Master Emp List'!$A$1:$A$38,0), MATCH(D$2,'Master Emp List'!$A$1:$I$1,0)), "Emp ID Not Found")</f>
        <v>Scote</v>
      </c>
      <c r="E5" s="11" t="str">
        <f>IFERROR(INDEX('Master Emp List'!$A$1:$I$38,MATCH($B5,'Master Emp List'!$A$1:$A$38,0), MATCH(E$2,'Master Emp List'!$A$1:$I$1,0)), "Emp ID Not Found")</f>
        <v>AT</v>
      </c>
      <c r="F5" s="11">
        <f>IFERROR(INDEX('Master Emp List'!$A$1:$I$38,MATCH($B5,'Master Emp List'!$A$1:$A$38,0), MATCH(F$2,'Master Emp List'!$A$1:$I$1,0)), "Emp ID Not Found")</f>
        <v>14.55</v>
      </c>
      <c r="G5" s="67"/>
    </row>
    <row r="6" spans="2:7">
      <c r="B6" s="10">
        <v>1075</v>
      </c>
      <c r="C6" s="11" t="str">
        <f>IFERROR(INDEX('Master Emp List'!$A$1:$I$38,MATCH($B6,'Master Emp List'!$A$1:$A$38,0), MATCH(C$2,'Master Emp List'!$A$1:$I$1,0)), "Emp ID Not Found")</f>
        <v>Sheryl</v>
      </c>
      <c r="D6" s="11" t="str">
        <f>IFERROR(INDEX('Master Emp List'!$A$1:$I$38,MATCH($B6,'Master Emp List'!$A$1:$A$38,0), MATCH(D$2,'Master Emp List'!$A$1:$I$1,0)), "Emp ID Not Found")</f>
        <v>Kane</v>
      </c>
      <c r="E6" s="11" t="str">
        <f>IFERROR(INDEX('Master Emp List'!$A$1:$I$38,MATCH($B6,'Master Emp List'!$A$1:$A$38,0), MATCH(E$2,'Master Emp List'!$A$1:$I$1,0)), "Emp ID Not Found")</f>
        <v>AD</v>
      </c>
      <c r="F6" s="11">
        <f>IFERROR(INDEX('Master Emp List'!$A$1:$I$38,MATCH($B6,'Master Emp List'!$A$1:$A$38,0), MATCH(F$2,'Master Emp List'!$A$1:$I$1,0)), "Emp ID Not Found")</f>
        <v>11.25</v>
      </c>
      <c r="G6" s="67"/>
    </row>
    <row r="7" spans="2:7">
      <c r="B7" s="10">
        <v>1078</v>
      </c>
      <c r="C7" s="11" t="str">
        <f>IFERROR(INDEX('Master Emp List'!$A$1:$I$38,MATCH($B7,'Master Emp List'!$A$1:$A$38,0), MATCH(C$2,'Master Emp List'!$A$1:$I$1,0)), "Emp ID Not Found")</f>
        <v>Kendrick</v>
      </c>
      <c r="D7" s="11" t="str">
        <f>IFERROR(INDEX('Master Emp List'!$A$1:$I$38,MATCH($B7,'Master Emp List'!$A$1:$A$38,0), MATCH(D$2,'Master Emp List'!$A$1:$I$1,0)), "Emp ID Not Found")</f>
        <v>Hapsbuch</v>
      </c>
      <c r="E7" s="11" t="str">
        <f>IFERROR(INDEX('Master Emp List'!$A$1:$I$38,MATCH($B7,'Master Emp List'!$A$1:$A$38,0), MATCH(E$2,'Master Emp List'!$A$1:$I$1,0)), "Emp ID Not Found")</f>
        <v>AC</v>
      </c>
      <c r="F7" s="11">
        <f>IFERROR(INDEX('Master Emp List'!$A$1:$I$38,MATCH($B7,'Master Emp List'!$A$1:$A$38,0), MATCH(F$2,'Master Emp List'!$A$1:$I$1,0)), "Emp ID Not Found")</f>
        <v>10.199999999999999</v>
      </c>
      <c r="G7" s="67"/>
    </row>
    <row r="8" spans="2:7">
      <c r="B8" s="10">
        <v>1152</v>
      </c>
      <c r="C8" s="11" t="str">
        <f>IFERROR(INDEX('Master Emp List'!$A$1:$I$38,MATCH($B8,'Master Emp List'!$A$1:$A$38,0), MATCH(C$2,'Master Emp List'!$A$1:$I$1,0)), "Emp ID Not Found")</f>
        <v>Mark</v>
      </c>
      <c r="D8" s="11" t="str">
        <f>IFERROR(INDEX('Master Emp List'!$A$1:$I$38,MATCH($B8,'Master Emp List'!$A$1:$A$38,0), MATCH(D$2,'Master Emp List'!$A$1:$I$1,0)), "Emp ID Not Found")</f>
        <v>Henders</v>
      </c>
      <c r="E8" s="11" t="str">
        <f>IFERROR(INDEX('Master Emp List'!$A$1:$I$38,MATCH($B8,'Master Emp List'!$A$1:$A$38,0), MATCH(E$2,'Master Emp List'!$A$1:$I$1,0)), "Emp ID Not Found")</f>
        <v>AD</v>
      </c>
      <c r="F8" s="11">
        <f>IFERROR(INDEX('Master Emp List'!$A$1:$I$38,MATCH($B8,'Master Emp List'!$A$1:$A$38,0), MATCH(F$2,'Master Emp List'!$A$1:$I$1,0)), "Emp ID Not Found")</f>
        <v>12.25</v>
      </c>
      <c r="G8" s="67"/>
    </row>
    <row r="9" spans="2:7">
      <c r="B9" s="10">
        <v>1196</v>
      </c>
      <c r="C9" s="11" t="str">
        <f>IFERROR(INDEX('Master Emp List'!$A$1:$I$38,MATCH($B9,'Master Emp List'!$A$1:$A$38,0), MATCH(C$2,'Master Emp List'!$A$1:$I$1,0)), "Emp ID Not Found")</f>
        <v>Katie</v>
      </c>
      <c r="D9" s="11" t="str">
        <f>IFERROR(INDEX('Master Emp List'!$A$1:$I$38,MATCH($B9,'Master Emp List'!$A$1:$A$38,0), MATCH(D$2,'Master Emp List'!$A$1:$I$1,0)), "Emp ID Not Found")</f>
        <v>Atherton</v>
      </c>
      <c r="E9" s="11" t="str">
        <f>IFERROR(INDEX('Master Emp List'!$A$1:$I$38,MATCH($B9,'Master Emp List'!$A$1:$A$38,0), MATCH(E$2,'Master Emp List'!$A$1:$I$1,0)), "Emp ID Not Found")</f>
        <v>HR</v>
      </c>
      <c r="F9" s="11">
        <f>IFERROR(INDEX('Master Emp List'!$A$1:$I$38,MATCH($B9,'Master Emp List'!$A$1:$A$38,0), MATCH(F$2,'Master Emp List'!$A$1:$I$1,0)), "Emp ID Not Found")</f>
        <v>9.9499999999999993</v>
      </c>
      <c r="G9" s="67"/>
    </row>
    <row r="10" spans="2:7">
      <c r="B10" s="10">
        <v>1284</v>
      </c>
      <c r="C10" s="11" t="str">
        <f>IFERROR(INDEX('Master Emp List'!$A$1:$I$38,MATCH($B10,'Master Emp List'!$A$1:$A$38,0), MATCH(C$2,'Master Emp List'!$A$1:$I$1,0)), "Emp ID Not Found")</f>
        <v>Frank</v>
      </c>
      <c r="D10" s="11" t="str">
        <f>IFERROR(INDEX('Master Emp List'!$A$1:$I$38,MATCH($B10,'Master Emp List'!$A$1:$A$38,0), MATCH(D$2,'Master Emp List'!$A$1:$I$1,0)), "Emp ID Not Found")</f>
        <v>Bellwood</v>
      </c>
      <c r="E10" s="11" t="str">
        <f>IFERROR(INDEX('Master Emp List'!$A$1:$I$38,MATCH($B10,'Master Emp List'!$A$1:$A$38,0), MATCH(E$2,'Master Emp List'!$A$1:$I$1,0)), "Emp ID Not Found")</f>
        <v>MK</v>
      </c>
      <c r="F10" s="11">
        <f>IFERROR(INDEX('Master Emp List'!$A$1:$I$38,MATCH($B10,'Master Emp List'!$A$1:$A$38,0), MATCH(F$2,'Master Emp List'!$A$1:$I$1,0)), "Emp ID Not Found")</f>
        <v>12.3</v>
      </c>
      <c r="G10" s="67"/>
    </row>
    <row r="11" spans="2:7">
      <c r="B11" s="124">
        <v>100</v>
      </c>
      <c r="C11" s="11" t="str">
        <f>IFERROR(INDEX('Master Emp List'!$A$1:$I$38,MATCH($B11,'Master Emp List'!$A$1:$A$38,0), MATCH(C$2,'Master Emp List'!$A$1:$I$1,0)), "Emp ID Not Found")</f>
        <v>Emp ID Not Found</v>
      </c>
      <c r="D11" s="11" t="str">
        <f>IFERROR(INDEX('Master Emp List'!$A$1:$I$38,MATCH($B11,'Master Emp List'!$A$1:$A$38,0), MATCH(D$2,'Master Emp List'!$A$1:$I$1,0)), "Emp ID Not Found")</f>
        <v>Emp ID Not Found</v>
      </c>
      <c r="E11" s="11" t="str">
        <f>IFERROR(INDEX('Master Emp List'!$A$1:$I$38,MATCH($B11,'Master Emp List'!$A$1:$A$38,0), MATCH(E$2,'Master Emp List'!$A$1:$I$1,0)), "Emp ID Not Found")</f>
        <v>Emp ID Not Found</v>
      </c>
      <c r="F11" s="11" t="str">
        <f>IFERROR(INDEX('Master Emp List'!$A$1:$I$38,MATCH($B11,'Master Emp List'!$A$1:$A$38,0), MATCH(F$2,'Master Emp List'!$A$1:$I$1,0)), "Emp ID Not Found")</f>
        <v>Emp ID Not Found</v>
      </c>
      <c r="G11" s="67"/>
    </row>
    <row r="12" spans="2:7">
      <c r="B12" s="124">
        <v>1055</v>
      </c>
      <c r="C12" s="11" t="str">
        <f>IFERROR(INDEX('Master Emp List'!$A$1:$I$38,MATCH($B12,'Master Emp List'!$A$1:$A$38,0), MATCH(C$2,'Master Emp List'!$A$1:$I$1,0)), "Emp ID Not Found")</f>
        <v>Emp ID Not Found</v>
      </c>
      <c r="D12" s="11" t="str">
        <f>IFERROR(INDEX('Master Emp List'!$A$1:$I$38,MATCH($B12,'Master Emp List'!$A$1:$A$38,0), MATCH(D$2,'Master Emp List'!$A$1:$I$1,0)), "Emp ID Not Found")</f>
        <v>Emp ID Not Found</v>
      </c>
      <c r="E12" s="11" t="str">
        <f>IFERROR(INDEX('Master Emp List'!$A$1:$I$38,MATCH($B12,'Master Emp List'!$A$1:$A$38,0), MATCH(E$2,'Master Emp List'!$A$1:$I$1,0)), "Emp ID Not Found")</f>
        <v>Emp ID Not Found</v>
      </c>
      <c r="F12" s="11" t="str">
        <f>IFERROR(INDEX('Master Emp List'!$A$1:$I$38,MATCH($B12,'Master Emp List'!$A$1:$A$38,0), MATCH(F$2,'Master Emp List'!$A$1:$I$1,0)), "Emp ID Not Found")</f>
        <v>Emp ID Not Found</v>
      </c>
      <c r="G12" s="67"/>
    </row>
    <row r="13" spans="2:7">
      <c r="B13" s="124">
        <v>2</v>
      </c>
      <c r="C13" s="11" t="str">
        <f>IFERROR(INDEX('Master Emp List'!$A$1:$I$38,MATCH($B13,'Master Emp List'!$A$1:$A$38,0), MATCH(C$2,'Master Emp List'!$A$1:$I$1,0)), "Emp ID Not Found")</f>
        <v>Emp ID Not Found</v>
      </c>
      <c r="D13" s="11" t="str">
        <f>IFERROR(INDEX('Master Emp List'!$A$1:$I$38,MATCH($B13,'Master Emp List'!$A$1:$A$38,0), MATCH(D$2,'Master Emp List'!$A$1:$I$1,0)), "Emp ID Not Found")</f>
        <v>Emp ID Not Found</v>
      </c>
      <c r="E13" s="11" t="str">
        <f>IFERROR(INDEX('Master Emp List'!$A$1:$I$38,MATCH($B13,'Master Emp List'!$A$1:$A$38,0), MATCH(E$2,'Master Emp List'!$A$1:$I$1,0)), "Emp ID Not Found")</f>
        <v>Emp ID Not Found</v>
      </c>
      <c r="F13" s="11" t="str">
        <f>IFERROR(INDEX('Master Emp List'!$A$1:$I$38,MATCH($B13,'Master Emp List'!$A$1:$A$38,0), MATCH(F$2,'Master Emp List'!$A$1:$I$1,0)), "Emp ID Not Found")</f>
        <v>Emp ID Not Found</v>
      </c>
      <c r="G13" s="67"/>
    </row>
    <row r="14" spans="2:7">
      <c r="B14" s="10">
        <v>1302</v>
      </c>
      <c r="C14" s="11" t="str">
        <f>IFERROR(INDEX('Master Emp List'!$A$1:$I$38,MATCH($B14,'Master Emp List'!$A$1:$A$38,0), MATCH(C$2,'Master Emp List'!$A$1:$I$1,0)), "Emp ID Not Found")</f>
        <v>Randy</v>
      </c>
      <c r="D14" s="11" t="str">
        <f>IFERROR(INDEX('Master Emp List'!$A$1:$I$38,MATCH($B14,'Master Emp List'!$A$1:$A$38,0), MATCH(D$2,'Master Emp List'!$A$1:$I$1,0)), "Emp ID Not Found")</f>
        <v>Sindole</v>
      </c>
      <c r="E14" s="11" t="str">
        <f>IFERROR(INDEX('Master Emp List'!$A$1:$I$38,MATCH($B14,'Master Emp List'!$A$1:$A$38,0), MATCH(E$2,'Master Emp List'!$A$1:$I$1,0)), "Emp ID Not Found")</f>
        <v>MK</v>
      </c>
      <c r="F14" s="11">
        <f>IFERROR(INDEX('Master Emp List'!$A$1:$I$38,MATCH($B14,'Master Emp List'!$A$1:$A$38,0), MATCH(F$2,'Master Emp List'!$A$1:$I$1,0)), "Emp ID Not Found")</f>
        <v>14.25</v>
      </c>
      <c r="G14" s="67"/>
    </row>
    <row r="15" spans="2:7">
      <c r="B15" s="10">
        <v>1310</v>
      </c>
      <c r="C15" s="11" t="str">
        <f>IFERROR(INDEX('Master Emp List'!$A$1:$I$38,MATCH($B15,'Master Emp List'!$A$1:$A$38,0), MATCH(C$2,'Master Emp List'!$A$1:$I$1,0)), "Emp ID Not Found")</f>
        <v>Ellen</v>
      </c>
      <c r="D15" s="11" t="str">
        <f>IFERROR(INDEX('Master Emp List'!$A$1:$I$38,MATCH($B15,'Master Emp List'!$A$1:$A$38,0), MATCH(D$2,'Master Emp List'!$A$1:$I$1,0)), "Emp ID Not Found")</f>
        <v>Smith</v>
      </c>
      <c r="E15" s="11" t="str">
        <f>IFERROR(INDEX('Master Emp List'!$A$1:$I$38,MATCH($B15,'Master Emp List'!$A$1:$A$38,0), MATCH(E$2,'Master Emp List'!$A$1:$I$1,0)), "Emp ID Not Found")</f>
        <v>MF</v>
      </c>
      <c r="F15" s="11">
        <f>IFERROR(INDEX('Master Emp List'!$A$1:$I$38,MATCH($B15,'Master Emp List'!$A$1:$A$38,0), MATCH(F$2,'Master Emp List'!$A$1:$I$1,0)), "Emp ID Not Found")</f>
        <v>11.5</v>
      </c>
      <c r="G15" s="67"/>
    </row>
    <row r="16" spans="2:7">
      <c r="B16" s="10">
        <v>1329</v>
      </c>
      <c r="C16" s="11" t="str">
        <f>IFERROR(INDEX('Master Emp List'!$A$1:$I$38,MATCH($B16,'Master Emp List'!$A$1:$A$38,0), MATCH(C$2,'Master Emp List'!$A$1:$I$1,0)), "Emp ID Not Found")</f>
        <v>Tuome</v>
      </c>
      <c r="D16" s="11" t="str">
        <f>IFERROR(INDEX('Master Emp List'!$A$1:$I$38,MATCH($B16,'Master Emp List'!$A$1:$A$38,0), MATCH(D$2,'Master Emp List'!$A$1:$I$1,0)), "Emp ID Not Found")</f>
        <v>Vuanuo</v>
      </c>
      <c r="E16" s="11" t="str">
        <f>IFERROR(INDEX('Master Emp List'!$A$1:$I$38,MATCH($B16,'Master Emp List'!$A$1:$A$38,0), MATCH(E$2,'Master Emp List'!$A$1:$I$1,0)), "Emp ID Not Found")</f>
        <v>AC</v>
      </c>
      <c r="F16" s="11">
        <f>IFERROR(INDEX('Master Emp List'!$A$1:$I$38,MATCH($B16,'Master Emp List'!$A$1:$A$38,0), MATCH(F$2,'Master Emp List'!$A$1:$I$1,0)), "Emp ID Not Found")</f>
        <v>10.35</v>
      </c>
      <c r="G16" s="67"/>
    </row>
    <row r="17" spans="2:7">
      <c r="B17" s="10">
        <v>1333</v>
      </c>
      <c r="C17" s="11" t="str">
        <f>IFERROR(INDEX('Master Emp List'!$A$1:$I$38,MATCH($B17,'Master Emp List'!$A$1:$A$38,0), MATCH(C$2,'Master Emp List'!$A$1:$I$1,0)), "Emp ID Not Found")</f>
        <v>Tadeuz</v>
      </c>
      <c r="D17" s="11" t="str">
        <f>IFERROR(INDEX('Master Emp List'!$A$1:$I$38,MATCH($B17,'Master Emp List'!$A$1:$A$38,0), MATCH(D$2,'Master Emp List'!$A$1:$I$1,0)), "Emp ID Not Found")</f>
        <v>Szcznyck</v>
      </c>
      <c r="E17" s="11" t="str">
        <f>IFERROR(INDEX('Master Emp List'!$A$1:$I$38,MATCH($B17,'Master Emp List'!$A$1:$A$38,0), MATCH(E$2,'Master Emp List'!$A$1:$I$1,0)), "Emp ID Not Found")</f>
        <v>HR</v>
      </c>
      <c r="F17" s="11">
        <f>IFERROR(INDEX('Master Emp List'!$A$1:$I$38,MATCH($B17,'Master Emp List'!$A$1:$A$38,0), MATCH(F$2,'Master Emp List'!$A$1:$I$1,0)), "Emp ID Not Found")</f>
        <v>10.15</v>
      </c>
      <c r="G17" s="67"/>
    </row>
    <row r="18" spans="2:7" ht="12.9" thickBot="1">
      <c r="B18" s="13">
        <v>1368</v>
      </c>
      <c r="C18" s="11" t="str">
        <f>IFERROR(INDEX('Master Emp List'!$A$1:$I$38,MATCH($B18,'Master Emp List'!$A$1:$A$38,0), MATCH(C$2,'Master Emp List'!$A$1:$I$1,0)), "Emp ID Not Found")</f>
        <v>Tammy</v>
      </c>
      <c r="D18" s="11" t="str">
        <f>IFERROR(INDEX('Master Emp List'!$A$1:$I$38,MATCH($B18,'Master Emp List'!$A$1:$A$38,0), MATCH(D$2,'Master Emp List'!$A$1:$I$1,0)), "Emp ID Not Found")</f>
        <v>Wu</v>
      </c>
      <c r="E18" s="11" t="str">
        <f>IFERROR(INDEX('Master Emp List'!$A$1:$I$38,MATCH($B18,'Master Emp List'!$A$1:$A$38,0), MATCH(E$2,'Master Emp List'!$A$1:$I$1,0)), "Emp ID Not Found")</f>
        <v>AD</v>
      </c>
      <c r="F18" s="11">
        <f>IFERROR(INDEX('Master Emp List'!$A$1:$I$38,MATCH($B18,'Master Emp List'!$A$1:$A$38,0), MATCH(F$2,'Master Emp List'!$A$1:$I$1,0)), "Emp ID Not Found")</f>
        <v>12.25</v>
      </c>
      <c r="G18" s="67"/>
    </row>
  </sheetData>
  <phoneticPr fontId="0" type="noConversion"/>
  <conditionalFormatting sqref="B2:F18">
    <cfRule type="containsText" dxfId="0" priority="1" operator="containsText" text="EMP ID Not Found">
      <formula>NOT(ISERROR(SEARCH("EMP ID Not Found",B2)))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C42" sqref="C42"/>
    </sheetView>
  </sheetViews>
  <sheetFormatPr defaultRowHeight="14.25" customHeight="1"/>
  <cols>
    <col min="1" max="8" width="14.15234375" style="6" customWidth="1"/>
    <col min="9" max="9" width="14.15234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ColWidth="9.15234375" defaultRowHeight="12.45"/>
  <cols>
    <col min="1" max="1" width="30.15234375" style="55" bestFit="1" customWidth="1"/>
    <col min="2" max="2" width="18.69140625" style="55" customWidth="1"/>
    <col min="3" max="3" width="16.84375" style="55" customWidth="1"/>
    <col min="4" max="4" width="8.15234375" style="55" customWidth="1"/>
    <col min="5" max="5" width="7.3046875" style="55" customWidth="1"/>
    <col min="6" max="6" width="10.53515625" style="55" bestFit="1" customWidth="1"/>
    <col min="7" max="7" width="12.69140625" style="55" bestFit="1" customWidth="1"/>
    <col min="8" max="16384" width="9.15234375" style="55"/>
  </cols>
  <sheetData>
    <row r="1" spans="1:2" ht="12.9" thickBot="1"/>
    <row r="2" spans="1:2" ht="22.5" customHeight="1" thickBot="1">
      <c r="A2" s="132" t="s">
        <v>231</v>
      </c>
      <c r="B2" s="133"/>
    </row>
    <row r="3" spans="1:2" ht="16.3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List'!$A$2:$G$5,MATCH(LEFT(A5, 11), 'Master Inventory List'!$A$2:$A$5),FALSE)</f>
        <v>150</v>
      </c>
    </row>
    <row r="6" spans="1:2">
      <c r="A6" s="62" t="s">
        <v>228</v>
      </c>
      <c r="B6" s="57">
        <f>HLOOKUP($B$3,'Master Inventory List'!$A$2:$G$5,MATCH(LEFT(A6, 11), 'Master Inventory List'!$A$2:$A$5),FALSE)</f>
        <v>110</v>
      </c>
    </row>
    <row r="7" spans="1:2" ht="12.9" thickBot="1">
      <c r="A7" s="63" t="s">
        <v>227</v>
      </c>
      <c r="B7" s="57">
        <f>HLOOKUP($B$3,'Master Inventory List'!$A$2:$G$5,MATCH(LEFT(A7, 11), 'Master Inventory List'!$A$2:$A$5),FALSE)</f>
        <v>115</v>
      </c>
    </row>
  </sheetData>
  <mergeCells count="1">
    <mergeCell ref="A2:B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5" sqref="C5"/>
    </sheetView>
  </sheetViews>
  <sheetFormatPr defaultColWidth="9.15234375" defaultRowHeight="12.45"/>
  <cols>
    <col min="1" max="1" width="14.84375" style="55" customWidth="1"/>
    <col min="2" max="16384" width="9.1523437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G19"/>
  <sheetViews>
    <sheetView zoomScale="145" zoomScaleNormal="145" workbookViewId="0">
      <selection activeCell="G24" sqref="G24"/>
    </sheetView>
  </sheetViews>
  <sheetFormatPr defaultRowHeight="12.45"/>
  <cols>
    <col min="1" max="1" width="3.15234375" customWidth="1"/>
    <col min="2" max="2" width="10" customWidth="1"/>
    <col min="3" max="3" width="16" customWidth="1"/>
    <col min="4" max="4" width="19" bestFit="1" customWidth="1"/>
    <col min="5" max="5" width="5.15234375" customWidth="1"/>
    <col min="6" max="6" width="22.921875" bestFit="1" customWidth="1"/>
    <col min="7" max="7" width="27" bestFit="1" customWidth="1"/>
  </cols>
  <sheetData>
    <row r="2" spans="2:7" ht="41.25" customHeight="1" thickBot="1">
      <c r="C2" s="119" t="s">
        <v>280</v>
      </c>
      <c r="D2" s="122" t="s">
        <v>281</v>
      </c>
    </row>
    <row r="3" spans="2:7" ht="14.15">
      <c r="B3" s="118" t="s">
        <v>282</v>
      </c>
      <c r="C3" s="120" t="s">
        <v>239</v>
      </c>
      <c r="D3" s="34" t="s">
        <v>240</v>
      </c>
      <c r="F3" s="121" t="s">
        <v>283</v>
      </c>
      <c r="G3" s="121" t="s">
        <v>284</v>
      </c>
    </row>
    <row r="4" spans="2:7">
      <c r="B4" s="68">
        <v>1054</v>
      </c>
      <c r="C4" s="68" t="str">
        <f>INDEX('INDEX MATCH Master Emp List'!$A$1:$I$38,10,3)</f>
        <v>AD</v>
      </c>
      <c r="D4" s="68">
        <f>MATCH(B4,'INDEX MATCH Master Emp List'!$D$2:$D$38,0)</f>
        <v>1</v>
      </c>
      <c r="F4" s="69" t="str">
        <f>INDEX('INDEX MATCH Master Emp List'!$C$1:$C$38,MATCH(B4,'INDEX MATCH Master Emp List'!$D$1:$D$38,0))</f>
        <v>AT</v>
      </c>
      <c r="G4" s="125">
        <f>INDEX('INDEX MATCH Master Emp List'!$I$1:$I$38,MATCH(B4,'INDEX MATCH Master Emp List'!$D$1:$D$38,0))</f>
        <v>11.25</v>
      </c>
    </row>
    <row r="5" spans="2:7">
      <c r="B5" s="68">
        <v>1078</v>
      </c>
      <c r="C5" s="68"/>
      <c r="D5" s="68">
        <f>MATCH(B5,'INDEX MATCH Master Emp List'!$D$2:$D$38,0)</f>
        <v>5</v>
      </c>
      <c r="F5" s="69" t="str">
        <f>INDEX('INDEX MATCH Master Emp List'!$C$1:$C$38,MATCH(B5,'INDEX MATCH Master Emp List'!$D$1:$D$38,0))</f>
        <v>AC</v>
      </c>
      <c r="G5" s="125">
        <f>INDEX('INDEX MATCH Master Emp List'!$I$1:$I$38,MATCH(B5,'INDEX MATCH Master Emp List'!$D$1:$D$38,0))</f>
        <v>10.199999999999999</v>
      </c>
    </row>
    <row r="6" spans="2:7">
      <c r="B6" s="68">
        <v>1284</v>
      </c>
      <c r="C6" s="68"/>
      <c r="D6" s="68">
        <f>MATCH(B6,'INDEX MATCH Master Emp List'!$D$2:$D$38,0)</f>
        <v>8</v>
      </c>
      <c r="F6" s="69" t="str">
        <f>INDEX('INDEX MATCH Master Emp List'!$C$1:$C$38,MATCH(B6,'INDEX MATCH Master Emp List'!$D$1:$D$38,0))</f>
        <v>MK</v>
      </c>
      <c r="G6" s="125">
        <f>INDEX('INDEX MATCH Master Emp List'!$I$1:$I$38,MATCH(B6,'INDEX MATCH Master Emp List'!$D$1:$D$38,0))</f>
        <v>12.3</v>
      </c>
    </row>
    <row r="7" spans="2:7">
      <c r="B7" s="68">
        <v>1299</v>
      </c>
      <c r="C7" s="68"/>
      <c r="D7" s="68">
        <f>MATCH(B7,'INDEX MATCH Master Emp List'!$D$2:$D$38,0)</f>
        <v>11</v>
      </c>
      <c r="F7" s="69" t="str">
        <f>INDEX('INDEX MATCH Master Emp List'!$C$1:$C$38,MATCH(B7,'INDEX MATCH Master Emp List'!$D$1:$D$38,0))</f>
        <v>MF</v>
      </c>
      <c r="G7" s="125">
        <f>INDEX('INDEX MATCH Master Emp List'!$I$1:$I$38,MATCH(B7,'INDEX MATCH Master Emp List'!$D$1:$D$38,0))</f>
        <v>12.2</v>
      </c>
    </row>
    <row r="8" spans="2:7">
      <c r="B8" s="68">
        <v>1329</v>
      </c>
      <c r="C8" s="68"/>
      <c r="D8" s="68">
        <f>MATCH(B8,'INDEX MATCH Master Emp List'!$D$2:$D$38,0)</f>
        <v>14</v>
      </c>
      <c r="F8" s="69" t="str">
        <f>INDEX('INDEX MATCH Master Emp List'!$C$1:$C$38,MATCH(B8,'INDEX MATCH Master Emp List'!$D$1:$D$38,0))</f>
        <v>AC</v>
      </c>
      <c r="G8" s="125">
        <f>INDEX('INDEX MATCH Master Emp List'!$I$1:$I$38,MATCH(B8,'INDEX MATCH Master Emp List'!$D$1:$D$38,0))</f>
        <v>10.35</v>
      </c>
    </row>
    <row r="9" spans="2:7">
      <c r="B9" s="68">
        <v>1509</v>
      </c>
      <c r="C9" s="68"/>
      <c r="D9" s="68">
        <f>MATCH(B9,'INDEX MATCH Master Emp List'!$D$2:$D$38,0)</f>
        <v>17</v>
      </c>
      <c r="F9" s="69" t="str">
        <f>INDEX('INDEX MATCH Master Emp List'!$C$1:$C$38,MATCH(B9,'INDEX MATCH Master Emp List'!$D$1:$D$38,0))</f>
        <v>AT</v>
      </c>
      <c r="G9" s="125">
        <f>INDEX('INDEX MATCH Master Emp List'!$I$1:$I$38,MATCH(B9,'INDEX MATCH Master Emp List'!$D$1:$D$38,0))</f>
        <v>13.25</v>
      </c>
    </row>
    <row r="10" spans="2:7">
      <c r="C10" s="68"/>
      <c r="D10" s="68"/>
      <c r="F10" s="69"/>
      <c r="G10" s="69"/>
    </row>
    <row r="11" spans="2:7">
      <c r="C11" s="68"/>
      <c r="D11" s="68"/>
      <c r="F11" s="69"/>
      <c r="G11" s="69"/>
    </row>
    <row r="12" spans="2:7">
      <c r="C12" s="68"/>
      <c r="D12" s="68"/>
      <c r="F12" s="69"/>
      <c r="G12" s="69"/>
    </row>
    <row r="13" spans="2:7">
      <c r="C13" s="68"/>
      <c r="D13" s="68"/>
      <c r="F13" s="69"/>
      <c r="G13" s="69"/>
    </row>
    <row r="14" spans="2:7">
      <c r="C14" s="68"/>
      <c r="D14" s="68"/>
      <c r="F14" s="69"/>
      <c r="G14" s="69"/>
    </row>
    <row r="15" spans="2:7">
      <c r="C15" s="68"/>
      <c r="D15" s="68"/>
      <c r="F15" s="69"/>
      <c r="G15" s="69"/>
    </row>
    <row r="16" spans="2:7">
      <c r="C16" s="68"/>
      <c r="D16" s="68"/>
      <c r="F16" s="69"/>
      <c r="G16" s="69"/>
    </row>
    <row r="17" spans="3:7">
      <c r="C17" s="68"/>
      <c r="D17" s="68"/>
      <c r="F17" s="69"/>
      <c r="G17" s="69"/>
    </row>
    <row r="18" spans="3:7">
      <c r="C18" s="68"/>
      <c r="D18" s="68"/>
      <c r="F18" s="69"/>
      <c r="G18" s="69"/>
    </row>
    <row r="19" spans="3:7">
      <c r="C19" s="68"/>
      <c r="D19" s="68"/>
      <c r="F19" s="69"/>
      <c r="G19" s="6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D18" sqref="D18:I18"/>
    </sheetView>
  </sheetViews>
  <sheetFormatPr defaultRowHeight="14.25" customHeight="1"/>
  <cols>
    <col min="1" max="8" width="14.15234375" style="6" customWidth="1"/>
    <col min="9" max="9" width="14.1523437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G4" sqref="G4"/>
    </sheetView>
  </sheetViews>
  <sheetFormatPr defaultRowHeight="12.45"/>
  <cols>
    <col min="1" max="1" width="14.3828125" customWidth="1"/>
    <col min="2" max="2" width="27.84375" bestFit="1" customWidth="1"/>
    <col min="3" max="3" width="12.53515625" customWidth="1"/>
    <col min="4" max="4" width="3.15234375" customWidth="1"/>
    <col min="5" max="5" width="11.84375" customWidth="1"/>
    <col min="6" max="6" width="10.53515625" customWidth="1"/>
    <col min="7" max="7" width="14.53515625" customWidth="1"/>
    <col min="8" max="8" width="10.843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247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IF(LEN(A3)=8,RIGHT(A3,2),RIGHT(A3,LEN(A3)-6))</f>
        <v>WW</v>
      </c>
      <c r="H3" s="17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IF(LEN(A4)=8,RIGHT(A4,2),RIGHT(A4,LEN(A4)-6))</f>
        <v>WW</v>
      </c>
      <c r="H4" s="17">
        <f t="shared" ref="H4:H26" si="1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 s="17">
        <f t="shared" si="1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 s="17">
        <f t="shared" si="1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 s="17">
        <f t="shared" si="1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 s="17">
        <f t="shared" si="1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 s="17">
        <f t="shared" si="1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 s="17">
        <f t="shared" si="1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 s="17">
        <f t="shared" si="1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 s="17">
        <f t="shared" si="1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 s="17">
        <f t="shared" si="1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 s="17">
        <f t="shared" si="1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 s="17">
        <f t="shared" si="1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 s="17">
        <f t="shared" si="1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 s="17">
        <f t="shared" si="1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 s="17">
        <f t="shared" si="1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 s="17">
        <f t="shared" si="1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 s="17">
        <f t="shared" si="1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 s="17">
        <f t="shared" si="1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 s="17">
        <f t="shared" si="1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 s="17">
        <f t="shared" si="1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 s="17">
        <f t="shared" si="1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 s="17">
        <f t="shared" si="1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 s="17">
        <f t="shared" si="1"/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3" sqref="C3"/>
    </sheetView>
  </sheetViews>
  <sheetFormatPr defaultRowHeight="12.45"/>
  <cols>
    <col min="1" max="1" width="14.15234375" bestFit="1" customWidth="1"/>
    <col min="2" max="2" width="13" bestFit="1" customWidth="1"/>
    <col min="3" max="3" width="12.84375" bestFit="1" customWidth="1"/>
  </cols>
  <sheetData>
    <row r="1" spans="1:3" ht="15.45">
      <c r="A1" s="71" t="s">
        <v>241</v>
      </c>
      <c r="B1" s="71" t="s">
        <v>18</v>
      </c>
      <c r="C1" s="71" t="s">
        <v>17</v>
      </c>
    </row>
    <row r="2" spans="1:3">
      <c r="A2" t="s">
        <v>242</v>
      </c>
      <c r="B2" t="str">
        <f>LEFT(A2, SEARCH(" ",A2))</f>
        <v xml:space="preserve">Patrick </v>
      </c>
      <c r="C2" t="str">
        <f>RIGHT(A2,LEN(A2)-SEARCH(" ",A2))</f>
        <v>Marleau</v>
      </c>
    </row>
    <row r="3" spans="1:3">
      <c r="A3" t="s">
        <v>243</v>
      </c>
      <c r="B3" t="str">
        <f t="shared" ref="B3:B6" si="0">LEFT(A3, 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244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245</v>
      </c>
      <c r="B5" t="str">
        <f>LEFT(A5, SEARCH(" ",A5))</f>
        <v xml:space="preserve">Joe </v>
      </c>
      <c r="C5" t="str">
        <f t="shared" si="1"/>
        <v>Pavelski</v>
      </c>
    </row>
    <row r="6" spans="1:3">
      <c r="A6" t="s">
        <v>246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5" sqref="E5:F5"/>
    </sheetView>
  </sheetViews>
  <sheetFormatPr defaultRowHeight="12.45"/>
  <cols>
    <col min="2" max="2" width="12.84375" customWidth="1"/>
    <col min="3" max="3" width="12.15234375" customWidth="1"/>
    <col min="4" max="4" width="3.15234375" customWidth="1"/>
    <col min="6" max="6" width="15.3828125" customWidth="1"/>
  </cols>
  <sheetData>
    <row r="2" spans="2:6">
      <c r="B2" s="40" t="s">
        <v>17</v>
      </c>
      <c r="C2" s="40" t="s">
        <v>18</v>
      </c>
      <c r="E2" s="134" t="s">
        <v>166</v>
      </c>
      <c r="F2" s="134"/>
    </row>
    <row r="3" spans="2:6">
      <c r="B3" s="25" t="s">
        <v>25</v>
      </c>
      <c r="C3" s="25" t="s">
        <v>26</v>
      </c>
      <c r="E3" s="135" t="str">
        <f>CONCATENATE(C3," ",B3)</f>
        <v>Howard Smith</v>
      </c>
      <c r="F3" s="136"/>
    </row>
    <row r="4" spans="2:6">
      <c r="B4" s="25" t="s">
        <v>30</v>
      </c>
      <c r="C4" s="25" t="s">
        <v>31</v>
      </c>
      <c r="E4" s="135" t="str">
        <f>CONCATENATE(C4," ",B4)</f>
        <v>Joe Gonzales</v>
      </c>
      <c r="F4" s="136"/>
    </row>
    <row r="5" spans="2:6">
      <c r="B5" s="25" t="s">
        <v>33</v>
      </c>
      <c r="C5" s="25" t="s">
        <v>34</v>
      </c>
      <c r="E5" s="135" t="str">
        <f t="shared" ref="E5:E18" si="0">CONCATENATE(C5," ",B5)</f>
        <v>Gail Scote</v>
      </c>
      <c r="F5" s="136"/>
    </row>
    <row r="6" spans="2:6">
      <c r="B6" s="25" t="s">
        <v>36</v>
      </c>
      <c r="C6" s="25" t="s">
        <v>37</v>
      </c>
      <c r="E6" s="135" t="str">
        <f t="shared" si="0"/>
        <v>Sheryl Kane</v>
      </c>
      <c r="F6" s="136"/>
    </row>
    <row r="7" spans="2:6">
      <c r="B7" s="25" t="s">
        <v>41</v>
      </c>
      <c r="C7" s="25" t="s">
        <v>42</v>
      </c>
      <c r="E7" s="135" t="str">
        <f t="shared" si="0"/>
        <v>Kendrick Hapsbuch</v>
      </c>
      <c r="F7" s="136"/>
    </row>
    <row r="8" spans="2:6">
      <c r="B8" s="25" t="s">
        <v>45</v>
      </c>
      <c r="C8" s="25" t="s">
        <v>46</v>
      </c>
      <c r="E8" s="135" t="str">
        <f t="shared" si="0"/>
        <v>Mark Henders</v>
      </c>
      <c r="F8" s="136"/>
    </row>
    <row r="9" spans="2:6">
      <c r="B9" s="25" t="s">
        <v>48</v>
      </c>
      <c r="C9" s="25" t="s">
        <v>49</v>
      </c>
      <c r="E9" s="135" t="str">
        <f t="shared" si="0"/>
        <v>Katie Atherton</v>
      </c>
      <c r="F9" s="136"/>
    </row>
    <row r="10" spans="2:6">
      <c r="B10" s="25" t="s">
        <v>52</v>
      </c>
      <c r="C10" s="25" t="s">
        <v>53</v>
      </c>
      <c r="E10" s="135" t="str">
        <f t="shared" si="0"/>
        <v>Frank Bellwood</v>
      </c>
      <c r="F10" s="136"/>
    </row>
    <row r="11" spans="2:6">
      <c r="B11" s="25" t="s">
        <v>56</v>
      </c>
      <c r="C11" s="25" t="s">
        <v>57</v>
      </c>
      <c r="E11" s="135" t="str">
        <f t="shared" si="0"/>
        <v>Linda Cooper</v>
      </c>
      <c r="F11" s="136"/>
    </row>
    <row r="12" spans="2:6">
      <c r="B12" s="25" t="s">
        <v>59</v>
      </c>
      <c r="C12" s="25" t="s">
        <v>60</v>
      </c>
      <c r="E12" s="135" t="str">
        <f t="shared" si="0"/>
        <v>Brent Cronwith</v>
      </c>
      <c r="F12" s="136"/>
    </row>
    <row r="13" spans="2:6">
      <c r="B13" s="25" t="s">
        <v>62</v>
      </c>
      <c r="C13" s="25" t="s">
        <v>63</v>
      </c>
      <c r="E13" s="135" t="str">
        <f t="shared" si="0"/>
        <v>Sandrae Simpson</v>
      </c>
      <c r="F13" s="136"/>
    </row>
    <row r="14" spans="2:6">
      <c r="B14" s="25" t="s">
        <v>66</v>
      </c>
      <c r="C14" s="25" t="s">
        <v>67</v>
      </c>
      <c r="E14" s="135" t="str">
        <f t="shared" si="0"/>
        <v>Randy Sindole</v>
      </c>
      <c r="F14" s="136"/>
    </row>
    <row r="15" spans="2:6">
      <c r="B15" s="25" t="s">
        <v>25</v>
      </c>
      <c r="C15" s="25" t="s">
        <v>69</v>
      </c>
      <c r="E15" s="135" t="str">
        <f t="shared" si="0"/>
        <v>Ellen Smith</v>
      </c>
      <c r="F15" s="136"/>
    </row>
    <row r="16" spans="2:6">
      <c r="B16" s="25" t="s">
        <v>71</v>
      </c>
      <c r="C16" s="25" t="s">
        <v>72</v>
      </c>
      <c r="E16" s="135" t="str">
        <f t="shared" si="0"/>
        <v>Tuome Vuanuo</v>
      </c>
      <c r="F16" s="136"/>
    </row>
    <row r="17" spans="2:6">
      <c r="B17" s="25" t="s">
        <v>74</v>
      </c>
      <c r="C17" s="25" t="s">
        <v>75</v>
      </c>
      <c r="E17" s="135" t="str">
        <f t="shared" si="0"/>
        <v>Tadeuz Szcznyck</v>
      </c>
      <c r="F17" s="136"/>
    </row>
    <row r="18" spans="2:6">
      <c r="B18" s="25" t="s">
        <v>77</v>
      </c>
      <c r="C18" s="25" t="s">
        <v>78</v>
      </c>
      <c r="E18" s="135" t="str">
        <f t="shared" si="0"/>
        <v>Tammy Wu</v>
      </c>
      <c r="F18" s="136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I30" sqref="I30"/>
    </sheetView>
  </sheetViews>
  <sheetFormatPr defaultRowHeight="12.45"/>
  <cols>
    <col min="1" max="1" width="15.53515625" customWidth="1"/>
    <col min="2" max="2" width="11.3046875" customWidth="1"/>
    <col min="3" max="3" width="11.53515625" customWidth="1"/>
    <col min="4" max="4" width="11.84375" customWidth="1"/>
    <col min="5" max="5" width="11.69140625" bestFit="1" customWidth="1"/>
    <col min="6" max="6" width="11.3046875" customWidth="1"/>
    <col min="7" max="7" width="1.15234375" customWidth="1"/>
    <col min="8" max="8" width="20.15234375" customWidth="1"/>
    <col min="9" max="9" width="15.84375" customWidth="1"/>
  </cols>
  <sheetData>
    <row r="1" spans="1:9" ht="12.9" thickBot="1"/>
    <row r="2" spans="1:9" ht="15.9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3" thickTop="1" thickBot="1"/>
    <row r="4" spans="1:9" ht="14.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4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4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4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4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5.9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.15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.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45"/>
  <cols>
    <col min="1" max="1" width="20.3046875" bestFit="1" customWidth="1"/>
    <col min="2" max="2" width="12.69140625" bestFit="1" customWidth="1"/>
  </cols>
  <sheetData>
    <row r="2" spans="1:2">
      <c r="A2" s="70" t="s">
        <v>248</v>
      </c>
      <c r="B2" s="9">
        <f>'Formula Auditing'!F10</f>
        <v>176211</v>
      </c>
    </row>
  </sheetData>
  <pageMargins left="0.7" right="0.7" top="0.75" bottom="0.75" header="0.3" footer="0.3"/>
  <pageSetup orientation="portrait" r:id="rId1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D7" sqref="D7"/>
    </sheetView>
  </sheetViews>
  <sheetFormatPr defaultRowHeight="12.45"/>
  <cols>
    <col min="1" max="1" width="15.53515625" customWidth="1"/>
    <col min="2" max="2" width="11.3046875" customWidth="1"/>
    <col min="3" max="3" width="11.53515625" customWidth="1"/>
    <col min="4" max="4" width="11.84375" customWidth="1"/>
    <col min="5" max="5" width="11.69140625" bestFit="1" customWidth="1"/>
    <col min="6" max="6" width="11.3046875" customWidth="1"/>
    <col min="7" max="7" width="1.15234375" customWidth="1"/>
    <col min="8" max="8" width="20.15234375" customWidth="1"/>
    <col min="9" max="9" width="15.84375" customWidth="1"/>
  </cols>
  <sheetData>
    <row r="1" spans="1:9" ht="12.9" thickBot="1"/>
    <row r="2" spans="1:9" ht="15.9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3" thickTop="1" thickBot="1"/>
    <row r="4" spans="1:9" ht="14.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45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2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45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2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45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2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45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2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5.9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127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.15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.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6" sqref="D6"/>
    </sheetView>
  </sheetViews>
  <sheetFormatPr defaultRowHeight="12.45"/>
  <cols>
    <col min="1" max="1" width="18" bestFit="1" customWidth="1"/>
    <col min="2" max="2" width="10" bestFit="1" customWidth="1"/>
    <col min="4" max="4" width="12.3046875" bestFit="1" customWidth="1"/>
  </cols>
  <sheetData>
    <row r="1" spans="1:4" ht="12.9" thickBot="1"/>
    <row r="2" spans="1:4">
      <c r="A2" s="97" t="s">
        <v>253</v>
      </c>
      <c r="B2" s="92">
        <v>220000</v>
      </c>
      <c r="C2" s="74"/>
      <c r="D2" s="96" t="s">
        <v>252</v>
      </c>
    </row>
    <row r="3" spans="1:4" ht="12.9" thickBot="1">
      <c r="A3" s="97" t="s">
        <v>251</v>
      </c>
      <c r="B3" s="93">
        <v>0.08</v>
      </c>
      <c r="C3" s="74"/>
      <c r="D3" s="95">
        <f>-PMT(B3/12,B4,B2)</f>
        <v>1697.9956826206067</v>
      </c>
    </row>
    <row r="4" spans="1:4">
      <c r="A4" s="97" t="s">
        <v>250</v>
      </c>
      <c r="B4" s="94">
        <v>300</v>
      </c>
      <c r="C4" s="74"/>
      <c r="D4" s="7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23" sqref="B23"/>
    </sheetView>
  </sheetViews>
  <sheetFormatPr defaultColWidth="9.15234375" defaultRowHeight="12.45"/>
  <cols>
    <col min="1" max="1" width="25.3828125" style="78" customWidth="1"/>
    <col min="2" max="2" width="10.15234375" style="78" customWidth="1"/>
    <col min="3" max="3" width="10.53515625" style="78" customWidth="1"/>
    <col min="4" max="4" width="10.3046875" style="78" customWidth="1"/>
    <col min="5" max="5" width="9.3046875" style="78" customWidth="1"/>
    <col min="6" max="6" width="8.84375" style="78" customWidth="1"/>
    <col min="7" max="7" width="11.3046875" style="78" customWidth="1"/>
    <col min="8" max="8" width="15.69140625" style="78" customWidth="1"/>
    <col min="9" max="16384" width="9.1523437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271</v>
      </c>
      <c r="H3" s="102" t="s">
        <v>278</v>
      </c>
    </row>
    <row r="4" spans="1:8" ht="15.9" thickBot="1">
      <c r="A4" s="89" t="s">
        <v>277</v>
      </c>
      <c r="B4" s="100" t="s">
        <v>276</v>
      </c>
      <c r="C4" s="100" t="s">
        <v>275</v>
      </c>
      <c r="D4" s="100" t="s">
        <v>274</v>
      </c>
      <c r="E4" s="100" t="s">
        <v>273</v>
      </c>
      <c r="F4" s="74"/>
      <c r="G4" s="103" t="s">
        <v>272</v>
      </c>
      <c r="H4" s="104" t="s">
        <v>271</v>
      </c>
    </row>
    <row r="5" spans="1:8" ht="15.45">
      <c r="A5" s="87" t="s">
        <v>270</v>
      </c>
      <c r="B5" s="86">
        <v>92</v>
      </c>
      <c r="C5" s="86">
        <v>39.999999999999993</v>
      </c>
      <c r="D5" s="86">
        <v>92</v>
      </c>
      <c r="E5" s="86">
        <v>92</v>
      </c>
      <c r="F5" s="74"/>
      <c r="G5" s="85">
        <v>1.25</v>
      </c>
      <c r="H5" s="84">
        <f>G5*(B5+C5+D5+E5)</f>
        <v>395</v>
      </c>
    </row>
    <row r="6" spans="1:8" ht="15.45">
      <c r="A6" s="87" t="s">
        <v>269</v>
      </c>
      <c r="B6" s="88">
        <v>32.999999999999986</v>
      </c>
      <c r="C6" s="86">
        <v>20</v>
      </c>
      <c r="D6" s="86">
        <v>43.000000000000007</v>
      </c>
      <c r="E6" s="86">
        <v>20</v>
      </c>
      <c r="F6" s="74"/>
      <c r="G6" s="85">
        <v>1.84</v>
      </c>
      <c r="H6" s="84">
        <f>G6*(B6+C6+D6+E6)</f>
        <v>213.44</v>
      </c>
    </row>
    <row r="7" spans="1:8" ht="15.45">
      <c r="A7" s="87" t="s">
        <v>268</v>
      </c>
      <c r="B7" s="86">
        <v>55</v>
      </c>
      <c r="C7" s="86">
        <v>20</v>
      </c>
      <c r="D7" s="86">
        <v>55</v>
      </c>
      <c r="E7" s="86">
        <v>48</v>
      </c>
      <c r="F7" s="74"/>
      <c r="G7" s="85">
        <v>1.45</v>
      </c>
      <c r="H7" s="84">
        <f>G7*(B7+C7+D7+E7)</f>
        <v>258.09999999999997</v>
      </c>
    </row>
    <row r="8" spans="1:8" ht="15.45">
      <c r="A8" s="98" t="s">
        <v>267</v>
      </c>
      <c r="B8" s="83">
        <f>SUM(B5:B7)</f>
        <v>180</v>
      </c>
      <c r="C8" s="83">
        <f>SUM(C5:C7)</f>
        <v>80</v>
      </c>
      <c r="D8" s="83">
        <f>SUM(D5:D7)</f>
        <v>190</v>
      </c>
      <c r="E8" s="83">
        <f>SUM(E5:E7)</f>
        <v>160</v>
      </c>
      <c r="F8" s="74"/>
      <c r="G8" s="82"/>
      <c r="H8" s="105">
        <f>H5+H6+H7</f>
        <v>866.54</v>
      </c>
    </row>
    <row r="9" spans="1:8" ht="4.5" customHeight="1">
      <c r="A9" s="81"/>
      <c r="B9" s="80"/>
      <c r="C9" s="80"/>
      <c r="D9" s="80"/>
      <c r="E9" s="80"/>
      <c r="F9" s="74"/>
    </row>
    <row r="10" spans="1:8" ht="15.45">
      <c r="A10" s="99" t="s">
        <v>266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5.45">
      <c r="A11" s="79"/>
      <c r="F11" s="74"/>
    </row>
  </sheetData>
  <scenarios current="0">
    <scenario name="Shipping Cost Minimize" count="12" user="Mukesh Taank" comment="Created by Mukesh Taank on 2/17/2023">
      <inputCells r="B5" val="92" numFmtId="1"/>
      <inputCells r="C5" val="40" numFmtId="1"/>
      <inputCells r="D5" val="92" numFmtId="1"/>
      <inputCells r="E5" val="92" numFmtId="1"/>
      <inputCells r="B6" val="33" numFmtId="1"/>
      <inputCells r="C6" val="20" numFmtId="1"/>
      <inputCells r="D6" val="43" numFmtId="1"/>
      <inputCells r="E6" val="20" numFmtId="1"/>
      <inputCells r="B7" val="55" numFmtId="1"/>
      <inputCells r="C7" val="20" numFmtId="1"/>
      <inputCells r="D7" val="55" numFmtId="1"/>
      <inputCells r="E7" val="48" numFmtId="1"/>
    </scenario>
  </scenario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9" sqref="C9"/>
    </sheetView>
  </sheetViews>
  <sheetFormatPr defaultColWidth="9.15234375" defaultRowHeight="12.45"/>
  <cols>
    <col min="1" max="1" width="9.15234375" style="74"/>
    <col min="2" max="2" width="17.3828125" style="74" bestFit="1" customWidth="1"/>
    <col min="3" max="6" width="12.3828125" style="74" customWidth="1"/>
    <col min="7" max="16384" width="9.15234375" style="74"/>
  </cols>
  <sheetData>
    <row r="2" spans="2:3">
      <c r="B2" s="97" t="s">
        <v>253</v>
      </c>
      <c r="C2" s="107">
        <v>220000</v>
      </c>
    </row>
    <row r="3" spans="2:3">
      <c r="B3" s="97" t="s">
        <v>251</v>
      </c>
      <c r="C3" s="108">
        <v>0.08</v>
      </c>
    </row>
    <row r="4" spans="2:3">
      <c r="B4" s="97" t="s">
        <v>250</v>
      </c>
      <c r="C4" s="109">
        <f>25*12</f>
        <v>300</v>
      </c>
    </row>
    <row r="6" spans="2:3">
      <c r="C6" s="76"/>
    </row>
    <row r="7" spans="2:3" ht="15.45">
      <c r="B7" s="111" t="s">
        <v>249</v>
      </c>
      <c r="C7" s="110">
        <f>-PMT(C3/12,C4,C2)</f>
        <v>1697.9956826206067</v>
      </c>
    </row>
    <row r="8" spans="2:3" ht="15.45">
      <c r="B8" s="75">
        <v>7.2499999999999995E-2</v>
      </c>
      <c r="C8" s="12">
        <f t="dataTable" ref="C8:C14" dt2D="0" dtr="0" r1="C3"/>
        <v>1590.1751010137643</v>
      </c>
    </row>
    <row r="9" spans="2:3" ht="15.45">
      <c r="B9" s="75">
        <v>7.4999999999999997E-2</v>
      </c>
      <c r="C9" s="12">
        <v>1625.7805911544106</v>
      </c>
    </row>
    <row r="10" spans="2:3" ht="15.45">
      <c r="B10" s="75">
        <v>7.7499999999999999E-2</v>
      </c>
      <c r="C10" s="12">
        <v>1661.7232770342728</v>
      </c>
    </row>
    <row r="11" spans="2:3" ht="15.45">
      <c r="B11" s="75">
        <v>8.2500000000000004E-2</v>
      </c>
      <c r="C11" s="12">
        <v>1734.5902963096128</v>
      </c>
    </row>
    <row r="12" spans="2:3" ht="15.45">
      <c r="B12" s="75">
        <v>8.5000000000000006E-2</v>
      </c>
      <c r="C12" s="12">
        <v>1771.4995836166886</v>
      </c>
    </row>
    <row r="13" spans="2:3" ht="15.45">
      <c r="B13" s="75">
        <v>8.7499999999999994E-2</v>
      </c>
      <c r="C13" s="12">
        <v>1808.7159994580018</v>
      </c>
    </row>
    <row r="14" spans="2:3" ht="15.45">
      <c r="B14" s="75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D13" sqref="D13"/>
    </sheetView>
  </sheetViews>
  <sheetFormatPr defaultColWidth="9.15234375" defaultRowHeight="12.45"/>
  <cols>
    <col min="1" max="1" width="9.15234375" style="74"/>
    <col min="2" max="2" width="11.53515625" style="74" customWidth="1"/>
    <col min="3" max="6" width="14.84375" style="74" bestFit="1" customWidth="1"/>
    <col min="7" max="7" width="16.69140625" style="74" bestFit="1" customWidth="1"/>
    <col min="8" max="16384" width="9.15234375" style="74"/>
  </cols>
  <sheetData>
    <row r="2" spans="2:7" ht="15.45">
      <c r="B2" s="111" t="s">
        <v>265</v>
      </c>
      <c r="C2" s="111" t="s">
        <v>264</v>
      </c>
      <c r="D2" s="111" t="s">
        <v>263</v>
      </c>
      <c r="E2" s="111" t="s">
        <v>262</v>
      </c>
      <c r="F2" s="111" t="s">
        <v>261</v>
      </c>
      <c r="G2" s="111" t="s">
        <v>260</v>
      </c>
    </row>
    <row r="3" spans="2:7">
      <c r="B3" s="112" t="s">
        <v>257</v>
      </c>
      <c r="C3" s="113">
        <v>85292.25</v>
      </c>
      <c r="D3" s="113">
        <f>C3*C11+C3</f>
        <v>89556.862500000003</v>
      </c>
      <c r="E3" s="113">
        <f>D3*C11+D3</f>
        <v>94034.705625000002</v>
      </c>
      <c r="F3" s="113">
        <f>E3*C11+E3</f>
        <v>98736.440906250005</v>
      </c>
      <c r="G3" s="113">
        <f>SUM(C3:F3)</f>
        <v>367620.25903125003</v>
      </c>
    </row>
    <row r="4" spans="2:7">
      <c r="B4" s="112" t="s">
        <v>256</v>
      </c>
      <c r="C4" s="113">
        <v>75891.25</v>
      </c>
      <c r="D4" s="113">
        <f>C4*C12+C4</f>
        <v>81962.55</v>
      </c>
      <c r="E4" s="113">
        <f>D4*C12+D4</f>
        <v>88519.554000000004</v>
      </c>
      <c r="F4" s="113">
        <f>E4*C12+E4</f>
        <v>95601.118320000009</v>
      </c>
      <c r="G4" s="113">
        <f>SUM(C4:F4)</f>
        <v>341974.47232</v>
      </c>
    </row>
    <row r="5" spans="2:7">
      <c r="B5" s="112" t="s">
        <v>255</v>
      </c>
      <c r="C5" s="113">
        <v>90568.34</v>
      </c>
      <c r="D5" s="113">
        <f>C5*C13+C5</f>
        <v>96455.282099999997</v>
      </c>
      <c r="E5" s="113">
        <f>D5*C13+D5</f>
        <v>102724.87543649999</v>
      </c>
      <c r="F5" s="113">
        <f>E5*C13+E5</f>
        <v>109401.99233987249</v>
      </c>
      <c r="G5" s="113">
        <f>SUM(C5:F5)</f>
        <v>399150.48987637251</v>
      </c>
    </row>
    <row r="6" spans="2:7">
      <c r="B6" s="112" t="s">
        <v>254</v>
      </c>
      <c r="C6" s="113">
        <v>65897.25</v>
      </c>
      <c r="D6" s="113">
        <f>C6*C14+C6</f>
        <v>69126.215249999994</v>
      </c>
      <c r="E6" s="113">
        <f>D6*C14+D6</f>
        <v>72513.399797249993</v>
      </c>
      <c r="F6" s="113">
        <f>E6*C14+E6</f>
        <v>76066.556387315242</v>
      </c>
      <c r="G6" s="113">
        <f>SUM(C6:F6)</f>
        <v>283603.42143456521</v>
      </c>
    </row>
    <row r="7" spans="2:7" ht="15.45">
      <c r="B7" s="100" t="s">
        <v>259</v>
      </c>
      <c r="C7" s="77">
        <f>SUM(C3:C6)</f>
        <v>317649.08999999997</v>
      </c>
      <c r="D7" s="77">
        <f>SUM(D3:D6)</f>
        <v>337100.90985</v>
      </c>
      <c r="E7" s="77">
        <f>SUM(E3:E6)</f>
        <v>357792.53485875</v>
      </c>
      <c r="F7" s="77">
        <f>SUM(F3:F6)</f>
        <v>379806.10795343772</v>
      </c>
      <c r="G7" s="77">
        <f>SUM(G3:G6)</f>
        <v>1392348.6426621878</v>
      </c>
    </row>
    <row r="10" spans="2:7">
      <c r="B10" s="137" t="s">
        <v>258</v>
      </c>
      <c r="C10" s="137"/>
    </row>
    <row r="11" spans="2:7">
      <c r="B11" s="114" t="s">
        <v>257</v>
      </c>
      <c r="C11" s="115">
        <v>0.05</v>
      </c>
    </row>
    <row r="12" spans="2:7">
      <c r="B12" s="114" t="s">
        <v>256</v>
      </c>
      <c r="C12" s="115">
        <v>0.08</v>
      </c>
    </row>
    <row r="13" spans="2:7">
      <c r="B13" s="114" t="s">
        <v>255</v>
      </c>
      <c r="C13" s="115">
        <v>6.5000000000000002E-2</v>
      </c>
    </row>
    <row r="14" spans="2:7">
      <c r="B14" s="114" t="s">
        <v>254</v>
      </c>
      <c r="C14" s="115">
        <v>4.9000000000000002E-2</v>
      </c>
    </row>
  </sheetData>
  <scenarios current="2" show="2">
    <scenario name="Default" locked="1" count="4" user="Mukesh Taank" comment="Created by Mukesh Taank on 2023-02-17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Mukesh Taank" comment="Created by Mukesh Taank on 2023-02-17">
      <inputCells r="C11" val="0.05" numFmtId="10"/>
      <inputCells r="C12" val="0.08" numFmtId="10"/>
      <inputCells r="C13" val="0.065" numFmtId="10"/>
      <inputCells r="C14" val="0.049" numFmtId="10"/>
    </scenario>
    <scenario name="Worst Case Scenario" locked="1" count="4" user="Mukesh Taank" comment="Created by Mukesh Taank on 2023-02-17">
      <inputCells r="C11" val="0.004" numFmtId="10"/>
      <inputCells r="C12" val="0.01" numFmtId="10"/>
      <inputCells r="C13" val="0.009" numFmtId="10"/>
      <inputCells r="C14" val="0.003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9"/>
  <sheetViews>
    <sheetView workbookViewId="0">
      <selection activeCell="M8" sqref="M8"/>
    </sheetView>
  </sheetViews>
  <sheetFormatPr defaultRowHeight="12.45"/>
  <cols>
    <col min="1" max="1" width="14.23046875" customWidth="1"/>
    <col min="2" max="2" width="19.69140625" customWidth="1"/>
    <col min="3" max="3" width="17.61328125" customWidth="1"/>
    <col min="4" max="4" width="12.3046875" customWidth="1"/>
    <col min="5" max="5" width="13.4609375" customWidth="1"/>
    <col min="6" max="6" width="10.3046875" customWidth="1"/>
    <col min="7" max="7" width="16.921875" customWidth="1"/>
    <col min="8" max="8" width="17.07421875" style="117" customWidth="1"/>
    <col min="9" max="9" width="21.07421875" style="116" customWidth="1"/>
  </cols>
  <sheetData>
    <row r="1" spans="1:9" ht="17.600000000000001">
      <c r="A1" s="139" t="s">
        <v>16</v>
      </c>
      <c r="B1" s="139" t="s">
        <v>17</v>
      </c>
      <c r="C1" s="139" t="s">
        <v>18</v>
      </c>
      <c r="D1" s="139" t="s">
        <v>19</v>
      </c>
      <c r="E1" s="139" t="s">
        <v>285</v>
      </c>
      <c r="F1" s="139" t="s">
        <v>286</v>
      </c>
      <c r="G1" s="139" t="s">
        <v>287</v>
      </c>
      <c r="H1" s="140" t="s">
        <v>23</v>
      </c>
      <c r="I1" s="141" t="s">
        <v>140</v>
      </c>
    </row>
    <row r="2" spans="1:9">
      <c r="A2" s="143">
        <v>1054</v>
      </c>
      <c r="B2" s="143" t="s">
        <v>25</v>
      </c>
      <c r="C2" s="143" t="s">
        <v>26</v>
      </c>
      <c r="D2" s="143" t="s">
        <v>27</v>
      </c>
      <c r="E2" s="143" t="s">
        <v>28</v>
      </c>
      <c r="F2" s="143">
        <v>148</v>
      </c>
      <c r="G2" s="143" t="s">
        <v>29</v>
      </c>
      <c r="H2" s="145">
        <v>33344</v>
      </c>
      <c r="I2" s="144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142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142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142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142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142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142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142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142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142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142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142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142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142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142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142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142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142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142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142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142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142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142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142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142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142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142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142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142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142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142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142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142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142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142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142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142">
        <v>10.15</v>
      </c>
    </row>
    <row r="39" spans="1:9">
      <c r="A39" s="7">
        <v>1999</v>
      </c>
      <c r="B39" s="7" t="s">
        <v>137</v>
      </c>
      <c r="C39" s="7" t="s">
        <v>138</v>
      </c>
      <c r="D39" s="7" t="s">
        <v>50</v>
      </c>
      <c r="E39" s="7" t="s">
        <v>139</v>
      </c>
      <c r="F39" s="7">
        <v>428</v>
      </c>
      <c r="G39" s="7" t="s">
        <v>24</v>
      </c>
      <c r="H39" s="138">
        <v>35981</v>
      </c>
      <c r="I39" s="142">
        <v>10.15</v>
      </c>
    </row>
  </sheetData>
  <autoFilter ref="A1:I1" xr:uid="{00000000-0001-0000-1000-000000000000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9"/>
  <sheetViews>
    <sheetView tabSelected="1" workbookViewId="0">
      <selection activeCell="L18" sqref="L18"/>
    </sheetView>
  </sheetViews>
  <sheetFormatPr defaultRowHeight="12.45"/>
  <cols>
    <col min="1" max="1" width="14.23046875" style="146" customWidth="1"/>
    <col min="2" max="2" width="19.69140625" style="146" customWidth="1"/>
    <col min="3" max="3" width="17.61328125" style="146" customWidth="1"/>
    <col min="4" max="4" width="12.3046875" style="146" customWidth="1"/>
    <col min="5" max="5" width="13.4609375" style="146" customWidth="1"/>
    <col min="6" max="6" width="10.3046875" style="146" customWidth="1"/>
    <col min="7" max="7" width="16.921875" style="146" customWidth="1"/>
    <col min="8" max="8" width="17.07421875" style="147" customWidth="1"/>
    <col min="9" max="9" width="29.61328125" style="148" customWidth="1"/>
    <col min="10" max="16384" width="9.23046875" style="146"/>
  </cols>
  <sheetData>
    <row r="1" spans="1:9" ht="17.600000000000001">
      <c r="A1" s="139" t="s">
        <v>16</v>
      </c>
      <c r="B1" s="139" t="s">
        <v>17</v>
      </c>
      <c r="C1" s="139" t="s">
        <v>18</v>
      </c>
      <c r="D1" s="139" t="s">
        <v>19</v>
      </c>
      <c r="E1" s="139" t="s">
        <v>285</v>
      </c>
      <c r="F1" s="139" t="s">
        <v>286</v>
      </c>
      <c r="G1" s="139" t="s">
        <v>287</v>
      </c>
      <c r="H1" s="140" t="s">
        <v>23</v>
      </c>
      <c r="I1" s="141" t="s">
        <v>288</v>
      </c>
    </row>
    <row r="2" spans="1:9">
      <c r="A2" s="143">
        <v>1054</v>
      </c>
      <c r="B2" s="143" t="s">
        <v>25</v>
      </c>
      <c r="C2" s="143" t="s">
        <v>26</v>
      </c>
      <c r="D2" s="143" t="s">
        <v>27</v>
      </c>
      <c r="E2" s="143" t="s">
        <v>28</v>
      </c>
      <c r="F2" s="143">
        <v>148</v>
      </c>
      <c r="G2" s="143" t="s">
        <v>29</v>
      </c>
      <c r="H2" s="145">
        <v>33344</v>
      </c>
      <c r="I2" s="144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142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142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142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142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142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142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142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142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142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142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142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142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142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142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142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142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142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142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142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142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142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142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142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142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142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142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142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142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142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142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142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142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142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142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142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142">
        <v>10.15</v>
      </c>
    </row>
    <row r="39" spans="1:9">
      <c r="A39" s="7"/>
      <c r="B39" s="7"/>
      <c r="C39" s="7"/>
      <c r="D39" s="7"/>
      <c r="E39" s="7"/>
      <c r="F39" s="7"/>
      <c r="G39" s="7"/>
      <c r="H39" s="138"/>
      <c r="I39" s="142"/>
    </row>
  </sheetData>
  <autoFilter ref="A1:I1" xr:uid="{00000000-0001-0000-1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Mukesh Taank</cp:lastModifiedBy>
  <cp:lastPrinted>2023-02-15T02:57:54Z</cp:lastPrinted>
  <dcterms:created xsi:type="dcterms:W3CDTF">2001-09-07T21:10:35Z</dcterms:created>
  <dcterms:modified xsi:type="dcterms:W3CDTF">2023-02-17T10:40:45Z</dcterms:modified>
</cp:coreProperties>
</file>