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Source\Repos\Minty-Engine\Management\"/>
    </mc:Choice>
  </mc:AlternateContent>
  <xr:revisionPtr revIDLastSave="0" documentId="13_ncr:1_{36FB9E60-6D81-45B3-9536-D6091C395C38}" xr6:coauthVersionLast="47" xr6:coauthVersionMax="47" xr10:uidLastSave="{00000000-0000-0000-0000-000000000000}"/>
  <bookViews>
    <workbookView xWindow="-27330" yWindow="2475" windowWidth="21600" windowHeight="11295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<sst xmlns="http://schemas.openxmlformats.org/spreadsheetml/2006/main" count="893" uniqueCount="292">
  <si>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</si>
  <si>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</si>
  <si>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</si>
  <si>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</si>
  <si>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</si>
  <si>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</si>
  <si>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</si>
  <si>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</si>
  <si>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</si>
  <si>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</si>
  <si>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</si>
  <si>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</si>
  <si>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</si>
  <si>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</si>
  <si>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</si>
  <si>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</si>
  <si>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</si>
  <si>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</si>
  <si>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</si>
  <si>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</si>
  <si>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</si>
  <si>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</si>
  <si>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</si>
  <si>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</si>
  <si>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</si>
  <si>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</si>
  <si>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</si>
  <si>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</si>
  <si>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</si>
  <si>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</si>
  <si>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</si>
  <si>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</si>
  <si>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</si>
  <si>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</si>
  <si>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</si>
  <si>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</si>
  <si>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</si>
  <si>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</si>
  <si>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</si>
  <si>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</si>
  <si>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</si>
  <si>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</si>
  <si>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</si>
  <si>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</si>
  <si>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</si>
  <si>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</si>
  <si>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</si>
  <si>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</si>
  <si>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</si>
  <si>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</si>
  <si>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</si>
  <si>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</si>
  <si>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</si>
  <si>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</si>
  <si>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</si>
  <si>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</si>
  <si>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</si>
  <si>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</si>
  <si>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</si>
  <si>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</si>
  <si>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</si>
  <si>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</si>
  <si>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</si>
  <si>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</si>
  <si>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</si>
  <si>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</si>
  <si>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</si>
  <si>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</si>
  <si>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</si>
  <si>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</si>
  <si>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</si>
  <si>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</si>
  <si>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</si>
  <si>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</si>
  <si>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</si>
  <si>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</si>
  <si>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</si>
  <si>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</si>
  <si>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</si>
  <si>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</si>
  <si>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</si>
  <si>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</si>
  <si>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</si>
  <si>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</si>
  <si>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</si>
  <si>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</si>
  <si>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</si>
  <si>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</si>
  <si>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</si>
  <si>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</si>
  <si>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</si>
  <si>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</si>
  <si>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</si>
  <si>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</si>
  <si>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</si>
  <si>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</si>
  <si>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</si>
  <si>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</si>
  <si>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</si>
  <si>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</si>
  <si>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</si>
  <si>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</si>
  <si>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</si>
  <si>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</si>
  <si>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</si>
  <si>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</si>
  <si>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</si>
  <si>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</si>
  <si>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</si>
  <si>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</si>
  <si>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</si>
  <si>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</si>
  <si>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</si>
  <si>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</si>
  <si>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</si>
  <si>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</si>
  <si>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</si>
  <si>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</si>
  <si>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</si>
  <si>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</si>
  <si>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</si>
  <si>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</si>
  <si>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</si>
  <si>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</si>
  <si>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</si>
  <si>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</si>
  <si>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</si>
  <si>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</si>
  <si>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</si>
  <si>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</si>
  <si>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</si>
  <si>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</si>
  <si>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</si>
  <si>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</si>
  <si>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</si>
  <si>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</si>
  <si>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</si>
  <si>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</si>
  <si>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</si>
  <si>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</si>
  <si>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</si>
  <si>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</si>
  <si>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</si>
  <si>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</si>
  <si>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</si>
  <si>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</si>
  <si>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</si>
  <si>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</si>
  <si>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</si>
  <si>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</si>
  <si>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</si>
  <si>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</si>
  <si>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</si>
  <si>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</si>
  <si>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</si>
  <si>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</si>
  <si>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</si>
  <si>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</si>
  <si>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</si>
  <si>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</si>
  <si>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</si>
  <si>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</si>
  <si>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</si>
  <si>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</si>
  <si>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</si>
  <si>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</si>
  <si>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</si>
  <si>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</si>
  <si>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</si>
  <si>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</si>
  <si>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</si>
  <si>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</si>
  <si>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</si>
  <si>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</si>
  <si>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</si>
  <si>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</si>
  <si>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</si>
  <si>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</si>
  <si>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</si>
  <si>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</si>
  <si>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</si>
  <si>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</si>
  <si>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</si>
  <si>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</si>
  <si>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</si>
  <si>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</si>
  <si>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</si>
  <si>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</si>
  <si>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</si>
  <si>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</si>
  <si>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</si>
  <si>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</si>
  <si>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</si>
  <si>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</si>
  <si>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</si>
  <si>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</si>
  <si>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</si>
  <si>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</si>
  <si>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</si>
  <si>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</si>
  <si>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</si>
  <si>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</si>
  <si>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</si>
  <si>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</si>
  <si>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</si>
  <si>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</si>
  <si>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</si>
  <si>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</si>
  <si>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</si>
  <si>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</si>
  <si>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</si>
  <si>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</si>
  <si>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</si>
  <si>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</si>
  <si>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</si>
  <si>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</si>
  <si>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</si>
  <si>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</si>
  <si>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</si>
  <si>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</si>
  <si>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</si>
  <si>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</si>
  <si>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</si>
  <si>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</si>
  <si>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</si>
  <si>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</si>
  <si>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</si>
  <si>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</si>
  <si>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</si>
  <si>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</si>
  <si>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</si>
  <si>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</si>
  <si>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</si>
  <si>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</si>
  <si>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</si>
  <si>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</si>
  <si>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</si>
  <si>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</si>
  <si>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</si>
  <si>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</si>
  <si>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</si>
  <si>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</si>
  <si>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</si>
  <si>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</si>
  <si>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</si>
  <si>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</si>
  <si>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</si>
  <si>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</si>
  <si>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</si>
  <si>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</si>
  <si>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</si>
  <si>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</si>
  <si>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</si>
  <si>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</si>
  <si>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</si>
  <si>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</si>
  <si>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</si>
  <si>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</si>
  <si>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</si>
  <si>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</si>
  <si>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</si>
  <si>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</si>
  <si>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</si>
  <si>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</si>
  <si>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</si>
  <si>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</si>
  <si>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</si>
  <si>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</si>
  <si>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</si>
  <si>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</si>
  <si>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</si>
  <si>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</si>
  <si>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</si>
  <si>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</si>
  <si>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</si>
  <si>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</si>
  <si>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</si>
  <si>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</si>
  <si>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</si>
  <si>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</si>
  <si>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</si>
  <si>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</si>
  <si>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</si>
  <si>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</si>
  <si>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</si>
  <si>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</si>
  <si>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</si>
  <si>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</si>
  <si>
    <t>Building on new device.</t>
  </si>
  <si>
    <t>Sprite rendering.</t>
  </si>
  <si>
    <t>GUI.</t>
  </si>
  <si>
    <t>GUI, fix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</si>
</sst>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5" x14ac:dyDescent="0.25"/>
  <cols>
    <col min="1" max="1" width="32.140625" customWidth="1"/>
    <col min="2" max="2" width="20.7109375" customWidth="1"/>
    <col min="3" max="3" width="10.28515625" customWidth="1"/>
    <col min="4" max="6" width="11.140625" customWidth="1"/>
  </cols>
  <sheetData>
    <row r="1" spans="1:6" x14ac:dyDescent="0.25">
      <c r="A1" s="12"/>
      <c r="B1" s="11" t="s">
        <v>46</v>
      </c>
      <c r="D1" s="15" t="s">
        <v>147</v>
      </c>
      <c r="E1" s="15"/>
      <c r="F1" s="15"/>
    </row>
    <row r="2" spans="1:6" x14ac:dyDescent="0.25">
      <c r="A2" s="11" t="s">
        <v>6</v>
      </c>
      <c r="B2" s="8">
        <f>SUMIF(Table1[Elapsed Hours], "&gt;0")</f>
        <v>1059.25</v>
      </c>
      <c r="D2" s="8" t="str">
        <f>ROUNDDOWN($B$2/24, 0) &amp; " days"</f>
        <v>44 days</v>
      </c>
      <c r="E2" s="10" t="str">
        <f>INT(ROUNDDOWN(MOD($B$2, 24), 0)) &amp; " hours"</f>
        <v>3 hours</v>
      </c>
      <c r="F2" s="8" t="str">
        <f>INT(ROUNDDOWN(MOD($B$2,1) * 60,0)) &amp; " minutes"</f>
        <v>15 minutes</v>
      </c>
    </row>
    <row r="3" spans="1:6" x14ac:dyDescent="0.25">
      <c r="A3" s="11" t="s">
        <v>58</v>
      </c>
      <c r="B3" s="10">
        <f ca="1">SUMIF(Table1[Start Date],TODAY(),Table1[Elapsed Hours])</f>
        <v>4</v>
      </c>
    </row>
    <row r="4" spans="1:6" x14ac:dyDescent="0.25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247.00000000000125</v>
      </c>
    </row>
    <row r="5" spans="1:6" x14ac:dyDescent="0.25">
      <c r="A5" s="11" t="s">
        <v>206</v>
      </c>
      <c r="B5" s="14">
        <f>MAX(Table1[Streak])</f>
        <v>17</v>
      </c>
    </row>
    <row r="6" spans="1:6" x14ac:dyDescent="0.25">
      <c r="A6" s="11" t="s">
        <v>204</v>
      </c>
      <c r="B6" s="9" cm="1">
        <f t="array" ref="B6">_xlfn.XLOOKUP(TRUE,Table1[Streak]&lt;&gt;"",Table1[Streak],,,-1)</f>
        <v>1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A390" zoomScale="145" zoomScaleNormal="145" workbookViewId="0">
      <selection activeCell="K400" sqref="K400"/>
    </sheetView>
  </sheetViews>
  <sheetFormatPr defaultRowHeight="15" x14ac:dyDescent="0.25"/>
  <cols>
    <col min="1" max="4" width="15" customWidth="1"/>
    <col min="5" max="5" width="18.42578125" customWidth="1"/>
    <col min="6" max="9" width="18.42578125" hidden="1" customWidth="1"/>
    <col min="10" max="10" width="12.85546875" customWidth="1"/>
    <col min="11" max="11" width="167.140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25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25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25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25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25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25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25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25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25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25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25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25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25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25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25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25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25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25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25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25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25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25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25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25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25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25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25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25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25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25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25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25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25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25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25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25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25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25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25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25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25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25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25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25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25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25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25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25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25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25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25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25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25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25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25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25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25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25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25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25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25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25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25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25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25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25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25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25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25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25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25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25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25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25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25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25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25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25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25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25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25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25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25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25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25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25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25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25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25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25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25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25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25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25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25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25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25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25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25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25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25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25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25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25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25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25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25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25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25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25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25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25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25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25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25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25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25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25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25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25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25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25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25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25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25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25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25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25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25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25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25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25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25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25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25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25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25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25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25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25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25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25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25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25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25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25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25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25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25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25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25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25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25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25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25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25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25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25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25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25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25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25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25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25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25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25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25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25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25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25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25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25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25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25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25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25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25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25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25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25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25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25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25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25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25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25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25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25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25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25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25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25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25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25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25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25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25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25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25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25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25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25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25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25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25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25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25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25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25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25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25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25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25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25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25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25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25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25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25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25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25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25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25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25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25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25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25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25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25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25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25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25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25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25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25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25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25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25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25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25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25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25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25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25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25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25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25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25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25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25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25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25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25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25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25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25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25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25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25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25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25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25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25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25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25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25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25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25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25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25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25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25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25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25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25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25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25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25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25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25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25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25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25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25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25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25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25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25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25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25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25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25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25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25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25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25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25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25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25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25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25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25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25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25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25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25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25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25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25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25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25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25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25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25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25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25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25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25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25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25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25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25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25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25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25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25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25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25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25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25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25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25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25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25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25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25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25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25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25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25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25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25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25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25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25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25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25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25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25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25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25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25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25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25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25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25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25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25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25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25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25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25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25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25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25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25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25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25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25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25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25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25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25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25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25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25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25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25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25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25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25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25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25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25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25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25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25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25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25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25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25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25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25">
      <c r="A394" s="6" t="s">
        <v>8</v>
      </c>
      <c r="B394" s="1">
        <v>45595</v>
      </c>
      <c r="C394" s="2">
        <v>0.95833333333333337</v>
      </c>
      <c r="D394" s="1">
        <v>45596</v>
      </c>
      <c r="E394" s="2">
        <v>4.1666666666666664E-2</v>
      </c>
      <c r="F394" s="3">
        <f>INT(Table1[[#This Row],[Start Date]])</f>
        <v>45595</v>
      </c>
      <c r="G394" s="3">
        <f>INT(Table1[[#This Row],[End Date]])</f>
        <v>45596</v>
      </c>
      <c r="H394" s="3">
        <f>(_xlfn.DAYS(Table1[[#This Row],[End Date]],Table1[[#This Row],[Start Date]]) + Table1[[#This Row],[End Time]] - Table1[[#This Row],[Start Time]]) * 24</f>
        <v>2.0000000000000009</v>
      </c>
      <c r="I394" s="13">
        <f t="shared" si="6"/>
        <v>1</v>
      </c>
      <c r="J394" s="4">
        <f>IF(Table1[[#This Row],[Elapsed Hours Raw]]&gt;0,Table1[[#This Row],[Elapsed Hours Raw]],IF(Table1[[#This Row],[Elapsed Hours Raw]]&lt;0,"…",""))</f>
        <v>2.0000000000000009</v>
      </c>
      <c r="K394" t="s">
        <v>288</v>
      </c>
    </row>
    <row r="395" spans="1:11" x14ac:dyDescent="0.25">
      <c r="A395" s="6" t="s">
        <v>8</v>
      </c>
      <c r="B395" s="1">
        <v>45596</v>
      </c>
      <c r="C395" s="2">
        <v>0.64583333333333337</v>
      </c>
      <c r="D395" s="1">
        <v>45596</v>
      </c>
      <c r="E395" s="2">
        <v>0.79166666666666663</v>
      </c>
      <c r="F395" s="3">
        <f>INT(Table1[[#This Row],[Start Date]])</f>
        <v>45596</v>
      </c>
      <c r="G395" s="3">
        <f>INT(Table1[[#This Row],[End Date]])</f>
        <v>45596</v>
      </c>
      <c r="H395" s="3">
        <f>(_xlfn.DAYS(Table1[[#This Row],[End Date]],Table1[[#This Row],[Start Date]]) + Table1[[#This Row],[End Time]] - Table1[[#This Row],[Start Time]]) * 24</f>
        <v>3.4999999999999982</v>
      </c>
      <c r="I395" s="13">
        <f t="shared" si="6"/>
        <v>2</v>
      </c>
      <c r="J395" s="4">
        <f>IF(Table1[[#This Row],[Elapsed Hours Raw]]&gt;0,Table1[[#This Row],[Elapsed Hours Raw]],IF(Table1[[#This Row],[Elapsed Hours Raw]]&lt;0,"…",""))</f>
        <v>3.4999999999999982</v>
      </c>
      <c r="K395" t="s">
        <v>288</v>
      </c>
    </row>
    <row r="396" spans="1:11" x14ac:dyDescent="0.25">
      <c r="A396" s="6" t="s">
        <v>8</v>
      </c>
      <c r="B396" s="1">
        <v>45597</v>
      </c>
      <c r="C396" s="2">
        <v>0.4375</v>
      </c>
      <c r="D396" s="1">
        <v>45597</v>
      </c>
      <c r="E396" s="2">
        <v>0.47916666666666669</v>
      </c>
      <c r="F396" s="3">
        <f>INT(Table1[[#This Row],[Start Date]])</f>
        <v>45597</v>
      </c>
      <c r="G396" s="3">
        <f>INT(Table1[[#This Row],[End Date]])</f>
        <v>45597</v>
      </c>
      <c r="H396" s="3">
        <f>(_xlfn.DAYS(Table1[[#This Row],[End Date]],Table1[[#This Row],[Start Date]]) + Table1[[#This Row],[End Time]] - Table1[[#This Row],[Start Time]]) * 24</f>
        <v>1.0000000000000004</v>
      </c>
      <c r="I396" s="13">
        <f t="shared" si="6"/>
        <v>3</v>
      </c>
      <c r="J396" s="4">
        <f>IF(Table1[[#This Row],[Elapsed Hours Raw]]&gt;0,Table1[[#This Row],[Elapsed Hours Raw]],IF(Table1[[#This Row],[Elapsed Hours Raw]]&lt;0,"…",""))</f>
        <v>1.0000000000000004</v>
      </c>
      <c r="K396" t="s">
        <v>14</v>
      </c>
    </row>
    <row r="397" spans="1:11" x14ac:dyDescent="0.25">
      <c r="A397" s="6" t="s">
        <v>8</v>
      </c>
      <c r="B397" s="1">
        <v>45602</v>
      </c>
      <c r="C397" s="2">
        <v>0.79166666666666663</v>
      </c>
      <c r="D397" s="1">
        <v>45602</v>
      </c>
      <c r="E397" s="2">
        <v>0.83333333333333337</v>
      </c>
      <c r="F397" s="3">
        <f>INT(Table1[[#This Row],[Start Date]])</f>
        <v>45602</v>
      </c>
      <c r="G397" s="3">
        <f>INT(Table1[[#This Row],[End Date]])</f>
        <v>45602</v>
      </c>
      <c r="H397" s="3">
        <f>(_xlfn.DAYS(Table1[[#This Row],[End Date]],Table1[[#This Row],[Start Date]]) + Table1[[#This Row],[End Time]] - Table1[[#This Row],[Start Time]]) * 24</f>
        <v>1.0000000000000018</v>
      </c>
      <c r="I397" s="13">
        <f t="shared" si="6"/>
        <v>1</v>
      </c>
      <c r="J397" s="4">
        <f>IF(Table1[[#This Row],[Elapsed Hours Raw]]&gt;0,Table1[[#This Row],[Elapsed Hours Raw]],IF(Table1[[#This Row],[Elapsed Hours Raw]]&lt;0,"…",""))</f>
        <v>1.0000000000000018</v>
      </c>
      <c r="K397" t="s">
        <v>14</v>
      </c>
    </row>
    <row r="398" spans="1:11" x14ac:dyDescent="0.25">
      <c r="A398" s="6" t="s">
        <v>8</v>
      </c>
      <c r="B398" s="1">
        <v>45603</v>
      </c>
      <c r="C398" s="2">
        <v>0.83333333333333337</v>
      </c>
      <c r="D398" s="1">
        <v>45604</v>
      </c>
      <c r="E398" s="2">
        <v>9.375E-2</v>
      </c>
      <c r="F398" s="3">
        <f>INT(Table1[[#This Row],[Start Date]])</f>
        <v>45603</v>
      </c>
      <c r="G398" s="3">
        <f>INT(Table1[[#This Row],[End Date]])</f>
        <v>45604</v>
      </c>
      <c r="H398" s="3">
        <f>(_xlfn.DAYS(Table1[[#This Row],[End Date]],Table1[[#This Row],[Start Date]]) + Table1[[#This Row],[End Time]] - Table1[[#This Row],[Start Time]]) * 24</f>
        <v>6.2499999999999991</v>
      </c>
      <c r="I398" s="13">
        <f t="shared" si="6"/>
        <v>2</v>
      </c>
      <c r="J398" s="4">
        <f>IF(Table1[[#This Row],[Elapsed Hours Raw]]&gt;0,Table1[[#This Row],[Elapsed Hours Raw]],IF(Table1[[#This Row],[Elapsed Hours Raw]]&lt;0,"…",""))</f>
        <v>6.2499999999999991</v>
      </c>
      <c r="K398" t="s">
        <v>289</v>
      </c>
    </row>
    <row r="399" spans="1:11" x14ac:dyDescent="0.25">
      <c r="A399" s="6" t="s">
        <v>8</v>
      </c>
      <c r="B399" s="1">
        <v>45613</v>
      </c>
      <c r="C399" s="2">
        <v>0.8125</v>
      </c>
      <c r="D399" s="1">
        <v>45613</v>
      </c>
      <c r="E399" s="2">
        <v>0.83333333333333337</v>
      </c>
      <c r="F399" s="3">
        <f>INT(Table1[[#This Row],[Start Date]])</f>
        <v>45613</v>
      </c>
      <c r="G399" s="3">
        <f>INT(Table1[[#This Row],[End Date]])</f>
        <v>45613</v>
      </c>
      <c r="H399" s="3">
        <f>(_xlfn.DAYS(Table1[[#This Row],[End Date]],Table1[[#This Row],[Start Date]]) + Table1[[#This Row],[End Time]] - Table1[[#This Row],[Start Time]]) * 24</f>
        <v>0.50000000000000089</v>
      </c>
      <c r="I399" s="13">
        <f t="shared" si="6"/>
        <v>1</v>
      </c>
      <c r="J399" s="4">
        <f>IF(Table1[[#This Row],[Elapsed Hours Raw]]&gt;0,Table1[[#This Row],[Elapsed Hours Raw]],IF(Table1[[#This Row],[Elapsed Hours Raw]]&lt;0,"…",""))</f>
        <v>0.50000000000000089</v>
      </c>
      <c r="K399" t="s">
        <v>290</v>
      </c>
    </row>
    <row r="400" spans="1:11" x14ac:dyDescent="0.25">
      <c r="A400" s="6" t="s">
        <v>8</v>
      </c>
      <c r="B400" s="1">
        <v>45616</v>
      </c>
      <c r="C400" s="2">
        <v>0.1875</v>
      </c>
      <c r="D400" s="1">
        <v>45616</v>
      </c>
      <c r="E400" s="2">
        <v>0.35416666666666669</v>
      </c>
      <c r="F400" s="3">
        <f>INT(Table1[[#This Row],[Start Date]])</f>
        <v>45616</v>
      </c>
      <c r="G400" s="3">
        <f>INT(Table1[[#This Row],[End Date]])</f>
        <v>45616</v>
      </c>
      <c r="H400" s="3">
        <f>(_xlfn.DAYS(Table1[[#This Row],[End Date]],Table1[[#This Row],[Start Date]]) + Table1[[#This Row],[End Time]] - Table1[[#This Row],[Start Time]]) * 24</f>
        <v>4</v>
      </c>
      <c r="I400" s="13">
        <f t="shared" si="6"/>
        <v>1</v>
      </c>
      <c r="J400" s="4">
        <f>IF(Table1[[#This Row],[Elapsed Hours Raw]]&gt;0,Table1[[#This Row],[Elapsed Hours Raw]],IF(Table1[[#This Row],[Elapsed Hours Raw]]&lt;0,"…",""))</f>
        <v>4</v>
      </c>
      <c r="K400" t="s">
        <v>291</v>
      </c>
    </row>
    <row r="401" spans="1:10" x14ac:dyDescent="0.25">
      <c r="A401" s="6" t="s">
        <v>8</v>
      </c>
      <c r="C401" s="2"/>
      <c r="D401" s="1"/>
      <c r="E401" s="2"/>
      <c r="F401" s="3">
        <f>INT(Table1[[#This Row],[Start Date]])</f>
        <v>0</v>
      </c>
      <c r="G401" s="3">
        <f>INT(Table1[[#This Row],[End Date]])</f>
        <v>0</v>
      </c>
      <c r="H401" s="3">
        <f>(_xlfn.DAYS(Table1[[#This Row],[End Date]],Table1[[#This Row],[Start Date]]) + Table1[[#This Row],[End Time]] - Table1[[#This Row],[Start Time]]) * 24</f>
        <v>0</v>
      </c>
      <c r="I401" s="13" t="str">
        <f t="shared" si="6"/>
        <v/>
      </c>
      <c r="J401" s="4" t="str">
        <f>IF(Table1[[#This Row],[Elapsed Hours Raw]]&gt;0,Table1[[#This Row],[Elapsed Hours Raw]],IF(Table1[[#This Row],[Elapsed Hours Raw]]&lt;0,"…",""))</f>
        <v/>
      </c>
    </row>
    <row r="402" spans="1:10" x14ac:dyDescent="0.25">
      <c r="A402" s="6" t="s">
        <v>8</v>
      </c>
      <c r="C402" s="2"/>
      <c r="D402" s="1"/>
      <c r="E402" s="2"/>
      <c r="F402" s="3">
        <f>INT(Table1[[#This Row],[Start Date]])</f>
        <v>0</v>
      </c>
      <c r="G402" s="3">
        <f>INT(Table1[[#This Row],[End Date]])</f>
        <v>0</v>
      </c>
      <c r="H402" s="3">
        <f>(_xlfn.DAYS(Table1[[#This Row],[End Date]],Table1[[#This Row],[Start Date]]) + Table1[[#This Row],[End Time]] - Table1[[#This Row],[Start Time]]) * 24</f>
        <v>0</v>
      </c>
      <c r="I402" s="13" t="str">
        <f t="shared" si="6"/>
        <v/>
      </c>
      <c r="J402" s="4" t="str">
        <f>IF(Table1[[#This Row],[Elapsed Hours Raw]]&gt;0,Table1[[#This Row],[Elapsed Hours Raw]],IF(Table1[[#This Row],[Elapsed Hours Raw]]&lt;0,"…",""))</f>
        <v/>
      </c>
    </row>
    <row r="403" spans="1:10" x14ac:dyDescent="0.25">
      <c r="A403" s="6" t="s">
        <v>8</v>
      </c>
      <c r="C403" s="2"/>
      <c r="D403" s="1"/>
      <c r="E403" s="2"/>
      <c r="F403" s="3">
        <f>INT(Table1[[#This Row],[Start Date]])</f>
        <v>0</v>
      </c>
      <c r="G403" s="3">
        <f>INT(Table1[[#This Row],[End Date]])</f>
        <v>0</v>
      </c>
      <c r="H403" s="3">
        <f>(_xlfn.DAYS(Table1[[#This Row],[End Date]],Table1[[#This Row],[Start Date]]) + Table1[[#This Row],[End Time]] - Table1[[#This Row],[Start Time]]) * 24</f>
        <v>0</v>
      </c>
      <c r="I403" s="13" t="str">
        <f t="shared" si="6"/>
        <v/>
      </c>
      <c r="J403" s="4" t="str">
        <f>IF(Table1[[#This Row],[Elapsed Hours Raw]]&gt;0,Table1[[#This Row],[Elapsed Hours Raw]],IF(Table1[[#This Row],[Elapsed Hours Raw]]&lt;0,"…",""))</f>
        <v/>
      </c>
    </row>
    <row r="404" spans="1:10" x14ac:dyDescent="0.25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0" x14ac:dyDescent="0.25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0" x14ac:dyDescent="0.25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0" x14ac:dyDescent="0.25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0" x14ac:dyDescent="0.25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0" x14ac:dyDescent="0.25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0" x14ac:dyDescent="0.25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0" x14ac:dyDescent="0.25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0" x14ac:dyDescent="0.25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0" x14ac:dyDescent="0.25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0" x14ac:dyDescent="0.25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0" x14ac:dyDescent="0.25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0" x14ac:dyDescent="0.25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25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25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25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25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25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25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25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25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25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25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25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25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25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25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25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25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25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25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25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25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25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25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25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25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25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25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25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25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25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25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25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25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25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25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25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25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25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25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25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25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25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25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25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25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25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25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25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25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25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25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25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25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25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25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25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25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25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25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25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25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25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2024-11-20T14:26:01Z</dcterms:modified>
</cp:coreProperties>
</file>