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5561FDB9-CA98-414A-AB26-FB2E52C346A3}" xr6:coauthVersionLast="36" xr6:coauthVersionMax="36" xr10:uidLastSave="{00000000-0000-0000-0000-000000000000}"/>
  <bookViews>
    <workbookView xWindow="0" yWindow="0" windowWidth="28752" windowHeight="10716" tabRatio="708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Key" sheetId="9" r:id="rId9"/>
    <sheet name="Allocated" sheetId="10" r:id="rId10"/>
    <sheet name="Schedule" sheetId="11" r:id="rId11"/>
  </sheets>
  <definedNames>
    <definedName name="_xlnm.Print_Area" localSheetId="4">'By Lot'!$A$1:$P$3274</definedName>
    <definedName name="_xlnm.Print_Titles" localSheetId="9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</workbook>
</file>

<file path=xl/calcChain.xml><?xml version="1.0" encoding="utf-8"?>
<calcChain xmlns="http://schemas.openxmlformats.org/spreadsheetml/2006/main">
  <c r="M1216" i="5" l="1"/>
  <c r="L1216" i="5"/>
  <c r="K1216" i="5"/>
  <c r="J1216" i="5"/>
  <c r="I1216" i="5"/>
  <c r="H1216" i="5"/>
  <c r="G1216" i="5"/>
  <c r="F1216" i="5"/>
  <c r="E1216" i="5"/>
  <c r="D1216" i="5"/>
  <c r="C1216" i="5"/>
  <c r="M2526" i="5"/>
  <c r="L2526" i="5"/>
  <c r="K2526" i="5"/>
  <c r="J2526" i="5"/>
  <c r="I2526" i="5"/>
  <c r="H2526" i="5"/>
  <c r="G2526" i="5"/>
  <c r="F2526" i="5"/>
  <c r="E2526" i="5"/>
  <c r="D2526" i="5"/>
  <c r="M16" i="4"/>
  <c r="L16" i="4"/>
  <c r="K16" i="4"/>
  <c r="J16" i="4"/>
  <c r="I16" i="4"/>
  <c r="H16" i="4"/>
  <c r="G16" i="4"/>
  <c r="F16" i="4"/>
  <c r="E16" i="4"/>
  <c r="D16" i="4"/>
  <c r="C16" i="4"/>
  <c r="M127" i="5"/>
  <c r="L127" i="5"/>
  <c r="K127" i="5"/>
  <c r="J127" i="5"/>
  <c r="I127" i="5"/>
  <c r="H127" i="5"/>
  <c r="G127" i="5"/>
  <c r="F127" i="5"/>
  <c r="E127" i="5"/>
  <c r="D127" i="5"/>
  <c r="C127" i="5"/>
  <c r="N2012" i="5" l="1"/>
  <c r="O2012" i="5" s="1"/>
  <c r="P2012" i="5" s="1"/>
  <c r="M2033" i="5"/>
  <c r="L2033" i="5"/>
  <c r="K2033" i="5"/>
  <c r="J2033" i="5"/>
  <c r="I2033" i="5"/>
  <c r="H2033" i="5"/>
  <c r="G2033" i="5"/>
  <c r="F2033" i="5"/>
  <c r="E2033" i="5"/>
  <c r="D2033" i="5"/>
  <c r="C2033" i="5"/>
  <c r="M2016" i="5"/>
  <c r="L2016" i="5"/>
  <c r="K2016" i="5"/>
  <c r="J2016" i="5"/>
  <c r="I2016" i="5"/>
  <c r="H2016" i="5"/>
  <c r="G2016" i="5"/>
  <c r="F2016" i="5"/>
  <c r="E2016" i="5"/>
  <c r="D2016" i="5"/>
  <c r="C2016" i="5"/>
  <c r="M2084" i="5"/>
  <c r="F2084" i="5"/>
  <c r="G2084" i="5"/>
  <c r="H2084" i="5"/>
  <c r="N2084" i="5" s="1"/>
  <c r="O2084" i="5" s="1"/>
  <c r="P2084" i="5" s="1"/>
  <c r="I2084" i="5"/>
  <c r="J2084" i="5"/>
  <c r="K2084" i="5"/>
  <c r="L2084" i="5"/>
  <c r="E2084" i="5"/>
  <c r="D2084" i="5"/>
  <c r="C2084" i="5"/>
  <c r="C2037" i="5"/>
  <c r="M170" i="4"/>
  <c r="L170" i="4"/>
  <c r="K170" i="4"/>
  <c r="J170" i="4"/>
  <c r="I170" i="4"/>
  <c r="H170" i="4"/>
  <c r="G170" i="4"/>
  <c r="F170" i="4"/>
  <c r="E170" i="4"/>
  <c r="D170" i="4"/>
  <c r="M165" i="4"/>
  <c r="L165" i="4"/>
  <c r="K165" i="4"/>
  <c r="J165" i="4"/>
  <c r="I165" i="4"/>
  <c r="H165" i="4"/>
  <c r="G165" i="4"/>
  <c r="F165" i="4"/>
  <c r="E165" i="4"/>
  <c r="D165" i="4"/>
  <c r="C170" i="4"/>
  <c r="C165" i="4"/>
  <c r="N1910" i="5"/>
  <c r="O1910" i="5" s="1"/>
  <c r="P1910" i="5" s="1"/>
  <c r="N1899" i="5"/>
  <c r="O1899" i="5" s="1"/>
  <c r="P1899" i="5" s="1"/>
  <c r="M1914" i="5"/>
  <c r="L1914" i="5"/>
  <c r="K1914" i="5"/>
  <c r="J1914" i="5"/>
  <c r="I1914" i="5"/>
  <c r="H1914" i="5"/>
  <c r="G1914" i="5"/>
  <c r="F1914" i="5"/>
  <c r="E1914" i="5"/>
  <c r="D1914" i="5"/>
  <c r="C1914" i="5"/>
  <c r="C62" i="6"/>
  <c r="C161" i="4" s="1"/>
  <c r="D154" i="4"/>
  <c r="E154" i="4"/>
  <c r="F154" i="4"/>
  <c r="G154" i="4"/>
  <c r="H154" i="4"/>
  <c r="I154" i="4"/>
  <c r="J154" i="4"/>
  <c r="K154" i="4"/>
  <c r="L154" i="4"/>
  <c r="M154" i="4"/>
  <c r="C154" i="4"/>
  <c r="D153" i="4"/>
  <c r="E153" i="4"/>
  <c r="F153" i="4"/>
  <c r="G153" i="4"/>
  <c r="H153" i="4"/>
  <c r="I153" i="4"/>
  <c r="J153" i="4"/>
  <c r="K153" i="4"/>
  <c r="L153" i="4"/>
  <c r="M153" i="4"/>
  <c r="C153" i="4"/>
  <c r="O2033" i="5" l="1"/>
  <c r="P2033" i="5" s="1"/>
  <c r="N2033" i="5"/>
  <c r="N2016" i="5"/>
  <c r="O2016" i="5" s="1"/>
  <c r="P2016" i="5" s="1"/>
  <c r="N1914" i="5"/>
  <c r="O1914" i="5" s="1"/>
  <c r="P1914" i="5" s="1"/>
  <c r="C136" i="4" l="1"/>
  <c r="C671" i="5"/>
  <c r="N793" i="5"/>
  <c r="O793" i="5" s="1"/>
  <c r="P793" i="5" s="1"/>
  <c r="N783" i="5" l="1"/>
  <c r="O783" i="5" s="1"/>
  <c r="P783" i="5" s="1"/>
  <c r="N786" i="5"/>
  <c r="O786" i="5" s="1"/>
  <c r="P786" i="5" s="1"/>
  <c r="N781" i="5"/>
  <c r="O781" i="5" s="1"/>
  <c r="P781" i="5" s="1"/>
  <c r="N779" i="5"/>
  <c r="O779" i="5" s="1"/>
  <c r="P779" i="5" s="1"/>
  <c r="M199" i="4" l="1"/>
  <c r="F199" i="4"/>
  <c r="G199" i="4"/>
  <c r="H199" i="4"/>
  <c r="I199" i="4"/>
  <c r="J199" i="4"/>
  <c r="K199" i="4"/>
  <c r="L199" i="4"/>
  <c r="E199" i="4"/>
  <c r="D199" i="4"/>
  <c r="C199" i="4"/>
  <c r="C195" i="4"/>
  <c r="C184" i="4"/>
  <c r="A1" i="9" l="1"/>
  <c r="L17" i="7"/>
  <c r="K17" i="7"/>
  <c r="J17" i="7"/>
  <c r="I17" i="7"/>
  <c r="H17" i="7"/>
  <c r="G17" i="7"/>
  <c r="F17" i="7"/>
  <c r="E17" i="7"/>
  <c r="D17" i="7"/>
  <c r="C17" i="7"/>
  <c r="M134" i="6"/>
  <c r="L134" i="6"/>
  <c r="K134" i="6"/>
  <c r="J134" i="6"/>
  <c r="I134" i="6"/>
  <c r="H134" i="6"/>
  <c r="G134" i="6"/>
  <c r="F134" i="6"/>
  <c r="E134" i="6"/>
  <c r="D134" i="6"/>
  <c r="C134" i="6"/>
  <c r="M133" i="6"/>
  <c r="L133" i="6"/>
  <c r="K133" i="6"/>
  <c r="J133" i="6"/>
  <c r="I133" i="6"/>
  <c r="H133" i="6"/>
  <c r="G133" i="6"/>
  <c r="F133" i="6"/>
  <c r="E133" i="6"/>
  <c r="D133" i="6"/>
  <c r="C133" i="6"/>
  <c r="M132" i="6"/>
  <c r="L132" i="6"/>
  <c r="K132" i="6"/>
  <c r="J132" i="6"/>
  <c r="I132" i="6"/>
  <c r="H132" i="6"/>
  <c r="G132" i="6"/>
  <c r="F132" i="6"/>
  <c r="E132" i="6"/>
  <c r="D132" i="6"/>
  <c r="C132" i="6"/>
  <c r="M129" i="6"/>
  <c r="L129" i="6"/>
  <c r="K129" i="6"/>
  <c r="J129" i="6"/>
  <c r="I129" i="6"/>
  <c r="H129" i="6"/>
  <c r="G129" i="6"/>
  <c r="F129" i="6"/>
  <c r="E129" i="6"/>
  <c r="D129" i="6"/>
  <c r="C129" i="6"/>
  <c r="M128" i="6"/>
  <c r="L128" i="6"/>
  <c r="K128" i="6"/>
  <c r="J128" i="6"/>
  <c r="I128" i="6"/>
  <c r="H128" i="6"/>
  <c r="G128" i="6"/>
  <c r="F128" i="6"/>
  <c r="E128" i="6"/>
  <c r="D128" i="6"/>
  <c r="C128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18" i="6"/>
  <c r="L118" i="6"/>
  <c r="K118" i="6"/>
  <c r="K217" i="4" s="1"/>
  <c r="K41" i="3" s="1"/>
  <c r="K19" i="2" s="1"/>
  <c r="J118" i="6"/>
  <c r="I118" i="6"/>
  <c r="H118" i="6"/>
  <c r="H217" i="4" s="1"/>
  <c r="H41" i="3" s="1"/>
  <c r="H19" i="2" s="1"/>
  <c r="G118" i="6"/>
  <c r="G217" i="4" s="1"/>
  <c r="G41" i="3" s="1"/>
  <c r="G19" i="2" s="1"/>
  <c r="F118" i="6"/>
  <c r="E118" i="6"/>
  <c r="D118" i="6"/>
  <c r="C118" i="6"/>
  <c r="C217" i="4" s="1"/>
  <c r="C41" i="3" s="1"/>
  <c r="C19" i="2" s="1"/>
  <c r="M113" i="6"/>
  <c r="M223" i="4" s="1"/>
  <c r="M47" i="3" s="1"/>
  <c r="M25" i="2" s="1"/>
  <c r="L113" i="6"/>
  <c r="L223" i="4" s="1"/>
  <c r="L47" i="3" s="1"/>
  <c r="L25" i="2" s="1"/>
  <c r="K113" i="6"/>
  <c r="K223" i="4" s="1"/>
  <c r="K47" i="3" s="1"/>
  <c r="K25" i="2" s="1"/>
  <c r="J113" i="6"/>
  <c r="J223" i="4" s="1"/>
  <c r="J47" i="3" s="1"/>
  <c r="J25" i="2" s="1"/>
  <c r="I113" i="6"/>
  <c r="I223" i="4" s="1"/>
  <c r="I47" i="3" s="1"/>
  <c r="I25" i="2" s="1"/>
  <c r="H113" i="6"/>
  <c r="G113" i="6"/>
  <c r="G223" i="4" s="1"/>
  <c r="G47" i="3" s="1"/>
  <c r="G25" i="2" s="1"/>
  <c r="F113" i="6"/>
  <c r="F223" i="4" s="1"/>
  <c r="F47" i="3" s="1"/>
  <c r="F25" i="2" s="1"/>
  <c r="E113" i="6"/>
  <c r="E223" i="4" s="1"/>
  <c r="E47" i="3" s="1"/>
  <c r="E25" i="2" s="1"/>
  <c r="D113" i="6"/>
  <c r="C113" i="6"/>
  <c r="C223" i="4" s="1"/>
  <c r="C47" i="3" s="1"/>
  <c r="C25" i="2" s="1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I111" i="6"/>
  <c r="H111" i="6"/>
  <c r="G111" i="6"/>
  <c r="F111" i="6"/>
  <c r="E111" i="6"/>
  <c r="D111" i="6"/>
  <c r="C111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M219" i="4" s="1"/>
  <c r="M43" i="3" s="1"/>
  <c r="M21" i="2" s="1"/>
  <c r="L109" i="6"/>
  <c r="L219" i="4" s="1"/>
  <c r="L43" i="3" s="1"/>
  <c r="L21" i="2" s="1"/>
  <c r="K109" i="6"/>
  <c r="K219" i="4" s="1"/>
  <c r="K43" i="3" s="1"/>
  <c r="K21" i="2" s="1"/>
  <c r="J109" i="6"/>
  <c r="J219" i="4" s="1"/>
  <c r="J43" i="3" s="1"/>
  <c r="J21" i="2" s="1"/>
  <c r="I109" i="6"/>
  <c r="I219" i="4" s="1"/>
  <c r="I43" i="3" s="1"/>
  <c r="I21" i="2" s="1"/>
  <c r="H109" i="6"/>
  <c r="G109" i="6"/>
  <c r="G219" i="4" s="1"/>
  <c r="G43" i="3" s="1"/>
  <c r="G21" i="2" s="1"/>
  <c r="F109" i="6"/>
  <c r="F219" i="4" s="1"/>
  <c r="F43" i="3" s="1"/>
  <c r="F21" i="2" s="1"/>
  <c r="E109" i="6"/>
  <c r="E219" i="4" s="1"/>
  <c r="E43" i="3" s="1"/>
  <c r="E21" i="2" s="1"/>
  <c r="D109" i="6"/>
  <c r="C109" i="6"/>
  <c r="C219" i="4" s="1"/>
  <c r="C43" i="3" s="1"/>
  <c r="C21" i="2" s="1"/>
  <c r="M106" i="6"/>
  <c r="L106" i="6"/>
  <c r="K106" i="6"/>
  <c r="J106" i="6"/>
  <c r="I106" i="6"/>
  <c r="H106" i="6"/>
  <c r="G106" i="6"/>
  <c r="F106" i="6"/>
  <c r="E106" i="6"/>
  <c r="D106" i="6"/>
  <c r="C106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M96" i="6"/>
  <c r="L96" i="6"/>
  <c r="K96" i="6"/>
  <c r="J96" i="6"/>
  <c r="I96" i="6"/>
  <c r="H96" i="6"/>
  <c r="G96" i="6"/>
  <c r="F96" i="6"/>
  <c r="E96" i="6"/>
  <c r="D96" i="6"/>
  <c r="C96" i="6"/>
  <c r="M95" i="6"/>
  <c r="L95" i="6"/>
  <c r="K95" i="6"/>
  <c r="J95" i="6"/>
  <c r="I95" i="6"/>
  <c r="H95" i="6"/>
  <c r="G95" i="6"/>
  <c r="F95" i="6"/>
  <c r="E95" i="6"/>
  <c r="D95" i="6"/>
  <c r="C95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0" i="6"/>
  <c r="M169" i="4" s="1"/>
  <c r="L70" i="6"/>
  <c r="L169" i="4" s="1"/>
  <c r="K70" i="6"/>
  <c r="K169" i="4" s="1"/>
  <c r="J70" i="6"/>
  <c r="J169" i="4" s="1"/>
  <c r="I70" i="6"/>
  <c r="I169" i="4" s="1"/>
  <c r="H70" i="6"/>
  <c r="H169" i="4" s="1"/>
  <c r="G70" i="6"/>
  <c r="G169" i="4" s="1"/>
  <c r="F70" i="6"/>
  <c r="F169" i="4" s="1"/>
  <c r="E70" i="6"/>
  <c r="E169" i="4" s="1"/>
  <c r="D70" i="6"/>
  <c r="D169" i="4" s="1"/>
  <c r="C70" i="6"/>
  <c r="C169" i="4" s="1"/>
  <c r="M69" i="6"/>
  <c r="M168" i="4" s="1"/>
  <c r="L69" i="6"/>
  <c r="L168" i="4" s="1"/>
  <c r="K69" i="6"/>
  <c r="K168" i="4" s="1"/>
  <c r="J69" i="6"/>
  <c r="J168" i="4" s="1"/>
  <c r="I69" i="6"/>
  <c r="I168" i="4" s="1"/>
  <c r="H69" i="6"/>
  <c r="H168" i="4" s="1"/>
  <c r="G69" i="6"/>
  <c r="G168" i="4" s="1"/>
  <c r="F69" i="6"/>
  <c r="F168" i="4" s="1"/>
  <c r="E69" i="6"/>
  <c r="E168" i="4" s="1"/>
  <c r="D69" i="6"/>
  <c r="D168" i="4" s="1"/>
  <c r="C69" i="6"/>
  <c r="C168" i="4" s="1"/>
  <c r="M68" i="6"/>
  <c r="M167" i="4" s="1"/>
  <c r="L68" i="6"/>
  <c r="L167" i="4" s="1"/>
  <c r="K68" i="6"/>
  <c r="K167" i="4" s="1"/>
  <c r="J68" i="6"/>
  <c r="J167" i="4" s="1"/>
  <c r="I68" i="6"/>
  <c r="I167" i="4" s="1"/>
  <c r="H68" i="6"/>
  <c r="H167" i="4" s="1"/>
  <c r="G68" i="6"/>
  <c r="G167" i="4" s="1"/>
  <c r="F68" i="6"/>
  <c r="F167" i="4" s="1"/>
  <c r="E68" i="6"/>
  <c r="E167" i="4" s="1"/>
  <c r="D68" i="6"/>
  <c r="D167" i="4" s="1"/>
  <c r="C68" i="6"/>
  <c r="C167" i="4" s="1"/>
  <c r="M67" i="6"/>
  <c r="M166" i="4" s="1"/>
  <c r="L67" i="6"/>
  <c r="L166" i="4" s="1"/>
  <c r="K67" i="6"/>
  <c r="K166" i="4" s="1"/>
  <c r="J67" i="6"/>
  <c r="J166" i="4" s="1"/>
  <c r="I67" i="6"/>
  <c r="I166" i="4" s="1"/>
  <c r="H67" i="6"/>
  <c r="H166" i="4" s="1"/>
  <c r="G67" i="6"/>
  <c r="G166" i="4" s="1"/>
  <c r="F67" i="6"/>
  <c r="F166" i="4" s="1"/>
  <c r="E67" i="6"/>
  <c r="E166" i="4" s="1"/>
  <c r="D67" i="6"/>
  <c r="D166" i="4" s="1"/>
  <c r="C67" i="6"/>
  <c r="C166" i="4" s="1"/>
  <c r="M65" i="6"/>
  <c r="M164" i="4" s="1"/>
  <c r="L65" i="6"/>
  <c r="L164" i="4" s="1"/>
  <c r="K65" i="6"/>
  <c r="K164" i="4" s="1"/>
  <c r="J65" i="6"/>
  <c r="J164" i="4" s="1"/>
  <c r="I65" i="6"/>
  <c r="I164" i="4" s="1"/>
  <c r="H65" i="6"/>
  <c r="H164" i="4" s="1"/>
  <c r="G65" i="6"/>
  <c r="G164" i="4" s="1"/>
  <c r="F65" i="6"/>
  <c r="F164" i="4" s="1"/>
  <c r="E65" i="6"/>
  <c r="E164" i="4" s="1"/>
  <c r="D65" i="6"/>
  <c r="D164" i="4" s="1"/>
  <c r="C65" i="6"/>
  <c r="C164" i="4" s="1"/>
  <c r="M64" i="6"/>
  <c r="M163" i="4" s="1"/>
  <c r="L64" i="6"/>
  <c r="L163" i="4" s="1"/>
  <c r="K64" i="6"/>
  <c r="K163" i="4" s="1"/>
  <c r="J64" i="6"/>
  <c r="J163" i="4" s="1"/>
  <c r="I64" i="6"/>
  <c r="I163" i="4" s="1"/>
  <c r="H64" i="6"/>
  <c r="H163" i="4" s="1"/>
  <c r="G64" i="6"/>
  <c r="G163" i="4" s="1"/>
  <c r="F64" i="6"/>
  <c r="F163" i="4" s="1"/>
  <c r="E64" i="6"/>
  <c r="E163" i="4" s="1"/>
  <c r="D64" i="6"/>
  <c r="D163" i="4" s="1"/>
  <c r="C64" i="6"/>
  <c r="C163" i="4" s="1"/>
  <c r="K63" i="6"/>
  <c r="K162" i="4" s="1"/>
  <c r="J63" i="6"/>
  <c r="J162" i="4" s="1"/>
  <c r="I63" i="6"/>
  <c r="I162" i="4" s="1"/>
  <c r="H63" i="6"/>
  <c r="H162" i="4" s="1"/>
  <c r="G63" i="6"/>
  <c r="G162" i="4" s="1"/>
  <c r="F63" i="6"/>
  <c r="F162" i="4" s="1"/>
  <c r="E63" i="6"/>
  <c r="E162" i="4" s="1"/>
  <c r="D63" i="6"/>
  <c r="D162" i="4" s="1"/>
  <c r="M62" i="6"/>
  <c r="M161" i="4" s="1"/>
  <c r="L62" i="6"/>
  <c r="L161" i="4" s="1"/>
  <c r="K62" i="6"/>
  <c r="K161" i="4" s="1"/>
  <c r="J62" i="6"/>
  <c r="J161" i="4" s="1"/>
  <c r="I62" i="6"/>
  <c r="I161" i="4" s="1"/>
  <c r="H62" i="6"/>
  <c r="H161" i="4" s="1"/>
  <c r="G62" i="6"/>
  <c r="G161" i="4" s="1"/>
  <c r="F62" i="6"/>
  <c r="F161" i="4" s="1"/>
  <c r="E62" i="6"/>
  <c r="E161" i="4" s="1"/>
  <c r="D62" i="6"/>
  <c r="D161" i="4" s="1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M54" i="6"/>
  <c r="L54" i="6"/>
  <c r="K54" i="6"/>
  <c r="J54" i="6"/>
  <c r="I54" i="6"/>
  <c r="H54" i="6"/>
  <c r="G54" i="6"/>
  <c r="F54" i="6"/>
  <c r="E54" i="6"/>
  <c r="D54" i="6"/>
  <c r="C54" i="6"/>
  <c r="M52" i="6"/>
  <c r="L52" i="6"/>
  <c r="K52" i="6"/>
  <c r="J52" i="6"/>
  <c r="I52" i="6"/>
  <c r="H52" i="6"/>
  <c r="G52" i="6"/>
  <c r="F52" i="6"/>
  <c r="E52" i="6"/>
  <c r="D52" i="6"/>
  <c r="C52" i="6"/>
  <c r="M51" i="6"/>
  <c r="L51" i="6"/>
  <c r="K51" i="6"/>
  <c r="J51" i="6"/>
  <c r="I51" i="6"/>
  <c r="H51" i="6"/>
  <c r="G51" i="6"/>
  <c r="F51" i="6"/>
  <c r="E51" i="6"/>
  <c r="D51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C42" i="6"/>
  <c r="M41" i="6"/>
  <c r="L41" i="6"/>
  <c r="K41" i="6"/>
  <c r="J41" i="6"/>
  <c r="I41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M11" i="6"/>
  <c r="L11" i="6"/>
  <c r="K11" i="6"/>
  <c r="J11" i="6"/>
  <c r="I11" i="6"/>
  <c r="H11" i="6"/>
  <c r="G11" i="6"/>
  <c r="F11" i="6"/>
  <c r="E11" i="6"/>
  <c r="D11" i="6"/>
  <c r="C11" i="6"/>
  <c r="M10" i="6"/>
  <c r="L10" i="6"/>
  <c r="K10" i="6"/>
  <c r="J10" i="6"/>
  <c r="I10" i="6"/>
  <c r="H10" i="6"/>
  <c r="G10" i="6"/>
  <c r="F10" i="6"/>
  <c r="E10" i="6"/>
  <c r="D10" i="6"/>
  <c r="C10" i="6"/>
  <c r="M9" i="6"/>
  <c r="L9" i="6"/>
  <c r="K9" i="6"/>
  <c r="J9" i="6"/>
  <c r="I9" i="6"/>
  <c r="H9" i="6"/>
  <c r="G9" i="6"/>
  <c r="F9" i="6"/>
  <c r="E9" i="6"/>
  <c r="D9" i="6"/>
  <c r="C9" i="6"/>
  <c r="M8" i="6"/>
  <c r="L8" i="6"/>
  <c r="K8" i="6"/>
  <c r="J8" i="6"/>
  <c r="I8" i="6"/>
  <c r="H8" i="6"/>
  <c r="G8" i="6"/>
  <c r="F8" i="6"/>
  <c r="E8" i="6"/>
  <c r="D8" i="6"/>
  <c r="C8" i="6"/>
  <c r="M7" i="6"/>
  <c r="L7" i="6"/>
  <c r="K7" i="6"/>
  <c r="J7" i="6"/>
  <c r="I7" i="6"/>
  <c r="H7" i="6"/>
  <c r="G7" i="6"/>
  <c r="F7" i="6"/>
  <c r="E7" i="6"/>
  <c r="D7" i="6"/>
  <c r="C7" i="6"/>
  <c r="M3257" i="5"/>
  <c r="L3257" i="5"/>
  <c r="K3257" i="5"/>
  <c r="J3257" i="5"/>
  <c r="I3257" i="5"/>
  <c r="H3257" i="5"/>
  <c r="G3257" i="5"/>
  <c r="F3257" i="5"/>
  <c r="E3257" i="5"/>
  <c r="D3257" i="5"/>
  <c r="C3257" i="5"/>
  <c r="N3253" i="5"/>
  <c r="O3253" i="5" s="1"/>
  <c r="N3247" i="5"/>
  <c r="O3247" i="5" s="1"/>
  <c r="N3244" i="5"/>
  <c r="O3244" i="5" s="1"/>
  <c r="M3240" i="5"/>
  <c r="L3240" i="5"/>
  <c r="K3240" i="5"/>
  <c r="J3240" i="5"/>
  <c r="I3240" i="5"/>
  <c r="H3240" i="5"/>
  <c r="G3240" i="5"/>
  <c r="F3240" i="5"/>
  <c r="E3240" i="5"/>
  <c r="D3240" i="5"/>
  <c r="C3240" i="5"/>
  <c r="N3225" i="5"/>
  <c r="M3223" i="5"/>
  <c r="L3223" i="5"/>
  <c r="K3223" i="5"/>
  <c r="J3223" i="5"/>
  <c r="I3223" i="5"/>
  <c r="H3223" i="5"/>
  <c r="G3223" i="5"/>
  <c r="F3223" i="5"/>
  <c r="E3223" i="5"/>
  <c r="D3223" i="5"/>
  <c r="C3223" i="5"/>
  <c r="N3208" i="5"/>
  <c r="O3208" i="5" s="1"/>
  <c r="M3206" i="5"/>
  <c r="L3206" i="5"/>
  <c r="K3206" i="5"/>
  <c r="J3206" i="5"/>
  <c r="I3206" i="5"/>
  <c r="H3206" i="5"/>
  <c r="G3206" i="5"/>
  <c r="F3206" i="5"/>
  <c r="E3206" i="5"/>
  <c r="D3206" i="5"/>
  <c r="C3206" i="5"/>
  <c r="N3196" i="5"/>
  <c r="N3195" i="5"/>
  <c r="M3189" i="5"/>
  <c r="L3189" i="5"/>
  <c r="K3189" i="5"/>
  <c r="J3189" i="5"/>
  <c r="I3189" i="5"/>
  <c r="H3189" i="5"/>
  <c r="G3189" i="5"/>
  <c r="F3189" i="5"/>
  <c r="E3189" i="5"/>
  <c r="D3189" i="5"/>
  <c r="C3189" i="5"/>
  <c r="N3188" i="5"/>
  <c r="O3188" i="5" s="1"/>
  <c r="N3186" i="5"/>
  <c r="O3186" i="5" s="1"/>
  <c r="P3186" i="5" s="1"/>
  <c r="N3185" i="5"/>
  <c r="O3185" i="5" s="1"/>
  <c r="N3183" i="5"/>
  <c r="O3183" i="5" s="1"/>
  <c r="N3182" i="5"/>
  <c r="N3181" i="5"/>
  <c r="N3180" i="5"/>
  <c r="N3179" i="5"/>
  <c r="N3178" i="5"/>
  <c r="O3178" i="5" s="1"/>
  <c r="N3174" i="5"/>
  <c r="N3173" i="5"/>
  <c r="O3173" i="5" s="1"/>
  <c r="P3173" i="5" s="1"/>
  <c r="M3172" i="5"/>
  <c r="L3172" i="5"/>
  <c r="K3172" i="5"/>
  <c r="J3172" i="5"/>
  <c r="I3172" i="5"/>
  <c r="H3172" i="5"/>
  <c r="G3172" i="5"/>
  <c r="F3172" i="5"/>
  <c r="E3172" i="5"/>
  <c r="D3172" i="5"/>
  <c r="C3172" i="5"/>
  <c r="N3171" i="5"/>
  <c r="O3171" i="5" s="1"/>
  <c r="N3170" i="5"/>
  <c r="N3156" i="5"/>
  <c r="M3155" i="5"/>
  <c r="L3155" i="5"/>
  <c r="K3155" i="5"/>
  <c r="J3155" i="5"/>
  <c r="I3155" i="5"/>
  <c r="H3155" i="5"/>
  <c r="G3155" i="5"/>
  <c r="F3155" i="5"/>
  <c r="E3155" i="5"/>
  <c r="D3155" i="5"/>
  <c r="C3155" i="5"/>
  <c r="N3154" i="5"/>
  <c r="N3153" i="5"/>
  <c r="O3153" i="5" s="1"/>
  <c r="N3152" i="5"/>
  <c r="N3151" i="5"/>
  <c r="O3151" i="5" s="1"/>
  <c r="N3146" i="5"/>
  <c r="N3145" i="5"/>
  <c r="O3145" i="5" s="1"/>
  <c r="N3144" i="5"/>
  <c r="N3139" i="5"/>
  <c r="O3139" i="5" s="1"/>
  <c r="M3138" i="5"/>
  <c r="L3138" i="5"/>
  <c r="K3138" i="5"/>
  <c r="J3138" i="5"/>
  <c r="I3138" i="5"/>
  <c r="H3138" i="5"/>
  <c r="G3138" i="5"/>
  <c r="F3138" i="5"/>
  <c r="E3138" i="5"/>
  <c r="D3138" i="5"/>
  <c r="C3138" i="5"/>
  <c r="N3134" i="5"/>
  <c r="O3134" i="5" s="1"/>
  <c r="N3129" i="5"/>
  <c r="N3128" i="5"/>
  <c r="O3128" i="5" s="1"/>
  <c r="N3127" i="5"/>
  <c r="M3121" i="5"/>
  <c r="L3121" i="5"/>
  <c r="K3121" i="5"/>
  <c r="J3121" i="5"/>
  <c r="I3121" i="5"/>
  <c r="H3121" i="5"/>
  <c r="G3121" i="5"/>
  <c r="F3121" i="5"/>
  <c r="E3121" i="5"/>
  <c r="D3121" i="5"/>
  <c r="C3121" i="5"/>
  <c r="N3118" i="5"/>
  <c r="N3117" i="5"/>
  <c r="O3117" i="5" s="1"/>
  <c r="N3110" i="5"/>
  <c r="O3110" i="5" s="1"/>
  <c r="N3106" i="5"/>
  <c r="O3106" i="5" s="1"/>
  <c r="M3104" i="5"/>
  <c r="L3104" i="5"/>
  <c r="K3104" i="5"/>
  <c r="J3104" i="5"/>
  <c r="I3104" i="5"/>
  <c r="H3104" i="5"/>
  <c r="G3104" i="5"/>
  <c r="F3104" i="5"/>
  <c r="E3104" i="5"/>
  <c r="D3104" i="5"/>
  <c r="C3104" i="5"/>
  <c r="N3103" i="5"/>
  <c r="O3103" i="5" s="1"/>
  <c r="P3103" i="5" s="1"/>
  <c r="N3102" i="5"/>
  <c r="O3102" i="5" s="1"/>
  <c r="N3101" i="5"/>
  <c r="O3101" i="5" s="1"/>
  <c r="P3101" i="5" s="1"/>
  <c r="N3095" i="5"/>
  <c r="N3094" i="5"/>
  <c r="M3087" i="5"/>
  <c r="L3087" i="5"/>
  <c r="K3087" i="5"/>
  <c r="J3087" i="5"/>
  <c r="I3087" i="5"/>
  <c r="H3087" i="5"/>
  <c r="G3087" i="5"/>
  <c r="F3087" i="5"/>
  <c r="E3087" i="5"/>
  <c r="D3087" i="5"/>
  <c r="C3087" i="5"/>
  <c r="N3083" i="5"/>
  <c r="N3078" i="5"/>
  <c r="N3077" i="5"/>
  <c r="O3077" i="5" s="1"/>
  <c r="N3076" i="5"/>
  <c r="N3072" i="5"/>
  <c r="O3072" i="5" s="1"/>
  <c r="N3071" i="5"/>
  <c r="M3070" i="5"/>
  <c r="L3070" i="5"/>
  <c r="K3070" i="5"/>
  <c r="J3070" i="5"/>
  <c r="I3070" i="5"/>
  <c r="H3070" i="5"/>
  <c r="G3070" i="5"/>
  <c r="F3070" i="5"/>
  <c r="E3070" i="5"/>
  <c r="D3070" i="5"/>
  <c r="C3070" i="5"/>
  <c r="N3066" i="5"/>
  <c r="N3060" i="5"/>
  <c r="O3060" i="5" s="1"/>
  <c r="M3053" i="5"/>
  <c r="L3053" i="5"/>
  <c r="K3053" i="5"/>
  <c r="J3053" i="5"/>
  <c r="I3053" i="5"/>
  <c r="H3053" i="5"/>
  <c r="G3053" i="5"/>
  <c r="F3053" i="5"/>
  <c r="E3053" i="5"/>
  <c r="D3053" i="5"/>
  <c r="C3053" i="5"/>
  <c r="N3038" i="5"/>
  <c r="M3036" i="5"/>
  <c r="L3036" i="5"/>
  <c r="K3036" i="5"/>
  <c r="J3036" i="5"/>
  <c r="I3036" i="5"/>
  <c r="H3036" i="5"/>
  <c r="G3036" i="5"/>
  <c r="F3036" i="5"/>
  <c r="E3036" i="5"/>
  <c r="D3036" i="5"/>
  <c r="C3036" i="5"/>
  <c r="N3021" i="5"/>
  <c r="M3019" i="5"/>
  <c r="L3019" i="5"/>
  <c r="K3019" i="5"/>
  <c r="J3019" i="5"/>
  <c r="I3019" i="5"/>
  <c r="H3019" i="5"/>
  <c r="G3019" i="5"/>
  <c r="F3019" i="5"/>
  <c r="E3019" i="5"/>
  <c r="D3019" i="5"/>
  <c r="C3019" i="5"/>
  <c r="N3004" i="5"/>
  <c r="M3002" i="5"/>
  <c r="L3002" i="5"/>
  <c r="K3002" i="5"/>
  <c r="J3002" i="5"/>
  <c r="I3002" i="5"/>
  <c r="H3002" i="5"/>
  <c r="G3002" i="5"/>
  <c r="F3002" i="5"/>
  <c r="E3002" i="5"/>
  <c r="D3002" i="5"/>
  <c r="C3002" i="5"/>
  <c r="N2987" i="5"/>
  <c r="M2985" i="5"/>
  <c r="L2985" i="5"/>
  <c r="K2985" i="5"/>
  <c r="J2985" i="5"/>
  <c r="I2985" i="5"/>
  <c r="H2985" i="5"/>
  <c r="G2985" i="5"/>
  <c r="F2985" i="5"/>
  <c r="E2985" i="5"/>
  <c r="D2985" i="5"/>
  <c r="C2985" i="5"/>
  <c r="N2970" i="5"/>
  <c r="M2968" i="5"/>
  <c r="L2968" i="5"/>
  <c r="K2968" i="5"/>
  <c r="J2968" i="5"/>
  <c r="I2968" i="5"/>
  <c r="H2968" i="5"/>
  <c r="G2968" i="5"/>
  <c r="F2968" i="5"/>
  <c r="E2968" i="5"/>
  <c r="D2968" i="5"/>
  <c r="C2968" i="5"/>
  <c r="N2964" i="5"/>
  <c r="N2953" i="5"/>
  <c r="M2951" i="5"/>
  <c r="L2951" i="5"/>
  <c r="K2951" i="5"/>
  <c r="J2951" i="5"/>
  <c r="I2951" i="5"/>
  <c r="H2951" i="5"/>
  <c r="G2951" i="5"/>
  <c r="F2951" i="5"/>
  <c r="E2951" i="5"/>
  <c r="D2951" i="5"/>
  <c r="C2951" i="5"/>
  <c r="N2936" i="5"/>
  <c r="M2934" i="5"/>
  <c r="L2934" i="5"/>
  <c r="K2934" i="5"/>
  <c r="J2934" i="5"/>
  <c r="I2934" i="5"/>
  <c r="H2934" i="5"/>
  <c r="G2934" i="5"/>
  <c r="F2934" i="5"/>
  <c r="E2934" i="5"/>
  <c r="D2934" i="5"/>
  <c r="C2934" i="5"/>
  <c r="N2919" i="5"/>
  <c r="M2917" i="5"/>
  <c r="L2917" i="5"/>
  <c r="K2917" i="5"/>
  <c r="J2917" i="5"/>
  <c r="I2917" i="5"/>
  <c r="H2917" i="5"/>
  <c r="G2917" i="5"/>
  <c r="F2917" i="5"/>
  <c r="E2917" i="5"/>
  <c r="D2917" i="5"/>
  <c r="C2917" i="5"/>
  <c r="N2902" i="5"/>
  <c r="M2900" i="5"/>
  <c r="L2900" i="5"/>
  <c r="K2900" i="5"/>
  <c r="J2900" i="5"/>
  <c r="I2900" i="5"/>
  <c r="H2900" i="5"/>
  <c r="G2900" i="5"/>
  <c r="F2900" i="5"/>
  <c r="E2900" i="5"/>
  <c r="D2900" i="5"/>
  <c r="C2900" i="5"/>
  <c r="N2896" i="5"/>
  <c r="O2896" i="5" s="1"/>
  <c r="P2896" i="5" s="1"/>
  <c r="N2891" i="5"/>
  <c r="O2891" i="5" s="1"/>
  <c r="N2890" i="5"/>
  <c r="O2890" i="5" s="1"/>
  <c r="P2890" i="5" s="1"/>
  <c r="N2885" i="5"/>
  <c r="O2885" i="5" s="1"/>
  <c r="M2883" i="5"/>
  <c r="L2883" i="5"/>
  <c r="K2883" i="5"/>
  <c r="J2883" i="5"/>
  <c r="I2883" i="5"/>
  <c r="H2883" i="5"/>
  <c r="G2883" i="5"/>
  <c r="F2883" i="5"/>
  <c r="E2883" i="5"/>
  <c r="D2883" i="5"/>
  <c r="C2883" i="5"/>
  <c r="N2879" i="5"/>
  <c r="N2868" i="5"/>
  <c r="M2866" i="5"/>
  <c r="L2866" i="5"/>
  <c r="K2866" i="5"/>
  <c r="J2866" i="5"/>
  <c r="I2866" i="5"/>
  <c r="H2866" i="5"/>
  <c r="G2866" i="5"/>
  <c r="F2866" i="5"/>
  <c r="E2866" i="5"/>
  <c r="D2866" i="5"/>
  <c r="C2866" i="5"/>
  <c r="N2862" i="5"/>
  <c r="O2862" i="5" s="1"/>
  <c r="P2862" i="5" s="1"/>
  <c r="N2850" i="5"/>
  <c r="O2850" i="5" s="1"/>
  <c r="P2850" i="5" s="1"/>
  <c r="M2849" i="5"/>
  <c r="L2849" i="5"/>
  <c r="K2849" i="5"/>
  <c r="J2849" i="5"/>
  <c r="I2849" i="5"/>
  <c r="H2849" i="5"/>
  <c r="G2849" i="5"/>
  <c r="F2849" i="5"/>
  <c r="E2849" i="5"/>
  <c r="D2849" i="5"/>
  <c r="C2849" i="5"/>
  <c r="N2833" i="5"/>
  <c r="M2832" i="5"/>
  <c r="L2832" i="5"/>
  <c r="K2832" i="5"/>
  <c r="J2832" i="5"/>
  <c r="I2832" i="5"/>
  <c r="H2832" i="5"/>
  <c r="G2832" i="5"/>
  <c r="F2832" i="5"/>
  <c r="E2832" i="5"/>
  <c r="D2832" i="5"/>
  <c r="C2832" i="5"/>
  <c r="N2828" i="5"/>
  <c r="N2816" i="5"/>
  <c r="O2816" i="5" s="1"/>
  <c r="M2815" i="5"/>
  <c r="L2815" i="5"/>
  <c r="K2815" i="5"/>
  <c r="J2815" i="5"/>
  <c r="I2815" i="5"/>
  <c r="H2815" i="5"/>
  <c r="G2815" i="5"/>
  <c r="F2815" i="5"/>
  <c r="E2815" i="5"/>
  <c r="D2815" i="5"/>
  <c r="C2815" i="5"/>
  <c r="N2799" i="5"/>
  <c r="O2799" i="5" s="1"/>
  <c r="P2799" i="5" s="1"/>
  <c r="M2798" i="5"/>
  <c r="L2798" i="5"/>
  <c r="K2798" i="5"/>
  <c r="J2798" i="5"/>
  <c r="I2798" i="5"/>
  <c r="H2798" i="5"/>
  <c r="G2798" i="5"/>
  <c r="F2798" i="5"/>
  <c r="E2798" i="5"/>
  <c r="D2798" i="5"/>
  <c r="C2798" i="5"/>
  <c r="N2794" i="5"/>
  <c r="O2794" i="5" s="1"/>
  <c r="P2794" i="5" s="1"/>
  <c r="N2782" i="5"/>
  <c r="O2782" i="5" s="1"/>
  <c r="P2782" i="5" s="1"/>
  <c r="M2781" i="5"/>
  <c r="L2781" i="5"/>
  <c r="K2781" i="5"/>
  <c r="J2781" i="5"/>
  <c r="I2781" i="5"/>
  <c r="H2781" i="5"/>
  <c r="G2781" i="5"/>
  <c r="F2781" i="5"/>
  <c r="E2781" i="5"/>
  <c r="D2781" i="5"/>
  <c r="C2781" i="5"/>
  <c r="N2771" i="5"/>
  <c r="N2770" i="5"/>
  <c r="O2770" i="5" s="1"/>
  <c r="P2770" i="5" s="1"/>
  <c r="N2765" i="5"/>
  <c r="M2764" i="5"/>
  <c r="L2764" i="5"/>
  <c r="K2764" i="5"/>
  <c r="J2764" i="5"/>
  <c r="I2764" i="5"/>
  <c r="H2764" i="5"/>
  <c r="G2764" i="5"/>
  <c r="F2764" i="5"/>
  <c r="E2764" i="5"/>
  <c r="D2764" i="5"/>
  <c r="C2764" i="5"/>
  <c r="N2761" i="5"/>
  <c r="O2761" i="5" s="1"/>
  <c r="N2760" i="5"/>
  <c r="O2760" i="5" s="1"/>
  <c r="P2760" i="5" s="1"/>
  <c r="N2754" i="5"/>
  <c r="M2747" i="5"/>
  <c r="L2747" i="5"/>
  <c r="K2747" i="5"/>
  <c r="J2747" i="5"/>
  <c r="I2747" i="5"/>
  <c r="H2747" i="5"/>
  <c r="G2747" i="5"/>
  <c r="F2747" i="5"/>
  <c r="E2747" i="5"/>
  <c r="D2747" i="5"/>
  <c r="C2747" i="5"/>
  <c r="N2737" i="5"/>
  <c r="N2734" i="5"/>
  <c r="M2730" i="5"/>
  <c r="L2730" i="5"/>
  <c r="K2730" i="5"/>
  <c r="J2730" i="5"/>
  <c r="I2730" i="5"/>
  <c r="H2730" i="5"/>
  <c r="G2730" i="5"/>
  <c r="F2730" i="5"/>
  <c r="E2730" i="5"/>
  <c r="D2730" i="5"/>
  <c r="C2730" i="5"/>
  <c r="N2717" i="5"/>
  <c r="M2713" i="5"/>
  <c r="L2713" i="5"/>
  <c r="K2713" i="5"/>
  <c r="J2713" i="5"/>
  <c r="I2713" i="5"/>
  <c r="H2713" i="5"/>
  <c r="G2713" i="5"/>
  <c r="F2713" i="5"/>
  <c r="E2713" i="5"/>
  <c r="D2713" i="5"/>
  <c r="C2713" i="5"/>
  <c r="N2700" i="5"/>
  <c r="M2696" i="5"/>
  <c r="L2696" i="5"/>
  <c r="K2696" i="5"/>
  <c r="J2696" i="5"/>
  <c r="I2696" i="5"/>
  <c r="H2696" i="5"/>
  <c r="G2696" i="5"/>
  <c r="F2696" i="5"/>
  <c r="E2696" i="5"/>
  <c r="D2696" i="5"/>
  <c r="C2696" i="5"/>
  <c r="N2683" i="5"/>
  <c r="M2679" i="5"/>
  <c r="L2679" i="5"/>
  <c r="K2679" i="5"/>
  <c r="J2679" i="5"/>
  <c r="I2679" i="5"/>
  <c r="H2679" i="5"/>
  <c r="G2679" i="5"/>
  <c r="F2679" i="5"/>
  <c r="E2679" i="5"/>
  <c r="D2679" i="5"/>
  <c r="C2679" i="5"/>
  <c r="N2666" i="5"/>
  <c r="M2662" i="5"/>
  <c r="L2662" i="5"/>
  <c r="K2662" i="5"/>
  <c r="J2662" i="5"/>
  <c r="I2662" i="5"/>
  <c r="H2662" i="5"/>
  <c r="G2662" i="5"/>
  <c r="F2662" i="5"/>
  <c r="E2662" i="5"/>
  <c r="D2662" i="5"/>
  <c r="C2662" i="5"/>
  <c r="N2649" i="5"/>
  <c r="M2645" i="5"/>
  <c r="L2645" i="5"/>
  <c r="K2645" i="5"/>
  <c r="J2645" i="5"/>
  <c r="I2645" i="5"/>
  <c r="H2645" i="5"/>
  <c r="G2645" i="5"/>
  <c r="F2645" i="5"/>
  <c r="E2645" i="5"/>
  <c r="D2645" i="5"/>
  <c r="C2645" i="5"/>
  <c r="N2632" i="5"/>
  <c r="M2628" i="5"/>
  <c r="L2628" i="5"/>
  <c r="K2628" i="5"/>
  <c r="J2628" i="5"/>
  <c r="I2628" i="5"/>
  <c r="H2628" i="5"/>
  <c r="G2628" i="5"/>
  <c r="F2628" i="5"/>
  <c r="E2628" i="5"/>
  <c r="D2628" i="5"/>
  <c r="C2628" i="5"/>
  <c r="N2624" i="5"/>
  <c r="N2613" i="5"/>
  <c r="M2611" i="5"/>
  <c r="L2611" i="5"/>
  <c r="K2611" i="5"/>
  <c r="J2611" i="5"/>
  <c r="I2611" i="5"/>
  <c r="H2611" i="5"/>
  <c r="G2611" i="5"/>
  <c r="F2611" i="5"/>
  <c r="E2611" i="5"/>
  <c r="D2611" i="5"/>
  <c r="C2611" i="5"/>
  <c r="N2607" i="5"/>
  <c r="N2601" i="5"/>
  <c r="N2596" i="5"/>
  <c r="O2596" i="5" s="1"/>
  <c r="M2594" i="5"/>
  <c r="L2594" i="5"/>
  <c r="K2594" i="5"/>
  <c r="J2594" i="5"/>
  <c r="I2594" i="5"/>
  <c r="H2594" i="5"/>
  <c r="G2594" i="5"/>
  <c r="F2594" i="5"/>
  <c r="E2594" i="5"/>
  <c r="D2594" i="5"/>
  <c r="C2594" i="5"/>
  <c r="N2580" i="5"/>
  <c r="M2577" i="5"/>
  <c r="L2577" i="5"/>
  <c r="K2577" i="5"/>
  <c r="J2577" i="5"/>
  <c r="I2577" i="5"/>
  <c r="H2577" i="5"/>
  <c r="G2577" i="5"/>
  <c r="F2577" i="5"/>
  <c r="E2577" i="5"/>
  <c r="D2577" i="5"/>
  <c r="C2577" i="5"/>
  <c r="N2576" i="5"/>
  <c r="N2575" i="5"/>
  <c r="O2575" i="5" s="1"/>
  <c r="M2560" i="5"/>
  <c r="L2560" i="5"/>
  <c r="K2560" i="5"/>
  <c r="J2560" i="5"/>
  <c r="I2560" i="5"/>
  <c r="H2560" i="5"/>
  <c r="G2560" i="5"/>
  <c r="F2560" i="5"/>
  <c r="E2560" i="5"/>
  <c r="D2560" i="5"/>
  <c r="C2560" i="5"/>
  <c r="N2559" i="5"/>
  <c r="N2558" i="5"/>
  <c r="N2557" i="5"/>
  <c r="M2543" i="5"/>
  <c r="L2543" i="5"/>
  <c r="K2543" i="5"/>
  <c r="J2543" i="5"/>
  <c r="I2543" i="5"/>
  <c r="H2543" i="5"/>
  <c r="G2543" i="5"/>
  <c r="F2543" i="5"/>
  <c r="E2543" i="5"/>
  <c r="D2543" i="5"/>
  <c r="C2543" i="5"/>
  <c r="N2542" i="5"/>
  <c r="N2540" i="5"/>
  <c r="O2540" i="5" s="1"/>
  <c r="N2539" i="5"/>
  <c r="N2532" i="5"/>
  <c r="N2530" i="5"/>
  <c r="N2528" i="5"/>
  <c r="O2528" i="5" s="1"/>
  <c r="N2527" i="5"/>
  <c r="C2526" i="5"/>
  <c r="N2525" i="5"/>
  <c r="N2524" i="5"/>
  <c r="N2523" i="5"/>
  <c r="N2522" i="5"/>
  <c r="N2518" i="5"/>
  <c r="N2517" i="5"/>
  <c r="O2517" i="5" s="1"/>
  <c r="N2516" i="5"/>
  <c r="N2515" i="5"/>
  <c r="O2515" i="5" s="1"/>
  <c r="N2510" i="5"/>
  <c r="M2509" i="5"/>
  <c r="L2509" i="5"/>
  <c r="K2509" i="5"/>
  <c r="J2509" i="5"/>
  <c r="I2509" i="5"/>
  <c r="H2509" i="5"/>
  <c r="G2509" i="5"/>
  <c r="F2509" i="5"/>
  <c r="E2509" i="5"/>
  <c r="D2509" i="5"/>
  <c r="C2509" i="5"/>
  <c r="N2507" i="5"/>
  <c r="O2507" i="5" s="1"/>
  <c r="P2507" i="5" s="1"/>
  <c r="N2506" i="5"/>
  <c r="N2505" i="5"/>
  <c r="O2505" i="5" s="1"/>
  <c r="P2505" i="5" s="1"/>
  <c r="N2500" i="5"/>
  <c r="N2499" i="5"/>
  <c r="O2499" i="5" s="1"/>
  <c r="P2499" i="5" s="1"/>
  <c r="M2492" i="5"/>
  <c r="L2492" i="5"/>
  <c r="K2492" i="5"/>
  <c r="J2492" i="5"/>
  <c r="I2492" i="5"/>
  <c r="H2492" i="5"/>
  <c r="G2492" i="5"/>
  <c r="F2492" i="5"/>
  <c r="E2492" i="5"/>
  <c r="D2492" i="5"/>
  <c r="C2492" i="5"/>
  <c r="N2491" i="5"/>
  <c r="N2489" i="5"/>
  <c r="N2481" i="5"/>
  <c r="M2475" i="5"/>
  <c r="L2475" i="5"/>
  <c r="K2475" i="5"/>
  <c r="J2475" i="5"/>
  <c r="I2475" i="5"/>
  <c r="H2475" i="5"/>
  <c r="G2475" i="5"/>
  <c r="F2475" i="5"/>
  <c r="E2475" i="5"/>
  <c r="D2475" i="5"/>
  <c r="C2475" i="5"/>
  <c r="N2474" i="5"/>
  <c r="N2472" i="5"/>
  <c r="N2471" i="5"/>
  <c r="O2471" i="5" s="1"/>
  <c r="N2464" i="5"/>
  <c r="O2464" i="5" s="1"/>
  <c r="N2459" i="5"/>
  <c r="M2458" i="5"/>
  <c r="L2458" i="5"/>
  <c r="K2458" i="5"/>
  <c r="J2458" i="5"/>
  <c r="I2458" i="5"/>
  <c r="H2458" i="5"/>
  <c r="G2458" i="5"/>
  <c r="F2458" i="5"/>
  <c r="E2458" i="5"/>
  <c r="D2458" i="5"/>
  <c r="C2458" i="5"/>
  <c r="N2454" i="5"/>
  <c r="N2449" i="5"/>
  <c r="O2449" i="5" s="1"/>
  <c r="N2448" i="5"/>
  <c r="N2447" i="5"/>
  <c r="O2447" i="5" s="1"/>
  <c r="M2441" i="5"/>
  <c r="L2441" i="5"/>
  <c r="K2441" i="5"/>
  <c r="J2441" i="5"/>
  <c r="I2441" i="5"/>
  <c r="H2441" i="5"/>
  <c r="G2441" i="5"/>
  <c r="F2441" i="5"/>
  <c r="E2441" i="5"/>
  <c r="D2441" i="5"/>
  <c r="C2441" i="5"/>
  <c r="N2437" i="5"/>
  <c r="N2432" i="5"/>
  <c r="N2431" i="5"/>
  <c r="M2424" i="5"/>
  <c r="L2424" i="5"/>
  <c r="K2424" i="5"/>
  <c r="J2424" i="5"/>
  <c r="I2424" i="5"/>
  <c r="H2424" i="5"/>
  <c r="G2424" i="5"/>
  <c r="F2424" i="5"/>
  <c r="E2424" i="5"/>
  <c r="D2424" i="5"/>
  <c r="C2424" i="5"/>
  <c r="N2409" i="5"/>
  <c r="M2407" i="5"/>
  <c r="L2407" i="5"/>
  <c r="K2407" i="5"/>
  <c r="J2407" i="5"/>
  <c r="I2407" i="5"/>
  <c r="H2407" i="5"/>
  <c r="G2407" i="5"/>
  <c r="F2407" i="5"/>
  <c r="E2407" i="5"/>
  <c r="D2407" i="5"/>
  <c r="C2407" i="5"/>
  <c r="N2397" i="5"/>
  <c r="N2392" i="5"/>
  <c r="M2390" i="5"/>
  <c r="L2390" i="5"/>
  <c r="K2390" i="5"/>
  <c r="J2390" i="5"/>
  <c r="I2390" i="5"/>
  <c r="H2390" i="5"/>
  <c r="G2390" i="5"/>
  <c r="F2390" i="5"/>
  <c r="E2390" i="5"/>
  <c r="D2390" i="5"/>
  <c r="C2390" i="5"/>
  <c r="N2380" i="5"/>
  <c r="N2375" i="5"/>
  <c r="O2375" i="5" s="1"/>
  <c r="M2373" i="5"/>
  <c r="L2373" i="5"/>
  <c r="K2373" i="5"/>
  <c r="J2373" i="5"/>
  <c r="I2373" i="5"/>
  <c r="H2373" i="5"/>
  <c r="G2373" i="5"/>
  <c r="F2373" i="5"/>
  <c r="E2373" i="5"/>
  <c r="D2373" i="5"/>
  <c r="C2373" i="5"/>
  <c r="N2362" i="5"/>
  <c r="O2362" i="5" s="1"/>
  <c r="N2358" i="5"/>
  <c r="N2357" i="5"/>
  <c r="M2356" i="5"/>
  <c r="L2356" i="5"/>
  <c r="K2356" i="5"/>
  <c r="J2356" i="5"/>
  <c r="I2356" i="5"/>
  <c r="H2356" i="5"/>
  <c r="G2356" i="5"/>
  <c r="F2356" i="5"/>
  <c r="E2356" i="5"/>
  <c r="D2356" i="5"/>
  <c r="C2356" i="5"/>
  <c r="N2352" i="5"/>
  <c r="N2343" i="5"/>
  <c r="N2341" i="5"/>
  <c r="O2341" i="5" s="1"/>
  <c r="N2340" i="5"/>
  <c r="M2339" i="5"/>
  <c r="L2339" i="5"/>
  <c r="K2339" i="5"/>
  <c r="J2339" i="5"/>
  <c r="I2339" i="5"/>
  <c r="H2339" i="5"/>
  <c r="G2339" i="5"/>
  <c r="F2339" i="5"/>
  <c r="E2339" i="5"/>
  <c r="D2339" i="5"/>
  <c r="C2339" i="5"/>
  <c r="N2335" i="5"/>
  <c r="N2326" i="5"/>
  <c r="O2326" i="5" s="1"/>
  <c r="N2323" i="5"/>
  <c r="O2323" i="5" s="1"/>
  <c r="M2322" i="5"/>
  <c r="L2322" i="5"/>
  <c r="K2322" i="5"/>
  <c r="J2322" i="5"/>
  <c r="I2322" i="5"/>
  <c r="H2322" i="5"/>
  <c r="G2322" i="5"/>
  <c r="F2322" i="5"/>
  <c r="E2322" i="5"/>
  <c r="D2322" i="5"/>
  <c r="C2322" i="5"/>
  <c r="N2318" i="5"/>
  <c r="O2318" i="5" s="1"/>
  <c r="N2313" i="5"/>
  <c r="N2312" i="5"/>
  <c r="O2312" i="5" s="1"/>
  <c r="N2309" i="5"/>
  <c r="O2309" i="5" s="1"/>
  <c r="N2306" i="5"/>
  <c r="O2306" i="5" s="1"/>
  <c r="M2305" i="5"/>
  <c r="L2305" i="5"/>
  <c r="K2305" i="5"/>
  <c r="J2305" i="5"/>
  <c r="I2305" i="5"/>
  <c r="H2305" i="5"/>
  <c r="G2305" i="5"/>
  <c r="F2305" i="5"/>
  <c r="E2305" i="5"/>
  <c r="D2305" i="5"/>
  <c r="C2305" i="5"/>
  <c r="N2292" i="5"/>
  <c r="M2288" i="5"/>
  <c r="L2288" i="5"/>
  <c r="K2288" i="5"/>
  <c r="J2288" i="5"/>
  <c r="I2288" i="5"/>
  <c r="H2288" i="5"/>
  <c r="G2288" i="5"/>
  <c r="F2288" i="5"/>
  <c r="E2288" i="5"/>
  <c r="D2288" i="5"/>
  <c r="C2288" i="5"/>
  <c r="N2284" i="5"/>
  <c r="O2284" i="5" s="1"/>
  <c r="P2284" i="5" s="1"/>
  <c r="N2281" i="5"/>
  <c r="O2281" i="5" s="1"/>
  <c r="N2280" i="5"/>
  <c r="N2279" i="5"/>
  <c r="O2279" i="5" s="1"/>
  <c r="N2278" i="5"/>
  <c r="N2277" i="5"/>
  <c r="O2277" i="5" s="1"/>
  <c r="P2277" i="5" s="1"/>
  <c r="N2275" i="5"/>
  <c r="N2272" i="5"/>
  <c r="M2271" i="5"/>
  <c r="L2271" i="5"/>
  <c r="K2271" i="5"/>
  <c r="J2271" i="5"/>
  <c r="I2271" i="5"/>
  <c r="H2271" i="5"/>
  <c r="G2271" i="5"/>
  <c r="F2271" i="5"/>
  <c r="E2271" i="5"/>
  <c r="D2271" i="5"/>
  <c r="C2271" i="5"/>
  <c r="N2267" i="5"/>
  <c r="N2261" i="5"/>
  <c r="N2258" i="5"/>
  <c r="O2258" i="5" s="1"/>
  <c r="M2254" i="5"/>
  <c r="L2254" i="5"/>
  <c r="K2254" i="5"/>
  <c r="J2254" i="5"/>
  <c r="I2254" i="5"/>
  <c r="H2254" i="5"/>
  <c r="G2254" i="5"/>
  <c r="F2254" i="5"/>
  <c r="E2254" i="5"/>
  <c r="D2254" i="5"/>
  <c r="C2254" i="5"/>
  <c r="N2241" i="5"/>
  <c r="O2241" i="5" s="1"/>
  <c r="M2237" i="5"/>
  <c r="L2237" i="5"/>
  <c r="K2237" i="5"/>
  <c r="J2237" i="5"/>
  <c r="I2237" i="5"/>
  <c r="H2237" i="5"/>
  <c r="G2237" i="5"/>
  <c r="F2237" i="5"/>
  <c r="E2237" i="5"/>
  <c r="D2237" i="5"/>
  <c r="C2237" i="5"/>
  <c r="N2224" i="5"/>
  <c r="O2224" i="5" s="1"/>
  <c r="N2222" i="5"/>
  <c r="M2220" i="5"/>
  <c r="L2220" i="5"/>
  <c r="K2220" i="5"/>
  <c r="J2220" i="5"/>
  <c r="I2220" i="5"/>
  <c r="H2220" i="5"/>
  <c r="G2220" i="5"/>
  <c r="F2220" i="5"/>
  <c r="E2220" i="5"/>
  <c r="D2220" i="5"/>
  <c r="C2220" i="5"/>
  <c r="N2205" i="5"/>
  <c r="M2203" i="5"/>
  <c r="L2203" i="5"/>
  <c r="K2203" i="5"/>
  <c r="J2203" i="5"/>
  <c r="I2203" i="5"/>
  <c r="H2203" i="5"/>
  <c r="G2203" i="5"/>
  <c r="F2203" i="5"/>
  <c r="E2203" i="5"/>
  <c r="D2203" i="5"/>
  <c r="C2203" i="5"/>
  <c r="N2199" i="5"/>
  <c r="O2199" i="5" s="1"/>
  <c r="N2193" i="5"/>
  <c r="N2192" i="5"/>
  <c r="N2187" i="5"/>
  <c r="M2186" i="5"/>
  <c r="L2186" i="5"/>
  <c r="K2186" i="5"/>
  <c r="J2186" i="5"/>
  <c r="I2186" i="5"/>
  <c r="H2186" i="5"/>
  <c r="G2186" i="5"/>
  <c r="F2186" i="5"/>
  <c r="E2186" i="5"/>
  <c r="D2186" i="5"/>
  <c r="C2186" i="5"/>
  <c r="N2171" i="5"/>
  <c r="O2171" i="5" s="1"/>
  <c r="M2169" i="5"/>
  <c r="L2169" i="5"/>
  <c r="K2169" i="5"/>
  <c r="J2169" i="5"/>
  <c r="I2169" i="5"/>
  <c r="H2169" i="5"/>
  <c r="G2169" i="5"/>
  <c r="F2169" i="5"/>
  <c r="E2169" i="5"/>
  <c r="D2169" i="5"/>
  <c r="C2169" i="5"/>
  <c r="N2168" i="5"/>
  <c r="O2168" i="5" s="1"/>
  <c r="N2165" i="5"/>
  <c r="O2165" i="5" s="1"/>
  <c r="N2158" i="5"/>
  <c r="O2158" i="5" s="1"/>
  <c r="N2154" i="5"/>
  <c r="M2152" i="5"/>
  <c r="L2152" i="5"/>
  <c r="K2152" i="5"/>
  <c r="J2152" i="5"/>
  <c r="I2152" i="5"/>
  <c r="H2152" i="5"/>
  <c r="G2152" i="5"/>
  <c r="F2152" i="5"/>
  <c r="E2152" i="5"/>
  <c r="D2152" i="5"/>
  <c r="C2152" i="5"/>
  <c r="N2138" i="5"/>
  <c r="O2138" i="5" s="1"/>
  <c r="M2135" i="5"/>
  <c r="L2135" i="5"/>
  <c r="K2135" i="5"/>
  <c r="J2135" i="5"/>
  <c r="I2135" i="5"/>
  <c r="H2135" i="5"/>
  <c r="G2135" i="5"/>
  <c r="F2135" i="5"/>
  <c r="E2135" i="5"/>
  <c r="D2135" i="5"/>
  <c r="C2135" i="5"/>
  <c r="N2121" i="5"/>
  <c r="O2121" i="5" s="1"/>
  <c r="N2120" i="5"/>
  <c r="O2120" i="5" s="1"/>
  <c r="M2118" i="5"/>
  <c r="L2118" i="5"/>
  <c r="K2118" i="5"/>
  <c r="J2118" i="5"/>
  <c r="I2118" i="5"/>
  <c r="H2118" i="5"/>
  <c r="G2118" i="5"/>
  <c r="F2118" i="5"/>
  <c r="E2118" i="5"/>
  <c r="D2118" i="5"/>
  <c r="C2118" i="5"/>
  <c r="N2117" i="5"/>
  <c r="O2117" i="5" s="1"/>
  <c r="N2115" i="5"/>
  <c r="N2114" i="5"/>
  <c r="N2112" i="5"/>
  <c r="O2112" i="5" s="1"/>
  <c r="N2111" i="5"/>
  <c r="O2111" i="5" s="1"/>
  <c r="N2110" i="5"/>
  <c r="O2110" i="5" s="1"/>
  <c r="N2109" i="5"/>
  <c r="O2109" i="5" s="1"/>
  <c r="N2108" i="5"/>
  <c r="O2108" i="5" s="1"/>
  <c r="N2103" i="5"/>
  <c r="O2103" i="5" s="1"/>
  <c r="M2101" i="5"/>
  <c r="L2101" i="5"/>
  <c r="K2101" i="5"/>
  <c r="J2101" i="5"/>
  <c r="I2101" i="5"/>
  <c r="H2101" i="5"/>
  <c r="G2101" i="5"/>
  <c r="F2101" i="5"/>
  <c r="E2101" i="5"/>
  <c r="D2101" i="5"/>
  <c r="C2101" i="5"/>
  <c r="N2087" i="5"/>
  <c r="N2086" i="5"/>
  <c r="N2081" i="5"/>
  <c r="N2080" i="5"/>
  <c r="N2074" i="5"/>
  <c r="O2074" i="5" s="1"/>
  <c r="N2069" i="5"/>
  <c r="O2069" i="5" s="1"/>
  <c r="K2067" i="5"/>
  <c r="J2067" i="5"/>
  <c r="I2067" i="5"/>
  <c r="H2067" i="5"/>
  <c r="G2067" i="5"/>
  <c r="F2067" i="5"/>
  <c r="E2067" i="5"/>
  <c r="D2067" i="5"/>
  <c r="C2067" i="5"/>
  <c r="N2064" i="5"/>
  <c r="O2064" i="5" s="1"/>
  <c r="P2064" i="5" s="1"/>
  <c r="N2063" i="5"/>
  <c r="N2057" i="5"/>
  <c r="O2057" i="5" s="1"/>
  <c r="M2052" i="5"/>
  <c r="M63" i="6" s="1"/>
  <c r="M162" i="4" s="1"/>
  <c r="L2052" i="5"/>
  <c r="N2051" i="5"/>
  <c r="M2050" i="5"/>
  <c r="K2050" i="5"/>
  <c r="J2050" i="5"/>
  <c r="I2050" i="5"/>
  <c r="H2050" i="5"/>
  <c r="G2050" i="5"/>
  <c r="F2050" i="5"/>
  <c r="E2050" i="5"/>
  <c r="D2050" i="5"/>
  <c r="N2047" i="5"/>
  <c r="N2046" i="5"/>
  <c r="O2046" i="5" s="1"/>
  <c r="P2046" i="5" s="1"/>
  <c r="N2042" i="5"/>
  <c r="O2042" i="5" s="1"/>
  <c r="N2041" i="5"/>
  <c r="N2040" i="5"/>
  <c r="O2040" i="5" s="1"/>
  <c r="N2037" i="5"/>
  <c r="O2037" i="5" s="1"/>
  <c r="L2035" i="5"/>
  <c r="N2035" i="5" s="1"/>
  <c r="C2035" i="5"/>
  <c r="C63" i="6" s="1"/>
  <c r="C162" i="4" s="1"/>
  <c r="N2030" i="5"/>
  <c r="O2030" i="5" s="1"/>
  <c r="P2030" i="5" s="1"/>
  <c r="N2029" i="5"/>
  <c r="N2024" i="5"/>
  <c r="O2024" i="5" s="1"/>
  <c r="P2024" i="5" s="1"/>
  <c r="N2023" i="5"/>
  <c r="N2019" i="5"/>
  <c r="N2014" i="5"/>
  <c r="O2014" i="5" s="1"/>
  <c r="N2013" i="5"/>
  <c r="N2006" i="5"/>
  <c r="N2002" i="5"/>
  <c r="O2002" i="5" s="1"/>
  <c r="P2002" i="5" s="1"/>
  <c r="M1999" i="5"/>
  <c r="L1999" i="5"/>
  <c r="K1999" i="5"/>
  <c r="J1999" i="5"/>
  <c r="I1999" i="5"/>
  <c r="H1999" i="5"/>
  <c r="G1999" i="5"/>
  <c r="F1999" i="5"/>
  <c r="E1999" i="5"/>
  <c r="D1999" i="5"/>
  <c r="C1999" i="5"/>
  <c r="N1995" i="5"/>
  <c r="N1990" i="5"/>
  <c r="O1990" i="5" s="1"/>
  <c r="P1990" i="5" s="1"/>
  <c r="N1989" i="5"/>
  <c r="N1983" i="5"/>
  <c r="O1983" i="5" s="1"/>
  <c r="M1982" i="5"/>
  <c r="L1982" i="5"/>
  <c r="K1982" i="5"/>
  <c r="J1982" i="5"/>
  <c r="I1982" i="5"/>
  <c r="H1982" i="5"/>
  <c r="G1982" i="5"/>
  <c r="F1982" i="5"/>
  <c r="E1982" i="5"/>
  <c r="D1982" i="5"/>
  <c r="C1982" i="5"/>
  <c r="N1981" i="5"/>
  <c r="N1978" i="5"/>
  <c r="N1973" i="5"/>
  <c r="O1973" i="5" s="1"/>
  <c r="P1973" i="5" s="1"/>
  <c r="N1972" i="5"/>
  <c r="M1965" i="5"/>
  <c r="L1965" i="5"/>
  <c r="K1965" i="5"/>
  <c r="J1965" i="5"/>
  <c r="I1965" i="5"/>
  <c r="H1965" i="5"/>
  <c r="G1965" i="5"/>
  <c r="F1965" i="5"/>
  <c r="E1965" i="5"/>
  <c r="D1965" i="5"/>
  <c r="C1965" i="5"/>
  <c r="N1963" i="5"/>
  <c r="M1948" i="5"/>
  <c r="L1948" i="5"/>
  <c r="K1948" i="5"/>
  <c r="J1948" i="5"/>
  <c r="I1948" i="5"/>
  <c r="H1948" i="5"/>
  <c r="G1948" i="5"/>
  <c r="F1948" i="5"/>
  <c r="E1948" i="5"/>
  <c r="D1948" i="5"/>
  <c r="C1948" i="5"/>
  <c r="N1944" i="5"/>
  <c r="O1944" i="5" s="1"/>
  <c r="P1944" i="5" s="1"/>
  <c r="N1937" i="5"/>
  <c r="O1937" i="5" s="1"/>
  <c r="P1937" i="5" s="1"/>
  <c r="M1931" i="5"/>
  <c r="L1931" i="5"/>
  <c r="K1931" i="5"/>
  <c r="J1931" i="5"/>
  <c r="I1931" i="5"/>
  <c r="H1931" i="5"/>
  <c r="G1931" i="5"/>
  <c r="F1931" i="5"/>
  <c r="E1931" i="5"/>
  <c r="D1931" i="5"/>
  <c r="C1931" i="5"/>
  <c r="N1928" i="5"/>
  <c r="O1928" i="5" s="1"/>
  <c r="P1928" i="5" s="1"/>
  <c r="N1927" i="5"/>
  <c r="N1920" i="5"/>
  <c r="M1897" i="5"/>
  <c r="L1897" i="5"/>
  <c r="K1897" i="5"/>
  <c r="J1897" i="5"/>
  <c r="I1897" i="5"/>
  <c r="H1897" i="5"/>
  <c r="G1897" i="5"/>
  <c r="F1897" i="5"/>
  <c r="E1897" i="5"/>
  <c r="D1897" i="5"/>
  <c r="C1897" i="5"/>
  <c r="N1896" i="5"/>
  <c r="O1896" i="5" s="1"/>
  <c r="P1896" i="5" s="1"/>
  <c r="N1895" i="5"/>
  <c r="N1893" i="5"/>
  <c r="O1893" i="5" s="1"/>
  <c r="N1887" i="5"/>
  <c r="O1887" i="5" s="1"/>
  <c r="P1887" i="5" s="1"/>
  <c r="N1886" i="5"/>
  <c r="N1884" i="5"/>
  <c r="O1884" i="5" s="1"/>
  <c r="N1881" i="5"/>
  <c r="O1881" i="5" s="1"/>
  <c r="M1880" i="5"/>
  <c r="L1880" i="5"/>
  <c r="K1880" i="5"/>
  <c r="J1880" i="5"/>
  <c r="I1880" i="5"/>
  <c r="H1880" i="5"/>
  <c r="G1880" i="5"/>
  <c r="F1880" i="5"/>
  <c r="E1880" i="5"/>
  <c r="D1880" i="5"/>
  <c r="C1880" i="5"/>
  <c r="N1877" i="5"/>
  <c r="O1877" i="5" s="1"/>
  <c r="P1877" i="5" s="1"/>
  <c r="N1876" i="5"/>
  <c r="N1873" i="5"/>
  <c r="N1872" i="5"/>
  <c r="O1872" i="5" s="1"/>
  <c r="P1872" i="5" s="1"/>
  <c r="N1871" i="5"/>
  <c r="N1870" i="5"/>
  <c r="O1870" i="5" s="1"/>
  <c r="P1870" i="5" s="1"/>
  <c r="N1869" i="5"/>
  <c r="N1867" i="5"/>
  <c r="O1867" i="5" s="1"/>
  <c r="N1864" i="5"/>
  <c r="O1864" i="5" s="1"/>
  <c r="M1863" i="5"/>
  <c r="L1863" i="5"/>
  <c r="K1863" i="5"/>
  <c r="J1863" i="5"/>
  <c r="I1863" i="5"/>
  <c r="H1863" i="5"/>
  <c r="G1863" i="5"/>
  <c r="F1863" i="5"/>
  <c r="E1863" i="5"/>
  <c r="D1863" i="5"/>
  <c r="C1863" i="5"/>
  <c r="N1861" i="5"/>
  <c r="N1859" i="5"/>
  <c r="M1846" i="5"/>
  <c r="L1846" i="5"/>
  <c r="K1846" i="5"/>
  <c r="J1846" i="5"/>
  <c r="I1846" i="5"/>
  <c r="H1846" i="5"/>
  <c r="G1846" i="5"/>
  <c r="F1846" i="5"/>
  <c r="E1846" i="5"/>
  <c r="C1846" i="5"/>
  <c r="D1831" i="5"/>
  <c r="N1831" i="5" s="1"/>
  <c r="O1831" i="5" s="1"/>
  <c r="M1829" i="5"/>
  <c r="L1829" i="5"/>
  <c r="K1829" i="5"/>
  <c r="J1829" i="5"/>
  <c r="I1829" i="5"/>
  <c r="H1829" i="5"/>
  <c r="G1829" i="5"/>
  <c r="F1829" i="5"/>
  <c r="E1829" i="5"/>
  <c r="D1829" i="5"/>
  <c r="C1829" i="5"/>
  <c r="N1819" i="5"/>
  <c r="N1816" i="5"/>
  <c r="N1814" i="5"/>
  <c r="N1813" i="5"/>
  <c r="O1813" i="5" s="1"/>
  <c r="P1813" i="5" s="1"/>
  <c r="M1812" i="5"/>
  <c r="L1812" i="5"/>
  <c r="K1812" i="5"/>
  <c r="J1812" i="5"/>
  <c r="I1812" i="5"/>
  <c r="H1812" i="5"/>
  <c r="G1812" i="5"/>
  <c r="F1812" i="5"/>
  <c r="E1812" i="5"/>
  <c r="D1812" i="5"/>
  <c r="C1812" i="5"/>
  <c r="N1811" i="5"/>
  <c r="O1811" i="5" s="1"/>
  <c r="N1810" i="5"/>
  <c r="N1801" i="5"/>
  <c r="O1801" i="5" s="1"/>
  <c r="M1795" i="5"/>
  <c r="L1795" i="5"/>
  <c r="K1795" i="5"/>
  <c r="J1795" i="5"/>
  <c r="I1795" i="5"/>
  <c r="H1795" i="5"/>
  <c r="G1795" i="5"/>
  <c r="F1795" i="5"/>
  <c r="E1795" i="5"/>
  <c r="D1795" i="5"/>
  <c r="C1795" i="5"/>
  <c r="N1794" i="5"/>
  <c r="O1794" i="5" s="1"/>
  <c r="N1791" i="5"/>
  <c r="O1791" i="5" s="1"/>
  <c r="N1784" i="5"/>
  <c r="O1784" i="5" s="1"/>
  <c r="N1782" i="5"/>
  <c r="O1782" i="5" s="1"/>
  <c r="P1782" i="5" s="1"/>
  <c r="N1779" i="5"/>
  <c r="O1779" i="5" s="1"/>
  <c r="P1779" i="5" s="1"/>
  <c r="D1778" i="5"/>
  <c r="C1778" i="5"/>
  <c r="N1777" i="5"/>
  <c r="O1777" i="5" s="1"/>
  <c r="N1776" i="5"/>
  <c r="O1776" i="5" s="1"/>
  <c r="P1776" i="5" s="1"/>
  <c r="M1775" i="5"/>
  <c r="M1778" i="5" s="1"/>
  <c r="L1775" i="5"/>
  <c r="L1778" i="5" s="1"/>
  <c r="K1775" i="5"/>
  <c r="K1778" i="5" s="1"/>
  <c r="J1775" i="5"/>
  <c r="J1778" i="5" s="1"/>
  <c r="I1775" i="5"/>
  <c r="I1778" i="5" s="1"/>
  <c r="H1775" i="5"/>
  <c r="H1778" i="5" s="1"/>
  <c r="G1775" i="5"/>
  <c r="G1778" i="5" s="1"/>
  <c r="F1775" i="5"/>
  <c r="F146" i="4" s="1"/>
  <c r="E1775" i="5"/>
  <c r="E1778" i="5" s="1"/>
  <c r="N1774" i="5"/>
  <c r="N1772" i="5"/>
  <c r="O1772" i="5" s="1"/>
  <c r="N1771" i="5"/>
  <c r="O1771" i="5" s="1"/>
  <c r="P1771" i="5" s="1"/>
  <c r="N1770" i="5"/>
  <c r="O1770" i="5" s="1"/>
  <c r="N1769" i="5"/>
  <c r="O1769" i="5" s="1"/>
  <c r="P1769" i="5" s="1"/>
  <c r="N1768" i="5"/>
  <c r="O1768" i="5" s="1"/>
  <c r="N1767" i="5"/>
  <c r="O1767" i="5" s="1"/>
  <c r="P1767" i="5" s="1"/>
  <c r="N1765" i="5"/>
  <c r="N1763" i="5"/>
  <c r="O1763" i="5" s="1"/>
  <c r="M1761" i="5"/>
  <c r="L1761" i="5"/>
  <c r="K1761" i="5"/>
  <c r="J1761" i="5"/>
  <c r="I1761" i="5"/>
  <c r="H1761" i="5"/>
  <c r="G1761" i="5"/>
  <c r="F1761" i="5"/>
  <c r="E1761" i="5"/>
  <c r="D1761" i="5"/>
  <c r="C1761" i="5"/>
  <c r="N1759" i="5"/>
  <c r="O1759" i="5" s="1"/>
  <c r="P1759" i="5" s="1"/>
  <c r="N1758" i="5"/>
  <c r="N1757" i="5"/>
  <c r="O1757" i="5" s="1"/>
  <c r="P1757" i="5" s="1"/>
  <c r="N1748" i="5"/>
  <c r="N1745" i="5"/>
  <c r="M1744" i="5"/>
  <c r="L1744" i="5"/>
  <c r="K1744" i="5"/>
  <c r="J1744" i="5"/>
  <c r="I1744" i="5"/>
  <c r="H1744" i="5"/>
  <c r="G1744" i="5"/>
  <c r="F1744" i="5"/>
  <c r="E1744" i="5"/>
  <c r="D1744" i="5"/>
  <c r="C1744" i="5"/>
  <c r="N1743" i="5"/>
  <c r="O1743" i="5" s="1"/>
  <c r="P1743" i="5" s="1"/>
  <c r="N1742" i="5"/>
  <c r="O1742" i="5" s="1"/>
  <c r="N1733" i="5"/>
  <c r="O1733" i="5" s="1"/>
  <c r="P1733" i="5" s="1"/>
  <c r="M1727" i="5"/>
  <c r="L1727" i="5"/>
  <c r="K1727" i="5"/>
  <c r="J1727" i="5"/>
  <c r="I1727" i="5"/>
  <c r="H1727" i="5"/>
  <c r="G1727" i="5"/>
  <c r="F1727" i="5"/>
  <c r="E1727" i="5"/>
  <c r="D1727" i="5"/>
  <c r="C1727" i="5"/>
  <c r="N1726" i="5"/>
  <c r="O1726" i="5" s="1"/>
  <c r="N1723" i="5"/>
  <c r="O1723" i="5" s="1"/>
  <c r="N1716" i="5"/>
  <c r="O1716" i="5" s="1"/>
  <c r="N1714" i="5"/>
  <c r="O1714" i="5" s="1"/>
  <c r="P1714" i="5" s="1"/>
  <c r="N1713" i="5"/>
  <c r="C1710" i="5"/>
  <c r="D1708" i="5"/>
  <c r="N1708" i="5" s="1"/>
  <c r="M1706" i="5"/>
  <c r="M134" i="4" s="1"/>
  <c r="L1706" i="5"/>
  <c r="L134" i="4" s="1"/>
  <c r="K1706" i="5"/>
  <c r="K134" i="4" s="1"/>
  <c r="J1706" i="5"/>
  <c r="J134" i="4" s="1"/>
  <c r="I1706" i="5"/>
  <c r="H1706" i="5"/>
  <c r="H134" i="4" s="1"/>
  <c r="D1706" i="5"/>
  <c r="D134" i="4" s="1"/>
  <c r="M1699" i="5"/>
  <c r="L1699" i="5"/>
  <c r="K1699" i="5"/>
  <c r="J1699" i="5"/>
  <c r="I1699" i="5"/>
  <c r="H1699" i="5"/>
  <c r="G1699" i="5"/>
  <c r="G1710" i="5" s="1"/>
  <c r="F1699" i="5"/>
  <c r="E1699" i="5"/>
  <c r="E1710" i="5" s="1"/>
  <c r="D1699" i="5"/>
  <c r="N1697" i="5"/>
  <c r="N1694" i="5"/>
  <c r="C1693" i="5"/>
  <c r="N1692" i="5"/>
  <c r="O1692" i="5" s="1"/>
  <c r="P1692" i="5" s="1"/>
  <c r="M1682" i="5"/>
  <c r="M1693" i="5" s="1"/>
  <c r="L1682" i="5"/>
  <c r="L1693" i="5" s="1"/>
  <c r="K1682" i="5"/>
  <c r="K1693" i="5" s="1"/>
  <c r="J1682" i="5"/>
  <c r="J1693" i="5" s="1"/>
  <c r="I1682" i="5"/>
  <c r="I1693" i="5" s="1"/>
  <c r="H1682" i="5"/>
  <c r="H1693" i="5" s="1"/>
  <c r="G1682" i="5"/>
  <c r="G1693" i="5" s="1"/>
  <c r="F1682" i="5"/>
  <c r="E1682" i="5"/>
  <c r="E1693" i="5" s="1"/>
  <c r="D1682" i="5"/>
  <c r="D1693" i="5" s="1"/>
  <c r="N1680" i="5"/>
  <c r="O1680" i="5" s="1"/>
  <c r="P1680" i="5" s="1"/>
  <c r="N1678" i="5"/>
  <c r="N1677" i="5"/>
  <c r="O1677" i="5" s="1"/>
  <c r="P1677" i="5" s="1"/>
  <c r="M1676" i="5"/>
  <c r="L1676" i="5"/>
  <c r="K1676" i="5"/>
  <c r="J1676" i="5"/>
  <c r="I1676" i="5"/>
  <c r="H1676" i="5"/>
  <c r="G1676" i="5"/>
  <c r="F1676" i="5"/>
  <c r="E1676" i="5"/>
  <c r="D1676" i="5"/>
  <c r="C1676" i="5"/>
  <c r="N1674" i="5"/>
  <c r="N1672" i="5"/>
  <c r="O1672" i="5" s="1"/>
  <c r="M1659" i="5"/>
  <c r="L1659" i="5"/>
  <c r="K1659" i="5"/>
  <c r="J1659" i="5"/>
  <c r="I1659" i="5"/>
  <c r="H1659" i="5"/>
  <c r="G1659" i="5"/>
  <c r="F1659" i="5"/>
  <c r="E1659" i="5"/>
  <c r="D1659" i="5"/>
  <c r="C1659" i="5"/>
  <c r="N1644" i="5"/>
  <c r="O1644" i="5" s="1"/>
  <c r="P1644" i="5" s="1"/>
  <c r="M1642" i="5"/>
  <c r="L1642" i="5"/>
  <c r="K1642" i="5"/>
  <c r="J1642" i="5"/>
  <c r="I1642" i="5"/>
  <c r="H1642" i="5"/>
  <c r="G1642" i="5"/>
  <c r="F1642" i="5"/>
  <c r="E1642" i="5"/>
  <c r="D1642" i="5"/>
  <c r="C1642" i="5"/>
  <c r="N1632" i="5"/>
  <c r="O1632" i="5" s="1"/>
  <c r="P1632" i="5" s="1"/>
  <c r="N1626" i="5"/>
  <c r="M1625" i="5"/>
  <c r="L1625" i="5"/>
  <c r="K1625" i="5"/>
  <c r="J1625" i="5"/>
  <c r="I1625" i="5"/>
  <c r="H1625" i="5"/>
  <c r="G1625" i="5"/>
  <c r="F1625" i="5"/>
  <c r="E1625" i="5"/>
  <c r="D1625" i="5"/>
  <c r="C1625" i="5"/>
  <c r="N1615" i="5"/>
  <c r="O1615" i="5" s="1"/>
  <c r="P1615" i="5" s="1"/>
  <c r="N1609" i="5"/>
  <c r="O1609" i="5" s="1"/>
  <c r="P1609" i="5" s="1"/>
  <c r="M1608" i="5"/>
  <c r="L1608" i="5"/>
  <c r="K1608" i="5"/>
  <c r="J1608" i="5"/>
  <c r="I1608" i="5"/>
  <c r="H1608" i="5"/>
  <c r="G1608" i="5"/>
  <c r="F1608" i="5"/>
  <c r="E1608" i="5"/>
  <c r="D1608" i="5"/>
  <c r="C1608" i="5"/>
  <c r="N1600" i="5"/>
  <c r="O1600" i="5" s="1"/>
  <c r="P1600" i="5" s="1"/>
  <c r="N1599" i="5"/>
  <c r="O1599" i="5" s="1"/>
  <c r="N1598" i="5"/>
  <c r="O1598" i="5" s="1"/>
  <c r="P1598" i="5" s="1"/>
  <c r="N1595" i="5"/>
  <c r="O1595" i="5" s="1"/>
  <c r="P1595" i="5" s="1"/>
  <c r="N1592" i="5"/>
  <c r="O1592" i="5" s="1"/>
  <c r="P1592" i="5" s="1"/>
  <c r="M1591" i="5"/>
  <c r="L1591" i="5"/>
  <c r="K1591" i="5"/>
  <c r="J1591" i="5"/>
  <c r="I1591" i="5"/>
  <c r="H1591" i="5"/>
  <c r="G1591" i="5"/>
  <c r="F1591" i="5"/>
  <c r="E1591" i="5"/>
  <c r="D1591" i="5"/>
  <c r="C1591" i="5"/>
  <c r="N1587" i="5"/>
  <c r="O1587" i="5" s="1"/>
  <c r="P1587" i="5" s="1"/>
  <c r="N1585" i="5"/>
  <c r="N1584" i="5"/>
  <c r="O1584" i="5" s="1"/>
  <c r="P1584" i="5" s="1"/>
  <c r="N1583" i="5"/>
  <c r="N1582" i="5"/>
  <c r="O1582" i="5" s="1"/>
  <c r="P1582" i="5" s="1"/>
  <c r="N1581" i="5"/>
  <c r="N1580" i="5"/>
  <c r="O1580" i="5" s="1"/>
  <c r="P1580" i="5" s="1"/>
  <c r="N1579" i="5"/>
  <c r="N1577" i="5"/>
  <c r="O1577" i="5" s="1"/>
  <c r="M1573" i="5"/>
  <c r="L1573" i="5"/>
  <c r="K1573" i="5"/>
  <c r="J1573" i="5"/>
  <c r="I1573" i="5"/>
  <c r="H1573" i="5"/>
  <c r="G1573" i="5"/>
  <c r="F1573" i="5"/>
  <c r="E1573" i="5"/>
  <c r="D1573" i="5"/>
  <c r="C1573" i="5"/>
  <c r="N1569" i="5"/>
  <c r="O1569" i="5" s="1"/>
  <c r="P1569" i="5" s="1"/>
  <c r="N1564" i="5"/>
  <c r="N1563" i="5"/>
  <c r="O1563" i="5" s="1"/>
  <c r="P1563" i="5" s="1"/>
  <c r="N1562" i="5"/>
  <c r="N1560" i="5"/>
  <c r="O1560" i="5" s="1"/>
  <c r="M1556" i="5"/>
  <c r="L1556" i="5"/>
  <c r="K1556" i="5"/>
  <c r="J1556" i="5"/>
  <c r="I1556" i="5"/>
  <c r="H1556" i="5"/>
  <c r="G1556" i="5"/>
  <c r="F1556" i="5"/>
  <c r="E1556" i="5"/>
  <c r="D1556" i="5"/>
  <c r="C1556" i="5"/>
  <c r="N1554" i="5"/>
  <c r="N1552" i="5"/>
  <c r="O1552" i="5" s="1"/>
  <c r="M1539" i="5"/>
  <c r="L1539" i="5"/>
  <c r="K1539" i="5"/>
  <c r="J1539" i="5"/>
  <c r="I1539" i="5"/>
  <c r="H1539" i="5"/>
  <c r="G1539" i="5"/>
  <c r="F1539" i="5"/>
  <c r="E1539" i="5"/>
  <c r="D1539" i="5"/>
  <c r="C1539" i="5"/>
  <c r="N1535" i="5"/>
  <c r="O1535" i="5" s="1"/>
  <c r="N1528" i="5"/>
  <c r="O1528" i="5" s="1"/>
  <c r="N1524" i="5"/>
  <c r="N1523" i="5"/>
  <c r="O1523" i="5" s="1"/>
  <c r="P1523" i="5" s="1"/>
  <c r="M1522" i="5"/>
  <c r="L1522" i="5"/>
  <c r="K1522" i="5"/>
  <c r="J1522" i="5"/>
  <c r="I1522" i="5"/>
  <c r="H1522" i="5"/>
  <c r="G1522" i="5"/>
  <c r="F1522" i="5"/>
  <c r="E1522" i="5"/>
  <c r="D1522" i="5"/>
  <c r="C1522" i="5"/>
  <c r="N1518" i="5"/>
  <c r="O1518" i="5" s="1"/>
  <c r="P1518" i="5" s="1"/>
  <c r="N1513" i="5"/>
  <c r="N1512" i="5"/>
  <c r="O1512" i="5" s="1"/>
  <c r="P1512" i="5" s="1"/>
  <c r="N1511" i="5"/>
  <c r="M1505" i="5"/>
  <c r="L1505" i="5"/>
  <c r="K1505" i="5"/>
  <c r="J1505" i="5"/>
  <c r="I1505" i="5"/>
  <c r="H1505" i="5"/>
  <c r="G1505" i="5"/>
  <c r="F1505" i="5"/>
  <c r="E1505" i="5"/>
  <c r="D1505" i="5"/>
  <c r="C1505" i="5"/>
  <c r="N1504" i="5"/>
  <c r="O1504" i="5" s="1"/>
  <c r="P1504" i="5" s="1"/>
  <c r="N1503" i="5"/>
  <c r="N1494" i="5"/>
  <c r="O1494" i="5" s="1"/>
  <c r="P1494" i="5" s="1"/>
  <c r="N1489" i="5"/>
  <c r="M1488" i="5"/>
  <c r="L1488" i="5"/>
  <c r="K1488" i="5"/>
  <c r="J1488" i="5"/>
  <c r="I1488" i="5"/>
  <c r="H1488" i="5"/>
  <c r="G1488" i="5"/>
  <c r="F1488" i="5"/>
  <c r="E1488" i="5"/>
  <c r="D1488" i="5"/>
  <c r="C1488" i="5"/>
  <c r="N1484" i="5"/>
  <c r="N1477" i="5"/>
  <c r="M1471" i="5"/>
  <c r="L1471" i="5"/>
  <c r="K1471" i="5"/>
  <c r="J1471" i="5"/>
  <c r="I1471" i="5"/>
  <c r="H1471" i="5"/>
  <c r="G1471" i="5"/>
  <c r="F1471" i="5"/>
  <c r="E1471" i="5"/>
  <c r="D1471" i="5"/>
  <c r="C1471" i="5"/>
  <c r="N1467" i="5"/>
  <c r="O1467" i="5" s="1"/>
  <c r="P1467" i="5" s="1"/>
  <c r="N1460" i="5"/>
  <c r="O1460" i="5" s="1"/>
  <c r="P1460" i="5" s="1"/>
  <c r="M1454" i="5"/>
  <c r="L1454" i="5"/>
  <c r="K1454" i="5"/>
  <c r="J1454" i="5"/>
  <c r="I1454" i="5"/>
  <c r="H1454" i="5"/>
  <c r="G1454" i="5"/>
  <c r="F1454" i="5"/>
  <c r="E1454" i="5"/>
  <c r="D1454" i="5"/>
  <c r="C1454" i="5"/>
  <c r="N1451" i="5"/>
  <c r="O1451" i="5" s="1"/>
  <c r="P1451" i="5" s="1"/>
  <c r="N1450" i="5"/>
  <c r="O1450" i="5" s="1"/>
  <c r="N1445" i="5"/>
  <c r="O1445" i="5" s="1"/>
  <c r="P1445" i="5" s="1"/>
  <c r="N1443" i="5"/>
  <c r="N1441" i="5"/>
  <c r="N1438" i="5"/>
  <c r="O1438" i="5" s="1"/>
  <c r="M1437" i="5"/>
  <c r="L1437" i="5"/>
  <c r="K1437" i="5"/>
  <c r="J1437" i="5"/>
  <c r="I1437" i="5"/>
  <c r="H1437" i="5"/>
  <c r="G1437" i="5"/>
  <c r="F1437" i="5"/>
  <c r="E1437" i="5"/>
  <c r="D1437" i="5"/>
  <c r="C1437" i="5"/>
  <c r="N1436" i="5"/>
  <c r="N1435" i="5"/>
  <c r="O1435" i="5" s="1"/>
  <c r="N1434" i="5"/>
  <c r="N1433" i="5"/>
  <c r="O1433" i="5" s="1"/>
  <c r="P1433" i="5" s="1"/>
  <c r="N1427" i="5"/>
  <c r="O1427" i="5" s="1"/>
  <c r="P1427" i="5" s="1"/>
  <c r="N1426" i="5"/>
  <c r="M1420" i="5"/>
  <c r="L1420" i="5"/>
  <c r="K1420" i="5"/>
  <c r="J1420" i="5"/>
  <c r="I1420" i="5"/>
  <c r="H1420" i="5"/>
  <c r="G1420" i="5"/>
  <c r="F1420" i="5"/>
  <c r="E1420" i="5"/>
  <c r="D1420" i="5"/>
  <c r="C1420" i="5"/>
  <c r="N1419" i="5"/>
  <c r="O1419" i="5" s="1"/>
  <c r="P1419" i="5" s="1"/>
  <c r="N1418" i="5"/>
  <c r="N1412" i="5"/>
  <c r="O1412" i="5" s="1"/>
  <c r="N1411" i="5"/>
  <c r="N1409" i="5"/>
  <c r="M1403" i="5"/>
  <c r="L1403" i="5"/>
  <c r="K1403" i="5"/>
  <c r="J1403" i="5"/>
  <c r="I1403" i="5"/>
  <c r="H1403" i="5"/>
  <c r="G1403" i="5"/>
  <c r="F1403" i="5"/>
  <c r="E1403" i="5"/>
  <c r="D1403" i="5"/>
  <c r="C1403" i="5"/>
  <c r="N1401" i="5"/>
  <c r="O1401" i="5" s="1"/>
  <c r="M1386" i="5"/>
  <c r="L1386" i="5"/>
  <c r="K1386" i="5"/>
  <c r="J1386" i="5"/>
  <c r="I1386" i="5"/>
  <c r="H1386" i="5"/>
  <c r="G1386" i="5"/>
  <c r="F1386" i="5"/>
  <c r="E1386" i="5"/>
  <c r="D1386" i="5"/>
  <c r="C1386" i="5"/>
  <c r="N1385" i="5"/>
  <c r="O1385" i="5" s="1"/>
  <c r="P1385" i="5" s="1"/>
  <c r="N1382" i="5"/>
  <c r="O1382" i="5" s="1"/>
  <c r="P1382" i="5" s="1"/>
  <c r="N1375" i="5"/>
  <c r="O1375" i="5" s="1"/>
  <c r="P1375" i="5" s="1"/>
  <c r="N1371" i="5"/>
  <c r="O1371" i="5" s="1"/>
  <c r="M1369" i="5"/>
  <c r="L1369" i="5"/>
  <c r="K1369" i="5"/>
  <c r="J1369" i="5"/>
  <c r="I1369" i="5"/>
  <c r="H1369" i="5"/>
  <c r="G1369" i="5"/>
  <c r="F1369" i="5"/>
  <c r="E1369" i="5"/>
  <c r="D1369" i="5"/>
  <c r="C1369" i="5"/>
  <c r="N1365" i="5"/>
  <c r="N1358" i="5"/>
  <c r="N1353" i="5"/>
  <c r="O1353" i="5" s="1"/>
  <c r="P1353" i="5" s="1"/>
  <c r="M1318" i="5"/>
  <c r="L1318" i="5"/>
  <c r="K1318" i="5"/>
  <c r="J1318" i="5"/>
  <c r="I1318" i="5"/>
  <c r="H1318" i="5"/>
  <c r="G1318" i="5"/>
  <c r="F1318" i="5"/>
  <c r="E1318" i="5"/>
  <c r="D1318" i="5"/>
  <c r="C1318" i="5"/>
  <c r="N1317" i="5"/>
  <c r="N1316" i="5"/>
  <c r="O1316" i="5" s="1"/>
  <c r="N1314" i="5"/>
  <c r="O1314" i="5" s="1"/>
  <c r="P1314" i="5" s="1"/>
  <c r="N1307" i="5"/>
  <c r="O1307" i="5" s="1"/>
  <c r="P1307" i="5" s="1"/>
  <c r="N1305" i="5"/>
  <c r="N1302" i="5"/>
  <c r="M1301" i="5"/>
  <c r="L1301" i="5"/>
  <c r="K1301" i="5"/>
  <c r="J1301" i="5"/>
  <c r="I1301" i="5"/>
  <c r="H1301" i="5"/>
  <c r="G1301" i="5"/>
  <c r="F1301" i="5"/>
  <c r="E1301" i="5"/>
  <c r="D1301" i="5"/>
  <c r="C1301" i="5"/>
  <c r="N1297" i="5"/>
  <c r="N1291" i="5"/>
  <c r="N1290" i="5"/>
  <c r="O1290" i="5" s="1"/>
  <c r="P1290" i="5" s="1"/>
  <c r="N1288" i="5"/>
  <c r="N1287" i="5"/>
  <c r="O1287" i="5" s="1"/>
  <c r="M1284" i="5"/>
  <c r="L1284" i="5"/>
  <c r="K1284" i="5"/>
  <c r="J1284" i="5"/>
  <c r="I1284" i="5"/>
  <c r="H1284" i="5"/>
  <c r="G1284" i="5"/>
  <c r="F1284" i="5"/>
  <c r="E1284" i="5"/>
  <c r="D1284" i="5"/>
  <c r="C1284" i="5"/>
  <c r="N1274" i="5"/>
  <c r="O1274" i="5" s="1"/>
  <c r="N1273" i="5"/>
  <c r="N1271" i="5"/>
  <c r="N1269" i="5"/>
  <c r="O1269" i="5" s="1"/>
  <c r="M1267" i="5"/>
  <c r="L1267" i="5"/>
  <c r="K1267" i="5"/>
  <c r="J1267" i="5"/>
  <c r="I1267" i="5"/>
  <c r="D1267" i="5"/>
  <c r="C1267" i="5"/>
  <c r="H1252" i="5"/>
  <c r="H41" i="6" s="1"/>
  <c r="G1252" i="5"/>
  <c r="G41" i="6" s="1"/>
  <c r="F1252" i="5"/>
  <c r="F41" i="6" s="1"/>
  <c r="E1252" i="5"/>
  <c r="E41" i="6" s="1"/>
  <c r="M1250" i="5"/>
  <c r="L1250" i="5"/>
  <c r="K1250" i="5"/>
  <c r="J1250" i="5"/>
  <c r="I1250" i="5"/>
  <c r="H1250" i="5"/>
  <c r="G1250" i="5"/>
  <c r="F1250" i="5"/>
  <c r="E1250" i="5"/>
  <c r="D1250" i="5"/>
  <c r="C1250" i="5"/>
  <c r="N1236" i="5"/>
  <c r="O1236" i="5" s="1"/>
  <c r="P1236" i="5" s="1"/>
  <c r="N1235" i="5"/>
  <c r="M1233" i="5"/>
  <c r="L1233" i="5"/>
  <c r="K1233" i="5"/>
  <c r="J1233" i="5"/>
  <c r="I1233" i="5"/>
  <c r="H1233" i="5"/>
  <c r="G1233" i="5"/>
  <c r="F1233" i="5"/>
  <c r="E1233" i="5"/>
  <c r="C1233" i="5"/>
  <c r="N1223" i="5"/>
  <c r="O1223" i="5" s="1"/>
  <c r="D1218" i="5"/>
  <c r="D41" i="6" s="1"/>
  <c r="N1215" i="5"/>
  <c r="O1215" i="5" s="1"/>
  <c r="P1215" i="5" s="1"/>
  <c r="N1214" i="5"/>
  <c r="N1213" i="5"/>
  <c r="O1213" i="5" s="1"/>
  <c r="P1213" i="5" s="1"/>
  <c r="N1211" i="5"/>
  <c r="N1204" i="5"/>
  <c r="N1200" i="5"/>
  <c r="O1200" i="5" s="1"/>
  <c r="P1200" i="5" s="1"/>
  <c r="C1198" i="5"/>
  <c r="M1184" i="5"/>
  <c r="M1198" i="5" s="1"/>
  <c r="L1184" i="5"/>
  <c r="L1198" i="5" s="1"/>
  <c r="K1184" i="5"/>
  <c r="K1198" i="5" s="1"/>
  <c r="J1184" i="5"/>
  <c r="J1198" i="5" s="1"/>
  <c r="E1184" i="5"/>
  <c r="E1198" i="5" s="1"/>
  <c r="D1184" i="5"/>
  <c r="D119" i="4" s="1"/>
  <c r="M1181" i="5"/>
  <c r="L1181" i="5"/>
  <c r="K1181" i="5"/>
  <c r="J1181" i="5"/>
  <c r="I1181" i="5"/>
  <c r="H1181" i="5"/>
  <c r="G1181" i="5"/>
  <c r="C1181" i="5"/>
  <c r="N1177" i="5"/>
  <c r="N1170" i="5"/>
  <c r="F1168" i="5"/>
  <c r="F1181" i="5" s="1"/>
  <c r="E1168" i="5"/>
  <c r="E1181" i="5" s="1"/>
  <c r="D1168" i="5"/>
  <c r="D120" i="4" s="1"/>
  <c r="M1164" i="5"/>
  <c r="L1164" i="5"/>
  <c r="K1164" i="5"/>
  <c r="J1164" i="5"/>
  <c r="I1164" i="5"/>
  <c r="H1164" i="5"/>
  <c r="G1164" i="5"/>
  <c r="C1164" i="5"/>
  <c r="D1154" i="5"/>
  <c r="D122" i="4" s="1"/>
  <c r="F1149" i="5"/>
  <c r="F1164" i="5" s="1"/>
  <c r="E1149" i="5"/>
  <c r="E1164" i="5" s="1"/>
  <c r="D1149" i="5"/>
  <c r="M1147" i="5"/>
  <c r="L1147" i="5"/>
  <c r="K1147" i="5"/>
  <c r="J1147" i="5"/>
  <c r="I1147" i="5"/>
  <c r="H1147" i="5"/>
  <c r="G1147" i="5"/>
  <c r="F1147" i="5"/>
  <c r="E1147" i="5"/>
  <c r="D1147" i="5"/>
  <c r="C1147" i="5"/>
  <c r="N1146" i="5"/>
  <c r="O1146" i="5" s="1"/>
  <c r="P1146" i="5" s="1"/>
  <c r="N1144" i="5"/>
  <c r="N1143" i="5"/>
  <c r="O1143" i="5" s="1"/>
  <c r="N1134" i="5"/>
  <c r="M1130" i="5"/>
  <c r="L1130" i="5"/>
  <c r="K1130" i="5"/>
  <c r="J1130" i="5"/>
  <c r="I1130" i="5"/>
  <c r="H1130" i="5"/>
  <c r="G1130" i="5"/>
  <c r="F1130" i="5"/>
  <c r="E1130" i="5"/>
  <c r="D1130" i="5"/>
  <c r="C1130" i="5"/>
  <c r="N1126" i="5"/>
  <c r="N1122" i="5"/>
  <c r="N1121" i="5"/>
  <c r="O1121" i="5" s="1"/>
  <c r="N1120" i="5"/>
  <c r="N1119" i="5"/>
  <c r="O1119" i="5" s="1"/>
  <c r="N1117" i="5"/>
  <c r="O1117" i="5" s="1"/>
  <c r="P1117" i="5" s="1"/>
  <c r="N1116" i="5"/>
  <c r="N1115" i="5"/>
  <c r="O1115" i="5" s="1"/>
  <c r="P1115" i="5" s="1"/>
  <c r="M1113" i="5"/>
  <c r="L1113" i="5"/>
  <c r="K1113" i="5"/>
  <c r="J1113" i="5"/>
  <c r="I1113" i="5"/>
  <c r="H1113" i="5"/>
  <c r="G1113" i="5"/>
  <c r="F1113" i="5"/>
  <c r="C1113" i="5"/>
  <c r="N1112" i="5"/>
  <c r="N1110" i="5"/>
  <c r="O1110" i="5" s="1"/>
  <c r="N1109" i="5"/>
  <c r="N1108" i="5"/>
  <c r="O1108" i="5" s="1"/>
  <c r="N1107" i="5"/>
  <c r="N1106" i="5"/>
  <c r="O1106" i="5" s="1"/>
  <c r="N1105" i="5"/>
  <c r="N1104" i="5"/>
  <c r="O1104" i="5" s="1"/>
  <c r="N1103" i="5"/>
  <c r="N1102" i="5"/>
  <c r="O1102" i="5" s="1"/>
  <c r="E1098" i="5"/>
  <c r="E30" i="6" s="1"/>
  <c r="D1098" i="5"/>
  <c r="M1096" i="5"/>
  <c r="L1096" i="5"/>
  <c r="K1096" i="5"/>
  <c r="J1096" i="5"/>
  <c r="I1096" i="5"/>
  <c r="H1096" i="5"/>
  <c r="G1096" i="5"/>
  <c r="F1096" i="5"/>
  <c r="E1096" i="5"/>
  <c r="D1096" i="5"/>
  <c r="C1096" i="5"/>
  <c r="N1092" i="5"/>
  <c r="O1092" i="5" s="1"/>
  <c r="N1086" i="5"/>
  <c r="O1086" i="5" s="1"/>
  <c r="P1086" i="5" s="1"/>
  <c r="N1083" i="5"/>
  <c r="O1083" i="5" s="1"/>
  <c r="P1083" i="5" s="1"/>
  <c r="M1079" i="5"/>
  <c r="L1079" i="5"/>
  <c r="K1079" i="5"/>
  <c r="J1079" i="5"/>
  <c r="I1079" i="5"/>
  <c r="H1079" i="5"/>
  <c r="G1079" i="5"/>
  <c r="F1079" i="5"/>
  <c r="E1079" i="5"/>
  <c r="D1079" i="5"/>
  <c r="C1079" i="5"/>
  <c r="N1076" i="5"/>
  <c r="N1075" i="5"/>
  <c r="O1075" i="5" s="1"/>
  <c r="P1075" i="5" s="1"/>
  <c r="N1070" i="5"/>
  <c r="N1068" i="5"/>
  <c r="O1068" i="5" s="1"/>
  <c r="N1066" i="5"/>
  <c r="O1066" i="5" s="1"/>
  <c r="P1066" i="5" s="1"/>
  <c r="N1063" i="5"/>
  <c r="O1063" i="5" s="1"/>
  <c r="P1063" i="5" s="1"/>
  <c r="M1062" i="5"/>
  <c r="L1062" i="5"/>
  <c r="K1062" i="5"/>
  <c r="J1062" i="5"/>
  <c r="I1062" i="5"/>
  <c r="H1062" i="5"/>
  <c r="G1062" i="5"/>
  <c r="F1062" i="5"/>
  <c r="E1062" i="5"/>
  <c r="D1062" i="5"/>
  <c r="C1062" i="5"/>
  <c r="N1052" i="5"/>
  <c r="N1047" i="5"/>
  <c r="O1047" i="5" s="1"/>
  <c r="P1047" i="5" s="1"/>
  <c r="M1045" i="5"/>
  <c r="L1045" i="5"/>
  <c r="K1045" i="5"/>
  <c r="J1045" i="5"/>
  <c r="I1045" i="5"/>
  <c r="H1045" i="5"/>
  <c r="G1045" i="5"/>
  <c r="F1045" i="5"/>
  <c r="E1045" i="5"/>
  <c r="D1045" i="5"/>
  <c r="C1045" i="5"/>
  <c r="N1031" i="5"/>
  <c r="N1030" i="5"/>
  <c r="O1030" i="5" s="1"/>
  <c r="M1028" i="5"/>
  <c r="L1028" i="5"/>
  <c r="K1028" i="5"/>
  <c r="J1028" i="5"/>
  <c r="I1028" i="5"/>
  <c r="H1028" i="5"/>
  <c r="G1028" i="5"/>
  <c r="F1028" i="5"/>
  <c r="E1028" i="5"/>
  <c r="D1028" i="5"/>
  <c r="C1028" i="5"/>
  <c r="N1025" i="5"/>
  <c r="O1025" i="5" s="1"/>
  <c r="N1014" i="5"/>
  <c r="M1011" i="5"/>
  <c r="L1011" i="5"/>
  <c r="K1011" i="5"/>
  <c r="J1011" i="5"/>
  <c r="I1011" i="5"/>
  <c r="H1011" i="5"/>
  <c r="G1011" i="5"/>
  <c r="F1011" i="5"/>
  <c r="E1011" i="5"/>
  <c r="D1011" i="5"/>
  <c r="C1011" i="5"/>
  <c r="N997" i="5"/>
  <c r="M994" i="5"/>
  <c r="L994" i="5"/>
  <c r="K994" i="5"/>
  <c r="J994" i="5"/>
  <c r="I994" i="5"/>
  <c r="H994" i="5"/>
  <c r="G994" i="5"/>
  <c r="F994" i="5"/>
  <c r="E994" i="5"/>
  <c r="D994" i="5"/>
  <c r="C994" i="5"/>
  <c r="N991" i="5"/>
  <c r="O991" i="5" s="1"/>
  <c r="N979" i="5"/>
  <c r="M977" i="5"/>
  <c r="L977" i="5"/>
  <c r="K977" i="5"/>
  <c r="J977" i="5"/>
  <c r="I977" i="5"/>
  <c r="H977" i="5"/>
  <c r="G977" i="5"/>
  <c r="F977" i="5"/>
  <c r="E977" i="5"/>
  <c r="D977" i="5"/>
  <c r="C977" i="5"/>
  <c r="N974" i="5"/>
  <c r="M960" i="5"/>
  <c r="L960" i="5"/>
  <c r="K960" i="5"/>
  <c r="J960" i="5"/>
  <c r="I960" i="5"/>
  <c r="H960" i="5"/>
  <c r="G960" i="5"/>
  <c r="F960" i="5"/>
  <c r="E960" i="5"/>
  <c r="D960" i="5"/>
  <c r="C960" i="5"/>
  <c r="N958" i="5"/>
  <c r="O958" i="5" s="1"/>
  <c r="N956" i="5"/>
  <c r="N951" i="5"/>
  <c r="N950" i="5"/>
  <c r="N949" i="5"/>
  <c r="N947" i="5"/>
  <c r="O947" i="5" s="1"/>
  <c r="N945" i="5"/>
  <c r="M943" i="5"/>
  <c r="L943" i="5"/>
  <c r="K943" i="5"/>
  <c r="J943" i="5"/>
  <c r="I943" i="5"/>
  <c r="H943" i="5"/>
  <c r="G943" i="5"/>
  <c r="F943" i="5"/>
  <c r="E943" i="5"/>
  <c r="D943" i="5"/>
  <c r="C943" i="5"/>
  <c r="N941" i="5"/>
  <c r="O941" i="5" s="1"/>
  <c r="N940" i="5"/>
  <c r="O940" i="5" s="1"/>
  <c r="N939" i="5"/>
  <c r="O939" i="5" s="1"/>
  <c r="M926" i="5"/>
  <c r="L926" i="5"/>
  <c r="K926" i="5"/>
  <c r="J926" i="5"/>
  <c r="I926" i="5"/>
  <c r="H926" i="5"/>
  <c r="G926" i="5"/>
  <c r="F926" i="5"/>
  <c r="E926" i="5"/>
  <c r="D926" i="5"/>
  <c r="C926" i="5"/>
  <c r="N925" i="5"/>
  <c r="N923" i="5"/>
  <c r="O923" i="5" s="1"/>
  <c r="N922" i="5"/>
  <c r="O922" i="5" s="1"/>
  <c r="N916" i="5"/>
  <c r="M909" i="5"/>
  <c r="L909" i="5"/>
  <c r="K909" i="5"/>
  <c r="J909" i="5"/>
  <c r="I909" i="5"/>
  <c r="H909" i="5"/>
  <c r="G909" i="5"/>
  <c r="F909" i="5"/>
  <c r="E909" i="5"/>
  <c r="D909" i="5"/>
  <c r="C909" i="5"/>
  <c r="N908" i="5"/>
  <c r="O908" i="5" s="1"/>
  <c r="N907" i="5"/>
  <c r="O907" i="5" s="1"/>
  <c r="N905" i="5"/>
  <c r="M892" i="5"/>
  <c r="L892" i="5"/>
  <c r="K892" i="5"/>
  <c r="J892" i="5"/>
  <c r="I892" i="5"/>
  <c r="H892" i="5"/>
  <c r="G892" i="5"/>
  <c r="F892" i="5"/>
  <c r="E892" i="5"/>
  <c r="D892" i="5"/>
  <c r="C892" i="5"/>
  <c r="N883" i="5"/>
  <c r="O883" i="5" s="1"/>
  <c r="N881" i="5"/>
  <c r="N876" i="5"/>
  <c r="M875" i="5"/>
  <c r="L875" i="5"/>
  <c r="K875" i="5"/>
  <c r="J875" i="5"/>
  <c r="I875" i="5"/>
  <c r="H875" i="5"/>
  <c r="G875" i="5"/>
  <c r="F875" i="5"/>
  <c r="E875" i="5"/>
  <c r="D875" i="5"/>
  <c r="C875" i="5"/>
  <c r="N871" i="5"/>
  <c r="N864" i="5"/>
  <c r="N862" i="5"/>
  <c r="O862" i="5" s="1"/>
  <c r="N859" i="5"/>
  <c r="O859" i="5" s="1"/>
  <c r="M858" i="5"/>
  <c r="L858" i="5"/>
  <c r="K858" i="5"/>
  <c r="J858" i="5"/>
  <c r="I858" i="5"/>
  <c r="H858" i="5"/>
  <c r="G858" i="5"/>
  <c r="F858" i="5"/>
  <c r="E858" i="5"/>
  <c r="D858" i="5"/>
  <c r="C858" i="5"/>
  <c r="N854" i="5"/>
  <c r="O854" i="5" s="1"/>
  <c r="N845" i="5"/>
  <c r="O845" i="5" s="1"/>
  <c r="N843" i="5"/>
  <c r="M841" i="5"/>
  <c r="L841" i="5"/>
  <c r="K841" i="5"/>
  <c r="J841" i="5"/>
  <c r="I841" i="5"/>
  <c r="H841" i="5"/>
  <c r="G841" i="5"/>
  <c r="F841" i="5"/>
  <c r="E841" i="5"/>
  <c r="D841" i="5"/>
  <c r="C841" i="5"/>
  <c r="N837" i="5"/>
  <c r="O837" i="5" s="1"/>
  <c r="N831" i="5"/>
  <c r="N826" i="5"/>
  <c r="M824" i="5"/>
  <c r="L824" i="5"/>
  <c r="K824" i="5"/>
  <c r="J824" i="5"/>
  <c r="I824" i="5"/>
  <c r="H824" i="5"/>
  <c r="G824" i="5"/>
  <c r="F824" i="5"/>
  <c r="E824" i="5"/>
  <c r="D824" i="5"/>
  <c r="C824" i="5"/>
  <c r="N810" i="5"/>
  <c r="O810" i="5" s="1"/>
  <c r="N809" i="5"/>
  <c r="O809" i="5" s="1"/>
  <c r="M807" i="5"/>
  <c r="L807" i="5"/>
  <c r="K807" i="5"/>
  <c r="J807" i="5"/>
  <c r="I807" i="5"/>
  <c r="H807" i="5"/>
  <c r="G807" i="5"/>
  <c r="F807" i="5"/>
  <c r="E807" i="5"/>
  <c r="D807" i="5"/>
  <c r="C807" i="5"/>
  <c r="N797" i="5"/>
  <c r="M790" i="5"/>
  <c r="L790" i="5"/>
  <c r="K790" i="5"/>
  <c r="J790" i="5"/>
  <c r="I790" i="5"/>
  <c r="H790" i="5"/>
  <c r="G790" i="5"/>
  <c r="F790" i="5"/>
  <c r="E790" i="5"/>
  <c r="D790" i="5"/>
  <c r="C790" i="5"/>
  <c r="N780" i="5"/>
  <c r="O780" i="5" s="1"/>
  <c r="P780" i="5" s="1"/>
  <c r="N776" i="5"/>
  <c r="O776" i="5" s="1"/>
  <c r="P776" i="5" s="1"/>
  <c r="M773" i="5"/>
  <c r="L773" i="5"/>
  <c r="K773" i="5"/>
  <c r="J773" i="5"/>
  <c r="I773" i="5"/>
  <c r="H773" i="5"/>
  <c r="G773" i="5"/>
  <c r="F773" i="5"/>
  <c r="E773" i="5"/>
  <c r="D773" i="5"/>
  <c r="C773" i="5"/>
  <c r="N770" i="5"/>
  <c r="N768" i="5"/>
  <c r="O768" i="5" s="1"/>
  <c r="P768" i="5" s="1"/>
  <c r="N759" i="5"/>
  <c r="M756" i="5"/>
  <c r="L756" i="5"/>
  <c r="K756" i="5"/>
  <c r="J756" i="5"/>
  <c r="I756" i="5"/>
  <c r="H756" i="5"/>
  <c r="G756" i="5"/>
  <c r="F756" i="5"/>
  <c r="E756" i="5"/>
  <c r="D756" i="5"/>
  <c r="C756" i="5"/>
  <c r="N755" i="5"/>
  <c r="N752" i="5"/>
  <c r="M739" i="5"/>
  <c r="L739" i="5"/>
  <c r="K739" i="5"/>
  <c r="J739" i="5"/>
  <c r="I739" i="5"/>
  <c r="H739" i="5"/>
  <c r="G739" i="5"/>
  <c r="F739" i="5"/>
  <c r="E739" i="5"/>
  <c r="D739" i="5"/>
  <c r="C739" i="5"/>
  <c r="N738" i="5"/>
  <c r="N735" i="5"/>
  <c r="N728" i="5"/>
  <c r="N723" i="5"/>
  <c r="O723" i="5" s="1"/>
  <c r="P723" i="5" s="1"/>
  <c r="M722" i="5"/>
  <c r="L722" i="5"/>
  <c r="K722" i="5"/>
  <c r="J722" i="5"/>
  <c r="I722" i="5"/>
  <c r="H722" i="5"/>
  <c r="G722" i="5"/>
  <c r="F722" i="5"/>
  <c r="E722" i="5"/>
  <c r="D722" i="5"/>
  <c r="C722" i="5"/>
  <c r="N721" i="5"/>
  <c r="O721" i="5" s="1"/>
  <c r="N720" i="5"/>
  <c r="O720" i="5" s="1"/>
  <c r="P720" i="5" s="1"/>
  <c r="N718" i="5"/>
  <c r="N712" i="5"/>
  <c r="O712" i="5" s="1"/>
  <c r="N711" i="5"/>
  <c r="O711" i="5" s="1"/>
  <c r="P711" i="5" s="1"/>
  <c r="N707" i="5"/>
  <c r="O707" i="5" s="1"/>
  <c r="P707" i="5" s="1"/>
  <c r="M705" i="5"/>
  <c r="L705" i="5"/>
  <c r="K705" i="5"/>
  <c r="J705" i="5"/>
  <c r="I705" i="5"/>
  <c r="H705" i="5"/>
  <c r="G705" i="5"/>
  <c r="F705" i="5"/>
  <c r="E705" i="5"/>
  <c r="D705" i="5"/>
  <c r="C705" i="5"/>
  <c r="N704" i="5"/>
  <c r="N702" i="5"/>
  <c r="O702" i="5" s="1"/>
  <c r="N701" i="5"/>
  <c r="O701" i="5" s="1"/>
  <c r="P701" i="5" s="1"/>
  <c r="N694" i="5"/>
  <c r="O694" i="5" s="1"/>
  <c r="P694" i="5" s="1"/>
  <c r="M688" i="5"/>
  <c r="L688" i="5"/>
  <c r="K688" i="5"/>
  <c r="J688" i="5"/>
  <c r="I688" i="5"/>
  <c r="H688" i="5"/>
  <c r="G688" i="5"/>
  <c r="F688" i="5"/>
  <c r="E688" i="5"/>
  <c r="D688" i="5"/>
  <c r="C688" i="5"/>
  <c r="N687" i="5"/>
  <c r="O687" i="5" s="1"/>
  <c r="N686" i="5"/>
  <c r="O686" i="5" s="1"/>
  <c r="P686" i="5" s="1"/>
  <c r="N684" i="5"/>
  <c r="N672" i="5"/>
  <c r="O672" i="5" s="1"/>
  <c r="P672" i="5" s="1"/>
  <c r="M671" i="5"/>
  <c r="L671" i="5"/>
  <c r="K671" i="5"/>
  <c r="J671" i="5"/>
  <c r="I671" i="5"/>
  <c r="H671" i="5"/>
  <c r="G671" i="5"/>
  <c r="F671" i="5"/>
  <c r="E671" i="5"/>
  <c r="D671" i="5"/>
  <c r="N670" i="5"/>
  <c r="O670" i="5" s="1"/>
  <c r="P670" i="5" s="1"/>
  <c r="N669" i="5"/>
  <c r="N667" i="5"/>
  <c r="O667" i="5" s="1"/>
  <c r="N661" i="5"/>
  <c r="O661" i="5" s="1"/>
  <c r="P661" i="5" s="1"/>
  <c r="N660" i="5"/>
  <c r="N658" i="5"/>
  <c r="O658" i="5" s="1"/>
  <c r="N655" i="5"/>
  <c r="O655" i="5" s="1"/>
  <c r="M654" i="5"/>
  <c r="L654" i="5"/>
  <c r="K654" i="5"/>
  <c r="J654" i="5"/>
  <c r="I654" i="5"/>
  <c r="H654" i="5"/>
  <c r="G654" i="5"/>
  <c r="F654" i="5"/>
  <c r="E654" i="5"/>
  <c r="D654" i="5"/>
  <c r="C654" i="5"/>
  <c r="N650" i="5"/>
  <c r="O650" i="5" s="1"/>
  <c r="N641" i="5"/>
  <c r="O641" i="5" s="1"/>
  <c r="P641" i="5" s="1"/>
  <c r="N639" i="5"/>
  <c r="N638" i="5"/>
  <c r="O638" i="5" s="1"/>
  <c r="P638" i="5" s="1"/>
  <c r="M637" i="5"/>
  <c r="L637" i="5"/>
  <c r="K637" i="5"/>
  <c r="J637" i="5"/>
  <c r="I637" i="5"/>
  <c r="H637" i="5"/>
  <c r="G637" i="5"/>
  <c r="F637" i="5"/>
  <c r="E637" i="5"/>
  <c r="D637" i="5"/>
  <c r="C637" i="5"/>
  <c r="N633" i="5"/>
  <c r="O633" i="5" s="1"/>
  <c r="P633" i="5" s="1"/>
  <c r="N629" i="5"/>
  <c r="O629" i="5" s="1"/>
  <c r="N628" i="5"/>
  <c r="O628" i="5" s="1"/>
  <c r="P628" i="5" s="1"/>
  <c r="N627" i="5"/>
  <c r="O627" i="5" s="1"/>
  <c r="N623" i="5"/>
  <c r="N622" i="5"/>
  <c r="O622" i="5" s="1"/>
  <c r="P622" i="5" s="1"/>
  <c r="N621" i="5"/>
  <c r="M620" i="5"/>
  <c r="L620" i="5"/>
  <c r="K620" i="5"/>
  <c r="J620" i="5"/>
  <c r="I620" i="5"/>
  <c r="H620" i="5"/>
  <c r="G620" i="5"/>
  <c r="F620" i="5"/>
  <c r="E620" i="5"/>
  <c r="D620" i="5"/>
  <c r="C620" i="5"/>
  <c r="N618" i="5"/>
  <c r="O618" i="5" s="1"/>
  <c r="P618" i="5" s="1"/>
  <c r="M603" i="5"/>
  <c r="L603" i="5"/>
  <c r="K603" i="5"/>
  <c r="J603" i="5"/>
  <c r="I603" i="5"/>
  <c r="H603" i="5"/>
  <c r="G603" i="5"/>
  <c r="F603" i="5"/>
  <c r="E603" i="5"/>
  <c r="D603" i="5"/>
  <c r="C603" i="5"/>
  <c r="N593" i="5"/>
  <c r="O593" i="5" s="1"/>
  <c r="P593" i="5" s="1"/>
  <c r="M586" i="5"/>
  <c r="L586" i="5"/>
  <c r="K586" i="5"/>
  <c r="J586" i="5"/>
  <c r="I586" i="5"/>
  <c r="H586" i="5"/>
  <c r="G586" i="5"/>
  <c r="F586" i="5"/>
  <c r="E586" i="5"/>
  <c r="D586" i="5"/>
  <c r="C586" i="5"/>
  <c r="N575" i="5"/>
  <c r="O575" i="5" s="1"/>
  <c r="M569" i="5"/>
  <c r="L569" i="5"/>
  <c r="K569" i="5"/>
  <c r="J569" i="5"/>
  <c r="I569" i="5"/>
  <c r="H569" i="5"/>
  <c r="G569" i="5"/>
  <c r="F569" i="5"/>
  <c r="E569" i="5"/>
  <c r="D569" i="5"/>
  <c r="C569" i="5"/>
  <c r="N568" i="5"/>
  <c r="O568" i="5" s="1"/>
  <c r="P568" i="5" s="1"/>
  <c r="N567" i="5"/>
  <c r="O567" i="5" s="1"/>
  <c r="N566" i="5"/>
  <c r="O566" i="5" s="1"/>
  <c r="P566" i="5" s="1"/>
  <c r="N565" i="5"/>
  <c r="O565" i="5" s="1"/>
  <c r="N558" i="5"/>
  <c r="O558" i="5" s="1"/>
  <c r="M552" i="5"/>
  <c r="L552" i="5"/>
  <c r="K552" i="5"/>
  <c r="J552" i="5"/>
  <c r="I552" i="5"/>
  <c r="H552" i="5"/>
  <c r="G552" i="5"/>
  <c r="F552" i="5"/>
  <c r="E552" i="5"/>
  <c r="D552" i="5"/>
  <c r="C552" i="5"/>
  <c r="N551" i="5"/>
  <c r="O551" i="5" s="1"/>
  <c r="P551" i="5" s="1"/>
  <c r="N548" i="5"/>
  <c r="O548" i="5" s="1"/>
  <c r="P548" i="5" s="1"/>
  <c r="N536" i="5"/>
  <c r="O536" i="5" s="1"/>
  <c r="P536" i="5" s="1"/>
  <c r="M535" i="5"/>
  <c r="L535" i="5"/>
  <c r="K535" i="5"/>
  <c r="J535" i="5"/>
  <c r="I535" i="5"/>
  <c r="H535" i="5"/>
  <c r="G535" i="5"/>
  <c r="F535" i="5"/>
  <c r="E535" i="5"/>
  <c r="D535" i="5"/>
  <c r="C535" i="5"/>
  <c r="N532" i="5"/>
  <c r="O532" i="5" s="1"/>
  <c r="P532" i="5" s="1"/>
  <c r="N527" i="5"/>
  <c r="O527" i="5" s="1"/>
  <c r="N526" i="5"/>
  <c r="O526" i="5" s="1"/>
  <c r="P526" i="5" s="1"/>
  <c r="N525" i="5"/>
  <c r="O525" i="5" s="1"/>
  <c r="L518" i="5"/>
  <c r="K518" i="5"/>
  <c r="J518" i="5"/>
  <c r="I518" i="5"/>
  <c r="H518" i="5"/>
  <c r="G518" i="5"/>
  <c r="F518" i="5"/>
  <c r="E518" i="5"/>
  <c r="D518" i="5"/>
  <c r="C518" i="5"/>
  <c r="N517" i="5"/>
  <c r="O517" i="5" s="1"/>
  <c r="N516" i="5"/>
  <c r="O516" i="5" s="1"/>
  <c r="P516" i="5" s="1"/>
  <c r="M501" i="5"/>
  <c r="M81" i="4" s="1"/>
  <c r="L501" i="5"/>
  <c r="L82" i="4" s="1"/>
  <c r="K501" i="5"/>
  <c r="K82" i="4" s="1"/>
  <c r="J501" i="5"/>
  <c r="J81" i="4" s="1"/>
  <c r="I501" i="5"/>
  <c r="I82" i="4" s="1"/>
  <c r="H501" i="5"/>
  <c r="H82" i="4" s="1"/>
  <c r="G501" i="5"/>
  <c r="F501" i="5"/>
  <c r="F81" i="4" s="1"/>
  <c r="E501" i="5"/>
  <c r="E82" i="4" s="1"/>
  <c r="D501" i="5"/>
  <c r="D82" i="4" s="1"/>
  <c r="C501" i="5"/>
  <c r="N500" i="5"/>
  <c r="N497" i="5"/>
  <c r="N488" i="5"/>
  <c r="O488" i="5" s="1"/>
  <c r="P488" i="5" s="1"/>
  <c r="M484" i="5"/>
  <c r="L484" i="5"/>
  <c r="K484" i="5"/>
  <c r="J484" i="5"/>
  <c r="I484" i="5"/>
  <c r="H484" i="5"/>
  <c r="G484" i="5"/>
  <c r="F484" i="5"/>
  <c r="E484" i="5"/>
  <c r="D484" i="5"/>
  <c r="C484" i="5"/>
  <c r="N482" i="5"/>
  <c r="O482" i="5" s="1"/>
  <c r="M467" i="5"/>
  <c r="L467" i="5"/>
  <c r="K467" i="5"/>
  <c r="J467" i="5"/>
  <c r="I467" i="5"/>
  <c r="H467" i="5"/>
  <c r="G467" i="5"/>
  <c r="F467" i="5"/>
  <c r="E467" i="5"/>
  <c r="D467" i="5"/>
  <c r="C467" i="5"/>
  <c r="N451" i="5"/>
  <c r="O451" i="5" s="1"/>
  <c r="P451" i="5" s="1"/>
  <c r="M450" i="5"/>
  <c r="L450" i="5"/>
  <c r="K450" i="5"/>
  <c r="J450" i="5"/>
  <c r="I450" i="5"/>
  <c r="H450" i="5"/>
  <c r="G450" i="5"/>
  <c r="F450" i="5"/>
  <c r="E450" i="5"/>
  <c r="D450" i="5"/>
  <c r="C450" i="5"/>
  <c r="N448" i="5"/>
  <c r="O448" i="5" s="1"/>
  <c r="M433" i="5"/>
  <c r="L433" i="5"/>
  <c r="K433" i="5"/>
  <c r="J433" i="5"/>
  <c r="I433" i="5"/>
  <c r="H433" i="5"/>
  <c r="G433" i="5"/>
  <c r="F433" i="5"/>
  <c r="E433" i="5"/>
  <c r="D433" i="5"/>
  <c r="C433" i="5"/>
  <c r="N431" i="5"/>
  <c r="O431" i="5" s="1"/>
  <c r="N430" i="5"/>
  <c r="O430" i="5" s="1"/>
  <c r="P430" i="5" s="1"/>
  <c r="N429" i="5"/>
  <c r="O429" i="5" s="1"/>
  <c r="M416" i="5"/>
  <c r="L416" i="5"/>
  <c r="K416" i="5"/>
  <c r="J416" i="5"/>
  <c r="I416" i="5"/>
  <c r="H416" i="5"/>
  <c r="G416" i="5"/>
  <c r="F416" i="5"/>
  <c r="E416" i="5"/>
  <c r="D416" i="5"/>
  <c r="C416" i="5"/>
  <c r="N415" i="5"/>
  <c r="N414" i="5"/>
  <c r="O414" i="5" s="1"/>
  <c r="P414" i="5" s="1"/>
  <c r="M399" i="5"/>
  <c r="L399" i="5"/>
  <c r="K399" i="5"/>
  <c r="J399" i="5"/>
  <c r="I399" i="5"/>
  <c r="H399" i="5"/>
  <c r="G399" i="5"/>
  <c r="F399" i="5"/>
  <c r="E399" i="5"/>
  <c r="D399" i="5"/>
  <c r="C399" i="5"/>
  <c r="N389" i="5"/>
  <c r="O389" i="5" s="1"/>
  <c r="P389" i="5" s="1"/>
  <c r="N388" i="5"/>
  <c r="N386" i="5"/>
  <c r="O386" i="5" s="1"/>
  <c r="M382" i="5"/>
  <c r="L382" i="5"/>
  <c r="K382" i="5"/>
  <c r="J382" i="5"/>
  <c r="I382" i="5"/>
  <c r="H382" i="5"/>
  <c r="G382" i="5"/>
  <c r="F382" i="5"/>
  <c r="E382" i="5"/>
  <c r="D382" i="5"/>
  <c r="C382" i="5"/>
  <c r="N378" i="5"/>
  <c r="O378" i="5" s="1"/>
  <c r="P378" i="5" s="1"/>
  <c r="N372" i="5"/>
  <c r="O372" i="5" s="1"/>
  <c r="P372" i="5" s="1"/>
  <c r="M365" i="5"/>
  <c r="L365" i="5"/>
  <c r="K365" i="5"/>
  <c r="J365" i="5"/>
  <c r="I365" i="5"/>
  <c r="H365" i="5"/>
  <c r="G365" i="5"/>
  <c r="F365" i="5"/>
  <c r="E365" i="5"/>
  <c r="D365" i="5"/>
  <c r="C365" i="5"/>
  <c r="N364" i="5"/>
  <c r="N363" i="5"/>
  <c r="O363" i="5" s="1"/>
  <c r="P363" i="5" s="1"/>
  <c r="N361" i="5"/>
  <c r="O361" i="5" s="1"/>
  <c r="P361" i="5" s="1"/>
  <c r="N356" i="5"/>
  <c r="O356" i="5" s="1"/>
  <c r="N355" i="5"/>
  <c r="O355" i="5" s="1"/>
  <c r="P355" i="5" s="1"/>
  <c r="N354" i="5"/>
  <c r="O354" i="5" s="1"/>
  <c r="N352" i="5"/>
  <c r="O352" i="5" s="1"/>
  <c r="P352" i="5" s="1"/>
  <c r="N350" i="5"/>
  <c r="O350" i="5" s="1"/>
  <c r="P350" i="5" s="1"/>
  <c r="N349" i="5"/>
  <c r="O349" i="5" s="1"/>
  <c r="M348" i="5"/>
  <c r="L348" i="5"/>
  <c r="K348" i="5"/>
  <c r="J348" i="5"/>
  <c r="I348" i="5"/>
  <c r="H348" i="5"/>
  <c r="G348" i="5"/>
  <c r="F348" i="5"/>
  <c r="E348" i="5"/>
  <c r="D348" i="5"/>
  <c r="C348" i="5"/>
  <c r="N346" i="5"/>
  <c r="O346" i="5" s="1"/>
  <c r="P346" i="5" s="1"/>
  <c r="N344" i="5"/>
  <c r="N339" i="5"/>
  <c r="O339" i="5" s="1"/>
  <c r="P339" i="5" s="1"/>
  <c r="N338" i="5"/>
  <c r="N334" i="5"/>
  <c r="O334" i="5" s="1"/>
  <c r="P334" i="5" s="1"/>
  <c r="N333" i="5"/>
  <c r="O333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N320" i="5"/>
  <c r="M314" i="5"/>
  <c r="L314" i="5"/>
  <c r="K314" i="5"/>
  <c r="J314" i="5"/>
  <c r="I314" i="5"/>
  <c r="H314" i="5"/>
  <c r="G314" i="5"/>
  <c r="F314" i="5"/>
  <c r="E314" i="5"/>
  <c r="D314" i="5"/>
  <c r="C314" i="5"/>
  <c r="N300" i="5"/>
  <c r="M297" i="5"/>
  <c r="L297" i="5"/>
  <c r="K297" i="5"/>
  <c r="J297" i="5"/>
  <c r="I297" i="5"/>
  <c r="H297" i="5"/>
  <c r="G297" i="5"/>
  <c r="F297" i="5"/>
  <c r="E297" i="5"/>
  <c r="D297" i="5"/>
  <c r="C297" i="5"/>
  <c r="N293" i="5"/>
  <c r="O293" i="5" s="1"/>
  <c r="P293" i="5" s="1"/>
  <c r="N288" i="5"/>
  <c r="N287" i="5"/>
  <c r="O287" i="5" s="1"/>
  <c r="P287" i="5" s="1"/>
  <c r="M280" i="5"/>
  <c r="L280" i="5"/>
  <c r="K280" i="5"/>
  <c r="J280" i="5"/>
  <c r="I280" i="5"/>
  <c r="H280" i="5"/>
  <c r="G280" i="5"/>
  <c r="F280" i="5"/>
  <c r="E280" i="5"/>
  <c r="D280" i="5"/>
  <c r="C280" i="5"/>
  <c r="N276" i="5"/>
  <c r="N266" i="5"/>
  <c r="O266" i="5" s="1"/>
  <c r="M263" i="5"/>
  <c r="L263" i="5"/>
  <c r="K263" i="5"/>
  <c r="J263" i="5"/>
  <c r="I263" i="5"/>
  <c r="H263" i="5"/>
  <c r="G263" i="5"/>
  <c r="F263" i="5"/>
  <c r="E263" i="5"/>
  <c r="D263" i="5"/>
  <c r="C263" i="5"/>
  <c r="N262" i="5"/>
  <c r="O262" i="5" s="1"/>
  <c r="P262" i="5" s="1"/>
  <c r="M246" i="5"/>
  <c r="L246" i="5"/>
  <c r="K246" i="5"/>
  <c r="J246" i="5"/>
  <c r="I246" i="5"/>
  <c r="H246" i="5"/>
  <c r="G246" i="5"/>
  <c r="F246" i="5"/>
  <c r="E246" i="5"/>
  <c r="D246" i="5"/>
  <c r="C246" i="5"/>
  <c r="N242" i="5"/>
  <c r="N236" i="5"/>
  <c r="N233" i="5"/>
  <c r="N232" i="5"/>
  <c r="O232" i="5" s="1"/>
  <c r="P232" i="5" s="1"/>
  <c r="N231" i="5"/>
  <c r="M229" i="5"/>
  <c r="L229" i="5"/>
  <c r="K229" i="5"/>
  <c r="J229" i="5"/>
  <c r="I229" i="5"/>
  <c r="H229" i="5"/>
  <c r="G229" i="5"/>
  <c r="F229" i="5"/>
  <c r="E229" i="5"/>
  <c r="D229" i="5"/>
  <c r="C229" i="5"/>
  <c r="N225" i="5"/>
  <c r="N219" i="5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N208" i="5"/>
  <c r="O208" i="5" s="1"/>
  <c r="N197" i="5"/>
  <c r="O197" i="5" s="1"/>
  <c r="M195" i="5"/>
  <c r="L195" i="5"/>
  <c r="K195" i="5"/>
  <c r="J195" i="5"/>
  <c r="I195" i="5"/>
  <c r="H195" i="5"/>
  <c r="G195" i="5"/>
  <c r="F195" i="5"/>
  <c r="E195" i="5"/>
  <c r="D195" i="5"/>
  <c r="C195" i="5"/>
  <c r="N194" i="5"/>
  <c r="N191" i="5"/>
  <c r="N185" i="5"/>
  <c r="N180" i="5"/>
  <c r="O180" i="5" s="1"/>
  <c r="P180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N168" i="5"/>
  <c r="O168" i="5" s="1"/>
  <c r="P168" i="5" s="1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M144" i="5"/>
  <c r="L144" i="5"/>
  <c r="K144" i="5"/>
  <c r="J144" i="5"/>
  <c r="I144" i="5"/>
  <c r="H144" i="5"/>
  <c r="G144" i="5"/>
  <c r="F144" i="5"/>
  <c r="E144" i="5"/>
  <c r="D144" i="5"/>
  <c r="C144" i="5"/>
  <c r="N143" i="5"/>
  <c r="N140" i="5"/>
  <c r="N134" i="5"/>
  <c r="N126" i="5"/>
  <c r="O126" i="5" s="1"/>
  <c r="N125" i="5"/>
  <c r="N124" i="5"/>
  <c r="O124" i="5" s="1"/>
  <c r="N123" i="5"/>
  <c r="N122" i="5"/>
  <c r="O122" i="5" s="1"/>
  <c r="N118" i="5"/>
  <c r="N117" i="5"/>
  <c r="O117" i="5" s="1"/>
  <c r="P117" i="5" s="1"/>
  <c r="N116" i="5"/>
  <c r="M109" i="5"/>
  <c r="L109" i="5"/>
  <c r="K109" i="5"/>
  <c r="J109" i="5"/>
  <c r="I109" i="5"/>
  <c r="H109" i="5"/>
  <c r="G109" i="5"/>
  <c r="F109" i="5"/>
  <c r="E109" i="5"/>
  <c r="D109" i="5"/>
  <c r="C109" i="5"/>
  <c r="N99" i="5"/>
  <c r="M75" i="5"/>
  <c r="L75" i="5"/>
  <c r="K75" i="5"/>
  <c r="J75" i="5"/>
  <c r="I75" i="5"/>
  <c r="H75" i="5"/>
  <c r="G75" i="5"/>
  <c r="F75" i="5"/>
  <c r="E75" i="5"/>
  <c r="D75" i="5"/>
  <c r="C75" i="5"/>
  <c r="N74" i="5"/>
  <c r="N73" i="5"/>
  <c r="O73" i="5" s="1"/>
  <c r="P73" i="5" s="1"/>
  <c r="N72" i="5"/>
  <c r="N71" i="5"/>
  <c r="O71" i="5" s="1"/>
  <c r="P71" i="5" s="1"/>
  <c r="N65" i="5"/>
  <c r="N64" i="5"/>
  <c r="O64" i="5" s="1"/>
  <c r="M57" i="5"/>
  <c r="L57" i="5"/>
  <c r="K57" i="5"/>
  <c r="J57" i="5"/>
  <c r="I57" i="5"/>
  <c r="H57" i="5"/>
  <c r="G57" i="5"/>
  <c r="F57" i="5"/>
  <c r="E57" i="5"/>
  <c r="D57" i="5"/>
  <c r="C57" i="5"/>
  <c r="N56" i="5"/>
  <c r="O56" i="5" s="1"/>
  <c r="P56" i="5" s="1"/>
  <c r="N53" i="5"/>
  <c r="O53" i="5" s="1"/>
  <c r="P53" i="5" s="1"/>
  <c r="N48" i="5"/>
  <c r="N47" i="5"/>
  <c r="O47" i="5" s="1"/>
  <c r="P47" i="5" s="1"/>
  <c r="M40" i="5"/>
  <c r="L40" i="5"/>
  <c r="K40" i="5"/>
  <c r="J40" i="5"/>
  <c r="I40" i="5"/>
  <c r="H40" i="5"/>
  <c r="G40" i="5"/>
  <c r="F40" i="5"/>
  <c r="E40" i="5"/>
  <c r="D40" i="5"/>
  <c r="C40" i="5"/>
  <c r="N36" i="5"/>
  <c r="N30" i="5"/>
  <c r="O30" i="5" s="1"/>
  <c r="M23" i="5"/>
  <c r="L23" i="5"/>
  <c r="K23" i="5"/>
  <c r="J23" i="5"/>
  <c r="I23" i="5"/>
  <c r="H23" i="5"/>
  <c r="G23" i="5"/>
  <c r="F23" i="5"/>
  <c r="E23" i="5"/>
  <c r="D23" i="5"/>
  <c r="C23" i="5"/>
  <c r="N19" i="5"/>
  <c r="N14" i="5"/>
  <c r="O14" i="5" s="1"/>
  <c r="N13" i="5"/>
  <c r="N12" i="5"/>
  <c r="O12" i="5" s="1"/>
  <c r="M225" i="4"/>
  <c r="L225" i="4"/>
  <c r="L49" i="3" s="1"/>
  <c r="L27" i="2" s="1"/>
  <c r="K225" i="4"/>
  <c r="K49" i="3" s="1"/>
  <c r="K27" i="2" s="1"/>
  <c r="J225" i="4"/>
  <c r="J49" i="3" s="1"/>
  <c r="J27" i="2" s="1"/>
  <c r="I225" i="4"/>
  <c r="I49" i="3" s="1"/>
  <c r="I27" i="2" s="1"/>
  <c r="H225" i="4"/>
  <c r="H49" i="3" s="1"/>
  <c r="H27" i="2" s="1"/>
  <c r="G225" i="4"/>
  <c r="G49" i="3" s="1"/>
  <c r="G27" i="2" s="1"/>
  <c r="F225" i="4"/>
  <c r="F49" i="3" s="1"/>
  <c r="F27" i="2" s="1"/>
  <c r="E225" i="4"/>
  <c r="D225" i="4"/>
  <c r="D49" i="3" s="1"/>
  <c r="D27" i="2" s="1"/>
  <c r="C225" i="4"/>
  <c r="C49" i="3" s="1"/>
  <c r="C27" i="2" s="1"/>
  <c r="M224" i="4"/>
  <c r="M48" i="3" s="1"/>
  <c r="M26" i="2" s="1"/>
  <c r="L224" i="4"/>
  <c r="L48" i="3" s="1"/>
  <c r="L26" i="2" s="1"/>
  <c r="K224" i="4"/>
  <c r="K48" i="3" s="1"/>
  <c r="K26" i="2" s="1"/>
  <c r="J224" i="4"/>
  <c r="J48" i="3" s="1"/>
  <c r="J26" i="2" s="1"/>
  <c r="I224" i="4"/>
  <c r="I48" i="3" s="1"/>
  <c r="I26" i="2" s="1"/>
  <c r="H224" i="4"/>
  <c r="G224" i="4"/>
  <c r="G48" i="3" s="1"/>
  <c r="G26" i="2" s="1"/>
  <c r="F224" i="4"/>
  <c r="F48" i="3" s="1"/>
  <c r="F26" i="2" s="1"/>
  <c r="E224" i="4"/>
  <c r="E48" i="3" s="1"/>
  <c r="E26" i="2" s="1"/>
  <c r="D224" i="4"/>
  <c r="D48" i="3" s="1"/>
  <c r="C224" i="4"/>
  <c r="C48" i="3" s="1"/>
  <c r="C26" i="2" s="1"/>
  <c r="H223" i="4"/>
  <c r="H47" i="3" s="1"/>
  <c r="H25" i="2" s="1"/>
  <c r="D223" i="4"/>
  <c r="H219" i="4"/>
  <c r="H43" i="3" s="1"/>
  <c r="H21" i="2" s="1"/>
  <c r="D219" i="4"/>
  <c r="M217" i="4"/>
  <c r="M41" i="3" s="1"/>
  <c r="M19" i="2" s="1"/>
  <c r="I217" i="4"/>
  <c r="I41" i="3" s="1"/>
  <c r="I19" i="2" s="1"/>
  <c r="E217" i="4"/>
  <c r="E41" i="3" s="1"/>
  <c r="E19" i="2" s="1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H206" i="4"/>
  <c r="G206" i="4"/>
  <c r="F206" i="4"/>
  <c r="E206" i="4"/>
  <c r="D206" i="4"/>
  <c r="C206" i="4"/>
  <c r="C30" i="3" s="1"/>
  <c r="M203" i="4"/>
  <c r="L203" i="4"/>
  <c r="K203" i="4"/>
  <c r="J203" i="4"/>
  <c r="I203" i="4"/>
  <c r="H203" i="4"/>
  <c r="G203" i="4"/>
  <c r="F203" i="4"/>
  <c r="E203" i="4"/>
  <c r="D203" i="4"/>
  <c r="C203" i="4"/>
  <c r="M202" i="4"/>
  <c r="M37" i="3" s="1"/>
  <c r="L202" i="4"/>
  <c r="L37" i="3" s="1"/>
  <c r="K202" i="4"/>
  <c r="K37" i="3" s="1"/>
  <c r="J202" i="4"/>
  <c r="J37" i="3" s="1"/>
  <c r="I202" i="4"/>
  <c r="I37" i="3" s="1"/>
  <c r="H202" i="4"/>
  <c r="H37" i="3" s="1"/>
  <c r="G202" i="4"/>
  <c r="G37" i="3" s="1"/>
  <c r="F202" i="4"/>
  <c r="F37" i="3" s="1"/>
  <c r="E202" i="4"/>
  <c r="E37" i="3" s="1"/>
  <c r="D202" i="4"/>
  <c r="D37" i="3" s="1"/>
  <c r="C202" i="4"/>
  <c r="C37" i="3" s="1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N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M32" i="3" s="1"/>
  <c r="L197" i="4"/>
  <c r="L32" i="3" s="1"/>
  <c r="K197" i="4"/>
  <c r="K32" i="3" s="1"/>
  <c r="J197" i="4"/>
  <c r="J32" i="3" s="1"/>
  <c r="I197" i="4"/>
  <c r="I32" i="3" s="1"/>
  <c r="H197" i="4"/>
  <c r="H32" i="3" s="1"/>
  <c r="G197" i="4"/>
  <c r="G32" i="3" s="1"/>
  <c r="F197" i="4"/>
  <c r="F32" i="3" s="1"/>
  <c r="E197" i="4"/>
  <c r="E32" i="3" s="1"/>
  <c r="D197" i="4"/>
  <c r="D32" i="3" s="1"/>
  <c r="C197" i="4"/>
  <c r="C32" i="3" s="1"/>
  <c r="M195" i="4"/>
  <c r="L195" i="4"/>
  <c r="K195" i="4"/>
  <c r="J195" i="4"/>
  <c r="I195" i="4"/>
  <c r="H195" i="4"/>
  <c r="G195" i="4"/>
  <c r="F195" i="4"/>
  <c r="E195" i="4"/>
  <c r="D195" i="4"/>
  <c r="M194" i="4"/>
  <c r="M29" i="3" s="1"/>
  <c r="L194" i="4"/>
  <c r="L29" i="3" s="1"/>
  <c r="K194" i="4"/>
  <c r="K29" i="3" s="1"/>
  <c r="J194" i="4"/>
  <c r="I194" i="4"/>
  <c r="I29" i="3" s="1"/>
  <c r="H194" i="4"/>
  <c r="H29" i="3" s="1"/>
  <c r="G194" i="4"/>
  <c r="G29" i="3" s="1"/>
  <c r="F194" i="4"/>
  <c r="E194" i="4"/>
  <c r="E29" i="3" s="1"/>
  <c r="D194" i="4"/>
  <c r="D29" i="3" s="1"/>
  <c r="C194" i="4"/>
  <c r="M192" i="4"/>
  <c r="L192" i="4"/>
  <c r="L38" i="3" s="1"/>
  <c r="K192" i="4"/>
  <c r="K38" i="3" s="1"/>
  <c r="J192" i="4"/>
  <c r="I192" i="4"/>
  <c r="I38" i="3" s="1"/>
  <c r="H192" i="4"/>
  <c r="H38" i="3" s="1"/>
  <c r="G192" i="4"/>
  <c r="G38" i="3" s="1"/>
  <c r="F192" i="4"/>
  <c r="E192" i="4"/>
  <c r="E38" i="3" s="1"/>
  <c r="D192" i="4"/>
  <c r="D38" i="3" s="1"/>
  <c r="C192" i="4"/>
  <c r="C38" i="3" s="1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50" i="4"/>
  <c r="L150" i="4"/>
  <c r="K150" i="4"/>
  <c r="J150" i="4"/>
  <c r="I150" i="4"/>
  <c r="H150" i="4"/>
  <c r="G150" i="4"/>
  <c r="F150" i="4"/>
  <c r="E150" i="4"/>
  <c r="D150" i="4"/>
  <c r="C150" i="4"/>
  <c r="D149" i="4"/>
  <c r="M148" i="4"/>
  <c r="L148" i="4"/>
  <c r="K148" i="4"/>
  <c r="J148" i="4"/>
  <c r="I148" i="4"/>
  <c r="H148" i="4"/>
  <c r="G148" i="4"/>
  <c r="F148" i="4"/>
  <c r="E148" i="4"/>
  <c r="C148" i="4"/>
  <c r="M147" i="4"/>
  <c r="L147" i="4"/>
  <c r="K147" i="4"/>
  <c r="J147" i="4"/>
  <c r="I147" i="4"/>
  <c r="H147" i="4"/>
  <c r="G147" i="4"/>
  <c r="F147" i="4"/>
  <c r="E147" i="4"/>
  <c r="C147" i="4"/>
  <c r="K146" i="4"/>
  <c r="C146" i="4"/>
  <c r="M145" i="4"/>
  <c r="L145" i="4"/>
  <c r="K145" i="4"/>
  <c r="J145" i="4"/>
  <c r="I145" i="4"/>
  <c r="H145" i="4"/>
  <c r="G145" i="4"/>
  <c r="F145" i="4"/>
  <c r="E145" i="4"/>
  <c r="C145" i="4"/>
  <c r="M144" i="4"/>
  <c r="L144" i="4"/>
  <c r="K144" i="4"/>
  <c r="J144" i="4"/>
  <c r="I144" i="4"/>
  <c r="H144" i="4"/>
  <c r="G144" i="4"/>
  <c r="F144" i="4"/>
  <c r="E144" i="4"/>
  <c r="C144" i="4"/>
  <c r="M143" i="4"/>
  <c r="L143" i="4"/>
  <c r="K143" i="4"/>
  <c r="J143" i="4"/>
  <c r="I143" i="4"/>
  <c r="H143" i="4"/>
  <c r="G143" i="4"/>
  <c r="F143" i="4"/>
  <c r="E143" i="4"/>
  <c r="C143" i="4"/>
  <c r="M142" i="4"/>
  <c r="L142" i="4"/>
  <c r="K142" i="4"/>
  <c r="J142" i="4"/>
  <c r="I142" i="4"/>
  <c r="H142" i="4"/>
  <c r="G142" i="4"/>
  <c r="F142" i="4"/>
  <c r="E142" i="4"/>
  <c r="C142" i="4"/>
  <c r="M140" i="4"/>
  <c r="L140" i="4"/>
  <c r="K140" i="4"/>
  <c r="J140" i="4"/>
  <c r="I140" i="4"/>
  <c r="H140" i="4"/>
  <c r="G140" i="4"/>
  <c r="F140" i="4"/>
  <c r="E140" i="4"/>
  <c r="C140" i="4"/>
  <c r="M139" i="4"/>
  <c r="L139" i="4"/>
  <c r="K139" i="4"/>
  <c r="J139" i="4"/>
  <c r="I139" i="4"/>
  <c r="H139" i="4"/>
  <c r="G139" i="4"/>
  <c r="F139" i="4"/>
  <c r="E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I134" i="4"/>
  <c r="G134" i="4"/>
  <c r="F134" i="4"/>
  <c r="E134" i="4"/>
  <c r="C134" i="4"/>
  <c r="I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L122" i="4"/>
  <c r="K122" i="4"/>
  <c r="J122" i="4"/>
  <c r="I122" i="4"/>
  <c r="H122" i="4"/>
  <c r="G122" i="4"/>
  <c r="F122" i="4"/>
  <c r="E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L120" i="4"/>
  <c r="K120" i="4"/>
  <c r="J120" i="4"/>
  <c r="I120" i="4"/>
  <c r="H120" i="4"/>
  <c r="G120" i="4"/>
  <c r="C120" i="4"/>
  <c r="C119" i="4"/>
  <c r="M118" i="4"/>
  <c r="L118" i="4"/>
  <c r="K118" i="4"/>
  <c r="J118" i="4"/>
  <c r="I118" i="4"/>
  <c r="C118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G82" i="4"/>
  <c r="F82" i="4"/>
  <c r="C82" i="4"/>
  <c r="G81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F73" i="4"/>
  <c r="E73" i="4"/>
  <c r="D73" i="4"/>
  <c r="C73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I63" i="4"/>
  <c r="H63" i="4"/>
  <c r="G63" i="4"/>
  <c r="F63" i="4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2" i="4"/>
  <c r="L42" i="4"/>
  <c r="K42" i="4"/>
  <c r="J42" i="4"/>
  <c r="I42" i="4"/>
  <c r="H42" i="4"/>
  <c r="G42" i="4"/>
  <c r="F42" i="4"/>
  <c r="E42" i="4"/>
  <c r="D42" i="4"/>
  <c r="C42" i="4"/>
  <c r="M38" i="4"/>
  <c r="L38" i="4"/>
  <c r="K38" i="4"/>
  <c r="J38" i="4"/>
  <c r="I38" i="4"/>
  <c r="H38" i="4"/>
  <c r="G38" i="4"/>
  <c r="F38" i="4"/>
  <c r="E38" i="4"/>
  <c r="D38" i="4"/>
  <c r="C38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M10" i="3" s="1"/>
  <c r="L32" i="4"/>
  <c r="L10" i="3" s="1"/>
  <c r="K32" i="4"/>
  <c r="K10" i="3" s="1"/>
  <c r="J32" i="4"/>
  <c r="J10" i="3" s="1"/>
  <c r="I32" i="4"/>
  <c r="I10" i="3" s="1"/>
  <c r="H32" i="4"/>
  <c r="H10" i="3" s="1"/>
  <c r="G32" i="4"/>
  <c r="G10" i="3" s="1"/>
  <c r="F32" i="4"/>
  <c r="F10" i="3" s="1"/>
  <c r="E32" i="4"/>
  <c r="E10" i="3" s="1"/>
  <c r="D32" i="4"/>
  <c r="D10" i="3" s="1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L30" i="4"/>
  <c r="K30" i="4"/>
  <c r="J30" i="4"/>
  <c r="I30" i="4"/>
  <c r="H30" i="4"/>
  <c r="G30" i="4"/>
  <c r="F30" i="4"/>
  <c r="E30" i="4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19" i="4"/>
  <c r="L19" i="4"/>
  <c r="K19" i="4"/>
  <c r="J19" i="4"/>
  <c r="I19" i="4"/>
  <c r="H19" i="4"/>
  <c r="G19" i="4"/>
  <c r="F19" i="4"/>
  <c r="E19" i="4"/>
  <c r="D19" i="4"/>
  <c r="C19" i="4"/>
  <c r="M15" i="4"/>
  <c r="L15" i="4"/>
  <c r="K15" i="4"/>
  <c r="J15" i="4"/>
  <c r="I15" i="4"/>
  <c r="H15" i="4"/>
  <c r="G15" i="4"/>
  <c r="F15" i="4"/>
  <c r="E15" i="4"/>
  <c r="D15" i="4"/>
  <c r="C15" i="4"/>
  <c r="M14" i="4"/>
  <c r="M14" i="3" s="1"/>
  <c r="L14" i="4"/>
  <c r="L14" i="3" s="1"/>
  <c r="K14" i="4"/>
  <c r="K14" i="3" s="1"/>
  <c r="J14" i="4"/>
  <c r="J14" i="3" s="1"/>
  <c r="I14" i="4"/>
  <c r="I14" i="3" s="1"/>
  <c r="H14" i="4"/>
  <c r="H14" i="3" s="1"/>
  <c r="G14" i="4"/>
  <c r="G14" i="3" s="1"/>
  <c r="F14" i="4"/>
  <c r="F14" i="3" s="1"/>
  <c r="E14" i="4"/>
  <c r="E14" i="3" s="1"/>
  <c r="D14" i="4"/>
  <c r="D14" i="3" s="1"/>
  <c r="C14" i="4"/>
  <c r="C14" i="3" s="1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M11" i="3" s="1"/>
  <c r="L11" i="4"/>
  <c r="L11" i="3" s="1"/>
  <c r="K11" i="4"/>
  <c r="J11" i="4"/>
  <c r="I11" i="4"/>
  <c r="I11" i="3" s="1"/>
  <c r="H11" i="4"/>
  <c r="H11" i="3" s="1"/>
  <c r="G11" i="4"/>
  <c r="G11" i="3" s="1"/>
  <c r="F11" i="4"/>
  <c r="E11" i="4"/>
  <c r="E11" i="3" s="1"/>
  <c r="D11" i="4"/>
  <c r="D11" i="3" s="1"/>
  <c r="C11" i="4"/>
  <c r="C11" i="3" s="1"/>
  <c r="M49" i="3"/>
  <c r="M27" i="2" s="1"/>
  <c r="E49" i="3"/>
  <c r="E27" i="2" s="1"/>
  <c r="H48" i="3"/>
  <c r="H26" i="2" s="1"/>
  <c r="M38" i="3"/>
  <c r="E132" i="4" l="1"/>
  <c r="D217" i="4"/>
  <c r="D41" i="3" s="1"/>
  <c r="D19" i="2" s="1"/>
  <c r="L217" i="4"/>
  <c r="L41" i="3" s="1"/>
  <c r="L19" i="2" s="1"/>
  <c r="M132" i="4"/>
  <c r="M146" i="4"/>
  <c r="D136" i="4"/>
  <c r="N136" i="4" s="1"/>
  <c r="O136" i="4" s="1"/>
  <c r="P136" i="4" s="1"/>
  <c r="E81" i="4"/>
  <c r="I81" i="4"/>
  <c r="I83" i="4" s="1"/>
  <c r="M82" i="4"/>
  <c r="M27" i="3" s="1"/>
  <c r="J82" i="4"/>
  <c r="M119" i="4"/>
  <c r="E146" i="4"/>
  <c r="E149" i="4" s="1"/>
  <c r="E119" i="4"/>
  <c r="E20" i="3" s="1"/>
  <c r="I146" i="4"/>
  <c r="I25" i="3" s="1"/>
  <c r="H132" i="4"/>
  <c r="G146" i="4"/>
  <c r="G25" i="3" s="1"/>
  <c r="G118" i="4"/>
  <c r="G19" i="3" s="1"/>
  <c r="J1710" i="5"/>
  <c r="K119" i="4"/>
  <c r="F132" i="4"/>
  <c r="F138" i="4" s="1"/>
  <c r="L119" i="4"/>
  <c r="L20" i="3" s="1"/>
  <c r="E120" i="4"/>
  <c r="E21" i="3" s="1"/>
  <c r="E10" i="2" s="1"/>
  <c r="E10" i="1" s="1"/>
  <c r="M220" i="4"/>
  <c r="M44" i="3" s="1"/>
  <c r="M22" i="2" s="1"/>
  <c r="D216" i="4"/>
  <c r="D40" i="3" s="1"/>
  <c r="D18" i="2" s="1"/>
  <c r="F220" i="4"/>
  <c r="F44" i="3" s="1"/>
  <c r="F22" i="2" s="1"/>
  <c r="J220" i="4"/>
  <c r="J44" i="3" s="1"/>
  <c r="J22" i="2" s="1"/>
  <c r="C221" i="4"/>
  <c r="C45" i="3" s="1"/>
  <c r="C23" i="2" s="1"/>
  <c r="G221" i="4"/>
  <c r="G45" i="3" s="1"/>
  <c r="G23" i="2" s="1"/>
  <c r="K221" i="4"/>
  <c r="K45" i="3" s="1"/>
  <c r="K23" i="2" s="1"/>
  <c r="D222" i="4"/>
  <c r="D46" i="3" s="1"/>
  <c r="D24" i="2" s="1"/>
  <c r="H222" i="4"/>
  <c r="H46" i="3" s="1"/>
  <c r="H24" i="2" s="1"/>
  <c r="L222" i="4"/>
  <c r="L46" i="3" s="1"/>
  <c r="L24" i="2" s="1"/>
  <c r="C31" i="3"/>
  <c r="C36" i="3"/>
  <c r="K36" i="3"/>
  <c r="J119" i="4"/>
  <c r="J20" i="3" s="1"/>
  <c r="D132" i="4"/>
  <c r="D22" i="3" s="1"/>
  <c r="L146" i="4"/>
  <c r="L25" i="3" s="1"/>
  <c r="N450" i="5"/>
  <c r="O450" i="5" s="1"/>
  <c r="D1164" i="5"/>
  <c r="N1164" i="5" s="1"/>
  <c r="O1164" i="5" s="1"/>
  <c r="K132" i="4"/>
  <c r="K22" i="3" s="1"/>
  <c r="N2781" i="5"/>
  <c r="J132" i="4"/>
  <c r="J138" i="4" s="1"/>
  <c r="H146" i="4"/>
  <c r="H149" i="4" s="1"/>
  <c r="K81" i="4"/>
  <c r="K26" i="3" s="1"/>
  <c r="F118" i="4"/>
  <c r="L132" i="4"/>
  <c r="L138" i="4" s="1"/>
  <c r="C216" i="4"/>
  <c r="C40" i="3" s="1"/>
  <c r="C18" i="2" s="1"/>
  <c r="D34" i="3"/>
  <c r="H34" i="3"/>
  <c r="L34" i="3"/>
  <c r="G31" i="3"/>
  <c r="K31" i="3"/>
  <c r="G36" i="3"/>
  <c r="F33" i="3"/>
  <c r="J33" i="3"/>
  <c r="G8" i="3"/>
  <c r="E9" i="3"/>
  <c r="M9" i="3"/>
  <c r="K222" i="4"/>
  <c r="K46" i="3" s="1"/>
  <c r="K24" i="2" s="1"/>
  <c r="C34" i="3"/>
  <c r="G34" i="3"/>
  <c r="K34" i="3"/>
  <c r="F31" i="3"/>
  <c r="J31" i="3"/>
  <c r="E35" i="3"/>
  <c r="I35" i="3"/>
  <c r="M35" i="3"/>
  <c r="F36" i="3"/>
  <c r="J36" i="3"/>
  <c r="F30" i="3"/>
  <c r="J30" i="3"/>
  <c r="D33" i="3"/>
  <c r="H33" i="3"/>
  <c r="L33" i="3"/>
  <c r="M221" i="4"/>
  <c r="M45" i="3" s="1"/>
  <c r="M23" i="2" s="1"/>
  <c r="D30" i="3"/>
  <c r="H30" i="3"/>
  <c r="L30" i="3"/>
  <c r="E31" i="3"/>
  <c r="I31" i="3"/>
  <c r="M31" i="3"/>
  <c r="D35" i="3"/>
  <c r="H35" i="3"/>
  <c r="L35" i="3"/>
  <c r="E36" i="3"/>
  <c r="I36" i="3"/>
  <c r="M36" i="3"/>
  <c r="M15" i="3"/>
  <c r="I9" i="3"/>
  <c r="H220" i="4"/>
  <c r="H44" i="3" s="1"/>
  <c r="H22" i="2" s="1"/>
  <c r="E221" i="4"/>
  <c r="E45" i="3" s="1"/>
  <c r="E23" i="2" s="1"/>
  <c r="J222" i="4"/>
  <c r="J46" i="3" s="1"/>
  <c r="J24" i="2" s="1"/>
  <c r="I15" i="3"/>
  <c r="C8" i="3"/>
  <c r="E15" i="3"/>
  <c r="K8" i="3"/>
  <c r="C12" i="3"/>
  <c r="D9" i="3"/>
  <c r="D13" i="3"/>
  <c r="L8" i="3"/>
  <c r="H18" i="3"/>
  <c r="H7" i="2" s="1"/>
  <c r="I27" i="3"/>
  <c r="M25" i="3"/>
  <c r="M14" i="2" s="1"/>
  <c r="M14" i="1" s="1"/>
  <c r="E30" i="3"/>
  <c r="I30" i="3"/>
  <c r="M30" i="3"/>
  <c r="C33" i="3"/>
  <c r="G33" i="3"/>
  <c r="K33" i="3"/>
  <c r="I34" i="3"/>
  <c r="G216" i="4"/>
  <c r="G40" i="3" s="1"/>
  <c r="G18" i="2" s="1"/>
  <c r="K216" i="4"/>
  <c r="K40" i="3" s="1"/>
  <c r="K18" i="2" s="1"/>
  <c r="E220" i="4"/>
  <c r="E44" i="3" s="1"/>
  <c r="E22" i="2" s="1"/>
  <c r="I220" i="4"/>
  <c r="I44" i="3" s="1"/>
  <c r="I22" i="2" s="1"/>
  <c r="F221" i="4"/>
  <c r="F45" i="3" s="1"/>
  <c r="F23" i="2" s="1"/>
  <c r="J221" i="4"/>
  <c r="J45" i="3" s="1"/>
  <c r="J23" i="2" s="1"/>
  <c r="C222" i="4"/>
  <c r="C46" i="3" s="1"/>
  <c r="C24" i="2" s="1"/>
  <c r="G222" i="4"/>
  <c r="G46" i="3" s="1"/>
  <c r="G24" i="2" s="1"/>
  <c r="I23" i="3"/>
  <c r="D27" i="3"/>
  <c r="C22" i="3"/>
  <c r="C26" i="3"/>
  <c r="N18" i="6"/>
  <c r="O18" i="6" s="1"/>
  <c r="P18" i="6" s="1"/>
  <c r="H28" i="6"/>
  <c r="L28" i="6"/>
  <c r="N22" i="6"/>
  <c r="O22" i="6" s="1"/>
  <c r="P22" i="6" s="1"/>
  <c r="F39" i="6"/>
  <c r="J39" i="6"/>
  <c r="N32" i="6"/>
  <c r="O32" i="6" s="1"/>
  <c r="P32" i="6" s="1"/>
  <c r="N36" i="6"/>
  <c r="O36" i="6" s="1"/>
  <c r="P36" i="6" s="1"/>
  <c r="K50" i="6"/>
  <c r="N79" i="6"/>
  <c r="O79" i="6" s="1"/>
  <c r="P79" i="6" s="1"/>
  <c r="F216" i="4"/>
  <c r="F40" i="3" s="1"/>
  <c r="F18" i="2" s="1"/>
  <c r="J216" i="4"/>
  <c r="J40" i="3" s="1"/>
  <c r="J18" i="2" s="1"/>
  <c r="D220" i="4"/>
  <c r="D44" i="3" s="1"/>
  <c r="D22" i="2" s="1"/>
  <c r="L220" i="4"/>
  <c r="L44" i="3" s="1"/>
  <c r="L22" i="2" s="1"/>
  <c r="I221" i="4"/>
  <c r="I45" i="3" s="1"/>
  <c r="I23" i="2" s="1"/>
  <c r="F222" i="4"/>
  <c r="F46" i="3" s="1"/>
  <c r="F24" i="2" s="1"/>
  <c r="H27" i="3"/>
  <c r="F25" i="3"/>
  <c r="F14" i="2" s="1"/>
  <c r="F14" i="1" s="1"/>
  <c r="L27" i="3"/>
  <c r="D81" i="4"/>
  <c r="H81" i="4"/>
  <c r="H26" i="3" s="1"/>
  <c r="L81" i="4"/>
  <c r="L83" i="4" s="1"/>
  <c r="J146" i="4"/>
  <c r="J25" i="3" s="1"/>
  <c r="D31" i="3"/>
  <c r="H31" i="3"/>
  <c r="L31" i="3"/>
  <c r="D36" i="3"/>
  <c r="H36" i="3"/>
  <c r="L36" i="3"/>
  <c r="N705" i="5"/>
  <c r="O705" i="5" s="1"/>
  <c r="P705" i="5" s="1"/>
  <c r="N926" i="5"/>
  <c r="O926" i="5" s="1"/>
  <c r="P926" i="5" s="1"/>
  <c r="N1897" i="5"/>
  <c r="O1897" i="5" s="1"/>
  <c r="H12" i="3"/>
  <c r="L12" i="3"/>
  <c r="I13" i="3"/>
  <c r="M13" i="3"/>
  <c r="L16" i="3"/>
  <c r="F12" i="3"/>
  <c r="J12" i="3"/>
  <c r="H15" i="3"/>
  <c r="L15" i="3"/>
  <c r="G16" i="3"/>
  <c r="F19" i="3"/>
  <c r="D25" i="3"/>
  <c r="C18" i="3"/>
  <c r="F26" i="3"/>
  <c r="N84" i="4"/>
  <c r="O84" i="4" s="1"/>
  <c r="P84" i="4" s="1"/>
  <c r="H94" i="4"/>
  <c r="L94" i="4"/>
  <c r="J21" i="3"/>
  <c r="J10" i="2" s="1"/>
  <c r="J10" i="1" s="1"/>
  <c r="N89" i="4"/>
  <c r="O89" i="4" s="1"/>
  <c r="P89" i="4" s="1"/>
  <c r="F116" i="4"/>
  <c r="J116" i="4"/>
  <c r="N109" i="4"/>
  <c r="O109" i="4" s="1"/>
  <c r="P109" i="4" s="1"/>
  <c r="N110" i="4"/>
  <c r="O110" i="4" s="1"/>
  <c r="P110" i="4" s="1"/>
  <c r="N113" i="4"/>
  <c r="O113" i="4" s="1"/>
  <c r="P113" i="4" s="1"/>
  <c r="N114" i="4"/>
  <c r="O114" i="4" s="1"/>
  <c r="P114" i="4" s="1"/>
  <c r="H118" i="4"/>
  <c r="H19" i="3" s="1"/>
  <c r="C149" i="4"/>
  <c r="I1710" i="5"/>
  <c r="M21" i="3"/>
  <c r="M10" i="2" s="1"/>
  <c r="M10" i="1" s="1"/>
  <c r="E118" i="4"/>
  <c r="D129" i="4"/>
  <c r="N129" i="4" s="1"/>
  <c r="O129" i="4" s="1"/>
  <c r="P129" i="4" s="1"/>
  <c r="G132" i="4"/>
  <c r="G22" i="3" s="1"/>
  <c r="N263" i="5"/>
  <c r="O263" i="5" s="1"/>
  <c r="P263" i="5" s="1"/>
  <c r="E1113" i="5"/>
  <c r="N2203" i="5"/>
  <c r="N2220" i="5"/>
  <c r="O2220" i="5" s="1"/>
  <c r="P2220" i="5" s="1"/>
  <c r="M61" i="4"/>
  <c r="N48" i="3"/>
  <c r="O48" i="3" s="1"/>
  <c r="P48" i="3" s="1"/>
  <c r="G12" i="3"/>
  <c r="K12" i="3"/>
  <c r="N13" i="4"/>
  <c r="O13" i="4" s="1"/>
  <c r="P13" i="4" s="1"/>
  <c r="H13" i="3"/>
  <c r="L13" i="3"/>
  <c r="F15" i="3"/>
  <c r="J15" i="3"/>
  <c r="K16" i="3"/>
  <c r="D28" i="4"/>
  <c r="H28" i="4"/>
  <c r="L28" i="4"/>
  <c r="F13" i="3"/>
  <c r="J13" i="3"/>
  <c r="N27" i="4"/>
  <c r="O27" i="4" s="1"/>
  <c r="P27" i="4" s="1"/>
  <c r="H16" i="3"/>
  <c r="E39" i="4"/>
  <c r="I39" i="4"/>
  <c r="M39" i="4"/>
  <c r="F9" i="3"/>
  <c r="J9" i="3"/>
  <c r="N34" i="4"/>
  <c r="O34" i="4" s="1"/>
  <c r="P34" i="4" s="1"/>
  <c r="F16" i="3"/>
  <c r="J16" i="3"/>
  <c r="C50" i="4"/>
  <c r="G50" i="4"/>
  <c r="K50" i="4"/>
  <c r="N45" i="4"/>
  <c r="O45" i="4" s="1"/>
  <c r="P45" i="4" s="1"/>
  <c r="F61" i="4"/>
  <c r="J61" i="4"/>
  <c r="H72" i="4"/>
  <c r="I19" i="3"/>
  <c r="M19" i="3"/>
  <c r="C21" i="3"/>
  <c r="G21" i="3"/>
  <c r="G10" i="2" s="1"/>
  <c r="G10" i="1" s="1"/>
  <c r="K21" i="3"/>
  <c r="K10" i="2" s="1"/>
  <c r="K10" i="1" s="1"/>
  <c r="H22" i="3"/>
  <c r="H11" i="2" s="1"/>
  <c r="K25" i="3"/>
  <c r="C20" i="3"/>
  <c r="N142" i="4"/>
  <c r="O142" i="4" s="1"/>
  <c r="P142" i="4" s="1"/>
  <c r="G26" i="3"/>
  <c r="E160" i="4"/>
  <c r="I160" i="4"/>
  <c r="M160" i="4"/>
  <c r="N858" i="5"/>
  <c r="O858" i="5" s="1"/>
  <c r="P858" i="5" s="1"/>
  <c r="N1079" i="5"/>
  <c r="O1079" i="5" s="1"/>
  <c r="P1079" i="5" s="1"/>
  <c r="N1573" i="5"/>
  <c r="O1573" i="5" s="1"/>
  <c r="M1710" i="5"/>
  <c r="N2900" i="5"/>
  <c r="N2917" i="5"/>
  <c r="N2934" i="5"/>
  <c r="O2934" i="5" s="1"/>
  <c r="P2934" i="5" s="1"/>
  <c r="N2951" i="5"/>
  <c r="O2951" i="5" s="1"/>
  <c r="P2951" i="5" s="1"/>
  <c r="N74" i="6"/>
  <c r="O74" i="6" s="1"/>
  <c r="P74" i="6" s="1"/>
  <c r="N128" i="4"/>
  <c r="O128" i="4" s="1"/>
  <c r="P128" i="4" s="1"/>
  <c r="H138" i="4"/>
  <c r="N134" i="4"/>
  <c r="O134" i="4" s="1"/>
  <c r="P134" i="4" s="1"/>
  <c r="E33" i="3"/>
  <c r="I33" i="3"/>
  <c r="M33" i="3"/>
  <c r="J34" i="3"/>
  <c r="C35" i="3"/>
  <c r="G35" i="3"/>
  <c r="K35" i="3"/>
  <c r="N219" i="4"/>
  <c r="O219" i="4" s="1"/>
  <c r="P219" i="4" s="1"/>
  <c r="N223" i="4"/>
  <c r="O223" i="4" s="1"/>
  <c r="P223" i="4" s="1"/>
  <c r="N569" i="5"/>
  <c r="O569" i="5" s="1"/>
  <c r="P569" i="5" s="1"/>
  <c r="N756" i="5"/>
  <c r="O756" i="5" s="1"/>
  <c r="N1147" i="5"/>
  <c r="O1147" i="5" s="1"/>
  <c r="P1147" i="5" s="1"/>
  <c r="N1642" i="5"/>
  <c r="N2169" i="5"/>
  <c r="O2169" i="5" s="1"/>
  <c r="N2407" i="5"/>
  <c r="O2407" i="5" s="1"/>
  <c r="N2424" i="5"/>
  <c r="N2475" i="5"/>
  <c r="G72" i="6"/>
  <c r="K72" i="6"/>
  <c r="E27" i="3"/>
  <c r="F83" i="4"/>
  <c r="J83" i="4"/>
  <c r="N76" i="4"/>
  <c r="O76" i="4" s="1"/>
  <c r="P76" i="4" s="1"/>
  <c r="N80" i="4"/>
  <c r="O80" i="4" s="1"/>
  <c r="P80" i="4" s="1"/>
  <c r="K127" i="4"/>
  <c r="C171" i="4"/>
  <c r="G171" i="4"/>
  <c r="K171" i="4"/>
  <c r="N167" i="4"/>
  <c r="O167" i="4" s="1"/>
  <c r="P167" i="4" s="1"/>
  <c r="F182" i="4"/>
  <c r="J182" i="4"/>
  <c r="N175" i="4"/>
  <c r="O175" i="4" s="1"/>
  <c r="P175" i="4" s="1"/>
  <c r="N179" i="4"/>
  <c r="O179" i="4" s="1"/>
  <c r="P179" i="4" s="1"/>
  <c r="C204" i="4"/>
  <c r="C29" i="3"/>
  <c r="J38" i="3"/>
  <c r="N207" i="4"/>
  <c r="O207" i="4" s="1"/>
  <c r="P207" i="4" s="1"/>
  <c r="N210" i="4"/>
  <c r="O210" i="4" s="1"/>
  <c r="P210" i="4" s="1"/>
  <c r="M34" i="3"/>
  <c r="F35" i="3"/>
  <c r="J35" i="3"/>
  <c r="N229" i="5"/>
  <c r="O229" i="5" s="1"/>
  <c r="N399" i="5"/>
  <c r="O399" i="5" s="1"/>
  <c r="P399" i="5" s="1"/>
  <c r="N1062" i="5"/>
  <c r="O1062" i="5" s="1"/>
  <c r="N1216" i="5"/>
  <c r="O1216" i="5" s="1"/>
  <c r="P1216" i="5" s="1"/>
  <c r="H1710" i="5"/>
  <c r="N1727" i="5"/>
  <c r="O1727" i="5" s="1"/>
  <c r="N1812" i="5"/>
  <c r="O1812" i="5" s="1"/>
  <c r="N2152" i="5"/>
  <c r="O2152" i="5" s="1"/>
  <c r="P2152" i="5" s="1"/>
  <c r="N2713" i="5"/>
  <c r="O2713" i="5" s="1"/>
  <c r="P2713" i="5" s="1"/>
  <c r="N2730" i="5"/>
  <c r="O2730" i="5" s="1"/>
  <c r="P2730" i="5" s="1"/>
  <c r="N3189" i="5"/>
  <c r="O3189" i="5" s="1"/>
  <c r="E61" i="6"/>
  <c r="I61" i="6"/>
  <c r="M61" i="6"/>
  <c r="N57" i="6"/>
  <c r="O57" i="6" s="1"/>
  <c r="P57" i="6" s="1"/>
  <c r="H72" i="6"/>
  <c r="N89" i="6"/>
  <c r="O89" i="6" s="1"/>
  <c r="P89" i="6" s="1"/>
  <c r="F105" i="6"/>
  <c r="J105" i="6"/>
  <c r="N98" i="6"/>
  <c r="O98" i="6" s="1"/>
  <c r="P98" i="6" s="1"/>
  <c r="C127" i="6"/>
  <c r="G127" i="6"/>
  <c r="K127" i="6"/>
  <c r="E216" i="4"/>
  <c r="E40" i="3" s="1"/>
  <c r="E18" i="2" s="1"/>
  <c r="C220" i="4"/>
  <c r="C44" i="3" s="1"/>
  <c r="C22" i="2" s="1"/>
  <c r="G220" i="4"/>
  <c r="G44" i="3" s="1"/>
  <c r="G22" i="2" s="1"/>
  <c r="K220" i="4"/>
  <c r="K44" i="3" s="1"/>
  <c r="K22" i="2" s="1"/>
  <c r="D221" i="4"/>
  <c r="D45" i="3" s="1"/>
  <c r="D23" i="2" s="1"/>
  <c r="H221" i="4"/>
  <c r="H45" i="3" s="1"/>
  <c r="H23" i="2" s="1"/>
  <c r="L221" i="4"/>
  <c r="L45" i="3" s="1"/>
  <c r="L23" i="2" s="1"/>
  <c r="I222" i="4"/>
  <c r="I46" i="3" s="1"/>
  <c r="I24" i="2" s="1"/>
  <c r="M222" i="4"/>
  <c r="M46" i="3" s="1"/>
  <c r="M24" i="2" s="1"/>
  <c r="D20" i="3"/>
  <c r="M23" i="3"/>
  <c r="E23" i="3"/>
  <c r="H17" i="6"/>
  <c r="L17" i="6"/>
  <c r="G24" i="3"/>
  <c r="K24" i="3"/>
  <c r="H24" i="3"/>
  <c r="L105" i="4"/>
  <c r="H105" i="4"/>
  <c r="D105" i="4"/>
  <c r="N11" i="6"/>
  <c r="O11" i="6" s="1"/>
  <c r="P11" i="6" s="1"/>
  <c r="N99" i="4"/>
  <c r="O99" i="4" s="1"/>
  <c r="P99" i="4" s="1"/>
  <c r="D17" i="6"/>
  <c r="F120" i="4"/>
  <c r="F21" i="3" s="1"/>
  <c r="F10" i="2" s="1"/>
  <c r="F10" i="1" s="1"/>
  <c r="J17" i="4"/>
  <c r="J11" i="3"/>
  <c r="C193" i="4"/>
  <c r="J204" i="4"/>
  <c r="J29" i="3"/>
  <c r="N203" i="4"/>
  <c r="O203" i="4" s="1"/>
  <c r="P203" i="4" s="1"/>
  <c r="F38" i="3"/>
  <c r="J215" i="4"/>
  <c r="F17" i="4"/>
  <c r="F11" i="3"/>
  <c r="C24" i="3"/>
  <c r="N66" i="4"/>
  <c r="O66" i="4" s="1"/>
  <c r="P66" i="4" s="1"/>
  <c r="N188" i="4"/>
  <c r="O188" i="4" s="1"/>
  <c r="P188" i="4" s="1"/>
  <c r="F34" i="3"/>
  <c r="K18" i="3"/>
  <c r="K7" i="2" s="1"/>
  <c r="E34" i="3"/>
  <c r="C15" i="3"/>
  <c r="N16" i="4"/>
  <c r="O16" i="4" s="1"/>
  <c r="P16" i="4" s="1"/>
  <c r="D16" i="3"/>
  <c r="E28" i="4"/>
  <c r="M28" i="4"/>
  <c r="F39" i="4"/>
  <c r="F8" i="3"/>
  <c r="K9" i="3"/>
  <c r="D50" i="4"/>
  <c r="L50" i="4"/>
  <c r="L9" i="3"/>
  <c r="M50" i="4"/>
  <c r="E18" i="3"/>
  <c r="E7" i="2" s="1"/>
  <c r="J19" i="3"/>
  <c r="I22" i="3"/>
  <c r="M26" i="3"/>
  <c r="N74" i="4"/>
  <c r="O74" i="4" s="1"/>
  <c r="P74" i="4" s="1"/>
  <c r="I21" i="3"/>
  <c r="I10" i="2" s="1"/>
  <c r="I10" i="1" s="1"/>
  <c r="J26" i="3"/>
  <c r="C127" i="4"/>
  <c r="D30" i="6"/>
  <c r="D39" i="6" s="1"/>
  <c r="D1113" i="5"/>
  <c r="N1098" i="5"/>
  <c r="O1098" i="5" s="1"/>
  <c r="D118" i="4"/>
  <c r="D127" i="4" s="1"/>
  <c r="N70" i="4"/>
  <c r="O70" i="4" s="1"/>
  <c r="P70" i="4" s="1"/>
  <c r="K193" i="4"/>
  <c r="K30" i="3"/>
  <c r="N32" i="3"/>
  <c r="O32" i="3" s="1"/>
  <c r="P32" i="3" s="1"/>
  <c r="D26" i="2"/>
  <c r="N26" i="2" s="1"/>
  <c r="O26" i="2" s="1"/>
  <c r="P26" i="2" s="1"/>
  <c r="H8" i="3"/>
  <c r="N37" i="3"/>
  <c r="O37" i="3" s="1"/>
  <c r="P37" i="3" s="1"/>
  <c r="K17" i="4"/>
  <c r="G15" i="3"/>
  <c r="I28" i="4"/>
  <c r="N26" i="4"/>
  <c r="O26" i="4" s="1"/>
  <c r="P26" i="4" s="1"/>
  <c r="J39" i="4"/>
  <c r="G9" i="3"/>
  <c r="E50" i="4"/>
  <c r="G23" i="3"/>
  <c r="K61" i="4"/>
  <c r="N57" i="4"/>
  <c r="O57" i="4" s="1"/>
  <c r="P57" i="4" s="1"/>
  <c r="D24" i="3"/>
  <c r="M18" i="3"/>
  <c r="M7" i="2" s="1"/>
  <c r="K20" i="3"/>
  <c r="M22" i="3"/>
  <c r="J8" i="3"/>
  <c r="D15" i="3"/>
  <c r="D43" i="3"/>
  <c r="D21" i="2" s="1"/>
  <c r="N21" i="2" s="1"/>
  <c r="O21" i="2" s="1"/>
  <c r="P21" i="2" s="1"/>
  <c r="N10" i="3"/>
  <c r="D72" i="4"/>
  <c r="D18" i="3"/>
  <c r="D7" i="2" s="1"/>
  <c r="L72" i="4"/>
  <c r="L18" i="3"/>
  <c r="L7" i="2" s="1"/>
  <c r="D21" i="3"/>
  <c r="D10" i="2" s="1"/>
  <c r="G193" i="4"/>
  <c r="G30" i="3"/>
  <c r="F204" i="4"/>
  <c r="F29" i="3"/>
  <c r="D47" i="3"/>
  <c r="D25" i="2" s="1"/>
  <c r="N25" i="2" s="1"/>
  <c r="O25" i="2" s="1"/>
  <c r="P25" i="2" s="1"/>
  <c r="N12" i="4"/>
  <c r="O12" i="4" s="1"/>
  <c r="P12" i="4" s="1"/>
  <c r="D12" i="3"/>
  <c r="E13" i="3"/>
  <c r="K15" i="3"/>
  <c r="C9" i="3"/>
  <c r="N32" i="4"/>
  <c r="O32" i="4" s="1"/>
  <c r="P32" i="4" s="1"/>
  <c r="H50" i="4"/>
  <c r="I50" i="4"/>
  <c r="L24" i="3"/>
  <c r="I72" i="4"/>
  <c r="N65" i="4"/>
  <c r="O65" i="4" s="1"/>
  <c r="P65" i="4" s="1"/>
  <c r="E22" i="3"/>
  <c r="N69" i="4"/>
  <c r="O69" i="4" s="1"/>
  <c r="P69" i="4" s="1"/>
  <c r="E26" i="3"/>
  <c r="G83" i="4"/>
  <c r="G18" i="3"/>
  <c r="G7" i="2" s="1"/>
  <c r="N79" i="4"/>
  <c r="O79" i="4" s="1"/>
  <c r="P79" i="4" s="1"/>
  <c r="D8" i="3"/>
  <c r="H9" i="3"/>
  <c r="C10" i="3"/>
  <c r="C16" i="3"/>
  <c r="G94" i="4"/>
  <c r="K94" i="4"/>
  <c r="N85" i="4"/>
  <c r="O85" i="4" s="1"/>
  <c r="P85" i="4" s="1"/>
  <c r="N90" i="4"/>
  <c r="O90" i="4" s="1"/>
  <c r="P90" i="4" s="1"/>
  <c r="C105" i="4"/>
  <c r="G105" i="4"/>
  <c r="K105" i="4"/>
  <c r="N96" i="4"/>
  <c r="O96" i="4" s="1"/>
  <c r="P96" i="4" s="1"/>
  <c r="N100" i="4"/>
  <c r="O100" i="4" s="1"/>
  <c r="P100" i="4" s="1"/>
  <c r="N101" i="4"/>
  <c r="O101" i="4" s="1"/>
  <c r="P101" i="4" s="1"/>
  <c r="N104" i="4"/>
  <c r="O104" i="4" s="1"/>
  <c r="P104" i="4" s="1"/>
  <c r="N121" i="4"/>
  <c r="O121" i="4" s="1"/>
  <c r="P121" i="4" s="1"/>
  <c r="N124" i="4"/>
  <c r="O124" i="4" s="1"/>
  <c r="P124" i="4" s="1"/>
  <c r="N125" i="4"/>
  <c r="O125" i="4" s="1"/>
  <c r="P125" i="4" s="1"/>
  <c r="C138" i="4"/>
  <c r="H21" i="3"/>
  <c r="H10" i="2" s="1"/>
  <c r="H10" i="1" s="1"/>
  <c r="L21" i="3"/>
  <c r="L10" i="2" s="1"/>
  <c r="L10" i="1" s="1"/>
  <c r="N147" i="4"/>
  <c r="O147" i="4" s="1"/>
  <c r="P147" i="4" s="1"/>
  <c r="D160" i="4"/>
  <c r="H160" i="4"/>
  <c r="L160" i="4"/>
  <c r="N152" i="4"/>
  <c r="O152" i="4" s="1"/>
  <c r="P152" i="4" s="1"/>
  <c r="F24" i="3"/>
  <c r="J24" i="3"/>
  <c r="N158" i="4"/>
  <c r="O158" i="4" s="1"/>
  <c r="P158" i="4" s="1"/>
  <c r="N159" i="4"/>
  <c r="O159" i="4" s="1"/>
  <c r="P159" i="4" s="1"/>
  <c r="F171" i="4"/>
  <c r="J171" i="4"/>
  <c r="N163" i="4"/>
  <c r="O163" i="4" s="1"/>
  <c r="P163" i="4" s="1"/>
  <c r="N166" i="4"/>
  <c r="O166" i="4" s="1"/>
  <c r="P166" i="4" s="1"/>
  <c r="N170" i="4"/>
  <c r="O170" i="4" s="1"/>
  <c r="P170" i="4" s="1"/>
  <c r="E182" i="4"/>
  <c r="I182" i="4"/>
  <c r="M182" i="4"/>
  <c r="N173" i="4"/>
  <c r="O173" i="4" s="1"/>
  <c r="P173" i="4" s="1"/>
  <c r="H116" i="6"/>
  <c r="H216" i="4"/>
  <c r="L116" i="6"/>
  <c r="L216" i="4"/>
  <c r="F127" i="6"/>
  <c r="F217" i="4"/>
  <c r="J127" i="6"/>
  <c r="J217" i="4"/>
  <c r="I138" i="6"/>
  <c r="I216" i="4"/>
  <c r="M138" i="6"/>
  <c r="M216" i="4"/>
  <c r="N134" i="6"/>
  <c r="O134" i="6" s="1"/>
  <c r="P134" i="6" s="1"/>
  <c r="E222" i="4"/>
  <c r="E46" i="3" s="1"/>
  <c r="E24" i="2" s="1"/>
  <c r="N14" i="3"/>
  <c r="O14" i="3" s="1"/>
  <c r="P14" i="3" s="1"/>
  <c r="N11" i="4"/>
  <c r="O11" i="4" s="1"/>
  <c r="P11" i="4" s="1"/>
  <c r="H17" i="4"/>
  <c r="L17" i="4"/>
  <c r="E12" i="3"/>
  <c r="I12" i="3"/>
  <c r="M12" i="3"/>
  <c r="N15" i="4"/>
  <c r="O15" i="4" s="1"/>
  <c r="P15" i="4" s="1"/>
  <c r="E16" i="3"/>
  <c r="I16" i="3"/>
  <c r="M16" i="3"/>
  <c r="F28" i="4"/>
  <c r="J28" i="4"/>
  <c r="C28" i="4"/>
  <c r="G28" i="4"/>
  <c r="K28" i="4"/>
  <c r="N24" i="4"/>
  <c r="O24" i="4" s="1"/>
  <c r="P24" i="4" s="1"/>
  <c r="C39" i="4"/>
  <c r="G39" i="4"/>
  <c r="K39" i="4"/>
  <c r="N31" i="4"/>
  <c r="O31" i="4" s="1"/>
  <c r="P31" i="4" s="1"/>
  <c r="N38" i="4"/>
  <c r="O38" i="4" s="1"/>
  <c r="P38" i="4" s="1"/>
  <c r="N56" i="4"/>
  <c r="O56" i="4" s="1"/>
  <c r="P56" i="4" s="1"/>
  <c r="H61" i="4"/>
  <c r="L61" i="4"/>
  <c r="E24" i="3"/>
  <c r="I24" i="3"/>
  <c r="M24" i="3"/>
  <c r="F72" i="4"/>
  <c r="J72" i="4"/>
  <c r="K19" i="3"/>
  <c r="N64" i="4"/>
  <c r="O64" i="4" s="1"/>
  <c r="P64" i="4" s="1"/>
  <c r="N68" i="4"/>
  <c r="O68" i="4" s="1"/>
  <c r="P68" i="4" s="1"/>
  <c r="C27" i="3"/>
  <c r="G27" i="3"/>
  <c r="K27" i="3"/>
  <c r="E83" i="4"/>
  <c r="N78" i="4"/>
  <c r="O78" i="4" s="1"/>
  <c r="P78" i="4" s="1"/>
  <c r="E94" i="4"/>
  <c r="I94" i="4"/>
  <c r="M94" i="4"/>
  <c r="N88" i="4"/>
  <c r="O88" i="4" s="1"/>
  <c r="P88" i="4" s="1"/>
  <c r="N93" i="4"/>
  <c r="O93" i="4" s="1"/>
  <c r="P93" i="4" s="1"/>
  <c r="E105" i="4"/>
  <c r="I105" i="4"/>
  <c r="M105" i="4"/>
  <c r="N98" i="4"/>
  <c r="O98" i="4" s="1"/>
  <c r="P98" i="4" s="1"/>
  <c r="N102" i="4"/>
  <c r="O102" i="4" s="1"/>
  <c r="P102" i="4" s="1"/>
  <c r="N103" i="4"/>
  <c r="O103" i="4" s="1"/>
  <c r="P103" i="4" s="1"/>
  <c r="G116" i="4"/>
  <c r="K116" i="4"/>
  <c r="M127" i="4"/>
  <c r="N122" i="4"/>
  <c r="O122" i="4" s="1"/>
  <c r="P122" i="4" s="1"/>
  <c r="N123" i="4"/>
  <c r="O123" i="4" s="1"/>
  <c r="P123" i="4" s="1"/>
  <c r="N126" i="4"/>
  <c r="O126" i="4" s="1"/>
  <c r="P126" i="4" s="1"/>
  <c r="E138" i="4"/>
  <c r="I138" i="4"/>
  <c r="M138" i="4"/>
  <c r="F18" i="3"/>
  <c r="J18" i="3"/>
  <c r="N144" i="4"/>
  <c r="O144" i="4" s="1"/>
  <c r="P144" i="4" s="1"/>
  <c r="J23" i="3"/>
  <c r="N148" i="4"/>
  <c r="O148" i="4" s="1"/>
  <c r="P148" i="4" s="1"/>
  <c r="F160" i="4"/>
  <c r="J160" i="4"/>
  <c r="N156" i="4"/>
  <c r="O156" i="4" s="1"/>
  <c r="P156" i="4" s="1"/>
  <c r="N157" i="4"/>
  <c r="O157" i="4" s="1"/>
  <c r="P157" i="4" s="1"/>
  <c r="D171" i="4"/>
  <c r="H171" i="4"/>
  <c r="N164" i="4"/>
  <c r="O164" i="4" s="1"/>
  <c r="P164" i="4" s="1"/>
  <c r="N168" i="4"/>
  <c r="O168" i="4" s="1"/>
  <c r="P168" i="4" s="1"/>
  <c r="C182" i="4"/>
  <c r="G182" i="4"/>
  <c r="K182" i="4"/>
  <c r="N27" i="2"/>
  <c r="O27" i="2" s="1"/>
  <c r="P27" i="2" s="1"/>
  <c r="N49" i="3"/>
  <c r="O49" i="3" s="1"/>
  <c r="P49" i="3" s="1"/>
  <c r="E17" i="4"/>
  <c r="I17" i="4"/>
  <c r="M17" i="4"/>
  <c r="C13" i="3"/>
  <c r="G13" i="3"/>
  <c r="K13" i="3"/>
  <c r="N14" i="4"/>
  <c r="O14" i="4" s="1"/>
  <c r="P14" i="4" s="1"/>
  <c r="N23" i="4"/>
  <c r="O23" i="4" s="1"/>
  <c r="P23" i="4" s="1"/>
  <c r="D39" i="4"/>
  <c r="H39" i="4"/>
  <c r="L39" i="4"/>
  <c r="N35" i="4"/>
  <c r="O35" i="4" s="1"/>
  <c r="P35" i="4" s="1"/>
  <c r="F50" i="4"/>
  <c r="J50" i="4"/>
  <c r="N46" i="4"/>
  <c r="O46" i="4" s="1"/>
  <c r="P46" i="4" s="1"/>
  <c r="E61" i="4"/>
  <c r="I61" i="4"/>
  <c r="C72" i="4"/>
  <c r="G72" i="4"/>
  <c r="K72" i="4"/>
  <c r="N63" i="4"/>
  <c r="O63" i="4" s="1"/>
  <c r="P63" i="4" s="1"/>
  <c r="M20" i="3"/>
  <c r="N67" i="4"/>
  <c r="O67" i="4" s="1"/>
  <c r="P67" i="4" s="1"/>
  <c r="N71" i="4"/>
  <c r="O71" i="4" s="1"/>
  <c r="P71" i="4" s="1"/>
  <c r="N77" i="4"/>
  <c r="O77" i="4" s="1"/>
  <c r="P77" i="4" s="1"/>
  <c r="F94" i="4"/>
  <c r="J94" i="4"/>
  <c r="N87" i="4"/>
  <c r="O87" i="4" s="1"/>
  <c r="P87" i="4" s="1"/>
  <c r="N92" i="4"/>
  <c r="O92" i="4" s="1"/>
  <c r="P92" i="4" s="1"/>
  <c r="F105" i="4"/>
  <c r="J105" i="4"/>
  <c r="N97" i="4"/>
  <c r="O97" i="4" s="1"/>
  <c r="P97" i="4" s="1"/>
  <c r="D116" i="4"/>
  <c r="H116" i="4"/>
  <c r="L116" i="4"/>
  <c r="E116" i="4"/>
  <c r="I116" i="4"/>
  <c r="M116" i="4"/>
  <c r="N111" i="4"/>
  <c r="O111" i="4" s="1"/>
  <c r="P111" i="4" s="1"/>
  <c r="N112" i="4"/>
  <c r="O112" i="4" s="1"/>
  <c r="P112" i="4" s="1"/>
  <c r="N115" i="4"/>
  <c r="O115" i="4" s="1"/>
  <c r="P115" i="4" s="1"/>
  <c r="N130" i="4"/>
  <c r="O130" i="4" s="1"/>
  <c r="P130" i="4" s="1"/>
  <c r="N131" i="4"/>
  <c r="O131" i="4" s="1"/>
  <c r="P131" i="4" s="1"/>
  <c r="N137" i="4"/>
  <c r="O137" i="4" s="1"/>
  <c r="P137" i="4" s="1"/>
  <c r="K149" i="4"/>
  <c r="M149" i="4"/>
  <c r="N143" i="4"/>
  <c r="O143" i="4" s="1"/>
  <c r="P143" i="4" s="1"/>
  <c r="N145" i="4"/>
  <c r="O145" i="4" s="1"/>
  <c r="P145" i="4" s="1"/>
  <c r="C160" i="4"/>
  <c r="G160" i="4"/>
  <c r="K160" i="4"/>
  <c r="D23" i="3"/>
  <c r="H23" i="3"/>
  <c r="L23" i="3"/>
  <c r="N161" i="4"/>
  <c r="O161" i="4" s="1"/>
  <c r="P161" i="4" s="1"/>
  <c r="I171" i="4"/>
  <c r="M171" i="4"/>
  <c r="N165" i="4"/>
  <c r="O165" i="4" s="1"/>
  <c r="P165" i="4" s="1"/>
  <c r="N169" i="4"/>
  <c r="O169" i="4" s="1"/>
  <c r="P169" i="4" s="1"/>
  <c r="D182" i="4"/>
  <c r="H182" i="4"/>
  <c r="L182" i="4"/>
  <c r="N177" i="4"/>
  <c r="O177" i="4" s="1"/>
  <c r="P177" i="4" s="1"/>
  <c r="N176" i="4"/>
  <c r="O176" i="4" s="1"/>
  <c r="P176" i="4" s="1"/>
  <c r="N180" i="4"/>
  <c r="O180" i="4" s="1"/>
  <c r="P180" i="4" s="1"/>
  <c r="D193" i="4"/>
  <c r="H193" i="4"/>
  <c r="L193" i="4"/>
  <c r="N189" i="4"/>
  <c r="O189" i="4" s="1"/>
  <c r="P189" i="4" s="1"/>
  <c r="G204" i="4"/>
  <c r="K204" i="4"/>
  <c r="L204" i="4"/>
  <c r="O199" i="4"/>
  <c r="P199" i="4" s="1"/>
  <c r="D215" i="4"/>
  <c r="H215" i="4"/>
  <c r="L215" i="4"/>
  <c r="N224" i="4"/>
  <c r="O224" i="4" s="1"/>
  <c r="P224" i="4" s="1"/>
  <c r="N75" i="5"/>
  <c r="O75" i="5" s="1"/>
  <c r="N178" i="5"/>
  <c r="O178" i="5" s="1"/>
  <c r="P178" i="5" s="1"/>
  <c r="N212" i="5"/>
  <c r="O212" i="5" s="1"/>
  <c r="P212" i="5" s="1"/>
  <c r="N331" i="5"/>
  <c r="O331" i="5" s="1"/>
  <c r="N348" i="5"/>
  <c r="O348" i="5" s="1"/>
  <c r="P348" i="5" s="1"/>
  <c r="N382" i="5"/>
  <c r="O382" i="5" s="1"/>
  <c r="N501" i="5"/>
  <c r="O501" i="5" s="1"/>
  <c r="P501" i="5" s="1"/>
  <c r="N552" i="5"/>
  <c r="O552" i="5" s="1"/>
  <c r="N586" i="5"/>
  <c r="O586" i="5" s="1"/>
  <c r="N620" i="5"/>
  <c r="O620" i="5" s="1"/>
  <c r="N637" i="5"/>
  <c r="O637" i="5" s="1"/>
  <c r="P637" i="5" s="1"/>
  <c r="N824" i="5"/>
  <c r="N892" i="5"/>
  <c r="O892" i="5" s="1"/>
  <c r="N960" i="5"/>
  <c r="O960" i="5" s="1"/>
  <c r="N977" i="5"/>
  <c r="O977" i="5" s="1"/>
  <c r="N994" i="5"/>
  <c r="O994" i="5" s="1"/>
  <c r="N1011" i="5"/>
  <c r="O1011" i="5" s="1"/>
  <c r="P1011" i="5" s="1"/>
  <c r="N1699" i="5"/>
  <c r="O1699" i="5" s="1"/>
  <c r="F1710" i="5"/>
  <c r="N181" i="4"/>
  <c r="O181" i="4" s="1"/>
  <c r="P181" i="4" s="1"/>
  <c r="E193" i="4"/>
  <c r="I193" i="4"/>
  <c r="M193" i="4"/>
  <c r="N185" i="4"/>
  <c r="O185" i="4" s="1"/>
  <c r="P185" i="4" s="1"/>
  <c r="N190" i="4"/>
  <c r="O190" i="4" s="1"/>
  <c r="P190" i="4" s="1"/>
  <c r="N194" i="4"/>
  <c r="O194" i="4" s="1"/>
  <c r="P194" i="4" s="1"/>
  <c r="H204" i="4"/>
  <c r="N197" i="4"/>
  <c r="O197" i="4" s="1"/>
  <c r="P197" i="4" s="1"/>
  <c r="N201" i="4"/>
  <c r="O201" i="4" s="1"/>
  <c r="P201" i="4" s="1"/>
  <c r="E215" i="4"/>
  <c r="I215" i="4"/>
  <c r="M215" i="4"/>
  <c r="N225" i="4"/>
  <c r="O225" i="4" s="1"/>
  <c r="P225" i="4" s="1"/>
  <c r="N57" i="5"/>
  <c r="O57" i="5" s="1"/>
  <c r="P57" i="5" s="1"/>
  <c r="N109" i="5"/>
  <c r="O109" i="5" s="1"/>
  <c r="P109" i="5" s="1"/>
  <c r="N127" i="5"/>
  <c r="O127" i="5" s="1"/>
  <c r="N246" i="5"/>
  <c r="O246" i="5" s="1"/>
  <c r="P246" i="5" s="1"/>
  <c r="N297" i="5"/>
  <c r="O297" i="5" s="1"/>
  <c r="P297" i="5" s="1"/>
  <c r="N314" i="5"/>
  <c r="O314" i="5" s="1"/>
  <c r="N365" i="5"/>
  <c r="O365" i="5" s="1"/>
  <c r="P365" i="5" s="1"/>
  <c r="N467" i="5"/>
  <c r="O467" i="5" s="1"/>
  <c r="P467" i="5" s="1"/>
  <c r="N518" i="5"/>
  <c r="O518" i="5" s="1"/>
  <c r="N671" i="5"/>
  <c r="O671" i="5" s="1"/>
  <c r="N688" i="5"/>
  <c r="O688" i="5" s="1"/>
  <c r="N943" i="5"/>
  <c r="O943" i="5" s="1"/>
  <c r="D1181" i="5"/>
  <c r="N1181" i="5" s="1"/>
  <c r="O1181" i="5" s="1"/>
  <c r="N1168" i="5"/>
  <c r="O1168" i="5" s="1"/>
  <c r="N178" i="4"/>
  <c r="O178" i="4" s="1"/>
  <c r="P178" i="4" s="1"/>
  <c r="F193" i="4"/>
  <c r="J193" i="4"/>
  <c r="N187" i="4"/>
  <c r="O187" i="4" s="1"/>
  <c r="P187" i="4" s="1"/>
  <c r="N192" i="4"/>
  <c r="O192" i="4" s="1"/>
  <c r="P192" i="4" s="1"/>
  <c r="F215" i="4"/>
  <c r="N23" i="5"/>
  <c r="O23" i="5" s="1"/>
  <c r="N416" i="5"/>
  <c r="O416" i="5" s="1"/>
  <c r="N433" i="5"/>
  <c r="O433" i="5" s="1"/>
  <c r="N484" i="5"/>
  <c r="O484" i="5" s="1"/>
  <c r="P484" i="5" s="1"/>
  <c r="N535" i="5"/>
  <c r="O535" i="5" s="1"/>
  <c r="P535" i="5" s="1"/>
  <c r="N603" i="5"/>
  <c r="O603" i="5" s="1"/>
  <c r="P603" i="5" s="1"/>
  <c r="N654" i="5"/>
  <c r="O654" i="5" s="1"/>
  <c r="P654" i="5" s="1"/>
  <c r="N722" i="5"/>
  <c r="O722" i="5" s="1"/>
  <c r="N773" i="5"/>
  <c r="O773" i="5" s="1"/>
  <c r="N841" i="5"/>
  <c r="O841" i="5" s="1"/>
  <c r="E50" i="6"/>
  <c r="E39" i="6"/>
  <c r="F50" i="6"/>
  <c r="N1301" i="5"/>
  <c r="O1301" i="5" s="1"/>
  <c r="P1301" i="5" s="1"/>
  <c r="N1386" i="5"/>
  <c r="O1386" i="5" s="1"/>
  <c r="P1386" i="5" s="1"/>
  <c r="N1420" i="5"/>
  <c r="O1420" i="5" s="1"/>
  <c r="P1420" i="5" s="1"/>
  <c r="N1591" i="5"/>
  <c r="O1591" i="5" s="1"/>
  <c r="K1710" i="5"/>
  <c r="L1710" i="5"/>
  <c r="D1846" i="5"/>
  <c r="N1846" i="5" s="1"/>
  <c r="N1948" i="5"/>
  <c r="O1948" i="5" s="1"/>
  <c r="N1965" i="5"/>
  <c r="O1965" i="5" s="1"/>
  <c r="N2186" i="5"/>
  <c r="O2186" i="5" s="1"/>
  <c r="P2186" i="5" s="1"/>
  <c r="E94" i="6"/>
  <c r="I94" i="6"/>
  <c r="M94" i="6"/>
  <c r="G50" i="6"/>
  <c r="G1267" i="5"/>
  <c r="N1284" i="5"/>
  <c r="O1284" i="5" s="1"/>
  <c r="N1403" i="5"/>
  <c r="O1403" i="5" s="1"/>
  <c r="N1454" i="5"/>
  <c r="O1454" i="5" s="1"/>
  <c r="N1522" i="5"/>
  <c r="O1522" i="5" s="1"/>
  <c r="N1608" i="5"/>
  <c r="O1608" i="5" s="1"/>
  <c r="P1608" i="5" s="1"/>
  <c r="N1659" i="5"/>
  <c r="O1659" i="5" s="1"/>
  <c r="N1676" i="5"/>
  <c r="O1676" i="5" s="1"/>
  <c r="P1676" i="5" s="1"/>
  <c r="N2118" i="5"/>
  <c r="O2203" i="5"/>
  <c r="P2203" i="5" s="1"/>
  <c r="H50" i="6"/>
  <c r="H1267" i="5"/>
  <c r="N1471" i="5"/>
  <c r="O1471" i="5" s="1"/>
  <c r="N1505" i="5"/>
  <c r="O1505" i="5" s="1"/>
  <c r="N1539" i="5"/>
  <c r="O1539" i="5" s="1"/>
  <c r="N1556" i="5"/>
  <c r="O1556" i="5" s="1"/>
  <c r="N1682" i="5"/>
  <c r="O1682" i="5" s="1"/>
  <c r="N1775" i="5"/>
  <c r="O1775" i="5" s="1"/>
  <c r="F1778" i="5"/>
  <c r="N1778" i="5" s="1"/>
  <c r="O1778" i="5" s="1"/>
  <c r="N2052" i="5"/>
  <c r="O2052" i="5" s="1"/>
  <c r="N2101" i="5"/>
  <c r="O2101" i="5" s="1"/>
  <c r="N2135" i="5"/>
  <c r="O2135" i="5" s="1"/>
  <c r="P2135" i="5" s="1"/>
  <c r="N2237" i="5"/>
  <c r="O2237" i="5" s="1"/>
  <c r="N2254" i="5"/>
  <c r="O2254" i="5" s="1"/>
  <c r="N2271" i="5"/>
  <c r="O2271" i="5" s="1"/>
  <c r="N2288" i="5"/>
  <c r="O2288" i="5" s="1"/>
  <c r="N2305" i="5"/>
  <c r="O2305" i="5" s="1"/>
  <c r="N2322" i="5"/>
  <c r="O2322" i="5" s="1"/>
  <c r="P2322" i="5" s="1"/>
  <c r="N2543" i="5"/>
  <c r="O2543" i="5" s="1"/>
  <c r="P2543" i="5" s="1"/>
  <c r="N2611" i="5"/>
  <c r="O2611" i="5" s="1"/>
  <c r="N2798" i="5"/>
  <c r="O2798" i="5" s="1"/>
  <c r="N2849" i="5"/>
  <c r="O2849" i="5" s="1"/>
  <c r="O2917" i="5"/>
  <c r="P2917" i="5" s="1"/>
  <c r="N3206" i="5"/>
  <c r="O3206" i="5" s="1"/>
  <c r="E17" i="6"/>
  <c r="I17" i="6"/>
  <c r="M17" i="6"/>
  <c r="N10" i="6"/>
  <c r="O10" i="6" s="1"/>
  <c r="P10" i="6" s="1"/>
  <c r="N14" i="6"/>
  <c r="O14" i="6" s="1"/>
  <c r="P14" i="6" s="1"/>
  <c r="E28" i="6"/>
  <c r="I28" i="6"/>
  <c r="M28" i="6"/>
  <c r="N21" i="6"/>
  <c r="O21" i="6" s="1"/>
  <c r="P21" i="6" s="1"/>
  <c r="N25" i="6"/>
  <c r="O25" i="6" s="1"/>
  <c r="P25" i="6" s="1"/>
  <c r="G39" i="6"/>
  <c r="K39" i="6"/>
  <c r="N33" i="6"/>
  <c r="O33" i="6" s="1"/>
  <c r="P33" i="6" s="1"/>
  <c r="N38" i="6"/>
  <c r="O38" i="6" s="1"/>
  <c r="P38" i="6" s="1"/>
  <c r="C50" i="6"/>
  <c r="L50" i="6"/>
  <c r="N42" i="6"/>
  <c r="O42" i="6" s="1"/>
  <c r="P42" i="6" s="1"/>
  <c r="N46" i="6"/>
  <c r="O46" i="6" s="1"/>
  <c r="P46" i="6" s="1"/>
  <c r="N48" i="6"/>
  <c r="O48" i="6" s="1"/>
  <c r="P48" i="6" s="1"/>
  <c r="N54" i="6"/>
  <c r="O54" i="6" s="1"/>
  <c r="P54" i="6" s="1"/>
  <c r="L61" i="6"/>
  <c r="N55" i="6"/>
  <c r="O55" i="6" s="1"/>
  <c r="P55" i="6" s="1"/>
  <c r="D72" i="6"/>
  <c r="N77" i="6"/>
  <c r="O77" i="6" s="1"/>
  <c r="P77" i="6" s="1"/>
  <c r="F94" i="6"/>
  <c r="J94" i="6"/>
  <c r="G94" i="6"/>
  <c r="K94" i="6"/>
  <c r="C105" i="6"/>
  <c r="G105" i="6"/>
  <c r="K105" i="6"/>
  <c r="N96" i="6"/>
  <c r="O96" i="6" s="1"/>
  <c r="P96" i="6" s="1"/>
  <c r="N101" i="6"/>
  <c r="O101" i="6" s="1"/>
  <c r="P101" i="6" s="1"/>
  <c r="E116" i="6"/>
  <c r="I116" i="6"/>
  <c r="M116" i="6"/>
  <c r="N111" i="6"/>
  <c r="O111" i="6" s="1"/>
  <c r="P111" i="6" s="1"/>
  <c r="N123" i="6"/>
  <c r="O123" i="6" s="1"/>
  <c r="P123" i="6" s="1"/>
  <c r="F138" i="6"/>
  <c r="J138" i="6"/>
  <c r="C138" i="6"/>
  <c r="G138" i="6"/>
  <c r="K138" i="6"/>
  <c r="N2356" i="5"/>
  <c r="O2356" i="5" s="1"/>
  <c r="P2356" i="5" s="1"/>
  <c r="N2390" i="5"/>
  <c r="O2390" i="5" s="1"/>
  <c r="P2390" i="5" s="1"/>
  <c r="N2866" i="5"/>
  <c r="O2866" i="5" s="1"/>
  <c r="N3087" i="5"/>
  <c r="O3087" i="5" s="1"/>
  <c r="N3104" i="5"/>
  <c r="O3104" i="5" s="1"/>
  <c r="P3104" i="5" s="1"/>
  <c r="N3172" i="5"/>
  <c r="O3172" i="5" s="1"/>
  <c r="P3172" i="5" s="1"/>
  <c r="N3223" i="5"/>
  <c r="O3223" i="5" s="1"/>
  <c r="N3240" i="5"/>
  <c r="O3240" i="5" s="1"/>
  <c r="F17" i="6"/>
  <c r="J17" i="6"/>
  <c r="N9" i="6"/>
  <c r="O9" i="6" s="1"/>
  <c r="P9" i="6" s="1"/>
  <c r="N13" i="6"/>
  <c r="O13" i="6" s="1"/>
  <c r="P13" i="6" s="1"/>
  <c r="F28" i="6"/>
  <c r="J28" i="6"/>
  <c r="N20" i="6"/>
  <c r="O20" i="6" s="1"/>
  <c r="P20" i="6" s="1"/>
  <c r="N24" i="6"/>
  <c r="O24" i="6" s="1"/>
  <c r="P24" i="6" s="1"/>
  <c r="H39" i="6"/>
  <c r="L39" i="6"/>
  <c r="N34" i="6"/>
  <c r="O34" i="6" s="1"/>
  <c r="P34" i="6" s="1"/>
  <c r="I50" i="6"/>
  <c r="M50" i="6"/>
  <c r="J50" i="6"/>
  <c r="C61" i="6"/>
  <c r="G61" i="6"/>
  <c r="K61" i="6"/>
  <c r="E72" i="6"/>
  <c r="N64" i="6"/>
  <c r="O64" i="6" s="1"/>
  <c r="P64" i="6" s="1"/>
  <c r="N69" i="6"/>
  <c r="O69" i="6" s="1"/>
  <c r="P69" i="6" s="1"/>
  <c r="C83" i="6"/>
  <c r="G83" i="6"/>
  <c r="K83" i="6"/>
  <c r="N78" i="6"/>
  <c r="O78" i="6" s="1"/>
  <c r="P78" i="6" s="1"/>
  <c r="M83" i="6"/>
  <c r="D105" i="6"/>
  <c r="H105" i="6"/>
  <c r="L105" i="6"/>
  <c r="F116" i="6"/>
  <c r="J116" i="6"/>
  <c r="N110" i="6"/>
  <c r="O110" i="6" s="1"/>
  <c r="P110" i="6" s="1"/>
  <c r="D127" i="6"/>
  <c r="H127" i="6"/>
  <c r="L127" i="6"/>
  <c r="N132" i="6"/>
  <c r="O132" i="6" s="1"/>
  <c r="P132" i="6" s="1"/>
  <c r="N2747" i="5"/>
  <c r="O2747" i="5" s="1"/>
  <c r="N3121" i="5"/>
  <c r="O3121" i="5" s="1"/>
  <c r="N3138" i="5"/>
  <c r="O3138" i="5" s="1"/>
  <c r="C17" i="6"/>
  <c r="G17" i="6"/>
  <c r="K17" i="6"/>
  <c r="N8" i="6"/>
  <c r="O8" i="6" s="1"/>
  <c r="P8" i="6" s="1"/>
  <c r="N12" i="6"/>
  <c r="O12" i="6" s="1"/>
  <c r="P12" i="6" s="1"/>
  <c r="C28" i="6"/>
  <c r="G28" i="6"/>
  <c r="K28" i="6"/>
  <c r="N19" i="6"/>
  <c r="O19" i="6" s="1"/>
  <c r="P19" i="6" s="1"/>
  <c r="N23" i="6"/>
  <c r="O23" i="6" s="1"/>
  <c r="P23" i="6" s="1"/>
  <c r="C39" i="6"/>
  <c r="I39" i="6"/>
  <c r="M39" i="6"/>
  <c r="N31" i="6"/>
  <c r="O31" i="6" s="1"/>
  <c r="P31" i="6" s="1"/>
  <c r="N35" i="6"/>
  <c r="O35" i="6" s="1"/>
  <c r="P35" i="6" s="1"/>
  <c r="N44" i="6"/>
  <c r="O44" i="6" s="1"/>
  <c r="P44" i="6" s="1"/>
  <c r="N45" i="6"/>
  <c r="O45" i="6" s="1"/>
  <c r="P45" i="6" s="1"/>
  <c r="N49" i="6"/>
  <c r="O49" i="6" s="1"/>
  <c r="P49" i="6" s="1"/>
  <c r="H61" i="6"/>
  <c r="N52" i="6"/>
  <c r="O52" i="6" s="1"/>
  <c r="P52" i="6" s="1"/>
  <c r="N56" i="6"/>
  <c r="O56" i="6" s="1"/>
  <c r="P56" i="6" s="1"/>
  <c r="F72" i="6"/>
  <c r="J72" i="6"/>
  <c r="N65" i="6"/>
  <c r="O65" i="6" s="1"/>
  <c r="P65" i="6" s="1"/>
  <c r="N67" i="6"/>
  <c r="O67" i="6" s="1"/>
  <c r="P67" i="6" s="1"/>
  <c r="I72" i="6"/>
  <c r="N70" i="6"/>
  <c r="O70" i="6" s="1"/>
  <c r="P70" i="6" s="1"/>
  <c r="E83" i="6"/>
  <c r="I83" i="6"/>
  <c r="N84" i="6"/>
  <c r="O84" i="6" s="1"/>
  <c r="P84" i="6" s="1"/>
  <c r="H94" i="6"/>
  <c r="L94" i="6"/>
  <c r="N90" i="6"/>
  <c r="O90" i="6" s="1"/>
  <c r="P90" i="6" s="1"/>
  <c r="E105" i="6"/>
  <c r="I105" i="6"/>
  <c r="M105" i="6"/>
  <c r="C116" i="6"/>
  <c r="G116" i="6"/>
  <c r="K116" i="6"/>
  <c r="D138" i="6"/>
  <c r="H138" i="6"/>
  <c r="L138" i="6"/>
  <c r="C17" i="4"/>
  <c r="C61" i="4"/>
  <c r="M72" i="4"/>
  <c r="F23" i="3"/>
  <c r="F27" i="3"/>
  <c r="D17" i="4"/>
  <c r="N19" i="4"/>
  <c r="O19" i="4" s="1"/>
  <c r="P19" i="4" s="1"/>
  <c r="N30" i="4"/>
  <c r="O30" i="4" s="1"/>
  <c r="P30" i="4" s="1"/>
  <c r="D61" i="4"/>
  <c r="N62" i="4"/>
  <c r="O62" i="4" s="1"/>
  <c r="P62" i="4" s="1"/>
  <c r="D94" i="4"/>
  <c r="N95" i="4"/>
  <c r="O95" i="4" s="1"/>
  <c r="P95" i="4" s="1"/>
  <c r="N107" i="4"/>
  <c r="O107" i="4" s="1"/>
  <c r="P107" i="4" s="1"/>
  <c r="N140" i="4"/>
  <c r="O140" i="4" s="1"/>
  <c r="P140" i="4" s="1"/>
  <c r="E171" i="4"/>
  <c r="N198" i="4"/>
  <c r="O198" i="4" s="1"/>
  <c r="P198" i="4" s="1"/>
  <c r="N202" i="4"/>
  <c r="O202" i="4" s="1"/>
  <c r="P202" i="4" s="1"/>
  <c r="C215" i="4"/>
  <c r="G215" i="4"/>
  <c r="K215" i="4"/>
  <c r="P14" i="5"/>
  <c r="G17" i="4"/>
  <c r="G61" i="4"/>
  <c r="E72" i="4"/>
  <c r="C94" i="4"/>
  <c r="N139" i="4"/>
  <c r="O139" i="4" s="1"/>
  <c r="P139" i="4" s="1"/>
  <c r="N150" i="4"/>
  <c r="O150" i="4" s="1"/>
  <c r="P150" i="4" s="1"/>
  <c r="N154" i="4"/>
  <c r="O154" i="4" s="1"/>
  <c r="P154" i="4" s="1"/>
  <c r="E8" i="3"/>
  <c r="I8" i="3"/>
  <c r="M8" i="3"/>
  <c r="K11" i="3"/>
  <c r="I18" i="3"/>
  <c r="C19" i="3"/>
  <c r="C23" i="3"/>
  <c r="K23" i="3"/>
  <c r="C25" i="3"/>
  <c r="C83" i="4"/>
  <c r="C116" i="4"/>
  <c r="F149" i="4"/>
  <c r="N151" i="4"/>
  <c r="O151" i="4" s="1"/>
  <c r="P151" i="4" s="1"/>
  <c r="N153" i="4"/>
  <c r="O153" i="4" s="1"/>
  <c r="P153" i="4" s="1"/>
  <c r="N155" i="4"/>
  <c r="O155" i="4" s="1"/>
  <c r="P155" i="4" s="1"/>
  <c r="D204" i="4"/>
  <c r="L149" i="4"/>
  <c r="N42" i="4"/>
  <c r="O42" i="4" s="1"/>
  <c r="P42" i="4" s="1"/>
  <c r="N73" i="4"/>
  <c r="O73" i="4" s="1"/>
  <c r="P73" i="4" s="1"/>
  <c r="N106" i="4"/>
  <c r="O106" i="4" s="1"/>
  <c r="P106" i="4" s="1"/>
  <c r="E204" i="4"/>
  <c r="I204" i="4"/>
  <c r="M204" i="4"/>
  <c r="N195" i="4"/>
  <c r="O195" i="4" s="1"/>
  <c r="P195" i="4" s="1"/>
  <c r="N200" i="4"/>
  <c r="O200" i="4" s="1"/>
  <c r="P200" i="4" s="1"/>
  <c r="N211" i="4"/>
  <c r="O211" i="4" s="1"/>
  <c r="P211" i="4" s="1"/>
  <c r="P12" i="5"/>
  <c r="N172" i="4"/>
  <c r="O172" i="4" s="1"/>
  <c r="P172" i="4" s="1"/>
  <c r="N184" i="4"/>
  <c r="O184" i="4" s="1"/>
  <c r="P184" i="4" s="1"/>
  <c r="N206" i="4"/>
  <c r="O206" i="4" s="1"/>
  <c r="P206" i="4" s="1"/>
  <c r="O13" i="5"/>
  <c r="O19" i="5"/>
  <c r="N40" i="5"/>
  <c r="O65" i="5"/>
  <c r="O123" i="5"/>
  <c r="O125" i="5"/>
  <c r="O140" i="5"/>
  <c r="O143" i="5"/>
  <c r="N144" i="5"/>
  <c r="O144" i="5" s="1"/>
  <c r="N161" i="5"/>
  <c r="O161" i="5" s="1"/>
  <c r="O191" i="5"/>
  <c r="O194" i="5"/>
  <c r="N195" i="5"/>
  <c r="O195" i="5" s="1"/>
  <c r="O225" i="5"/>
  <c r="O242" i="5"/>
  <c r="N280" i="5"/>
  <c r="O320" i="5"/>
  <c r="O327" i="5"/>
  <c r="P333" i="5"/>
  <c r="O338" i="5"/>
  <c r="O344" i="5"/>
  <c r="P349" i="5"/>
  <c r="P354" i="5"/>
  <c r="P356" i="5"/>
  <c r="O364" i="5"/>
  <c r="P386" i="5"/>
  <c r="O388" i="5"/>
  <c r="O415" i="5"/>
  <c r="P429" i="5"/>
  <c r="P431" i="5"/>
  <c r="P448" i="5"/>
  <c r="P482" i="5"/>
  <c r="O497" i="5"/>
  <c r="O500" i="5"/>
  <c r="P517" i="5"/>
  <c r="P525" i="5"/>
  <c r="P527" i="5"/>
  <c r="P558" i="5"/>
  <c r="P565" i="5"/>
  <c r="P567" i="5"/>
  <c r="P575" i="5"/>
  <c r="O621" i="5"/>
  <c r="O623" i="5"/>
  <c r="P627" i="5"/>
  <c r="P629" i="5"/>
  <c r="O639" i="5"/>
  <c r="P650" i="5"/>
  <c r="P655" i="5"/>
  <c r="P658" i="5"/>
  <c r="O660" i="5"/>
  <c r="P667" i="5"/>
  <c r="O669" i="5"/>
  <c r="O684" i="5"/>
  <c r="P687" i="5"/>
  <c r="P702" i="5"/>
  <c r="O704" i="5"/>
  <c r="P712" i="5"/>
  <c r="O718" i="5"/>
  <c r="P721" i="5"/>
  <c r="O728" i="5"/>
  <c r="O735" i="5"/>
  <c r="O738" i="5"/>
  <c r="N739" i="5"/>
  <c r="O759" i="5"/>
  <c r="O770" i="5"/>
  <c r="P809" i="5"/>
  <c r="P30" i="5"/>
  <c r="O36" i="5"/>
  <c r="O48" i="5"/>
  <c r="P64" i="5"/>
  <c r="O72" i="5"/>
  <c r="O74" i="5"/>
  <c r="O99" i="5"/>
  <c r="O116" i="5"/>
  <c r="O118" i="5"/>
  <c r="P122" i="5"/>
  <c r="P124" i="5"/>
  <c r="P126" i="5"/>
  <c r="O134" i="5"/>
  <c r="P174" i="5"/>
  <c r="O185" i="5"/>
  <c r="P197" i="5"/>
  <c r="P208" i="5"/>
  <c r="O219" i="5"/>
  <c r="O231" i="5"/>
  <c r="O233" i="5"/>
  <c r="O236" i="5"/>
  <c r="P266" i="5"/>
  <c r="O276" i="5"/>
  <c r="O288" i="5"/>
  <c r="O300" i="5"/>
  <c r="O752" i="5"/>
  <c r="O755" i="5"/>
  <c r="N790" i="5"/>
  <c r="O790" i="5" s="1"/>
  <c r="N807" i="5"/>
  <c r="O824" i="5"/>
  <c r="O797" i="5"/>
  <c r="P810" i="5"/>
  <c r="O826" i="5"/>
  <c r="P837" i="5"/>
  <c r="P845" i="5"/>
  <c r="O881" i="5"/>
  <c r="O905" i="5"/>
  <c r="P908" i="5"/>
  <c r="O916" i="5"/>
  <c r="P923" i="5"/>
  <c r="O925" i="5"/>
  <c r="P939" i="5"/>
  <c r="P941" i="5"/>
  <c r="O945" i="5"/>
  <c r="O950" i="5"/>
  <c r="O956" i="5"/>
  <c r="O1052" i="5"/>
  <c r="P991" i="5"/>
  <c r="N1028" i="5"/>
  <c r="O1028" i="5" s="1"/>
  <c r="O831" i="5"/>
  <c r="O843" i="5"/>
  <c r="P854" i="5"/>
  <c r="P859" i="5"/>
  <c r="P862" i="5"/>
  <c r="O864" i="5"/>
  <c r="O871" i="5"/>
  <c r="O876" i="5"/>
  <c r="P883" i="5"/>
  <c r="P907" i="5"/>
  <c r="P922" i="5"/>
  <c r="P940" i="5"/>
  <c r="P947" i="5"/>
  <c r="O949" i="5"/>
  <c r="O951" i="5"/>
  <c r="P958" i="5"/>
  <c r="O974" i="5"/>
  <c r="O979" i="5"/>
  <c r="O997" i="5"/>
  <c r="O1014" i="5"/>
  <c r="N875" i="5"/>
  <c r="N909" i="5"/>
  <c r="P1025" i="5"/>
  <c r="P1030" i="5"/>
  <c r="O1031" i="5"/>
  <c r="O1103" i="5"/>
  <c r="O1105" i="5"/>
  <c r="O1107" i="5"/>
  <c r="O1109" i="5"/>
  <c r="O1120" i="5"/>
  <c r="O1122" i="5"/>
  <c r="N1130" i="5"/>
  <c r="O1130" i="5" s="1"/>
  <c r="O1134" i="5"/>
  <c r="O1144" i="5"/>
  <c r="N1154" i="5"/>
  <c r="O1170" i="5"/>
  <c r="O1177" i="5"/>
  <c r="G1184" i="5"/>
  <c r="O1204" i="5"/>
  <c r="O1211" i="5"/>
  <c r="N1250" i="5"/>
  <c r="O1250" i="5" s="1"/>
  <c r="F1267" i="5"/>
  <c r="O1273" i="5"/>
  <c r="O1288" i="5"/>
  <c r="O1297" i="5"/>
  <c r="O1302" i="5"/>
  <c r="O1305" i="5"/>
  <c r="O1317" i="5"/>
  <c r="N1318" i="5"/>
  <c r="N1369" i="5"/>
  <c r="O1369" i="5" s="1"/>
  <c r="O1411" i="5"/>
  <c r="O1441" i="5"/>
  <c r="N1149" i="5"/>
  <c r="D1198" i="5"/>
  <c r="N1252" i="5"/>
  <c r="O1434" i="5"/>
  <c r="O1436" i="5"/>
  <c r="N1437" i="5"/>
  <c r="O1437" i="5" s="1"/>
  <c r="P1450" i="5"/>
  <c r="O1477" i="5"/>
  <c r="N1488" i="5"/>
  <c r="O1511" i="5"/>
  <c r="D50" i="6"/>
  <c r="N41" i="6"/>
  <c r="O41" i="6" s="1"/>
  <c r="P41" i="6" s="1"/>
  <c r="P1438" i="5"/>
  <c r="O1484" i="5"/>
  <c r="O1489" i="5"/>
  <c r="O1513" i="5"/>
  <c r="N1045" i="5"/>
  <c r="P1068" i="5"/>
  <c r="O1070" i="5"/>
  <c r="O1076" i="5"/>
  <c r="P1092" i="5"/>
  <c r="N1096" i="5"/>
  <c r="O1096" i="5" s="1"/>
  <c r="P1102" i="5"/>
  <c r="P1104" i="5"/>
  <c r="P1106" i="5"/>
  <c r="P1108" i="5"/>
  <c r="P1110" i="5"/>
  <c r="O1112" i="5"/>
  <c r="O1116" i="5"/>
  <c r="P1119" i="5"/>
  <c r="P1121" i="5"/>
  <c r="O1126" i="5"/>
  <c r="P1143" i="5"/>
  <c r="F1184" i="5"/>
  <c r="O1214" i="5"/>
  <c r="N1218" i="5"/>
  <c r="P1223" i="5"/>
  <c r="D1233" i="5"/>
  <c r="O1235" i="5"/>
  <c r="E1267" i="5"/>
  <c r="P1269" i="5"/>
  <c r="O1271" i="5"/>
  <c r="P1274" i="5"/>
  <c r="P1287" i="5"/>
  <c r="O1291" i="5"/>
  <c r="P1316" i="5"/>
  <c r="O1358" i="5"/>
  <c r="O1365" i="5"/>
  <c r="P1371" i="5"/>
  <c r="P1401" i="5"/>
  <c r="O1409" i="5"/>
  <c r="P1412" i="5"/>
  <c r="O1418" i="5"/>
  <c r="O1426" i="5"/>
  <c r="P1435" i="5"/>
  <c r="O1443" i="5"/>
  <c r="O1503" i="5"/>
  <c r="N1625" i="5"/>
  <c r="O1642" i="5"/>
  <c r="F1693" i="5"/>
  <c r="N1693" i="5" s="1"/>
  <c r="N1706" i="5"/>
  <c r="D1710" i="5"/>
  <c r="N1744" i="5"/>
  <c r="N1761" i="5"/>
  <c r="O1761" i="5" s="1"/>
  <c r="P1811" i="5"/>
  <c r="P1864" i="5"/>
  <c r="P1867" i="5"/>
  <c r="O1871" i="5"/>
  <c r="P1881" i="5"/>
  <c r="N1999" i="5"/>
  <c r="O1999" i="5" s="1"/>
  <c r="P1831" i="5"/>
  <c r="O1859" i="5"/>
  <c r="O1920" i="5"/>
  <c r="O1963" i="5"/>
  <c r="O1978" i="5"/>
  <c r="O1981" i="5"/>
  <c r="O1989" i="5"/>
  <c r="O2029" i="5"/>
  <c r="P1801" i="5"/>
  <c r="O1814" i="5"/>
  <c r="N1829" i="5"/>
  <c r="O1869" i="5"/>
  <c r="O1873" i="5"/>
  <c r="P1884" i="5"/>
  <c r="P1893" i="5"/>
  <c r="P1983" i="5"/>
  <c r="P2014" i="5"/>
  <c r="O2118" i="5"/>
  <c r="O1524" i="5"/>
  <c r="P1528" i="5"/>
  <c r="P1535" i="5"/>
  <c r="P1552" i="5"/>
  <c r="O1554" i="5"/>
  <c r="P1560" i="5"/>
  <c r="O1562" i="5"/>
  <c r="O1564" i="5"/>
  <c r="P1577" i="5"/>
  <c r="O1579" i="5"/>
  <c r="O1581" i="5"/>
  <c r="O1583" i="5"/>
  <c r="O1585" i="5"/>
  <c r="P1599" i="5"/>
  <c r="O1626" i="5"/>
  <c r="P1672" i="5"/>
  <c r="O1674" i="5"/>
  <c r="O1678" i="5"/>
  <c r="O1694" i="5"/>
  <c r="O1697" i="5"/>
  <c r="O1708" i="5"/>
  <c r="O1713" i="5"/>
  <c r="P1716" i="5"/>
  <c r="P1723" i="5"/>
  <c r="P1726" i="5"/>
  <c r="P1742" i="5"/>
  <c r="O1745" i="5"/>
  <c r="O1748" i="5"/>
  <c r="O1758" i="5"/>
  <c r="P1763" i="5"/>
  <c r="O1765" i="5"/>
  <c r="P1768" i="5"/>
  <c r="P1770" i="5"/>
  <c r="P1772" i="5"/>
  <c r="O1774" i="5"/>
  <c r="P1777" i="5"/>
  <c r="P1784" i="5"/>
  <c r="P1791" i="5"/>
  <c r="P1794" i="5"/>
  <c r="N1795" i="5"/>
  <c r="N1863" i="5"/>
  <c r="O1876" i="5"/>
  <c r="O1886" i="5"/>
  <c r="O1895" i="5"/>
  <c r="O1927" i="5"/>
  <c r="O1972" i="5"/>
  <c r="O1995" i="5"/>
  <c r="O2023" i="5"/>
  <c r="O1810" i="5"/>
  <c r="O1816" i="5"/>
  <c r="O1819" i="5"/>
  <c r="O1861" i="5"/>
  <c r="O2006" i="5"/>
  <c r="O2013" i="5"/>
  <c r="O2019" i="5"/>
  <c r="O2041" i="5"/>
  <c r="O2051" i="5"/>
  <c r="P2074" i="5"/>
  <c r="O2080" i="5"/>
  <c r="O2086" i="5"/>
  <c r="P2103" i="5"/>
  <c r="P2109" i="5"/>
  <c r="P2111" i="5"/>
  <c r="O2115" i="5"/>
  <c r="P2120" i="5"/>
  <c r="P2171" i="5"/>
  <c r="O2187" i="5"/>
  <c r="O2193" i="5"/>
  <c r="O2205" i="5"/>
  <c r="O2222" i="5"/>
  <c r="P2279" i="5"/>
  <c r="O2292" i="5"/>
  <c r="O2035" i="5"/>
  <c r="L2067" i="5"/>
  <c r="P2241" i="5"/>
  <c r="O2280" i="5"/>
  <c r="C2050" i="5"/>
  <c r="M2067" i="5"/>
  <c r="P2069" i="5"/>
  <c r="O2081" i="5"/>
  <c r="O2087" i="5"/>
  <c r="P2108" i="5"/>
  <c r="P2110" i="5"/>
  <c r="P2112" i="5"/>
  <c r="O2114" i="5"/>
  <c r="P2117" i="5"/>
  <c r="P2121" i="5"/>
  <c r="P2138" i="5"/>
  <c r="O2154" i="5"/>
  <c r="P2158" i="5"/>
  <c r="P2165" i="5"/>
  <c r="P2168" i="5"/>
  <c r="O2192" i="5"/>
  <c r="P2199" i="5"/>
  <c r="P2224" i="5"/>
  <c r="P2281" i="5"/>
  <c r="O2424" i="5"/>
  <c r="N1880" i="5"/>
  <c r="O1880" i="5" s="1"/>
  <c r="N1931" i="5"/>
  <c r="N1982" i="5"/>
  <c r="O1982" i="5" s="1"/>
  <c r="L63" i="6"/>
  <c r="P2037" i="5"/>
  <c r="P2040" i="5"/>
  <c r="P2042" i="5"/>
  <c r="O2047" i="5"/>
  <c r="L2050" i="5"/>
  <c r="P2057" i="5"/>
  <c r="O2063" i="5"/>
  <c r="P2258" i="5"/>
  <c r="O2261" i="5"/>
  <c r="O2278" i="5"/>
  <c r="O2267" i="5"/>
  <c r="O2272" i="5"/>
  <c r="O2275" i="5"/>
  <c r="N2339" i="5"/>
  <c r="O2352" i="5"/>
  <c r="O2357" i="5"/>
  <c r="O2392" i="5"/>
  <c r="O2432" i="5"/>
  <c r="N2458" i="5"/>
  <c r="O2474" i="5"/>
  <c r="O2475" i="5"/>
  <c r="O2481" i="5"/>
  <c r="O2500" i="5"/>
  <c r="P2528" i="5"/>
  <c r="O2489" i="5"/>
  <c r="O2522" i="5"/>
  <c r="P2306" i="5"/>
  <c r="P2309" i="5"/>
  <c r="P2312" i="5"/>
  <c r="P2318" i="5"/>
  <c r="P2323" i="5"/>
  <c r="P2326" i="5"/>
  <c r="P2341" i="5"/>
  <c r="O2343" i="5"/>
  <c r="O2358" i="5"/>
  <c r="P2362" i="5"/>
  <c r="P2375" i="5"/>
  <c r="O2397" i="5"/>
  <c r="O2431" i="5"/>
  <c r="O2437" i="5"/>
  <c r="P2447" i="5"/>
  <c r="P2449" i="5"/>
  <c r="P2464" i="5"/>
  <c r="P2471" i="5"/>
  <c r="N2492" i="5"/>
  <c r="O2506" i="5"/>
  <c r="N2509" i="5"/>
  <c r="P2515" i="5"/>
  <c r="O2524" i="5"/>
  <c r="O2313" i="5"/>
  <c r="O2335" i="5"/>
  <c r="O2340" i="5"/>
  <c r="N2373" i="5"/>
  <c r="O2373" i="5" s="1"/>
  <c r="O2380" i="5"/>
  <c r="O2409" i="5"/>
  <c r="N2441" i="5"/>
  <c r="O2441" i="5" s="1"/>
  <c r="O2448" i="5"/>
  <c r="O2454" i="5"/>
  <c r="O2459" i="5"/>
  <c r="O2472" i="5"/>
  <c r="O2510" i="5"/>
  <c r="P2517" i="5"/>
  <c r="O2491" i="5"/>
  <c r="O2523" i="5"/>
  <c r="O2525" i="5"/>
  <c r="N2526" i="5"/>
  <c r="O2557" i="5"/>
  <c r="O2559" i="5"/>
  <c r="N2560" i="5"/>
  <c r="O2560" i="5" s="1"/>
  <c r="O2580" i="5"/>
  <c r="O2607" i="5"/>
  <c r="N2628" i="5"/>
  <c r="O2628" i="5" s="1"/>
  <c r="O2632" i="5"/>
  <c r="N2645" i="5"/>
  <c r="O2645" i="5" s="1"/>
  <c r="O2649" i="5"/>
  <c r="N2662" i="5"/>
  <c r="O2662" i="5" s="1"/>
  <c r="O2666" i="5"/>
  <c r="O2683" i="5"/>
  <c r="N2696" i="5"/>
  <c r="O2696" i="5" s="1"/>
  <c r="O2700" i="5"/>
  <c r="O2754" i="5"/>
  <c r="O2771" i="5"/>
  <c r="P2816" i="5"/>
  <c r="P2885" i="5"/>
  <c r="N2832" i="5"/>
  <c r="O2832" i="5" s="1"/>
  <c r="O2900" i="5"/>
  <c r="O2530" i="5"/>
  <c r="P2540" i="5"/>
  <c r="O2542" i="5"/>
  <c r="O2558" i="5"/>
  <c r="P2575" i="5"/>
  <c r="P2596" i="5"/>
  <c r="N2679" i="5"/>
  <c r="O2734" i="5"/>
  <c r="P2761" i="5"/>
  <c r="N2764" i="5"/>
  <c r="O2828" i="5"/>
  <c r="O2833" i="5"/>
  <c r="N2883" i="5"/>
  <c r="O2883" i="5" s="1"/>
  <c r="O2516" i="5"/>
  <c r="O2518" i="5"/>
  <c r="O2527" i="5"/>
  <c r="O2532" i="5"/>
  <c r="O2539" i="5"/>
  <c r="O2576" i="5"/>
  <c r="N2577" i="5"/>
  <c r="N2594" i="5"/>
  <c r="O2601" i="5"/>
  <c r="O2613" i="5"/>
  <c r="O2624" i="5"/>
  <c r="O2717" i="5"/>
  <c r="O2737" i="5"/>
  <c r="O2765" i="5"/>
  <c r="O2781" i="5"/>
  <c r="O3004" i="5"/>
  <c r="O2868" i="5"/>
  <c r="O2902" i="5"/>
  <c r="N2815" i="5"/>
  <c r="O2879" i="5"/>
  <c r="P2891" i="5"/>
  <c r="O2919" i="5"/>
  <c r="O3066" i="5"/>
  <c r="O3078" i="5"/>
  <c r="O2987" i="5"/>
  <c r="O3038" i="5"/>
  <c r="N3070" i="5"/>
  <c r="O3070" i="5" s="1"/>
  <c r="P3072" i="5"/>
  <c r="P3077" i="5"/>
  <c r="O2970" i="5"/>
  <c r="P3060" i="5"/>
  <c r="O3071" i="5"/>
  <c r="O3094" i="5"/>
  <c r="O3021" i="5"/>
  <c r="P3183" i="5"/>
  <c r="N2968" i="5"/>
  <c r="N2985" i="5"/>
  <c r="N3002" i="5"/>
  <c r="O3002" i="5" s="1"/>
  <c r="N3019" i="5"/>
  <c r="O3019" i="5" s="1"/>
  <c r="N3036" i="5"/>
  <c r="N3053" i="5"/>
  <c r="O3053" i="5" s="1"/>
  <c r="O3083" i="5"/>
  <c r="P3171" i="5"/>
  <c r="P3178" i="5"/>
  <c r="O3076" i="5"/>
  <c r="P3106" i="5"/>
  <c r="O2936" i="5"/>
  <c r="O2953" i="5"/>
  <c r="O2964" i="5"/>
  <c r="O3095" i="5"/>
  <c r="P3128" i="5"/>
  <c r="P3139" i="5"/>
  <c r="P3151" i="5"/>
  <c r="N3155" i="5"/>
  <c r="O3174" i="5"/>
  <c r="P3247" i="5"/>
  <c r="P3102" i="5"/>
  <c r="O3156" i="5"/>
  <c r="O3181" i="5"/>
  <c r="P3110" i="5"/>
  <c r="P3117" i="5"/>
  <c r="P3134" i="5"/>
  <c r="P3145" i="5"/>
  <c r="P3153" i="5"/>
  <c r="P3188" i="5"/>
  <c r="O3196" i="5"/>
  <c r="P3185" i="5"/>
  <c r="O3195" i="5"/>
  <c r="P3244" i="5"/>
  <c r="O3182" i="5"/>
  <c r="O3118" i="5"/>
  <c r="O3127" i="5"/>
  <c r="O3129" i="5"/>
  <c r="O3144" i="5"/>
  <c r="O3146" i="5"/>
  <c r="O3152" i="5"/>
  <c r="O3154" i="5"/>
  <c r="O3170" i="5"/>
  <c r="O3179" i="5"/>
  <c r="O3180" i="5"/>
  <c r="P3208" i="5"/>
  <c r="M72" i="6"/>
  <c r="O3225" i="5"/>
  <c r="P3253" i="5"/>
  <c r="N3257" i="5"/>
  <c r="O3257" i="5" s="1"/>
  <c r="N51" i="6"/>
  <c r="O51" i="6" s="1"/>
  <c r="P51" i="6" s="1"/>
  <c r="N68" i="6"/>
  <c r="O68" i="6" s="1"/>
  <c r="P68" i="6" s="1"/>
  <c r="D83" i="6"/>
  <c r="N73" i="6"/>
  <c r="O73" i="6" s="1"/>
  <c r="P73" i="6" s="1"/>
  <c r="H83" i="6"/>
  <c r="L83" i="6"/>
  <c r="N87" i="6"/>
  <c r="O87" i="6" s="1"/>
  <c r="P87" i="6" s="1"/>
  <c r="N88" i="6"/>
  <c r="O88" i="6" s="1"/>
  <c r="P88" i="6" s="1"/>
  <c r="N99" i="6"/>
  <c r="O99" i="6" s="1"/>
  <c r="P99" i="6" s="1"/>
  <c r="N100" i="6"/>
  <c r="O100" i="6" s="1"/>
  <c r="P100" i="6" s="1"/>
  <c r="N112" i="6"/>
  <c r="O112" i="6" s="1"/>
  <c r="P112" i="6" s="1"/>
  <c r="N113" i="6"/>
  <c r="O113" i="6" s="1"/>
  <c r="P113" i="6" s="1"/>
  <c r="E127" i="6"/>
  <c r="N118" i="6"/>
  <c r="O118" i="6" s="1"/>
  <c r="P118" i="6" s="1"/>
  <c r="I127" i="6"/>
  <c r="M127" i="6"/>
  <c r="N129" i="6"/>
  <c r="O129" i="6" s="1"/>
  <c r="P129" i="6" s="1"/>
  <c r="N7" i="6"/>
  <c r="O7" i="6" s="1"/>
  <c r="P7" i="6" s="1"/>
  <c r="D28" i="6"/>
  <c r="N62" i="6"/>
  <c r="O62" i="6" s="1"/>
  <c r="P62" i="6" s="1"/>
  <c r="N85" i="6"/>
  <c r="O85" i="6" s="1"/>
  <c r="P85" i="6" s="1"/>
  <c r="C94" i="6"/>
  <c r="F61" i="6"/>
  <c r="J61" i="6"/>
  <c r="C72" i="6"/>
  <c r="F83" i="6"/>
  <c r="J83" i="6"/>
  <c r="N106" i="6"/>
  <c r="O106" i="6" s="1"/>
  <c r="P106" i="6" s="1"/>
  <c r="N109" i="6"/>
  <c r="O109" i="6" s="1"/>
  <c r="P109" i="6" s="1"/>
  <c r="N122" i="6"/>
  <c r="O122" i="6" s="1"/>
  <c r="P122" i="6" s="1"/>
  <c r="E138" i="6"/>
  <c r="N128" i="6"/>
  <c r="O128" i="6" s="1"/>
  <c r="P128" i="6" s="1"/>
  <c r="D61" i="6"/>
  <c r="N133" i="6"/>
  <c r="O133" i="6" s="1"/>
  <c r="P133" i="6" s="1"/>
  <c r="D94" i="6"/>
  <c r="N95" i="6"/>
  <c r="O95" i="6" s="1"/>
  <c r="P95" i="6" s="1"/>
  <c r="D116" i="6"/>
  <c r="L162" i="4" l="1"/>
  <c r="L19" i="3" s="1"/>
  <c r="L8" i="2" s="1"/>
  <c r="D26" i="3"/>
  <c r="G149" i="4"/>
  <c r="I26" i="3"/>
  <c r="E25" i="3"/>
  <c r="J127" i="4"/>
  <c r="J22" i="3"/>
  <c r="J11" i="2" s="1"/>
  <c r="J11" i="1" s="1"/>
  <c r="M83" i="4"/>
  <c r="N1113" i="5"/>
  <c r="E127" i="4"/>
  <c r="N82" i="4"/>
  <c r="O82" i="4" s="1"/>
  <c r="P82" i="4" s="1"/>
  <c r="H25" i="3"/>
  <c r="H14" i="2" s="1"/>
  <c r="H14" i="1" s="1"/>
  <c r="J7" i="2"/>
  <c r="J7" i="1" s="1"/>
  <c r="I149" i="4"/>
  <c r="J27" i="3"/>
  <c r="J16" i="2" s="1"/>
  <c r="J16" i="1" s="1"/>
  <c r="K138" i="4"/>
  <c r="F22" i="3"/>
  <c r="L22" i="3"/>
  <c r="C15" i="2"/>
  <c r="E16" i="2"/>
  <c r="E16" i="1" s="1"/>
  <c r="K14" i="2"/>
  <c r="K14" i="1" s="1"/>
  <c r="L127" i="4"/>
  <c r="D7" i="1"/>
  <c r="F13" i="2"/>
  <c r="K83" i="4"/>
  <c r="M15" i="2"/>
  <c r="M15" i="1" s="1"/>
  <c r="K16" i="2"/>
  <c r="K16" i="1" s="1"/>
  <c r="N47" i="3"/>
  <c r="O47" i="3" s="1"/>
  <c r="P47" i="3" s="1"/>
  <c r="E9" i="2"/>
  <c r="E9" i="1" s="1"/>
  <c r="J14" i="2"/>
  <c r="J14" i="1" s="1"/>
  <c r="G14" i="2"/>
  <c r="G14" i="1" s="1"/>
  <c r="M16" i="2"/>
  <c r="M16" i="1" s="1"/>
  <c r="N38" i="3"/>
  <c r="O38" i="3" s="1"/>
  <c r="P38" i="3" s="1"/>
  <c r="N118" i="4"/>
  <c r="O118" i="4" s="1"/>
  <c r="P118" i="4" s="1"/>
  <c r="G226" i="4"/>
  <c r="F13" i="1"/>
  <c r="D12" i="2"/>
  <c r="D12" i="1" s="1"/>
  <c r="N120" i="4"/>
  <c r="O120" i="4" s="1"/>
  <c r="P120" i="4" s="1"/>
  <c r="G13" i="2"/>
  <c r="G13" i="1" s="1"/>
  <c r="C16" i="2"/>
  <c r="O10" i="3"/>
  <c r="P10" i="3" s="1"/>
  <c r="G7" i="1"/>
  <c r="D14" i="2"/>
  <c r="D14" i="1" s="1"/>
  <c r="I11" i="2"/>
  <c r="I11" i="1" s="1"/>
  <c r="E19" i="3"/>
  <c r="E8" i="2" s="1"/>
  <c r="E8" i="1" s="1"/>
  <c r="L16" i="2"/>
  <c r="L16" i="1" s="1"/>
  <c r="D138" i="4"/>
  <c r="J9" i="2"/>
  <c r="J9" i="1" s="1"/>
  <c r="H13" i="2"/>
  <c r="H13" i="1" s="1"/>
  <c r="D9" i="2"/>
  <c r="D9" i="1" s="1"/>
  <c r="C11" i="2"/>
  <c r="C11" i="1" s="1"/>
  <c r="I39" i="3"/>
  <c r="E14" i="2"/>
  <c r="E14" i="1" s="1"/>
  <c r="M39" i="3"/>
  <c r="J149" i="4"/>
  <c r="I13" i="2"/>
  <c r="I13" i="1" s="1"/>
  <c r="D13" i="2"/>
  <c r="D13" i="1" s="1"/>
  <c r="L11" i="2"/>
  <c r="L11" i="1" s="1"/>
  <c r="F226" i="4"/>
  <c r="I16" i="2"/>
  <c r="I16" i="1" s="1"/>
  <c r="I14" i="2"/>
  <c r="I14" i="1" s="1"/>
  <c r="H11" i="1"/>
  <c r="G17" i="3"/>
  <c r="L12" i="2"/>
  <c r="L12" i="1" s="1"/>
  <c r="K15" i="2"/>
  <c r="K15" i="1" s="1"/>
  <c r="M11" i="2"/>
  <c r="M11" i="1" s="1"/>
  <c r="G15" i="2"/>
  <c r="G15" i="1" s="1"/>
  <c r="J15" i="2"/>
  <c r="J15" i="1" s="1"/>
  <c r="D39" i="3"/>
  <c r="N30" i="6"/>
  <c r="O30" i="6" s="1"/>
  <c r="P30" i="6" s="1"/>
  <c r="G16" i="2"/>
  <c r="G16" i="1" s="1"/>
  <c r="C50" i="3"/>
  <c r="C28" i="2"/>
  <c r="L26" i="3"/>
  <c r="L15" i="2" s="1"/>
  <c r="L15" i="1" s="1"/>
  <c r="M9" i="2"/>
  <c r="M9" i="1" s="1"/>
  <c r="I15" i="2"/>
  <c r="I15" i="1" s="1"/>
  <c r="K39" i="3"/>
  <c r="F15" i="2"/>
  <c r="F15" i="1" s="1"/>
  <c r="L39" i="3"/>
  <c r="G28" i="2"/>
  <c r="N28" i="4"/>
  <c r="O28" i="4" s="1"/>
  <c r="P28" i="4" s="1"/>
  <c r="M13" i="2"/>
  <c r="M13" i="1" s="1"/>
  <c r="G50" i="3"/>
  <c r="G138" i="4"/>
  <c r="C10" i="2"/>
  <c r="C10" i="1" s="1"/>
  <c r="N31" i="3"/>
  <c r="O31" i="3" s="1"/>
  <c r="P31" i="3" s="1"/>
  <c r="H15" i="2"/>
  <c r="H15" i="1" s="1"/>
  <c r="E39" i="3"/>
  <c r="D83" i="4"/>
  <c r="I12" i="2"/>
  <c r="I12" i="1" s="1"/>
  <c r="E15" i="2"/>
  <c r="E15" i="1" s="1"/>
  <c r="F39" i="3"/>
  <c r="N132" i="4"/>
  <c r="O132" i="4" s="1"/>
  <c r="P132" i="4" s="1"/>
  <c r="H16" i="2"/>
  <c r="H16" i="1" s="1"/>
  <c r="K11" i="2"/>
  <c r="K11" i="1" s="1"/>
  <c r="C226" i="4"/>
  <c r="F12" i="2"/>
  <c r="F12" i="1" s="1"/>
  <c r="N35" i="3"/>
  <c r="O35" i="3" s="1"/>
  <c r="P35" i="3" s="1"/>
  <c r="L72" i="6"/>
  <c r="N72" i="6" s="1"/>
  <c r="O72" i="6" s="1"/>
  <c r="P72" i="6" s="1"/>
  <c r="C13" i="2"/>
  <c r="C13" i="1" s="1"/>
  <c r="F11" i="2"/>
  <c r="F11" i="1" s="1"/>
  <c r="G39" i="3"/>
  <c r="G11" i="2"/>
  <c r="G11" i="1" s="1"/>
  <c r="F7" i="2"/>
  <c r="F7" i="1" s="1"/>
  <c r="N221" i="4"/>
  <c r="O221" i="4" s="1"/>
  <c r="P221" i="4" s="1"/>
  <c r="N81" i="4"/>
  <c r="O81" i="4" s="1"/>
  <c r="P81" i="4" s="1"/>
  <c r="K28" i="2"/>
  <c r="N182" i="4"/>
  <c r="O182" i="4" s="1"/>
  <c r="P182" i="4" s="1"/>
  <c r="N50" i="4"/>
  <c r="O50" i="4" s="1"/>
  <c r="P50" i="4" s="1"/>
  <c r="N29" i="3"/>
  <c r="O29" i="3" s="1"/>
  <c r="P29" i="3" s="1"/>
  <c r="N23" i="2"/>
  <c r="O23" i="2" s="1"/>
  <c r="P23" i="2" s="1"/>
  <c r="E28" i="2"/>
  <c r="N160" i="4"/>
  <c r="O160" i="4" s="1"/>
  <c r="P160" i="4" s="1"/>
  <c r="C9" i="2"/>
  <c r="C9" i="1" s="1"/>
  <c r="N116" i="4"/>
  <c r="O116" i="4" s="1"/>
  <c r="P116" i="4" s="1"/>
  <c r="N63" i="6"/>
  <c r="O63" i="6" s="1"/>
  <c r="P63" i="6" s="1"/>
  <c r="H83" i="4"/>
  <c r="G8" i="2"/>
  <c r="G8" i="1" s="1"/>
  <c r="K50" i="3"/>
  <c r="D19" i="3"/>
  <c r="D8" i="2" s="1"/>
  <c r="D8" i="1" s="1"/>
  <c r="N39" i="4"/>
  <c r="O39" i="4" s="1"/>
  <c r="P39" i="4" s="1"/>
  <c r="N13" i="3"/>
  <c r="O13" i="3" s="1"/>
  <c r="P13" i="3" s="1"/>
  <c r="N105" i="6"/>
  <c r="O105" i="6" s="1"/>
  <c r="P105" i="6" s="1"/>
  <c r="K12" i="2"/>
  <c r="K12" i="1" s="1"/>
  <c r="F16" i="2"/>
  <c r="F16" i="1" s="1"/>
  <c r="K226" i="4"/>
  <c r="D50" i="3"/>
  <c r="J12" i="2"/>
  <c r="J12" i="1" s="1"/>
  <c r="E12" i="2"/>
  <c r="E12" i="1" s="1"/>
  <c r="L17" i="3"/>
  <c r="N36" i="3"/>
  <c r="O36" i="3" s="1"/>
  <c r="P36" i="3" s="1"/>
  <c r="D226" i="4"/>
  <c r="N8" i="3"/>
  <c r="O8" i="3" s="1"/>
  <c r="P8" i="3" s="1"/>
  <c r="N24" i="2"/>
  <c r="O24" i="2" s="1"/>
  <c r="P24" i="2" s="1"/>
  <c r="E11" i="2"/>
  <c r="E11" i="1" s="1"/>
  <c r="G12" i="2"/>
  <c r="G12" i="1" s="1"/>
  <c r="N22" i="2"/>
  <c r="O22" i="2" s="1"/>
  <c r="P22" i="2" s="1"/>
  <c r="C7" i="2"/>
  <c r="C7" i="1" s="1"/>
  <c r="N94" i="6"/>
  <c r="O94" i="6" s="1"/>
  <c r="P94" i="6" s="1"/>
  <c r="N138" i="6"/>
  <c r="O138" i="6" s="1"/>
  <c r="P138" i="6" s="1"/>
  <c r="N28" i="6"/>
  <c r="O28" i="6" s="1"/>
  <c r="P28" i="6" s="1"/>
  <c r="N127" i="6"/>
  <c r="O127" i="6" s="1"/>
  <c r="P127" i="6" s="1"/>
  <c r="N94" i="4"/>
  <c r="O94" i="4" s="1"/>
  <c r="P94" i="4" s="1"/>
  <c r="C17" i="3"/>
  <c r="N222" i="4"/>
  <c r="O222" i="4" s="1"/>
  <c r="P222" i="4" s="1"/>
  <c r="H12" i="2"/>
  <c r="H12" i="1" s="1"/>
  <c r="E50" i="3"/>
  <c r="D28" i="2"/>
  <c r="K8" i="2"/>
  <c r="K8" i="1" s="1"/>
  <c r="N44" i="3"/>
  <c r="O44" i="3" s="1"/>
  <c r="P44" i="3" s="1"/>
  <c r="H39" i="3"/>
  <c r="J39" i="3"/>
  <c r="N116" i="6"/>
  <c r="O116" i="6" s="1"/>
  <c r="P116" i="6" s="1"/>
  <c r="N216" i="4"/>
  <c r="O216" i="4" s="1"/>
  <c r="P216" i="4" s="1"/>
  <c r="H8" i="2"/>
  <c r="H8" i="1" s="1"/>
  <c r="N43" i="3"/>
  <c r="O43" i="3" s="1"/>
  <c r="P43" i="3" s="1"/>
  <c r="N220" i="4"/>
  <c r="O220" i="4" s="1"/>
  <c r="P220" i="4" s="1"/>
  <c r="J13" i="2"/>
  <c r="J13" i="1" s="1"/>
  <c r="L14" i="2"/>
  <c r="L14" i="1" s="1"/>
  <c r="L13" i="2"/>
  <c r="L13" i="1" s="1"/>
  <c r="N146" i="4"/>
  <c r="O146" i="4" s="1"/>
  <c r="P146" i="4" s="1"/>
  <c r="N33" i="3"/>
  <c r="O33" i="3" s="1"/>
  <c r="P33" i="3" s="1"/>
  <c r="N46" i="3"/>
  <c r="O46" i="3" s="1"/>
  <c r="P46" i="3" s="1"/>
  <c r="N45" i="3"/>
  <c r="O45" i="3" s="1"/>
  <c r="P45" i="3" s="1"/>
  <c r="C39" i="3"/>
  <c r="D17" i="3"/>
  <c r="N24" i="3"/>
  <c r="O24" i="3" s="1"/>
  <c r="P24" i="3" s="1"/>
  <c r="N34" i="3"/>
  <c r="O34" i="3" s="1"/>
  <c r="P34" i="3" s="1"/>
  <c r="N50" i="6"/>
  <c r="O50" i="6" s="1"/>
  <c r="P50" i="6" s="1"/>
  <c r="N21" i="3"/>
  <c r="O21" i="3" s="1"/>
  <c r="P21" i="3" s="1"/>
  <c r="N9" i="3"/>
  <c r="O9" i="3" s="1"/>
  <c r="P9" i="3" s="1"/>
  <c r="N2067" i="5"/>
  <c r="O2067" i="5" s="1"/>
  <c r="P2067" i="5" s="1"/>
  <c r="N39" i="6"/>
  <c r="O39" i="6" s="1"/>
  <c r="P39" i="6" s="1"/>
  <c r="E226" i="4"/>
  <c r="J28" i="3"/>
  <c r="K9" i="2"/>
  <c r="K9" i="1" s="1"/>
  <c r="L9" i="2"/>
  <c r="L9" i="1" s="1"/>
  <c r="M12" i="2"/>
  <c r="M12" i="1" s="1"/>
  <c r="K13" i="2"/>
  <c r="K13" i="1" s="1"/>
  <c r="N105" i="4"/>
  <c r="O105" i="4" s="1"/>
  <c r="P105" i="4" s="1"/>
  <c r="N23" i="3"/>
  <c r="O23" i="3" s="1"/>
  <c r="P23" i="3" s="1"/>
  <c r="M28" i="3"/>
  <c r="N17" i="6"/>
  <c r="O17" i="6" s="1"/>
  <c r="P17" i="6" s="1"/>
  <c r="N83" i="6"/>
  <c r="O83" i="6" s="1"/>
  <c r="P83" i="6" s="1"/>
  <c r="N215" i="4"/>
  <c r="O215" i="4" s="1"/>
  <c r="P215" i="4" s="1"/>
  <c r="N11" i="3"/>
  <c r="O11" i="3" s="1"/>
  <c r="P11" i="3" s="1"/>
  <c r="E13" i="2"/>
  <c r="E13" i="1" s="1"/>
  <c r="N217" i="4"/>
  <c r="O217" i="4" s="1"/>
  <c r="P217" i="4" s="1"/>
  <c r="F41" i="3"/>
  <c r="N30" i="3"/>
  <c r="O30" i="3" s="1"/>
  <c r="P30" i="3" s="1"/>
  <c r="M226" i="4"/>
  <c r="M40" i="3"/>
  <c r="H226" i="4"/>
  <c r="H40" i="3"/>
  <c r="N15" i="3"/>
  <c r="O15" i="3" s="1"/>
  <c r="P15" i="3" s="1"/>
  <c r="D15" i="2"/>
  <c r="D11" i="2"/>
  <c r="D11" i="1" s="1"/>
  <c r="K28" i="3"/>
  <c r="K17" i="3"/>
  <c r="J226" i="4"/>
  <c r="J41" i="3"/>
  <c r="N12" i="3"/>
  <c r="O12" i="3" s="1"/>
  <c r="P12" i="3" s="1"/>
  <c r="J17" i="3"/>
  <c r="J8" i="2"/>
  <c r="H17" i="3"/>
  <c r="F17" i="3"/>
  <c r="F8" i="2"/>
  <c r="N16" i="3"/>
  <c r="O16" i="3" s="1"/>
  <c r="P16" i="3" s="1"/>
  <c r="D16" i="2"/>
  <c r="D16" i="1" s="1"/>
  <c r="N72" i="4"/>
  <c r="O72" i="4" s="1"/>
  <c r="P72" i="4" s="1"/>
  <c r="N193" i="4"/>
  <c r="O193" i="4" s="1"/>
  <c r="P193" i="4" s="1"/>
  <c r="I226" i="4"/>
  <c r="I40" i="3"/>
  <c r="L226" i="4"/>
  <c r="L40" i="3"/>
  <c r="P1164" i="5"/>
  <c r="P2662" i="5"/>
  <c r="P3257" i="5"/>
  <c r="P3019" i="5"/>
  <c r="P2645" i="5"/>
  <c r="P2441" i="5"/>
  <c r="P2560" i="5"/>
  <c r="P1880" i="5"/>
  <c r="P3002" i="5"/>
  <c r="P1982" i="5"/>
  <c r="P161" i="5"/>
  <c r="P3053" i="5"/>
  <c r="P1369" i="5"/>
  <c r="P195" i="5"/>
  <c r="P3146" i="5"/>
  <c r="P2683" i="5"/>
  <c r="P2649" i="5"/>
  <c r="P2607" i="5"/>
  <c r="P2358" i="5"/>
  <c r="P2489" i="5"/>
  <c r="P2474" i="5"/>
  <c r="P2432" i="5"/>
  <c r="P2272" i="5"/>
  <c r="P2254" i="5"/>
  <c r="P2019" i="5"/>
  <c r="P1927" i="5"/>
  <c r="P1886" i="5"/>
  <c r="P1694" i="5"/>
  <c r="P2271" i="5"/>
  <c r="P1897" i="5"/>
  <c r="P2052" i="5"/>
  <c r="P2169" i="5"/>
  <c r="P1965" i="5"/>
  <c r="P1659" i="5"/>
  <c r="P1437" i="5"/>
  <c r="P1591" i="5"/>
  <c r="P1454" i="5"/>
  <c r="P1365" i="5"/>
  <c r="F1198" i="5"/>
  <c r="H1184" i="5"/>
  <c r="F119" i="4"/>
  <c r="P1112" i="5"/>
  <c r="P1471" i="5"/>
  <c r="P1436" i="5"/>
  <c r="P1317" i="5"/>
  <c r="P1181" i="5"/>
  <c r="P1096" i="5"/>
  <c r="P1014" i="5"/>
  <c r="P843" i="5"/>
  <c r="P1250" i="5"/>
  <c r="P1130" i="5"/>
  <c r="P1052" i="5"/>
  <c r="P956" i="5"/>
  <c r="P916" i="5"/>
  <c r="P288" i="5"/>
  <c r="P233" i="5"/>
  <c r="P116" i="5"/>
  <c r="O807" i="5"/>
  <c r="P759" i="5"/>
  <c r="P500" i="5"/>
  <c r="P327" i="5"/>
  <c r="P225" i="5"/>
  <c r="P790" i="5"/>
  <c r="P552" i="5"/>
  <c r="P314" i="5"/>
  <c r="P229" i="5"/>
  <c r="P671" i="5"/>
  <c r="P620" i="5"/>
  <c r="C8" i="2"/>
  <c r="I8" i="2"/>
  <c r="I8" i="1" s="1"/>
  <c r="I17" i="3"/>
  <c r="P450" i="5"/>
  <c r="N61" i="4"/>
  <c r="O61" i="4" s="1"/>
  <c r="P61" i="4" s="1"/>
  <c r="L171" i="4"/>
  <c r="N171" i="4" s="1"/>
  <c r="O171" i="4" s="1"/>
  <c r="P171" i="4" s="1"/>
  <c r="N162" i="4"/>
  <c r="O162" i="4" s="1"/>
  <c r="P162" i="4" s="1"/>
  <c r="E7" i="1"/>
  <c r="P2936" i="5"/>
  <c r="P3071" i="5"/>
  <c r="P3078" i="5"/>
  <c r="P2902" i="5"/>
  <c r="P2798" i="5"/>
  <c r="P2883" i="5"/>
  <c r="P2771" i="5"/>
  <c r="P2491" i="5"/>
  <c r="P2454" i="5"/>
  <c r="P3180" i="5"/>
  <c r="P3144" i="5"/>
  <c r="P3196" i="5"/>
  <c r="P3189" i="5"/>
  <c r="O3036" i="5"/>
  <c r="O2968" i="5"/>
  <c r="P3021" i="5"/>
  <c r="P3038" i="5"/>
  <c r="O2985" i="5"/>
  <c r="P2866" i="5"/>
  <c r="P2765" i="5"/>
  <c r="P2717" i="5"/>
  <c r="P2624" i="5"/>
  <c r="P2527" i="5"/>
  <c r="O2815" i="5"/>
  <c r="P2632" i="5"/>
  <c r="P2559" i="5"/>
  <c r="O2594" i="5"/>
  <c r="P2448" i="5"/>
  <c r="P2431" i="5"/>
  <c r="P2343" i="5"/>
  <c r="O2679" i="5"/>
  <c r="P2500" i="5"/>
  <c r="P2424" i="5"/>
  <c r="P2280" i="5"/>
  <c r="P2205" i="5"/>
  <c r="P2187" i="5"/>
  <c r="P2080" i="5"/>
  <c r="P2041" i="5"/>
  <c r="P1819" i="5"/>
  <c r="P1810" i="5"/>
  <c r="P2023" i="5"/>
  <c r="O1931" i="5"/>
  <c r="P1713" i="5"/>
  <c r="P1678" i="5"/>
  <c r="P1583" i="5"/>
  <c r="P1564" i="5"/>
  <c r="P1524" i="5"/>
  <c r="P2118" i="5"/>
  <c r="P1873" i="5"/>
  <c r="P1869" i="5"/>
  <c r="P1814" i="5"/>
  <c r="P2029" i="5"/>
  <c r="P1989" i="5"/>
  <c r="P1978" i="5"/>
  <c r="P1812" i="5"/>
  <c r="N1710" i="5"/>
  <c r="P1642" i="5"/>
  <c r="P1539" i="5"/>
  <c r="P1503" i="5"/>
  <c r="P1409" i="5"/>
  <c r="P1358" i="5"/>
  <c r="P1235" i="5"/>
  <c r="O1218" i="5"/>
  <c r="P1168" i="5"/>
  <c r="P1076" i="5"/>
  <c r="P1775" i="5"/>
  <c r="O1625" i="5"/>
  <c r="O1744" i="5"/>
  <c r="P1434" i="5"/>
  <c r="O1252" i="5"/>
  <c r="P1556" i="5"/>
  <c r="P1297" i="5"/>
  <c r="P1288" i="5"/>
  <c r="P1273" i="5"/>
  <c r="N1267" i="5"/>
  <c r="P1211" i="5"/>
  <c r="P1204" i="5"/>
  <c r="P1177" i="5"/>
  <c r="P1170" i="5"/>
  <c r="O1154" i="5"/>
  <c r="P1144" i="5"/>
  <c r="P1134" i="5"/>
  <c r="P1122" i="5"/>
  <c r="P1109" i="5"/>
  <c r="P1105" i="5"/>
  <c r="P951" i="5"/>
  <c r="P871" i="5"/>
  <c r="P831" i="5"/>
  <c r="P945" i="5"/>
  <c r="P881" i="5"/>
  <c r="P826" i="5"/>
  <c r="P755" i="5"/>
  <c r="P276" i="5"/>
  <c r="P231" i="5"/>
  <c r="P185" i="5"/>
  <c r="P99" i="5"/>
  <c r="P48" i="5"/>
  <c r="P773" i="5"/>
  <c r="O909" i="5"/>
  <c r="P977" i="5"/>
  <c r="P943" i="5"/>
  <c r="O875" i="5"/>
  <c r="P770" i="5"/>
  <c r="P738" i="5"/>
  <c r="P728" i="5"/>
  <c r="P718" i="5"/>
  <c r="P684" i="5"/>
  <c r="P639" i="5"/>
  <c r="P621" i="5"/>
  <c r="P388" i="5"/>
  <c r="P344" i="5"/>
  <c r="P242" i="5"/>
  <c r="P194" i="5"/>
  <c r="P140" i="5"/>
  <c r="P123" i="5"/>
  <c r="P722" i="5"/>
  <c r="P688" i="5"/>
  <c r="O280" i="5"/>
  <c r="P416" i="5"/>
  <c r="P331" i="5"/>
  <c r="N204" i="4"/>
  <c r="O204" i="4" s="1"/>
  <c r="P204" i="4" s="1"/>
  <c r="C14" i="2"/>
  <c r="I7" i="2"/>
  <c r="E17" i="3"/>
  <c r="C28" i="3"/>
  <c r="P433" i="5"/>
  <c r="N27" i="3"/>
  <c r="O27" i="3" s="1"/>
  <c r="P27" i="3" s="1"/>
  <c r="C15" i="1"/>
  <c r="P3170" i="5"/>
  <c r="P3195" i="5"/>
  <c r="P3174" i="5"/>
  <c r="P2833" i="5"/>
  <c r="P2747" i="5"/>
  <c r="P2580" i="5"/>
  <c r="P2525" i="5"/>
  <c r="P2313" i="5"/>
  <c r="P2437" i="5"/>
  <c r="P2522" i="5"/>
  <c r="P2373" i="5"/>
  <c r="P2081" i="5"/>
  <c r="P2305" i="5"/>
  <c r="P2237" i="5"/>
  <c r="P1765" i="5"/>
  <c r="P1585" i="5"/>
  <c r="P1871" i="5"/>
  <c r="P3154" i="5"/>
  <c r="P3129" i="5"/>
  <c r="P3240" i="5"/>
  <c r="O3155" i="5"/>
  <c r="P3095" i="5"/>
  <c r="P2964" i="5"/>
  <c r="P3087" i="5"/>
  <c r="P3083" i="5"/>
  <c r="P3066" i="5"/>
  <c r="P2868" i="5"/>
  <c r="P3004" i="5"/>
  <c r="P2781" i="5"/>
  <c r="P2737" i="5"/>
  <c r="P2696" i="5"/>
  <c r="P2613" i="5"/>
  <c r="P2576" i="5"/>
  <c r="P2518" i="5"/>
  <c r="P2558" i="5"/>
  <c r="P2900" i="5"/>
  <c r="P2700" i="5"/>
  <c r="P2523" i="5"/>
  <c r="P2510" i="5"/>
  <c r="P2472" i="5"/>
  <c r="P2340" i="5"/>
  <c r="P2628" i="5"/>
  <c r="P2475" i="5"/>
  <c r="P2392" i="5"/>
  <c r="P2352" i="5"/>
  <c r="P2275" i="5"/>
  <c r="P2267" i="5"/>
  <c r="P2288" i="5"/>
  <c r="P2278" i="5"/>
  <c r="P2047" i="5"/>
  <c r="P2407" i="5"/>
  <c r="O2526" i="5"/>
  <c r="P2035" i="5"/>
  <c r="P2292" i="5"/>
  <c r="P2222" i="5"/>
  <c r="P2193" i="5"/>
  <c r="P2115" i="5"/>
  <c r="P2086" i="5"/>
  <c r="P2051" i="5"/>
  <c r="P1995" i="5"/>
  <c r="P1876" i="5"/>
  <c r="P1758" i="5"/>
  <c r="P1708" i="5"/>
  <c r="P1674" i="5"/>
  <c r="P1626" i="5"/>
  <c r="P1581" i="5"/>
  <c r="P1562" i="5"/>
  <c r="P1948" i="5"/>
  <c r="P1981" i="5"/>
  <c r="P1963" i="5"/>
  <c r="O1846" i="5"/>
  <c r="O1693" i="5"/>
  <c r="P1505" i="5"/>
  <c r="P1426" i="5"/>
  <c r="P1271" i="5"/>
  <c r="N1233" i="5"/>
  <c r="P1214" i="5"/>
  <c r="P1116" i="5"/>
  <c r="P1098" i="5"/>
  <c r="P1070" i="5"/>
  <c r="P1727" i="5"/>
  <c r="P1484" i="5"/>
  <c r="P1778" i="5"/>
  <c r="P1511" i="5"/>
  <c r="P1477" i="5"/>
  <c r="P1441" i="5"/>
  <c r="P1411" i="5"/>
  <c r="P1302" i="5"/>
  <c r="I1184" i="5"/>
  <c r="G1198" i="5"/>
  <c r="G119" i="4"/>
  <c r="P1031" i="5"/>
  <c r="P1062" i="5"/>
  <c r="O1318" i="5"/>
  <c r="O1045" i="5"/>
  <c r="P997" i="5"/>
  <c r="P979" i="5"/>
  <c r="P949" i="5"/>
  <c r="P864" i="5"/>
  <c r="P1028" i="5"/>
  <c r="P925" i="5"/>
  <c r="P905" i="5"/>
  <c r="P892" i="5"/>
  <c r="P824" i="5"/>
  <c r="P752" i="5"/>
  <c r="P219" i="5"/>
  <c r="P74" i="5"/>
  <c r="P36" i="5"/>
  <c r="P960" i="5"/>
  <c r="P841" i="5"/>
  <c r="P497" i="5"/>
  <c r="P415" i="5"/>
  <c r="P320" i="5"/>
  <c r="P13" i="5"/>
  <c r="P756" i="5"/>
  <c r="P518" i="5"/>
  <c r="P144" i="5"/>
  <c r="P127" i="5"/>
  <c r="P382" i="5"/>
  <c r="K7" i="1"/>
  <c r="P75" i="5"/>
  <c r="N18" i="3"/>
  <c r="O18" i="3" s="1"/>
  <c r="P18" i="3" s="1"/>
  <c r="P3225" i="5"/>
  <c r="P3118" i="5"/>
  <c r="P3138" i="5"/>
  <c r="P3094" i="5"/>
  <c r="P2987" i="5"/>
  <c r="P3070" i="5"/>
  <c r="P2832" i="5"/>
  <c r="P2532" i="5"/>
  <c r="P2380" i="5"/>
  <c r="P2611" i="5"/>
  <c r="P2524" i="5"/>
  <c r="P2101" i="5"/>
  <c r="P1999" i="5"/>
  <c r="P1774" i="5"/>
  <c r="P1745" i="5"/>
  <c r="P1554" i="5"/>
  <c r="N61" i="6"/>
  <c r="O61" i="6" s="1"/>
  <c r="P61" i="6" s="1"/>
  <c r="P3179" i="5"/>
  <c r="P3152" i="5"/>
  <c r="P3127" i="5"/>
  <c r="P3223" i="5"/>
  <c r="P3182" i="5"/>
  <c r="P3206" i="5"/>
  <c r="P3181" i="5"/>
  <c r="P3156" i="5"/>
  <c r="P3121" i="5"/>
  <c r="P2953" i="5"/>
  <c r="P3076" i="5"/>
  <c r="P2970" i="5"/>
  <c r="P2919" i="5"/>
  <c r="P2879" i="5"/>
  <c r="P2849" i="5"/>
  <c r="P2601" i="5"/>
  <c r="P2539" i="5"/>
  <c r="P2516" i="5"/>
  <c r="P2828" i="5"/>
  <c r="P2734" i="5"/>
  <c r="P2542" i="5"/>
  <c r="P2530" i="5"/>
  <c r="O2764" i="5"/>
  <c r="P2754" i="5"/>
  <c r="P2666" i="5"/>
  <c r="P2557" i="5"/>
  <c r="P2459" i="5"/>
  <c r="P2409" i="5"/>
  <c r="P2335" i="5"/>
  <c r="O2577" i="5"/>
  <c r="P2506" i="5"/>
  <c r="P2397" i="5"/>
  <c r="P2481" i="5"/>
  <c r="P2357" i="5"/>
  <c r="O2458" i="5"/>
  <c r="P2261" i="5"/>
  <c r="P2063" i="5"/>
  <c r="O2492" i="5"/>
  <c r="O2339" i="5"/>
  <c r="P2192" i="5"/>
  <c r="P2154" i="5"/>
  <c r="P2114" i="5"/>
  <c r="P2087" i="5"/>
  <c r="O2509" i="5"/>
  <c r="P2013" i="5"/>
  <c r="P2006" i="5"/>
  <c r="P1861" i="5"/>
  <c r="P1816" i="5"/>
  <c r="P1972" i="5"/>
  <c r="P1895" i="5"/>
  <c r="P1748" i="5"/>
  <c r="P1697" i="5"/>
  <c r="P1579" i="5"/>
  <c r="N2050" i="5"/>
  <c r="O2050" i="5" s="1"/>
  <c r="O1863" i="5"/>
  <c r="P1920" i="5"/>
  <c r="P1859" i="5"/>
  <c r="O1829" i="5"/>
  <c r="O1706" i="5"/>
  <c r="P1761" i="5"/>
  <c r="P1443" i="5"/>
  <c r="P1418" i="5"/>
  <c r="P1291" i="5"/>
  <c r="P1126" i="5"/>
  <c r="O1795" i="5"/>
  <c r="P1573" i="5"/>
  <c r="P1513" i="5"/>
  <c r="P1489" i="5"/>
  <c r="P1699" i="5"/>
  <c r="P1522" i="5"/>
  <c r="O1149" i="5"/>
  <c r="P1682" i="5"/>
  <c r="O1488" i="5"/>
  <c r="P1305" i="5"/>
  <c r="P1120" i="5"/>
  <c r="P1107" i="5"/>
  <c r="P1103" i="5"/>
  <c r="P1284" i="5"/>
  <c r="O1113" i="5"/>
  <c r="P974" i="5"/>
  <c r="P876" i="5"/>
  <c r="P1403" i="5"/>
  <c r="P950" i="5"/>
  <c r="P797" i="5"/>
  <c r="P300" i="5"/>
  <c r="P236" i="5"/>
  <c r="P134" i="5"/>
  <c r="P118" i="5"/>
  <c r="P72" i="5"/>
  <c r="P994" i="5"/>
  <c r="P23" i="5"/>
  <c r="P735" i="5"/>
  <c r="P704" i="5"/>
  <c r="P669" i="5"/>
  <c r="P660" i="5"/>
  <c r="P623" i="5"/>
  <c r="P364" i="5"/>
  <c r="P338" i="5"/>
  <c r="P191" i="5"/>
  <c r="P143" i="5"/>
  <c r="P125" i="5"/>
  <c r="P65" i="5"/>
  <c r="P19" i="5"/>
  <c r="P586" i="5"/>
  <c r="O739" i="5"/>
  <c r="C12" i="2"/>
  <c r="M17" i="3"/>
  <c r="M8" i="2"/>
  <c r="M8" i="1" s="1"/>
  <c r="O40" i="5"/>
  <c r="N17" i="4"/>
  <c r="O17" i="4" s="1"/>
  <c r="P17" i="4" s="1"/>
  <c r="C16" i="1"/>
  <c r="N10" i="2"/>
  <c r="D10" i="1"/>
  <c r="N10" i="1" s="1"/>
  <c r="N25" i="3" l="1"/>
  <c r="O25" i="3" s="1"/>
  <c r="P25" i="3" s="1"/>
  <c r="N149" i="4"/>
  <c r="O149" i="4" s="1"/>
  <c r="P149" i="4" s="1"/>
  <c r="N22" i="3"/>
  <c r="O22" i="3" s="1"/>
  <c r="P22" i="3" s="1"/>
  <c r="E28" i="3"/>
  <c r="L28" i="3"/>
  <c r="N26" i="3"/>
  <c r="O26" i="3" s="1"/>
  <c r="P26" i="3" s="1"/>
  <c r="N83" i="4"/>
  <c r="O83" i="4" s="1"/>
  <c r="P83" i="4" s="1"/>
  <c r="N16" i="1"/>
  <c r="O16" i="1" s="1"/>
  <c r="P16" i="1" s="1"/>
  <c r="N138" i="4"/>
  <c r="O138" i="4" s="1"/>
  <c r="P138" i="4" s="1"/>
  <c r="K17" i="2"/>
  <c r="O10" i="2"/>
  <c r="P10" i="2" s="1"/>
  <c r="N16" i="2"/>
  <c r="O16" i="2" s="1"/>
  <c r="P16" i="2" s="1"/>
  <c r="N11" i="1"/>
  <c r="O11" i="1" s="1"/>
  <c r="P11" i="1" s="1"/>
  <c r="D28" i="3"/>
  <c r="N19" i="3"/>
  <c r="O19" i="3" s="1"/>
  <c r="P19" i="3" s="1"/>
  <c r="N12" i="1"/>
  <c r="N14" i="1"/>
  <c r="N39" i="3"/>
  <c r="O39" i="3" s="1"/>
  <c r="P39" i="3" s="1"/>
  <c r="N226" i="4"/>
  <c r="O226" i="4" s="1"/>
  <c r="P226" i="4" s="1"/>
  <c r="N14" i="2"/>
  <c r="O14" i="2" s="1"/>
  <c r="P14" i="2" s="1"/>
  <c r="J17" i="2"/>
  <c r="N12" i="2"/>
  <c r="O12" i="2" s="1"/>
  <c r="P12" i="2" s="1"/>
  <c r="D17" i="2"/>
  <c r="K17" i="1"/>
  <c r="N13" i="1"/>
  <c r="O13" i="1" s="1"/>
  <c r="P13" i="1" s="1"/>
  <c r="N13" i="2"/>
  <c r="O13" i="2" s="1"/>
  <c r="P13" i="2" s="1"/>
  <c r="N11" i="2"/>
  <c r="O11" i="2" s="1"/>
  <c r="P11" i="2" s="1"/>
  <c r="O10" i="1"/>
  <c r="P10" i="1" s="1"/>
  <c r="J19" i="2"/>
  <c r="J28" i="2" s="1"/>
  <c r="J50" i="3"/>
  <c r="H50" i="3"/>
  <c r="H18" i="2"/>
  <c r="N40" i="3"/>
  <c r="O40" i="3" s="1"/>
  <c r="P40" i="3" s="1"/>
  <c r="L50" i="3"/>
  <c r="L18" i="2"/>
  <c r="N15" i="2"/>
  <c r="O15" i="2" s="1"/>
  <c r="P15" i="2" s="1"/>
  <c r="D15" i="1"/>
  <c r="N15" i="1" s="1"/>
  <c r="O15" i="1" s="1"/>
  <c r="P15" i="1" s="1"/>
  <c r="M18" i="2"/>
  <c r="M50" i="3"/>
  <c r="M17" i="2"/>
  <c r="I18" i="2"/>
  <c r="I28" i="2" s="1"/>
  <c r="I50" i="3"/>
  <c r="F19" i="2"/>
  <c r="F50" i="3"/>
  <c r="N41" i="3"/>
  <c r="O41" i="3" s="1"/>
  <c r="P41" i="3" s="1"/>
  <c r="P2050" i="5"/>
  <c r="P40" i="5"/>
  <c r="C12" i="1"/>
  <c r="P739" i="5"/>
  <c r="P1149" i="5"/>
  <c r="P1829" i="5"/>
  <c r="P2458" i="5"/>
  <c r="G20" i="3"/>
  <c r="G127" i="4"/>
  <c r="O1233" i="5"/>
  <c r="N7" i="2"/>
  <c r="O7" i="2" s="1"/>
  <c r="P7" i="2" s="1"/>
  <c r="P875" i="5"/>
  <c r="P1252" i="5"/>
  <c r="P1744" i="5"/>
  <c r="P1218" i="5"/>
  <c r="P2679" i="5"/>
  <c r="P2815" i="5"/>
  <c r="H1198" i="5"/>
  <c r="H119" i="4"/>
  <c r="P1706" i="5"/>
  <c r="P2509" i="5"/>
  <c r="P2764" i="5"/>
  <c r="P1318" i="5"/>
  <c r="I1198" i="5"/>
  <c r="I119" i="4"/>
  <c r="C14" i="1"/>
  <c r="P1154" i="5"/>
  <c r="O1267" i="5"/>
  <c r="P1931" i="5"/>
  <c r="P3036" i="5"/>
  <c r="E17" i="1"/>
  <c r="C8" i="1"/>
  <c r="C17" i="2"/>
  <c r="L8" i="1"/>
  <c r="L17" i="2"/>
  <c r="P1863" i="5"/>
  <c r="P2339" i="5"/>
  <c r="P1045" i="5"/>
  <c r="P1693" i="5"/>
  <c r="P1846" i="5"/>
  <c r="P2526" i="5"/>
  <c r="P3155" i="5"/>
  <c r="P1625" i="5"/>
  <c r="O1710" i="5"/>
  <c r="P2968" i="5"/>
  <c r="E17" i="2"/>
  <c r="F20" i="3"/>
  <c r="F127" i="4"/>
  <c r="N8" i="2"/>
  <c r="O8" i="2" s="1"/>
  <c r="P8" i="2" s="1"/>
  <c r="P1113" i="5"/>
  <c r="P1488" i="5"/>
  <c r="P1795" i="5"/>
  <c r="N1184" i="5"/>
  <c r="P2492" i="5"/>
  <c r="P2577" i="5"/>
  <c r="N17" i="3"/>
  <c r="O17" i="3" s="1"/>
  <c r="P17" i="3" s="1"/>
  <c r="P280" i="5"/>
  <c r="P909" i="5"/>
  <c r="P2594" i="5"/>
  <c r="P2985" i="5"/>
  <c r="P807" i="5"/>
  <c r="O12" i="1" l="1"/>
  <c r="P12" i="1" s="1"/>
  <c r="O14" i="1"/>
  <c r="P14" i="1" s="1"/>
  <c r="N119" i="4"/>
  <c r="O119" i="4" s="1"/>
  <c r="P119" i="4" s="1"/>
  <c r="I7" i="1"/>
  <c r="D17" i="1"/>
  <c r="J8" i="1"/>
  <c r="J17" i="1" s="1"/>
  <c r="N19" i="2"/>
  <c r="O19" i="2" s="1"/>
  <c r="P19" i="2" s="1"/>
  <c r="F28" i="2"/>
  <c r="F8" i="1"/>
  <c r="M28" i="2"/>
  <c r="M7" i="1"/>
  <c r="M17" i="1" s="1"/>
  <c r="L28" i="2"/>
  <c r="L7" i="1"/>
  <c r="L17" i="1" s="1"/>
  <c r="H28" i="2"/>
  <c r="H7" i="1"/>
  <c r="N18" i="2"/>
  <c r="O18" i="2" s="1"/>
  <c r="P18" i="2" s="1"/>
  <c r="N50" i="3"/>
  <c r="O50" i="3" s="1"/>
  <c r="P50" i="3" s="1"/>
  <c r="F9" i="2"/>
  <c r="F28" i="3"/>
  <c r="P1710" i="5"/>
  <c r="C17" i="1"/>
  <c r="P1267" i="5"/>
  <c r="P1233" i="5"/>
  <c r="G9" i="2"/>
  <c r="G28" i="3"/>
  <c r="O1184" i="5"/>
  <c r="H20" i="3"/>
  <c r="H127" i="4"/>
  <c r="I127" i="4"/>
  <c r="I20" i="3"/>
  <c r="N1198" i="5"/>
  <c r="N8" i="1" l="1"/>
  <c r="O8" i="1" s="1"/>
  <c r="P8" i="1" s="1"/>
  <c r="N127" i="4"/>
  <c r="O127" i="4" s="1"/>
  <c r="P127" i="4" s="1"/>
  <c r="N7" i="1"/>
  <c r="O7" i="1" s="1"/>
  <c r="P7" i="1" s="1"/>
  <c r="N28" i="2"/>
  <c r="O28" i="2" s="1"/>
  <c r="P28" i="2" s="1"/>
  <c r="H9" i="2"/>
  <c r="H28" i="3"/>
  <c r="I9" i="2"/>
  <c r="I28" i="3"/>
  <c r="P1184" i="5"/>
  <c r="G9" i="1"/>
  <c r="G17" i="1" s="1"/>
  <c r="G17" i="2"/>
  <c r="O1198" i="5"/>
  <c r="N20" i="3"/>
  <c r="O20" i="3" s="1"/>
  <c r="P20" i="3" s="1"/>
  <c r="F9" i="1"/>
  <c r="F17" i="2"/>
  <c r="N28" i="3" l="1"/>
  <c r="O28" i="3" s="1"/>
  <c r="P28" i="3" s="1"/>
  <c r="P1198" i="5"/>
  <c r="H9" i="1"/>
  <c r="H17" i="1" s="1"/>
  <c r="H17" i="2"/>
  <c r="N9" i="2"/>
  <c r="O9" i="2" s="1"/>
  <c r="P9" i="2" s="1"/>
  <c r="I9" i="1"/>
  <c r="I17" i="1" s="1"/>
  <c r="I17" i="2"/>
  <c r="F17" i="1"/>
  <c r="N17" i="2" l="1"/>
  <c r="O17" i="2" s="1"/>
  <c r="P17" i="2" s="1"/>
  <c r="N17" i="1"/>
  <c r="O17" i="1" s="1"/>
  <c r="P17" i="1" s="1"/>
  <c r="N9" i="1"/>
  <c r="O9" i="1" s="1"/>
  <c r="P9" i="1" s="1"/>
  <c r="M3275" i="5"/>
  <c r="G3275" i="5"/>
  <c r="F3275" i="5"/>
  <c r="J3275" i="5"/>
  <c r="H3275" i="5"/>
  <c r="E3275" i="5"/>
  <c r="L3275" i="5"/>
  <c r="K3275" i="5"/>
  <c r="I3275" i="5"/>
  <c r="D3275" i="5"/>
  <c r="N3275" i="5"/>
  <c r="C3275" i="5"/>
  <c r="P3275" i="5"/>
  <c r="O3275" i="5" l="1"/>
</calcChain>
</file>

<file path=xl/sharedStrings.xml><?xml version="1.0" encoding="utf-8"?>
<sst xmlns="http://schemas.openxmlformats.org/spreadsheetml/2006/main" count="4841" uniqueCount="619">
  <si>
    <t>University of California, San Diego Survey of Parking Space Occupancy Levels, Winter, 2019</t>
  </si>
  <si>
    <t>By Location</t>
  </si>
  <si>
    <t>University-wide</t>
  </si>
  <si>
    <t>Location</t>
  </si>
  <si>
    <t>By Area</t>
  </si>
  <si>
    <t>Area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</si>
  <si>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</si>
  <si>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</si>
  <si>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</si>
  <si>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</si>
  <si>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</si>
  <si>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</si>
  <si>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</si>
  <si>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</si>
  <si>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</si>
  <si>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</si>
  <si>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</si>
  <si>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</si>
  <si>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</si>
  <si>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</si>
  <si>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</si>
  <si>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</si>
  <si>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</si>
  <si>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</si>
  <si>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</si>
  <si>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</si>
  <si>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</si>
  <si>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University</t>
  </si>
  <si>
    <t>La Jolla</t>
  </si>
  <si>
    <t>A</t>
  </si>
  <si>
    <t>Institution</t>
  </si>
  <si>
    <t>B</t>
  </si>
  <si>
    <t>of</t>
  </si>
  <si>
    <t>Campus</t>
  </si>
  <si>
    <t>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</si>
  <si>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</si>
  <si>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</si>
  <si>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</si>
  <si>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</si>
  <si>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</si>
  <si>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</si>
  <si>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</si>
  <si>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</si>
  <si>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</si>
  <si>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</si>
  <si>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</si>
  <si>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</si>
  <si>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By Neighborhood</t>
  </si>
  <si>
    <t>Neighborhood</t>
  </si>
  <si>
    <t>Center</t>
  </si>
  <si>
    <t>SIO</t>
  </si>
  <si>
    <t>Hillcrest</t>
  </si>
  <si>
    <t>South</t>
  </si>
  <si>
    <t>West</t>
  </si>
  <si>
    <t>University of California San Diego Survey of Parking Space Occupancy Levels, Winter, 2019</t>
  </si>
  <si>
    <t>By Lot</t>
  </si>
  <si>
    <t>Lot</t>
  </si>
  <si>
    <t>P001</t>
  </si>
  <si>
    <t>Visitor:</t>
  </si>
  <si>
    <t>Allocated: SIO V1G</t>
  </si>
  <si>
    <t>Allocated: EV</t>
  </si>
  <si>
    <t>Allocated:</t>
  </si>
  <si>
    <t>P002</t>
  </si>
  <si>
    <t>Allocated: SIO</t>
  </si>
  <si>
    <t>Hillside</t>
  </si>
  <si>
    <t>P003</t>
  </si>
  <si>
    <t>Allocated: LG</t>
  </si>
  <si>
    <t>East</t>
  </si>
  <si>
    <t>Aquarium</t>
  </si>
  <si>
    <t>P004</t>
  </si>
  <si>
    <t>Allocated: UCC</t>
  </si>
  <si>
    <t>Theatre</t>
  </si>
  <si>
    <t>District</t>
  </si>
  <si>
    <t>Revelle</t>
  </si>
  <si>
    <t>Loading: C20m</t>
  </si>
  <si>
    <t>College</t>
  </si>
  <si>
    <t>P005</t>
  </si>
  <si>
    <t>under</t>
  </si>
  <si>
    <t>construction</t>
  </si>
  <si>
    <t>P006</t>
  </si>
  <si>
    <t>By Structure</t>
  </si>
  <si>
    <t>Structure</t>
  </si>
  <si>
    <t>Hopkins</t>
  </si>
  <si>
    <t>(P341-7)</t>
  </si>
  <si>
    <t>P007</t>
  </si>
  <si>
    <t>Loading: Dock</t>
  </si>
  <si>
    <t>P008</t>
  </si>
  <si>
    <t>Muir</t>
  </si>
  <si>
    <t>Pangea</t>
  </si>
  <si>
    <t>P009</t>
  </si>
  <si>
    <t>(P371-6)</t>
  </si>
  <si>
    <t>P010</t>
  </si>
  <si>
    <t>P011</t>
  </si>
  <si>
    <t>Allocated: CA</t>
  </si>
  <si>
    <t>Torrey</t>
  </si>
  <si>
    <t>Pines</t>
  </si>
  <si>
    <t>P012</t>
  </si>
  <si>
    <t>(P381-2)</t>
  </si>
  <si>
    <t>Marshall</t>
  </si>
  <si>
    <t>P013</t>
  </si>
  <si>
    <t>North</t>
  </si>
  <si>
    <t>(P391-4)</t>
  </si>
  <si>
    <t>P014</t>
  </si>
  <si>
    <t>Visitor: Parkmobile</t>
  </si>
  <si>
    <t>Gilman</t>
  </si>
  <si>
    <t>P015</t>
  </si>
  <si>
    <t>(P451-6)</t>
  </si>
  <si>
    <t>P016</t>
  </si>
  <si>
    <t>Osler</t>
  </si>
  <si>
    <t>P017</t>
  </si>
  <si>
    <t>(P651-5)</t>
  </si>
  <si>
    <t>Allocated: BA</t>
  </si>
  <si>
    <t>Roosevelt</t>
  </si>
  <si>
    <t>P021</t>
  </si>
  <si>
    <t>P101</t>
  </si>
  <si>
    <t>Campus Point</t>
  </si>
  <si>
    <t>(P721-2)</t>
  </si>
  <si>
    <t>P102</t>
  </si>
  <si>
    <t>Allocated: LJP</t>
  </si>
  <si>
    <t>Allocated: SCP</t>
  </si>
  <si>
    <t>(P731-5)</t>
  </si>
  <si>
    <t>P103</t>
  </si>
  <si>
    <t>Allocated: ZIP</t>
  </si>
  <si>
    <t>P105</t>
  </si>
  <si>
    <t>Allocated: RIB</t>
  </si>
  <si>
    <t>Athena</t>
  </si>
  <si>
    <t>(P741-7)</t>
  </si>
  <si>
    <t>P106</t>
  </si>
  <si>
    <t>P107</t>
  </si>
  <si>
    <t>P108</t>
  </si>
  <si>
    <t>Arbor</t>
  </si>
  <si>
    <t>(P901-14)</t>
  </si>
  <si>
    <t>P110</t>
  </si>
  <si>
    <t>P111</t>
  </si>
  <si>
    <t>P112</t>
  </si>
  <si>
    <t>P113</t>
  </si>
  <si>
    <t>Visitor: PBS</t>
  </si>
  <si>
    <t>Bachman</t>
  </si>
  <si>
    <t>(P921-31)</t>
  </si>
  <si>
    <t>P114</t>
  </si>
  <si>
    <t>and</t>
  </si>
  <si>
    <t>P116</t>
  </si>
  <si>
    <t>140 Arbor</t>
  </si>
  <si>
    <t>Allocated: CAT</t>
  </si>
  <si>
    <t>Allocated: HDH</t>
  </si>
  <si>
    <t>Glider</t>
  </si>
  <si>
    <t>(P941-2)</t>
  </si>
  <si>
    <t>Allocated: V0796</t>
  </si>
  <si>
    <t>Port</t>
  </si>
  <si>
    <t>P201</t>
  </si>
  <si>
    <t>Parking Spaces Closed</t>
  </si>
  <si>
    <t>P376</t>
  </si>
  <si>
    <t>P395</t>
  </si>
  <si>
    <t>P383</t>
  </si>
  <si>
    <t>Visitors</t>
  </si>
  <si>
    <t>P651</t>
  </si>
  <si>
    <t>Allocated EV</t>
  </si>
  <si>
    <t>P653</t>
  </si>
  <si>
    <t>Allocated PO</t>
  </si>
  <si>
    <t>P503</t>
  </si>
  <si>
    <t>P502</t>
  </si>
  <si>
    <t>P508</t>
  </si>
  <si>
    <t>P510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</si>
  <si>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</si>
  <si>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P202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</si>
  <si>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</si>
  <si>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</si>
  <si>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</si>
  <si>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</si>
  <si>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</si>
  <si>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</si>
  <si>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</si>
  <si>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</si>
  <si>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</si>
  <si>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P203</t>
  </si>
  <si>
    <t>Warren</t>
  </si>
  <si>
    <t>P204</t>
  </si>
  <si>
    <t>Allocated: HDM</t>
  </si>
  <si>
    <t>P205</t>
  </si>
  <si>
    <t>P206</t>
  </si>
  <si>
    <t>3 hr A</t>
  </si>
  <si>
    <t>3 hr B</t>
  </si>
  <si>
    <t>Allocated: FC</t>
  </si>
  <si>
    <t xml:space="preserve">Allocated: </t>
  </si>
  <si>
    <t>-</t>
  </si>
  <si>
    <t>Services</t>
  </si>
  <si>
    <t>P302</t>
  </si>
  <si>
    <t>Complex</t>
  </si>
  <si>
    <t>Sixth</t>
  </si>
  <si>
    <t>P303</t>
  </si>
  <si>
    <t>Visitor: PAD</t>
  </si>
  <si>
    <t>Allocated: ESPP</t>
  </si>
  <si>
    <t>P304</t>
  </si>
  <si>
    <t>P306</t>
  </si>
  <si>
    <t>P308</t>
  </si>
  <si>
    <t>Key to Locations, Areas, Neighborhoods, Lots, and Structures</t>
  </si>
  <si>
    <t>P309</t>
  </si>
  <si>
    <t>North Torrey Pines</t>
  </si>
  <si>
    <t>School</t>
  </si>
  <si>
    <t>Science</t>
  </si>
  <si>
    <t>Health</t>
  </si>
  <si>
    <t>Research</t>
  </si>
  <si>
    <t>Sciences</t>
  </si>
  <si>
    <t>Structures</t>
  </si>
  <si>
    <t>Lots</t>
  </si>
  <si>
    <t>Glider Port</t>
  </si>
  <si>
    <t>Medicine</t>
  </si>
  <si>
    <t>Academic</t>
  </si>
  <si>
    <t>Park</t>
  </si>
  <si>
    <t>P351</t>
  </si>
  <si>
    <t>P381</t>
  </si>
  <si>
    <t>P418</t>
  </si>
  <si>
    <t>P507</t>
  </si>
  <si>
    <t>P401</t>
  </si>
  <si>
    <t>P405</t>
  </si>
  <si>
    <t>P601</t>
  </si>
  <si>
    <t>P701</t>
  </si>
  <si>
    <t>P782</t>
  </si>
  <si>
    <t>P721</t>
  </si>
  <si>
    <t>P751</t>
  </si>
  <si>
    <t>P901</t>
  </si>
  <si>
    <t>P941</t>
  </si>
  <si>
    <t>P352</t>
  </si>
  <si>
    <t>P341</t>
  </si>
  <si>
    <t>P382</t>
  </si>
  <si>
    <t>P402</t>
  </si>
  <si>
    <t>P407</t>
  </si>
  <si>
    <t>P602</t>
  </si>
  <si>
    <t>P703</t>
  </si>
  <si>
    <t>P784</t>
  </si>
  <si>
    <t>P722</t>
  </si>
  <si>
    <t>P752</t>
  </si>
  <si>
    <t>P902</t>
  </si>
  <si>
    <t>P942</t>
  </si>
  <si>
    <t>P357</t>
  </si>
  <si>
    <t>P342</t>
  </si>
  <si>
    <t>P403</t>
  </si>
  <si>
    <t>P408</t>
  </si>
  <si>
    <t>P603</t>
  </si>
  <si>
    <t>P704</t>
  </si>
  <si>
    <t>P785</t>
  </si>
  <si>
    <t>P731</t>
  </si>
  <si>
    <t>P753</t>
  </si>
  <si>
    <t>P903</t>
  </si>
  <si>
    <t>P952</t>
  </si>
  <si>
    <t>P358</t>
  </si>
  <si>
    <t>P343</t>
  </si>
  <si>
    <t>P384</t>
  </si>
  <si>
    <t>P504</t>
  </si>
  <si>
    <t>P404</t>
  </si>
  <si>
    <t>P410</t>
  </si>
  <si>
    <t>P605</t>
  </si>
  <si>
    <t>P705</t>
  </si>
  <si>
    <t>P732</t>
  </si>
  <si>
    <t>P757</t>
  </si>
  <si>
    <t>P904</t>
  </si>
  <si>
    <t>P953</t>
  </si>
  <si>
    <t>P359</t>
  </si>
  <si>
    <t>P344</t>
  </si>
  <si>
    <t>P385</t>
  </si>
  <si>
    <t>P505</t>
  </si>
  <si>
    <t>P406</t>
  </si>
  <si>
    <t>P411</t>
  </si>
  <si>
    <t>P606</t>
  </si>
  <si>
    <t>P706</t>
  </si>
  <si>
    <t>P733</t>
  </si>
  <si>
    <t>P758</t>
  </si>
  <si>
    <t>P905</t>
  </si>
  <si>
    <t>P954</t>
  </si>
  <si>
    <t>P345</t>
  </si>
  <si>
    <t>P386</t>
  </si>
  <si>
    <t>P451</t>
  </si>
  <si>
    <t>P412</t>
  </si>
  <si>
    <t>P607</t>
  </si>
  <si>
    <t>P734</t>
  </si>
  <si>
    <t>P759</t>
  </si>
  <si>
    <t>P906</t>
  </si>
  <si>
    <t>P955</t>
  </si>
  <si>
    <t>P310</t>
  </si>
  <si>
    <t>P346</t>
  </si>
  <si>
    <t>P391</t>
  </si>
  <si>
    <t>P509</t>
  </si>
  <si>
    <t>P452</t>
  </si>
  <si>
    <t>P413</t>
  </si>
  <si>
    <t>P608</t>
  </si>
  <si>
    <t>P735</t>
  </si>
  <si>
    <t>P760</t>
  </si>
  <si>
    <t>P907</t>
  </si>
  <si>
    <t>P956</t>
  </si>
  <si>
    <t>P347</t>
  </si>
  <si>
    <t>P392</t>
  </si>
  <si>
    <t>P511</t>
  </si>
  <si>
    <t>P453</t>
  </si>
  <si>
    <t>P415</t>
  </si>
  <si>
    <t>P610</t>
  </si>
  <si>
    <t>P741</t>
  </si>
  <si>
    <t>P761</t>
  </si>
  <si>
    <t>P908</t>
  </si>
  <si>
    <t>P957</t>
  </si>
  <si>
    <t>P207</t>
  </si>
  <si>
    <t>P353</t>
  </si>
  <si>
    <t>P393</t>
  </si>
  <si>
    <t>P454</t>
  </si>
  <si>
    <t>P416</t>
  </si>
  <si>
    <t>P742</t>
  </si>
  <si>
    <t>P762</t>
  </si>
  <si>
    <t>P909</t>
  </si>
  <si>
    <t>P958</t>
  </si>
  <si>
    <t>P208</t>
  </si>
  <si>
    <t>P354</t>
  </si>
  <si>
    <t>P394</t>
  </si>
  <si>
    <t>P455</t>
  </si>
  <si>
    <t>P501</t>
  </si>
  <si>
    <t>P652</t>
  </si>
  <si>
    <t>P743</t>
  </si>
  <si>
    <t>P910</t>
  </si>
  <si>
    <t>P414</t>
  </si>
  <si>
    <t>P371</t>
  </si>
  <si>
    <t>P456</t>
  </si>
  <si>
    <t>P744</t>
  </si>
  <si>
    <t>P911</t>
  </si>
  <si>
    <t>P964</t>
  </si>
  <si>
    <t>P372</t>
  </si>
  <si>
    <t>P506</t>
  </si>
  <si>
    <t>P654</t>
  </si>
  <si>
    <t>P745</t>
  </si>
  <si>
    <t>P912</t>
  </si>
  <si>
    <t>P965</t>
  </si>
  <si>
    <t>P373</t>
  </si>
  <si>
    <t>P655</t>
  </si>
  <si>
    <t>P746</t>
  </si>
  <si>
    <t>P913</t>
  </si>
  <si>
    <t>P374</t>
  </si>
  <si>
    <t>P656</t>
  </si>
  <si>
    <t>P747</t>
  </si>
  <si>
    <t>P914</t>
  </si>
  <si>
    <t>P375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</si>
  <si>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</si>
  <si>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</si>
  <si>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</si>
  <si>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</si>
  <si>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</si>
  <si>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</si>
  <si>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</si>
  <si>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</si>
  <si>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</si>
  <si>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</si>
  <si>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</si>
  <si>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P962</t>
  </si>
  <si>
    <t>P963</t>
  </si>
  <si>
    <t>TPC South</t>
  </si>
  <si>
    <t>Campus Pt East</t>
  </si>
  <si>
    <t>(P651-6)</t>
  </si>
  <si>
    <t>TPC North</t>
  </si>
  <si>
    <t>Campus Pt West</t>
  </si>
  <si>
    <t>University of California San Diego, Survey of Parking Space Inventory, Winter 2019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</si>
  <si>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</si>
  <si>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</si>
  <si>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</si>
  <si>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</si>
  <si>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</si>
  <si>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</si>
  <si>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</si>
  <si>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</si>
  <si>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</si>
  <si>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</si>
  <si>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</si>
  <si>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</si>
  <si>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</si>
  <si>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</si>
  <si>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</si>
  <si>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</si>
  <si>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</si>
  <si>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</si>
  <si>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</si>
  <si>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</si>
  <si>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</si>
  <si>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</si>
  <si>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</si>
  <si>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</si>
  <si>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</si>
  <si>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</si>
  <si>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</si>
  <si>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</si>
  <si>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</si>
  <si>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</si>
  <si>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</si>
  <si>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</si>
  <si>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</si>
  <si>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</si>
  <si>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</si>
  <si>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</si>
  <si>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</si>
  <si>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</si>
  <si>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</si>
  <si>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</si>
  <si>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</si>
  <si>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</si>
  <si>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</si>
  <si>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</si>
  <si>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</si>
  <si>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</si>
  <si>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</si>
  <si>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</si>
  <si>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</si>
  <si>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</si>
  <si>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</si>
  <si>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</si>
  <si>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</si>
  <si>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</si>
  <si>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</si>
  <si>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</si>
  <si>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</si>
  <si>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</si>
  <si>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</si>
  <si>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</si>
  <si>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</si>
  <si>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</si>
  <si>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</si>
  <si>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</si>
  <si>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</si>
  <si>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</si>
  <si>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</si>
  <si>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</si>
  <si>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</si>
  <si>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</si>
  <si>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</si>
  <si>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</si>
  <si>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</si>
  <si>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</si>
  <si>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</si>
  <si>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</si>
  <si>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</si>
  <si>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</si>
  <si>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</si>
  <si>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</si>
  <si>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</si>
  <si>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</si>
  <si>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</si>
  <si>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</si>
  <si>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</si>
  <si>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</si>
  <si>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</si>
  <si>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</si>
  <si>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</si>
  <si>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</si>
  <si>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</si>
  <si>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</si>
  <si>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</si>
  <si>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</si>
  <si>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</si>
  <si>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</si>
  <si>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</si>
  <si>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</si>
  <si>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</si>
  <si>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</si>
  <si>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</si>
  <si>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</si>
  <si>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</si>
  <si>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</si>
  <si>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</si>
  <si>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</si>
  <si>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</si>
  <si>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</si>
  <si>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</si>
  <si>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</si>
  <si>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</si>
  <si>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</si>
  <si>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</si>
  <si>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</si>
  <si>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</si>
  <si>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</si>
  <si>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</si>
  <si>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</si>
  <si>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</si>
  <si>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</si>
  <si>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</si>
  <si>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</si>
  <si>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</si>
  <si>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</si>
  <si>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</si>
  <si>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</si>
  <si>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</si>
  <si>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</si>
  <si>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</si>
  <si>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</si>
  <si>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</si>
  <si>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</si>
  <si>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</si>
  <si>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</si>
  <si>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</si>
  <si>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</si>
  <si>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</si>
  <si>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</si>
  <si>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</si>
  <si>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</si>
  <si>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</si>
  <si>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V2G</t>
  </si>
  <si>
    <t>Allocated: HO</t>
  </si>
  <si>
    <t>Allocated: TO</t>
  </si>
  <si>
    <t>Allocated:V2G</t>
  </si>
  <si>
    <t>University of California, San Diego Survey of Parking Space Inventory, Winter, 2019</t>
  </si>
  <si>
    <t>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</si>
  <si>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</si>
  <si>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</si>
  <si>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</si>
  <si>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</si>
  <si>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</si>
  <si>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</si>
  <si>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</si>
  <si>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</si>
  <si>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</si>
  <si>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</si>
  <si>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</si>
  <si>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</si>
  <si>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</si>
  <si>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Tuesday</t>
  </si>
  <si>
    <t>January 7</t>
  </si>
  <si>
    <t>January 14</t>
  </si>
  <si>
    <t>January 21</t>
  </si>
  <si>
    <t>January 28</t>
  </si>
  <si>
    <t>February 4</t>
  </si>
  <si>
    <t>February 11</t>
  </si>
  <si>
    <t>February 18</t>
  </si>
  <si>
    <t>February 25</t>
  </si>
  <si>
    <t>March 4</t>
  </si>
  <si>
    <t>March 11</t>
  </si>
  <si>
    <t>March 18</t>
  </si>
  <si>
    <t>March 25</t>
  </si>
  <si>
    <t>SIO South</t>
  </si>
  <si>
    <t>SIO West</t>
  </si>
  <si>
    <t>SIO Hillside</t>
  </si>
  <si>
    <t>Theatre District</t>
  </si>
  <si>
    <t>Revelle College</t>
  </si>
  <si>
    <t>Muir College</t>
  </si>
  <si>
    <t>Marshall College</t>
  </si>
  <si>
    <t>Wednesday</t>
  </si>
  <si>
    <t>Roosevelt College</t>
  </si>
  <si>
    <t>North Campus</t>
  </si>
  <si>
    <t>North Torrey Pines and Glider Port</t>
  </si>
  <si>
    <t>Warren College</t>
  </si>
  <si>
    <t>Campus Services Complex</t>
  </si>
  <si>
    <t>Sixth College</t>
  </si>
  <si>
    <t>School of Medicine</t>
  </si>
  <si>
    <t>University Center</t>
  </si>
  <si>
    <t>East Campus Academic</t>
  </si>
  <si>
    <t>Health Sciences 1 (A)</t>
  </si>
  <si>
    <t>Health Sciences 2 (B)</t>
  </si>
  <si>
    <t>Science Research Park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</si>
  <si>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</si>
  <si>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</si>
  <si>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</si>
  <si>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</si>
  <si>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</si>
  <si>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</si>
  <si>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Allocated: RSM</t>
  </si>
  <si>
    <t>Allocated: FEV</t>
  </si>
  <si>
    <t>Allocated: COMP</t>
  </si>
  <si>
    <t>Allocated: BCP</t>
  </si>
  <si>
    <t>Allocated: BE</t>
  </si>
  <si>
    <t>Allocated: EHS</t>
  </si>
  <si>
    <t>Allocated: ERV</t>
  </si>
  <si>
    <t>Allocated: PM</t>
  </si>
  <si>
    <t>Allocated: UCEV</t>
  </si>
  <si>
    <t xml:space="preserve">Visitor: </t>
  </si>
  <si>
    <t>Allocated: SCRM</t>
  </si>
  <si>
    <t>Oversized Loading</t>
  </si>
  <si>
    <t>Allocated: ACP</t>
  </si>
  <si>
    <t>Allocated: VP</t>
  </si>
  <si>
    <t>Closed</t>
  </si>
  <si>
    <t>For</t>
  </si>
  <si>
    <t>Construction</t>
  </si>
  <si>
    <t>Allocated: RA</t>
  </si>
  <si>
    <t>Allocated: HM</t>
  </si>
  <si>
    <t>Allocated: SHAS</t>
  </si>
  <si>
    <t>Allocated: SHP</t>
  </si>
  <si>
    <t>Allocated: CUS</t>
  </si>
  <si>
    <t>Allocated: CUV</t>
  </si>
  <si>
    <t>Allocated: GPO</t>
  </si>
  <si>
    <t>Allocated: PS</t>
  </si>
  <si>
    <t>Allocated: V1G</t>
  </si>
  <si>
    <t>Allocated: CAL</t>
  </si>
  <si>
    <t>Allocated: KPU</t>
  </si>
  <si>
    <t>Allocated: LS</t>
  </si>
  <si>
    <t>Allocated: PVIS</t>
  </si>
  <si>
    <t>Allocated: TMS</t>
  </si>
  <si>
    <t>Allocated: FM</t>
  </si>
  <si>
    <t>Allocated: SPP</t>
  </si>
  <si>
    <t>Allocated: NPA</t>
  </si>
  <si>
    <t>Allocated: RAR</t>
  </si>
  <si>
    <t>Allocated: PO</t>
  </si>
  <si>
    <t>Allocated: AMB</t>
  </si>
  <si>
    <t>Allocated: ROC</t>
  </si>
  <si>
    <t>P723</t>
  </si>
  <si>
    <t>Allocated: ER</t>
  </si>
  <si>
    <t>Allocated: LJPV</t>
  </si>
  <si>
    <t>Visitor: B2390</t>
  </si>
  <si>
    <t>Allocated:EV</t>
  </si>
  <si>
    <t>Allocated: VAL</t>
  </si>
  <si>
    <t>Allocated: POC</t>
  </si>
  <si>
    <t>Allocated: CAV</t>
  </si>
  <si>
    <t>Allocated: ADRC</t>
  </si>
  <si>
    <t>Allocated: HDCRC</t>
  </si>
  <si>
    <t>Allocated: HPV</t>
  </si>
  <si>
    <t>Allocated: BPO</t>
  </si>
  <si>
    <t>Allocated: 140P</t>
  </si>
  <si>
    <t>Allocated: 140V</t>
  </si>
  <si>
    <t>Allocated: LET</t>
  </si>
  <si>
    <t>Allocated: MOR</t>
  </si>
  <si>
    <t>Allocated: BFH</t>
  </si>
  <si>
    <t>Allocated: FL</t>
  </si>
  <si>
    <t>Allocated: FPM</t>
  </si>
  <si>
    <t>Allocated: AVRC</t>
  </si>
  <si>
    <t>Allocated: CTC</t>
  </si>
  <si>
    <t>Allocated: MV</t>
  </si>
  <si>
    <t xml:space="preserve">Allocated: MD5MIN </t>
  </si>
  <si>
    <t>Reserved: STEMI</t>
  </si>
  <si>
    <t>Visitor: PUE</t>
  </si>
  <si>
    <t>P604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</si>
</sst>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3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216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9" fontId="2" fillId="0" borderId="25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9" fontId="2" fillId="3" borderId="25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9" fontId="5" fillId="0" borderId="25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3" fillId="2" borderId="14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4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8" fillId="0" borderId="13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vertical="center"/>
    </xf>
    <xf numFmtId="0" fontId="8" fillId="0" borderId="18" xfId="0" applyNumberFormat="1" applyFont="1" applyBorder="1" applyAlignment="1">
      <alignment vertical="center"/>
    </xf>
    <xf numFmtId="0" fontId="8" fillId="0" borderId="27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4" borderId="8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left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2" fillId="6" borderId="11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12" fillId="0" borderId="14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9" fontId="3" fillId="2" borderId="37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9" fontId="2" fillId="0" borderId="27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40" xfId="0" applyNumberFormat="1" applyFont="1" applyBorder="1" applyAlignment="1">
      <alignment vertical="center"/>
    </xf>
    <xf numFmtId="0" fontId="3" fillId="2" borderId="41" xfId="0" applyNumberFormat="1" applyFont="1" applyFill="1" applyBorder="1" applyAlignment="1">
      <alignment vertical="center"/>
    </xf>
    <xf numFmtId="0" fontId="3" fillId="2" borderId="42" xfId="0" applyNumberFormat="1" applyFont="1" applyFill="1" applyBorder="1" applyAlignment="1">
      <alignment vertical="center"/>
    </xf>
    <xf numFmtId="0" fontId="3" fillId="2" borderId="43" xfId="0" applyNumberFormat="1" applyFont="1" applyFill="1" applyBorder="1" applyAlignment="1">
      <alignment vertical="center"/>
    </xf>
    <xf numFmtId="0" fontId="3" fillId="2" borderId="44" xfId="0" applyNumberFormat="1" applyFont="1" applyFill="1" applyBorder="1" applyAlignment="1">
      <alignment vertical="center"/>
    </xf>
    <xf numFmtId="9" fontId="3" fillId="2" borderId="44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3" fillId="2" borderId="45" xfId="0" applyNumberFormat="1" applyFont="1" applyFill="1" applyBorder="1" applyAlignment="1">
      <alignment vertical="center"/>
    </xf>
    <xf numFmtId="0" fontId="3" fillId="2" borderId="46" xfId="0" applyNumberFormat="1" applyFont="1" applyFill="1" applyBorder="1" applyAlignment="1">
      <alignment vertical="center"/>
    </xf>
    <xf numFmtId="0" fontId="3" fillId="2" borderId="4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49" xfId="0" applyNumberFormat="1" applyFont="1" applyBorder="1" applyAlignment="1">
      <alignment vertical="center"/>
    </xf>
    <xf numFmtId="0" fontId="2" fillId="0" borderId="48" xfId="0" applyNumberFormat="1" applyFont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2" fillId="0" borderId="50" xfId="0" applyNumberFormat="1" applyFont="1" applyBorder="1" applyAlignment="1">
      <alignment vertical="center"/>
    </xf>
    <xf numFmtId="0" fontId="2" fillId="0" borderId="51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0" borderId="53" xfId="0" applyNumberFormat="1" applyFont="1" applyBorder="1" applyAlignment="1">
      <alignment vertical="center"/>
    </xf>
    <xf numFmtId="0" fontId="2" fillId="0" borderId="54" xfId="0" applyNumberFormat="1" applyFont="1" applyBorder="1" applyAlignment="1">
      <alignment vertical="center"/>
    </xf>
    <xf numFmtId="0" fontId="2" fillId="0" borderId="55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2" borderId="2" xfId="0" applyNumberFormat="1" applyFont="1" applyFill="1" applyBorder="1" applyAlignment="1">
      <alignment vertical="center"/>
    </xf>
    <xf numFmtId="0" fontId="8" fillId="0" borderId="23" xfId="0" applyNumberFormat="1" applyFont="1" applyBorder="1" applyAlignment="1">
      <alignment horizontal="center" vertical="center"/>
    </xf>
    <xf numFmtId="0" fontId="4" fillId="0" borderId="27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showGridLines="0" tabSelected="1" zoomScaleNormal="100" workbookViewId="0">
      <selection sqref="A1:P1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1"/>
    </row>
    <row r="2" spans="1:17" ht="14.25" customHeight="1">
      <c r="A2" s="199" t="s">
        <v>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"/>
    </row>
    <row r="3" spans="1:17" ht="11.25" customHeight="1">
      <c r="A3" s="201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1"/>
    </row>
    <row r="4" spans="1:17" ht="11.25" customHeight="1">
      <c r="A4" s="2"/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4" t="s">
        <v>27</v>
      </c>
      <c r="B7" s="14" t="s">
        <v>29</v>
      </c>
      <c r="C7" s="14">
        <f>SUM('By Location'!C7,'By Location'!C18)</f>
        <v>2687</v>
      </c>
      <c r="D7" s="17">
        <f>SUM('By Location'!D7,'By Location'!D18)</f>
        <v>1689</v>
      </c>
      <c r="E7" s="1">
        <f>SUM('By Location'!E7,'By Location'!E18)</f>
        <v>816</v>
      </c>
      <c r="F7" s="1">
        <f>SUM('By Location'!F7,'By Location'!F18)</f>
        <v>329</v>
      </c>
      <c r="G7" s="1">
        <f>SUM('By Location'!G7,'By Location'!G18)</f>
        <v>138</v>
      </c>
      <c r="H7" s="1">
        <f>SUM('By Location'!H7,'By Location'!H18)</f>
        <v>141</v>
      </c>
      <c r="I7" s="1">
        <f>SUM('By Location'!I7,'By Location'!I18)</f>
        <v>161</v>
      </c>
      <c r="J7" s="1">
        <f>SUM('By Location'!J7,'By Location'!J18)</f>
        <v>208</v>
      </c>
      <c r="K7" s="1">
        <f>SUM('By Location'!K7,'By Location'!K18)</f>
        <v>263</v>
      </c>
      <c r="L7" s="1">
        <f>SUM('By Location'!L7,'By Location'!L18)</f>
        <v>355</v>
      </c>
      <c r="M7" s="18">
        <f>SUM('By Location'!M7,'By Location'!M18)</f>
        <v>487</v>
      </c>
      <c r="N7" s="17">
        <f t="shared" ref="N7:N17" si="0">MIN(D7:M7)</f>
        <v>138</v>
      </c>
      <c r="O7" s="1">
        <f t="shared" ref="O7:O17" si="1">C7-N7</f>
        <v>2549</v>
      </c>
      <c r="P7" s="19">
        <f t="shared" ref="P7:P17" si="2">O7/C7</f>
        <v>0.94864160774097506</v>
      </c>
      <c r="Q7" s="1"/>
    </row>
    <row r="8" spans="1:17" ht="11.25" customHeight="1">
      <c r="A8" s="14" t="s">
        <v>32</v>
      </c>
      <c r="B8" s="14" t="s">
        <v>31</v>
      </c>
      <c r="C8" s="14">
        <f>SUM('By Location'!C8,'By Location'!C19)</f>
        <v>7140</v>
      </c>
      <c r="D8" s="17">
        <f>SUM('By Location'!D8,'By Location'!D19)</f>
        <v>3386</v>
      </c>
      <c r="E8" s="1">
        <f>SUM('By Location'!E8,'By Location'!E19)</f>
        <v>1678</v>
      </c>
      <c r="F8" s="1">
        <f>SUM('By Location'!F8,'By Location'!F19)</f>
        <v>945</v>
      </c>
      <c r="G8" s="1">
        <f>SUM('By Location'!G8,'By Location'!G19)</f>
        <v>663</v>
      </c>
      <c r="H8" s="1">
        <f>SUM('By Location'!H8,'By Location'!H19)</f>
        <v>599</v>
      </c>
      <c r="I8" s="1">
        <f>SUM('By Location'!I8,'By Location'!I19)</f>
        <v>600</v>
      </c>
      <c r="J8" s="1">
        <f>SUM('By Location'!J8,'By Location'!J19)</f>
        <v>630</v>
      </c>
      <c r="K8" s="1">
        <f>SUM('By Location'!K8,'By Location'!K19)</f>
        <v>811</v>
      </c>
      <c r="L8" s="1">
        <f>SUM('By Location'!L8,'By Location'!L19)</f>
        <v>1201</v>
      </c>
      <c r="M8" s="18">
        <f>SUM('By Location'!M8,'By Location'!M19)</f>
        <v>1751</v>
      </c>
      <c r="N8" s="17">
        <f t="shared" si="0"/>
        <v>599</v>
      </c>
      <c r="O8" s="1">
        <f t="shared" si="1"/>
        <v>6541</v>
      </c>
      <c r="P8" s="19">
        <f t="shared" si="2"/>
        <v>0.91610644257703078</v>
      </c>
      <c r="Q8" s="1"/>
    </row>
    <row r="9" spans="1:17" ht="11.25" customHeight="1">
      <c r="A9" s="14" t="s">
        <v>35</v>
      </c>
      <c r="B9" s="14" t="s">
        <v>34</v>
      </c>
      <c r="C9" s="14">
        <f>SUM('By Location'!C9,'By Location'!C20)</f>
        <v>3387</v>
      </c>
      <c r="D9" s="17">
        <f>SUM('By Location'!D9,'By Location'!D20)</f>
        <v>1696</v>
      </c>
      <c r="E9" s="1">
        <f>SUM('By Location'!E9,'By Location'!E20)</f>
        <v>1413</v>
      </c>
      <c r="F9" s="1">
        <f>SUM('By Location'!F9,'By Location'!F20)</f>
        <v>876</v>
      </c>
      <c r="G9" s="1">
        <f>SUM('By Location'!G9,'By Location'!G20)</f>
        <v>671</v>
      </c>
      <c r="H9" s="1">
        <f>SUM('By Location'!H9,'By Location'!H20)</f>
        <v>508</v>
      </c>
      <c r="I9" s="1">
        <f>SUM('By Location'!I9,'By Location'!I20)</f>
        <v>394</v>
      </c>
      <c r="J9" s="1">
        <f>SUM('By Location'!J9,'By Location'!J20)</f>
        <v>608</v>
      </c>
      <c r="K9" s="1">
        <f>SUM('By Location'!K9,'By Location'!K20)</f>
        <v>655</v>
      </c>
      <c r="L9" s="1">
        <f>SUM('By Location'!L9,'By Location'!L20)</f>
        <v>722</v>
      </c>
      <c r="M9" s="18">
        <f>SUM('By Location'!M9,'By Location'!M20)</f>
        <v>841</v>
      </c>
      <c r="N9" s="17">
        <f t="shared" si="0"/>
        <v>394</v>
      </c>
      <c r="O9" s="1">
        <f t="shared" si="1"/>
        <v>2993</v>
      </c>
      <c r="P9" s="19">
        <f t="shared" si="2"/>
        <v>0.88367286684381463</v>
      </c>
      <c r="Q9" s="1"/>
    </row>
    <row r="10" spans="1:17" ht="11.25" customHeight="1">
      <c r="A10" s="14" t="s">
        <v>36</v>
      </c>
      <c r="B10" s="14" t="s">
        <v>37</v>
      </c>
      <c r="C10" s="14">
        <f>SUM('By Location'!C10,'By Location'!C21)</f>
        <v>2272</v>
      </c>
      <c r="D10" s="17">
        <f>SUM('By Location'!D10,'By Location'!D21)</f>
        <v>1411</v>
      </c>
      <c r="E10" s="1">
        <f>SUM('By Location'!E10,'By Location'!E21)</f>
        <v>960</v>
      </c>
      <c r="F10" s="1">
        <f>SUM('By Location'!F10,'By Location'!F21)</f>
        <v>680</v>
      </c>
      <c r="G10" s="1">
        <f>SUM('By Location'!G10,'By Location'!G21)</f>
        <v>454</v>
      </c>
      <c r="H10" s="1">
        <f>SUM('By Location'!H10,'By Location'!H21)</f>
        <v>486</v>
      </c>
      <c r="I10" s="1">
        <f>SUM('By Location'!I10,'By Location'!I21)</f>
        <v>493</v>
      </c>
      <c r="J10" s="1">
        <f>SUM('By Location'!J10,'By Location'!J21)</f>
        <v>529</v>
      </c>
      <c r="K10" s="1">
        <f>SUM('By Location'!K10,'By Location'!K21)</f>
        <v>539</v>
      </c>
      <c r="L10" s="1">
        <f>SUM('By Location'!L10,'By Location'!L21)</f>
        <v>658</v>
      </c>
      <c r="M10" s="18">
        <f>SUM('By Location'!M10,'By Location'!M21)</f>
        <v>739</v>
      </c>
      <c r="N10" s="17">
        <f t="shared" si="0"/>
        <v>454</v>
      </c>
      <c r="O10" s="1">
        <f t="shared" si="1"/>
        <v>1818</v>
      </c>
      <c r="P10" s="19">
        <f t="shared" si="2"/>
        <v>0.80017605633802813</v>
      </c>
      <c r="Q10" s="1"/>
    </row>
    <row r="11" spans="1:17" ht="11.25" customHeight="1">
      <c r="A11" s="14"/>
      <c r="B11" s="14" t="s">
        <v>39</v>
      </c>
      <c r="C11" s="14">
        <f>SUM('By Location'!C11,'By Location'!C22)</f>
        <v>597</v>
      </c>
      <c r="D11" s="17">
        <f>SUM('By Location'!D11,'By Location'!D22)</f>
        <v>457</v>
      </c>
      <c r="E11" s="1">
        <f>SUM('By Location'!E11,'By Location'!E22)</f>
        <v>418</v>
      </c>
      <c r="F11" s="1">
        <f>SUM('By Location'!F11,'By Location'!F22)</f>
        <v>369</v>
      </c>
      <c r="G11" s="1">
        <f>SUM('By Location'!G11,'By Location'!G22)</f>
        <v>324</v>
      </c>
      <c r="H11" s="1">
        <f>SUM('By Location'!H11,'By Location'!H22)</f>
        <v>311</v>
      </c>
      <c r="I11" s="1">
        <f>SUM('By Location'!I11,'By Location'!I22)</f>
        <v>301</v>
      </c>
      <c r="J11" s="1">
        <f>SUM('By Location'!J11,'By Location'!J22)</f>
        <v>319</v>
      </c>
      <c r="K11" s="1">
        <f>SUM('By Location'!K11,'By Location'!K22)</f>
        <v>309</v>
      </c>
      <c r="L11" s="1">
        <f>SUM('By Location'!L11,'By Location'!L22)</f>
        <v>324</v>
      </c>
      <c r="M11" s="18">
        <f>SUM('By Location'!M11,'By Location'!M22)</f>
        <v>352</v>
      </c>
      <c r="N11" s="17">
        <f t="shared" si="0"/>
        <v>301</v>
      </c>
      <c r="O11" s="1">
        <f t="shared" si="1"/>
        <v>296</v>
      </c>
      <c r="P11" s="19">
        <f t="shared" si="2"/>
        <v>0.49581239530988275</v>
      </c>
      <c r="Q11" s="1"/>
    </row>
    <row r="12" spans="1:17" ht="11.25" customHeight="1">
      <c r="A12" s="14"/>
      <c r="B12" s="14" t="s">
        <v>40</v>
      </c>
      <c r="C12" s="14">
        <f>SUM('By Location'!C12,'By Location'!C23)</f>
        <v>1344</v>
      </c>
      <c r="D12" s="17">
        <f>SUM('By Location'!D12,'By Location'!D23)</f>
        <v>986</v>
      </c>
      <c r="E12" s="1">
        <f>SUM('By Location'!E12,'By Location'!E23)</f>
        <v>777</v>
      </c>
      <c r="F12" s="1">
        <f>SUM('By Location'!F12,'By Location'!F23)</f>
        <v>515</v>
      </c>
      <c r="G12" s="1">
        <f>SUM('By Location'!G12,'By Location'!G23)</f>
        <v>444</v>
      </c>
      <c r="H12" s="1">
        <f>SUM('By Location'!H12,'By Location'!H23)</f>
        <v>455</v>
      </c>
      <c r="I12" s="1">
        <f>SUM('By Location'!I12,'By Location'!I23)</f>
        <v>431</v>
      </c>
      <c r="J12" s="1">
        <f>SUM('By Location'!J12,'By Location'!J23)</f>
        <v>418</v>
      </c>
      <c r="K12" s="1">
        <f>SUM('By Location'!K12,'By Location'!K23)</f>
        <v>434</v>
      </c>
      <c r="L12" s="1">
        <f>SUM('By Location'!L12,'By Location'!L23)</f>
        <v>509</v>
      </c>
      <c r="M12" s="18">
        <f>SUM('By Location'!M12,'By Location'!M23)</f>
        <v>611</v>
      </c>
      <c r="N12" s="17">
        <f t="shared" si="0"/>
        <v>418</v>
      </c>
      <c r="O12" s="1">
        <f t="shared" si="1"/>
        <v>926</v>
      </c>
      <c r="P12" s="19">
        <f t="shared" si="2"/>
        <v>0.68898809523809523</v>
      </c>
      <c r="Q12" s="1"/>
    </row>
    <row r="13" spans="1:17" ht="11.25" customHeight="1">
      <c r="A13" s="14"/>
      <c r="B13" s="14" t="s">
        <v>41</v>
      </c>
      <c r="C13" s="14">
        <f>SUM('By Location'!C13,'By Location'!C24)</f>
        <v>651</v>
      </c>
      <c r="D13" s="17">
        <f>SUM('By Location'!D13,'By Location'!D24)</f>
        <v>364</v>
      </c>
      <c r="E13" s="1">
        <f>SUM('By Location'!E13,'By Location'!E24)</f>
        <v>272</v>
      </c>
      <c r="F13" s="1">
        <f>SUM('By Location'!F13,'By Location'!F24)</f>
        <v>189</v>
      </c>
      <c r="G13" s="1">
        <f>SUM('By Location'!G13,'By Location'!G24)</f>
        <v>156</v>
      </c>
      <c r="H13" s="1">
        <f>SUM('By Location'!H13,'By Location'!H24)</f>
        <v>170</v>
      </c>
      <c r="I13" s="1">
        <f>SUM('By Location'!I13,'By Location'!I24)</f>
        <v>177</v>
      </c>
      <c r="J13" s="1">
        <f>SUM('By Location'!J13,'By Location'!J24)</f>
        <v>169</v>
      </c>
      <c r="K13" s="1">
        <f>SUM('By Location'!K13,'By Location'!K24)</f>
        <v>203</v>
      </c>
      <c r="L13" s="1">
        <f>SUM('By Location'!L13,'By Location'!L24)</f>
        <v>241</v>
      </c>
      <c r="M13" s="18">
        <f>SUM('By Location'!M13,'By Location'!M24)</f>
        <v>286</v>
      </c>
      <c r="N13" s="17">
        <f t="shared" si="0"/>
        <v>156</v>
      </c>
      <c r="O13" s="1">
        <f t="shared" si="1"/>
        <v>495</v>
      </c>
      <c r="P13" s="19">
        <f t="shared" si="2"/>
        <v>0.76036866359447008</v>
      </c>
      <c r="Q13" s="1"/>
    </row>
    <row r="14" spans="1:17" ht="11.25" customHeight="1">
      <c r="A14" s="14"/>
      <c r="B14" s="14" t="s">
        <v>42</v>
      </c>
      <c r="C14" s="14">
        <f>SUM('By Location'!C14,'By Location'!C25)</f>
        <v>261</v>
      </c>
      <c r="D14" s="17">
        <f>SUM('By Location'!D14,'By Location'!D25)</f>
        <v>54</v>
      </c>
      <c r="E14" s="1">
        <f>SUM('By Location'!E14,'By Location'!E25)</f>
        <v>104</v>
      </c>
      <c r="F14" s="1">
        <f>SUM('By Location'!F14,'By Location'!F25)</f>
        <v>103</v>
      </c>
      <c r="G14" s="1">
        <f>SUM('By Location'!G14,'By Location'!G25)</f>
        <v>95</v>
      </c>
      <c r="H14" s="1">
        <f>SUM('By Location'!H14,'By Location'!H25)</f>
        <v>91</v>
      </c>
      <c r="I14" s="1">
        <f>SUM('By Location'!I14,'By Location'!I25)</f>
        <v>113</v>
      </c>
      <c r="J14" s="1">
        <f>SUM('By Location'!J14,'By Location'!J25)</f>
        <v>66</v>
      </c>
      <c r="K14" s="1">
        <f>SUM('By Location'!K14,'By Location'!K25)</f>
        <v>61</v>
      </c>
      <c r="L14" s="1">
        <f>SUM('By Location'!L14,'By Location'!L25)</f>
        <v>55</v>
      </c>
      <c r="M14" s="18">
        <f>SUM('By Location'!M14,'By Location'!M25)</f>
        <v>86</v>
      </c>
      <c r="N14" s="17">
        <f t="shared" si="0"/>
        <v>54</v>
      </c>
      <c r="O14" s="1">
        <f t="shared" si="1"/>
        <v>207</v>
      </c>
      <c r="P14" s="19">
        <f t="shared" si="2"/>
        <v>0.7931034482758621</v>
      </c>
      <c r="Q14" s="1"/>
    </row>
    <row r="15" spans="1:17" ht="11.25" customHeight="1">
      <c r="A15" s="14"/>
      <c r="B15" s="14" t="s">
        <v>43</v>
      </c>
      <c r="C15" s="14">
        <f>SUM('By Location'!C15,'By Location'!C26)</f>
        <v>140</v>
      </c>
      <c r="D15" s="17">
        <f>SUM('By Location'!D15,'By Location'!D26)</f>
        <v>86</v>
      </c>
      <c r="E15" s="1">
        <f>SUM('By Location'!E15,'By Location'!E26)</f>
        <v>74</v>
      </c>
      <c r="F15" s="1">
        <f>SUM('By Location'!F15,'By Location'!F26)</f>
        <v>56</v>
      </c>
      <c r="G15" s="1">
        <f>SUM('By Location'!G15,'By Location'!G26)</f>
        <v>40</v>
      </c>
      <c r="H15" s="1">
        <f>SUM('By Location'!H15,'By Location'!H26)</f>
        <v>51</v>
      </c>
      <c r="I15" s="1">
        <f>SUM('By Location'!I15,'By Location'!I26)</f>
        <v>42</v>
      </c>
      <c r="J15" s="1">
        <f>SUM('By Location'!J15,'By Location'!J26)</f>
        <v>36</v>
      </c>
      <c r="K15" s="1">
        <f>SUM('By Location'!K15,'By Location'!K26)</f>
        <v>44</v>
      </c>
      <c r="L15" s="1">
        <f>SUM('By Location'!L15,'By Location'!L26)</f>
        <v>57</v>
      </c>
      <c r="M15" s="18">
        <f>SUM('By Location'!M15,'By Location'!M26)</f>
        <v>70</v>
      </c>
      <c r="N15" s="17">
        <f t="shared" si="0"/>
        <v>36</v>
      </c>
      <c r="O15" s="1">
        <f t="shared" si="1"/>
        <v>104</v>
      </c>
      <c r="P15" s="19">
        <f t="shared" si="2"/>
        <v>0.74285714285714288</v>
      </c>
      <c r="Q15" s="1"/>
    </row>
    <row r="16" spans="1:17" ht="11.25" customHeight="1">
      <c r="A16" s="14"/>
      <c r="B16" s="14" t="s">
        <v>44</v>
      </c>
      <c r="C16" s="14">
        <f>SUM('By Location'!C16,'By Location'!C27)</f>
        <v>164</v>
      </c>
      <c r="D16" s="17">
        <f>SUM('By Location'!D16,'By Location'!D27)</f>
        <v>125</v>
      </c>
      <c r="E16" s="1">
        <f>SUM('By Location'!E16,'By Location'!E27)</f>
        <v>116</v>
      </c>
      <c r="F16" s="1">
        <f>SUM('By Location'!F16,'By Location'!F27)</f>
        <v>93</v>
      </c>
      <c r="G16" s="1">
        <f>SUM('By Location'!G16,'By Location'!G27)</f>
        <v>65</v>
      </c>
      <c r="H16" s="1">
        <f>SUM('By Location'!H16,'By Location'!H27)</f>
        <v>75</v>
      </c>
      <c r="I16" s="1">
        <f>SUM('By Location'!I16,'By Location'!I27)</f>
        <v>57</v>
      </c>
      <c r="J16" s="1">
        <f>SUM('By Location'!J16,'By Location'!J27)</f>
        <v>45</v>
      </c>
      <c r="K16" s="1">
        <f>SUM('By Location'!K16,'By Location'!K27)</f>
        <v>52</v>
      </c>
      <c r="L16" s="1">
        <f>SUM('By Location'!L16,'By Location'!L27)</f>
        <v>74</v>
      </c>
      <c r="M16" s="18">
        <f>SUM('By Location'!M16,'By Location'!M27)</f>
        <v>97</v>
      </c>
      <c r="N16" s="17">
        <f t="shared" si="0"/>
        <v>45</v>
      </c>
      <c r="O16" s="1">
        <f t="shared" si="1"/>
        <v>119</v>
      </c>
      <c r="P16" s="19">
        <f t="shared" si="2"/>
        <v>0.72560975609756095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18643</v>
      </c>
      <c r="D17" s="22">
        <f t="shared" si="3"/>
        <v>10254</v>
      </c>
      <c r="E17" s="23">
        <f t="shared" si="3"/>
        <v>6628</v>
      </c>
      <c r="F17" s="23">
        <f t="shared" si="3"/>
        <v>4155</v>
      </c>
      <c r="G17" s="23">
        <f t="shared" si="3"/>
        <v>3050</v>
      </c>
      <c r="H17" s="23">
        <f t="shared" si="3"/>
        <v>2887</v>
      </c>
      <c r="I17" s="23">
        <f t="shared" si="3"/>
        <v>2769</v>
      </c>
      <c r="J17" s="23">
        <f t="shared" si="3"/>
        <v>3028</v>
      </c>
      <c r="K17" s="23">
        <f t="shared" si="3"/>
        <v>3371</v>
      </c>
      <c r="L17" s="23">
        <f t="shared" si="3"/>
        <v>4196</v>
      </c>
      <c r="M17" s="24">
        <f t="shared" si="3"/>
        <v>5320</v>
      </c>
      <c r="N17" s="22">
        <f t="shared" si="0"/>
        <v>2769</v>
      </c>
      <c r="O17" s="23">
        <f t="shared" si="1"/>
        <v>15874</v>
      </c>
      <c r="P17" s="25">
        <f t="shared" si="2"/>
        <v>0.85147240251032563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zoomScaleNormal="100" workbookViewId="0">
      <pane ySplit="6" topLeftCell="A7" activePane="bottomLeft" state="frozen"/>
      <selection pane="bottomLeft" activeCell="B4" sqref="B4"/>
    </sheetView>
  </sheetViews>
  <sheetFormatPr defaultColWidth="14.44140625" defaultRowHeight="15" customHeight="1"/>
  <cols>
    <col min="1" max="1" width="14.44140625" customWidth="1"/>
    <col min="2" max="2" width="11.109375" customWidth="1"/>
    <col min="3" max="3" width="77.6640625" customWidth="1"/>
    <col min="4" max="4" width="9.6640625" customWidth="1"/>
    <col min="5" max="7" width="10.88671875" customWidth="1"/>
    <col min="8" max="23" width="8" customWidth="1"/>
  </cols>
  <sheetData>
    <row r="1" spans="2:23" ht="14.25" customHeight="1">
      <c r="B1" s="199" t="s">
        <v>355</v>
      </c>
      <c r="C1" s="200"/>
      <c r="D1" s="104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</row>
    <row r="2" spans="2:23" ht="14.25" customHeight="1">
      <c r="B2" s="199" t="s">
        <v>356</v>
      </c>
      <c r="C2" s="200"/>
      <c r="D2" s="10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2:23" ht="11.25" customHeight="1">
      <c r="B3" s="204"/>
      <c r="C3" s="200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2:23" ht="11.25" customHeight="1">
      <c r="B4" s="106" t="s">
        <v>166</v>
      </c>
      <c r="C4" s="106" t="s">
        <v>40</v>
      </c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11.25" customHeight="1">
      <c r="B5" s="107"/>
      <c r="C5" s="107" t="s">
        <v>6</v>
      </c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2:23" ht="11.25" customHeight="1">
      <c r="B6" s="108"/>
      <c r="C6" s="108" t="s">
        <v>9</v>
      </c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2:23" ht="11.25" customHeight="1">
      <c r="B7" s="109" t="s">
        <v>357</v>
      </c>
      <c r="C7" s="109" t="s">
        <v>358</v>
      </c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2:23" ht="11.25" customHeight="1">
      <c r="B8" s="109" t="s">
        <v>359</v>
      </c>
      <c r="C8" s="109" t="s">
        <v>360</v>
      </c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2:23" ht="11.25" customHeight="1">
      <c r="B9" s="109" t="s">
        <v>361</v>
      </c>
      <c r="C9" s="109" t="s">
        <v>362</v>
      </c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2:23" ht="11.25" customHeight="1">
      <c r="B10" s="110" t="s">
        <v>363</v>
      </c>
      <c r="C10" s="109" t="s">
        <v>364</v>
      </c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spans="2:23" ht="11.25" customHeight="1">
      <c r="B11" s="110" t="s">
        <v>365</v>
      </c>
      <c r="C11" s="109" t="s">
        <v>366</v>
      </c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spans="2:23" ht="11.25" customHeight="1">
      <c r="B12" s="110" t="s">
        <v>367</v>
      </c>
      <c r="C12" s="109" t="s">
        <v>368</v>
      </c>
      <c r="D12" s="104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spans="2:23" ht="11.25" customHeight="1">
      <c r="B13" s="109" t="s">
        <v>369</v>
      </c>
      <c r="C13" s="109" t="s">
        <v>370</v>
      </c>
      <c r="D13" s="104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spans="2:23" ht="11.25" customHeight="1">
      <c r="B14" s="109" t="s">
        <v>371</v>
      </c>
      <c r="C14" s="109" t="s">
        <v>372</v>
      </c>
      <c r="D14" s="104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2:23" ht="11.25" customHeight="1">
      <c r="B15" s="109" t="s">
        <v>373</v>
      </c>
      <c r="C15" s="109" t="s">
        <v>374</v>
      </c>
      <c r="D15" s="104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spans="2:23" ht="11.25" customHeight="1">
      <c r="B16" s="109" t="s">
        <v>375</v>
      </c>
      <c r="C16" s="109" t="s">
        <v>376</v>
      </c>
      <c r="D16" s="104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spans="2:23" ht="11.25" customHeight="1">
      <c r="B17" s="109" t="s">
        <v>377</v>
      </c>
      <c r="C17" s="109" t="s">
        <v>378</v>
      </c>
      <c r="D17" s="104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2:23" ht="11.25" customHeight="1">
      <c r="B18" s="109" t="s">
        <v>379</v>
      </c>
      <c r="C18" s="109" t="s">
        <v>380</v>
      </c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2:23" ht="11.25" customHeight="1">
      <c r="B19" s="109" t="s">
        <v>381</v>
      </c>
      <c r="C19" s="109" t="s">
        <v>382</v>
      </c>
      <c r="D19" s="104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  <row r="20" spans="2:23" ht="11.25" customHeight="1">
      <c r="B20" s="109" t="s">
        <v>383</v>
      </c>
      <c r="C20" s="109" t="s">
        <v>384</v>
      </c>
      <c r="D20" s="104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</row>
    <row r="21" spans="2:23" ht="11.25" customHeight="1">
      <c r="B21" s="109" t="s">
        <v>385</v>
      </c>
      <c r="C21" s="109" t="s">
        <v>386</v>
      </c>
      <c r="D21" s="104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</row>
    <row r="22" spans="2:23" ht="11.25" customHeight="1">
      <c r="B22" s="109" t="s">
        <v>387</v>
      </c>
      <c r="C22" s="109" t="s">
        <v>388</v>
      </c>
      <c r="D22" s="104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</row>
    <row r="23" spans="2:23" ht="11.25" customHeight="1">
      <c r="B23" s="109" t="s">
        <v>389</v>
      </c>
      <c r="C23" s="109" t="s">
        <v>390</v>
      </c>
      <c r="D23" s="104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</row>
    <row r="24" spans="2:23" ht="11.25" customHeight="1">
      <c r="B24" s="109" t="s">
        <v>391</v>
      </c>
      <c r="C24" s="109" t="s">
        <v>392</v>
      </c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</row>
    <row r="25" spans="2:23" ht="11.25" customHeight="1">
      <c r="B25" s="109" t="s">
        <v>393</v>
      </c>
      <c r="C25" s="109" t="s">
        <v>394</v>
      </c>
      <c r="D25" s="104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</row>
    <row r="26" spans="2:23" ht="11.25" customHeight="1">
      <c r="B26" s="109" t="s">
        <v>395</v>
      </c>
      <c r="C26" s="109" t="s">
        <v>396</v>
      </c>
      <c r="D26" s="104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</row>
    <row r="27" spans="2:23" ht="11.25" customHeight="1">
      <c r="B27" s="109" t="s">
        <v>397</v>
      </c>
      <c r="C27" s="109" t="s">
        <v>398</v>
      </c>
      <c r="D27" s="104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</row>
    <row r="28" spans="2:23" ht="11.25" customHeight="1">
      <c r="B28" s="109" t="s">
        <v>399</v>
      </c>
      <c r="C28" s="109" t="s">
        <v>400</v>
      </c>
      <c r="D28" s="104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</row>
    <row r="29" spans="2:23" ht="11.25" customHeight="1">
      <c r="B29" s="109" t="s">
        <v>401</v>
      </c>
      <c r="C29" s="109" t="s">
        <v>402</v>
      </c>
      <c r="D29" s="104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</row>
    <row r="30" spans="2:23" ht="11.25" customHeight="1">
      <c r="B30" s="109" t="s">
        <v>403</v>
      </c>
      <c r="C30" s="109" t="s">
        <v>404</v>
      </c>
      <c r="D30" s="104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</row>
    <row r="31" spans="2:23" ht="11.25" customHeight="1">
      <c r="B31" s="109" t="s">
        <v>405</v>
      </c>
      <c r="C31" s="109" t="s">
        <v>406</v>
      </c>
      <c r="D31" s="104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</row>
    <row r="32" spans="2:23" ht="11.25" customHeight="1">
      <c r="B32" s="109" t="s">
        <v>407</v>
      </c>
      <c r="C32" s="109" t="s">
        <v>408</v>
      </c>
      <c r="D32" s="104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</row>
    <row r="33" spans="2:23" ht="11.25" customHeight="1">
      <c r="B33" s="109" t="s">
        <v>409</v>
      </c>
      <c r="C33" s="109" t="s">
        <v>410</v>
      </c>
      <c r="D33" s="104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</row>
    <row r="34" spans="2:23" ht="11.25" customHeight="1">
      <c r="B34" s="109" t="s">
        <v>411</v>
      </c>
      <c r="C34" s="109" t="s">
        <v>412</v>
      </c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</row>
    <row r="35" spans="2:23" ht="11.25" customHeight="1">
      <c r="B35" s="109" t="s">
        <v>413</v>
      </c>
      <c r="C35" s="109" t="s">
        <v>414</v>
      </c>
      <c r="D35" s="104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2:23" ht="11.25" customHeight="1">
      <c r="B36" s="109" t="s">
        <v>415</v>
      </c>
      <c r="C36" s="109" t="s">
        <v>416</v>
      </c>
      <c r="D36" s="104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spans="2:23" ht="11.25" customHeight="1">
      <c r="B37" s="109" t="s">
        <v>417</v>
      </c>
      <c r="C37" s="109" t="s">
        <v>418</v>
      </c>
      <c r="D37" s="104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2:23" ht="11.25" customHeight="1">
      <c r="B38" s="109" t="s">
        <v>419</v>
      </c>
      <c r="C38" s="109" t="s">
        <v>420</v>
      </c>
      <c r="D38" s="104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spans="2:23" ht="11.25" customHeight="1">
      <c r="B39" s="109" t="s">
        <v>421</v>
      </c>
      <c r="C39" s="109" t="s">
        <v>422</v>
      </c>
      <c r="D39" s="104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spans="2:23" ht="11.25" customHeight="1">
      <c r="B40" s="109" t="s">
        <v>423</v>
      </c>
      <c r="C40" s="109" t="s">
        <v>424</v>
      </c>
      <c r="D40" s="104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spans="2:23" ht="11.25" customHeight="1">
      <c r="B41" s="109" t="s">
        <v>425</v>
      </c>
      <c r="C41" s="109" t="s">
        <v>426</v>
      </c>
      <c r="D41" s="104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spans="2:23" ht="11.25" customHeight="1">
      <c r="B42" s="109" t="s">
        <v>427</v>
      </c>
      <c r="C42" s="109" t="s">
        <v>428</v>
      </c>
      <c r="D42" s="104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spans="2:23" ht="11.25" customHeight="1">
      <c r="B43" s="109" t="s">
        <v>429</v>
      </c>
      <c r="C43" s="109" t="s">
        <v>430</v>
      </c>
      <c r="D43" s="104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spans="2:23" ht="11.25" customHeight="1">
      <c r="B44" s="109" t="s">
        <v>431</v>
      </c>
      <c r="C44" s="109" t="s">
        <v>432</v>
      </c>
      <c r="D44" s="104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spans="2:23" ht="11.25" customHeight="1">
      <c r="B45" s="111" t="s">
        <v>433</v>
      </c>
      <c r="C45" s="111" t="s">
        <v>434</v>
      </c>
      <c r="D45" s="104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spans="2:23" ht="11.25" customHeight="1">
      <c r="B46" s="109" t="s">
        <v>435</v>
      </c>
      <c r="C46" s="109" t="s">
        <v>436</v>
      </c>
      <c r="D46" s="104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spans="2:23" ht="11.25" customHeight="1">
      <c r="B47" s="109" t="s">
        <v>437</v>
      </c>
      <c r="C47" s="109" t="s">
        <v>438</v>
      </c>
      <c r="D47" s="104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spans="2:23" ht="11.25" customHeight="1">
      <c r="B48" s="109" t="s">
        <v>439</v>
      </c>
      <c r="C48" s="109" t="s">
        <v>440</v>
      </c>
      <c r="D48" s="104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spans="2:23" ht="11.25" customHeight="1">
      <c r="B49" s="109" t="s">
        <v>441</v>
      </c>
      <c r="C49" s="109" t="s">
        <v>442</v>
      </c>
      <c r="D49" s="104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spans="2:23" ht="11.25" customHeight="1">
      <c r="B50" s="109" t="s">
        <v>443</v>
      </c>
      <c r="C50" s="109" t="s">
        <v>444</v>
      </c>
      <c r="D50" s="104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spans="2:23" ht="11.25" customHeight="1">
      <c r="B51" s="109" t="s">
        <v>445</v>
      </c>
      <c r="C51" s="109" t="s">
        <v>446</v>
      </c>
      <c r="D51" s="104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spans="2:23" ht="11.25" customHeight="1">
      <c r="B52" s="109" t="s">
        <v>447</v>
      </c>
      <c r="C52" s="109" t="s">
        <v>448</v>
      </c>
      <c r="D52" s="104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spans="2:23" ht="11.25" customHeight="1">
      <c r="B53" s="109" t="s">
        <v>449</v>
      </c>
      <c r="C53" s="109" t="s">
        <v>450</v>
      </c>
      <c r="D53" s="104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spans="2:23" ht="11.25" customHeight="1">
      <c r="B54" s="109" t="s">
        <v>451</v>
      </c>
      <c r="C54" s="109" t="s">
        <v>452</v>
      </c>
      <c r="D54" s="104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spans="2:23" ht="11.25" customHeight="1">
      <c r="B55" s="109" t="s">
        <v>453</v>
      </c>
      <c r="C55" s="109" t="s">
        <v>453</v>
      </c>
      <c r="D55" s="104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spans="2:23" ht="11.25" customHeight="1">
      <c r="B56" s="109" t="s">
        <v>454</v>
      </c>
      <c r="C56" s="109" t="s">
        <v>455</v>
      </c>
      <c r="D56" s="104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spans="2:23" ht="11.25" customHeight="1">
      <c r="B57" s="109" t="s">
        <v>456</v>
      </c>
      <c r="C57" s="109" t="s">
        <v>457</v>
      </c>
      <c r="D57" s="104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spans="2:23" ht="11.25" customHeight="1">
      <c r="B58" s="109" t="s">
        <v>458</v>
      </c>
      <c r="C58" s="109" t="s">
        <v>459</v>
      </c>
      <c r="D58" s="104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spans="2:23" ht="11.25" customHeight="1">
      <c r="B59" s="109" t="s">
        <v>460</v>
      </c>
      <c r="C59" s="109" t="s">
        <v>461</v>
      </c>
      <c r="D59" s="104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spans="2:23" ht="11.25" customHeight="1">
      <c r="B60" s="109" t="s">
        <v>462</v>
      </c>
      <c r="C60" s="109" t="s">
        <v>463</v>
      </c>
      <c r="D60" s="104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spans="2:23" ht="11.25" customHeight="1">
      <c r="B61" s="109" t="s">
        <v>464</v>
      </c>
      <c r="C61" s="109" t="s">
        <v>465</v>
      </c>
      <c r="D61" s="104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spans="2:23" ht="11.25" customHeight="1">
      <c r="B62" s="109" t="s">
        <v>466</v>
      </c>
      <c r="C62" s="109" t="s">
        <v>467</v>
      </c>
      <c r="D62" s="104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spans="2:23" ht="11.25" customHeight="1">
      <c r="B63" s="109" t="s">
        <v>468</v>
      </c>
      <c r="C63" s="109" t="s">
        <v>469</v>
      </c>
      <c r="D63" s="104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spans="2:23" ht="11.25" customHeight="1">
      <c r="B64" s="110" t="s">
        <v>470</v>
      </c>
      <c r="C64" s="109" t="s">
        <v>471</v>
      </c>
      <c r="D64" s="104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spans="2:23" ht="11.25" customHeight="1">
      <c r="B65" s="110" t="s">
        <v>472</v>
      </c>
      <c r="C65" s="109" t="s">
        <v>473</v>
      </c>
      <c r="D65" s="104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spans="2:23" ht="11.25" customHeight="1">
      <c r="B66" s="109" t="s">
        <v>474</v>
      </c>
      <c r="C66" s="109" t="s">
        <v>475</v>
      </c>
      <c r="D66" s="104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spans="2:23" ht="11.25" customHeight="1">
      <c r="B67" s="109" t="s">
        <v>476</v>
      </c>
      <c r="C67" s="109" t="s">
        <v>477</v>
      </c>
      <c r="D67" s="104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spans="2:23" ht="11.25" customHeight="1">
      <c r="B68" s="109" t="s">
        <v>50</v>
      </c>
      <c r="C68" s="109" t="s">
        <v>478</v>
      </c>
      <c r="D68" s="104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spans="2:23" ht="11.25" customHeight="1">
      <c r="B69" s="109" t="s">
        <v>479</v>
      </c>
      <c r="C69" s="109" t="s">
        <v>480</v>
      </c>
      <c r="D69" s="104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spans="2:23" ht="11.25" customHeight="1">
      <c r="B70" s="109" t="s">
        <v>481</v>
      </c>
      <c r="C70" s="109" t="s">
        <v>482</v>
      </c>
      <c r="D70" s="104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spans="2:23" ht="11.25" customHeight="1">
      <c r="B71" s="109" t="s">
        <v>483</v>
      </c>
      <c r="C71" s="109" t="s">
        <v>484</v>
      </c>
      <c r="D71" s="104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spans="2:23" ht="11.25" customHeight="1">
      <c r="B72" s="109" t="s">
        <v>485</v>
      </c>
      <c r="C72" s="109" t="s">
        <v>486</v>
      </c>
      <c r="D72" s="104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spans="2:23" ht="11.25" customHeight="1">
      <c r="B73" s="109" t="s">
        <v>487</v>
      </c>
      <c r="C73" s="109" t="s">
        <v>488</v>
      </c>
      <c r="D73" s="104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 spans="2:23" ht="11.25" customHeight="1">
      <c r="B74" s="109" t="s">
        <v>489</v>
      </c>
      <c r="C74" s="109" t="s">
        <v>490</v>
      </c>
      <c r="D74" s="104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spans="2:23" ht="11.25" customHeight="1">
      <c r="B75" s="109" t="s">
        <v>491</v>
      </c>
      <c r="C75" s="109" t="s">
        <v>492</v>
      </c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spans="2:23" ht="11.25" customHeight="1">
      <c r="B76" s="109" t="s">
        <v>493</v>
      </c>
      <c r="C76" s="109" t="s">
        <v>494</v>
      </c>
      <c r="D76" s="104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spans="2:23" ht="11.25" customHeight="1">
      <c r="B77" s="112" t="s">
        <v>495</v>
      </c>
      <c r="C77" s="112" t="s">
        <v>496</v>
      </c>
      <c r="D77" s="104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spans="2:23" ht="11.25" customHeight="1">
      <c r="B78" s="105"/>
      <c r="C78" s="105"/>
      <c r="D78" s="104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spans="2:23" ht="11.25" customHeight="1">
      <c r="B79" s="105"/>
      <c r="C79" s="105"/>
      <c r="D79" s="104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spans="2:23" ht="11.25" customHeight="1">
      <c r="B80" s="105"/>
      <c r="C80" s="105"/>
      <c r="D80" s="104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spans="2:23" ht="11.25" customHeight="1">
      <c r="B81" s="105"/>
      <c r="C81" s="105"/>
      <c r="D81" s="104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spans="2:23" ht="11.25" customHeight="1">
      <c r="B82" s="105"/>
      <c r="C82" s="105"/>
      <c r="D82" s="104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spans="2:23" ht="11.25" customHeight="1">
      <c r="B83" s="105"/>
      <c r="C83" s="105"/>
      <c r="D83" s="104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spans="2:23" ht="11.25" customHeight="1">
      <c r="B84" s="105"/>
      <c r="C84" s="105"/>
      <c r="D84" s="104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spans="2:23" ht="11.25" customHeight="1">
      <c r="B85" s="105"/>
      <c r="C85" s="105"/>
      <c r="D85" s="104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spans="2:23" ht="11.25" customHeight="1">
      <c r="B86" s="105"/>
      <c r="C86" s="105"/>
      <c r="D86" s="104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spans="2:23" ht="11.25" customHeight="1">
      <c r="B87" s="105"/>
      <c r="C87" s="105"/>
      <c r="D87" s="104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spans="2:23" ht="11.25" customHeight="1">
      <c r="B88" s="105"/>
      <c r="C88" s="105"/>
      <c r="D88" s="104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spans="2:23" ht="11.25" customHeight="1">
      <c r="B89" s="105"/>
      <c r="C89" s="105"/>
      <c r="D89" s="104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spans="2:23" ht="11.25" customHeight="1">
      <c r="B90" s="105"/>
      <c r="C90" s="105"/>
      <c r="D90" s="104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spans="2:23" ht="11.25" customHeight="1">
      <c r="B91" s="105"/>
      <c r="C91" s="105"/>
      <c r="D91" s="104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spans="2:23" ht="11.25" customHeight="1">
      <c r="B92" s="105"/>
      <c r="C92" s="105"/>
      <c r="D92" s="104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spans="2:23" ht="11.25" customHeight="1">
      <c r="B93" s="105"/>
      <c r="C93" s="105"/>
      <c r="D93" s="104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spans="2:23" ht="11.25" customHeight="1">
      <c r="B94" s="105"/>
      <c r="C94" s="105"/>
      <c r="D94" s="104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spans="2:23" ht="11.25" customHeight="1">
      <c r="B95" s="105"/>
      <c r="C95" s="105"/>
      <c r="D95" s="104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spans="2:23" ht="11.25" customHeight="1">
      <c r="B96" s="105"/>
      <c r="C96" s="105"/>
      <c r="D96" s="104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spans="2:23" ht="11.25" customHeight="1">
      <c r="B97" s="105"/>
      <c r="C97" s="105"/>
      <c r="D97" s="104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spans="2:23" ht="11.25" customHeight="1">
      <c r="B98" s="105"/>
      <c r="C98" s="105"/>
      <c r="D98" s="104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spans="2:23" ht="11.25" customHeight="1">
      <c r="B99" s="105"/>
      <c r="C99" s="105"/>
      <c r="D99" s="104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spans="2:23" ht="11.25" customHeight="1">
      <c r="B100" s="105"/>
      <c r="C100" s="105"/>
      <c r="D100" s="104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spans="2:23" ht="11.25" customHeight="1">
      <c r="B101" s="105"/>
      <c r="C101" s="105"/>
      <c r="D101" s="104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 spans="2:23" ht="11.25" customHeight="1">
      <c r="B102" s="105"/>
      <c r="C102" s="105"/>
      <c r="D102" s="104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</row>
    <row r="103" spans="2:23" ht="11.25" customHeight="1">
      <c r="B103" s="105"/>
      <c r="C103" s="105"/>
      <c r="D103" s="104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 spans="2:23" ht="11.25" customHeight="1">
      <c r="B104" s="105"/>
      <c r="C104" s="105"/>
      <c r="D104" s="104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</row>
    <row r="105" spans="2:23" ht="11.25" customHeight="1">
      <c r="B105" s="105"/>
      <c r="C105" s="105"/>
      <c r="D105" s="104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 spans="2:23" ht="11.25" customHeight="1">
      <c r="B106" s="105"/>
      <c r="C106" s="105"/>
      <c r="D106" s="104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</row>
    <row r="107" spans="2:23" ht="11.25" customHeight="1">
      <c r="B107" s="105"/>
      <c r="C107" s="105"/>
      <c r="D107" s="104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 spans="2:23" ht="11.25" customHeight="1">
      <c r="B108" s="105"/>
      <c r="C108" s="105"/>
      <c r="D108" s="104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</row>
    <row r="109" spans="2:23" ht="11.25" customHeight="1">
      <c r="B109" s="105"/>
      <c r="C109" s="105"/>
      <c r="D109" s="104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 spans="2:23" ht="11.25" customHeight="1">
      <c r="B110" s="105"/>
      <c r="C110" s="105"/>
      <c r="D110" s="104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</row>
    <row r="111" spans="2:23" ht="11.25" customHeight="1">
      <c r="B111" s="105"/>
      <c r="C111" s="105"/>
      <c r="D111" s="104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 spans="2:23" ht="11.25" customHeight="1">
      <c r="B112" s="105"/>
      <c r="C112" s="105"/>
      <c r="D112" s="104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spans="2:23" ht="11.25" customHeight="1">
      <c r="B113" s="105"/>
      <c r="C113" s="105"/>
      <c r="D113" s="104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 spans="2:23" ht="11.25" customHeight="1">
      <c r="B114" s="105"/>
      <c r="C114" s="105"/>
      <c r="D114" s="104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</row>
    <row r="115" spans="2:23" ht="11.25" customHeight="1">
      <c r="B115" s="105"/>
      <c r="C115" s="105"/>
      <c r="D115" s="104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 spans="2:23" ht="11.25" customHeight="1">
      <c r="B116" s="105"/>
      <c r="C116" s="105"/>
      <c r="D116" s="104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</row>
    <row r="117" spans="2:23" ht="11.25" customHeight="1">
      <c r="B117" s="105"/>
      <c r="C117" s="105"/>
      <c r="D117" s="104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 spans="2:23" ht="11.25" customHeight="1">
      <c r="B118" s="105"/>
      <c r="C118" s="105"/>
      <c r="D118" s="104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</row>
    <row r="119" spans="2:23" ht="11.25" customHeight="1">
      <c r="B119" s="105"/>
      <c r="C119" s="105"/>
      <c r="D119" s="104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 spans="2:23" ht="11.25" customHeight="1">
      <c r="B120" s="105"/>
      <c r="C120" s="105"/>
      <c r="D120" s="104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</row>
    <row r="121" spans="2:23" ht="11.25" customHeight="1">
      <c r="B121" s="105"/>
      <c r="C121" s="105"/>
      <c r="D121" s="104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 spans="2:23" ht="11.25" customHeight="1">
      <c r="B122" s="105"/>
      <c r="C122" s="105"/>
      <c r="D122" s="104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</row>
    <row r="123" spans="2:23" ht="11.25" customHeight="1">
      <c r="B123" s="105"/>
      <c r="C123" s="105"/>
      <c r="D123" s="104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 spans="2:23" ht="11.25" customHeight="1">
      <c r="B124" s="105"/>
      <c r="C124" s="105"/>
      <c r="D124" s="104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</row>
    <row r="125" spans="2:23" ht="11.25" customHeight="1">
      <c r="B125" s="105"/>
      <c r="C125" s="105"/>
      <c r="D125" s="104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 spans="2:23" ht="11.25" customHeight="1">
      <c r="B126" s="105"/>
      <c r="C126" s="105"/>
      <c r="D126" s="104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</row>
    <row r="127" spans="2:23" ht="11.25" customHeight="1">
      <c r="B127" s="105"/>
      <c r="C127" s="105"/>
      <c r="D127" s="104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 spans="2:23" ht="11.25" customHeight="1">
      <c r="B128" s="105"/>
      <c r="C128" s="105"/>
      <c r="D128" s="104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</row>
    <row r="129" spans="2:23" ht="11.25" customHeight="1">
      <c r="B129" s="105"/>
      <c r="C129" s="105"/>
      <c r="D129" s="104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</row>
    <row r="130" spans="2:23" ht="11.25" customHeight="1">
      <c r="B130" s="105"/>
      <c r="C130" s="105"/>
      <c r="D130" s="104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</row>
    <row r="131" spans="2:23" ht="11.25" customHeight="1">
      <c r="B131" s="105"/>
      <c r="C131" s="105"/>
      <c r="D131" s="104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 spans="2:23" ht="11.25" customHeight="1">
      <c r="B132" s="105"/>
      <c r="C132" s="105"/>
      <c r="D132" s="104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</row>
    <row r="133" spans="2:23" ht="11.25" customHeight="1">
      <c r="B133" s="105"/>
      <c r="C133" s="105"/>
      <c r="D133" s="104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 spans="2:23" ht="11.25" customHeight="1">
      <c r="B134" s="105"/>
      <c r="C134" s="105"/>
      <c r="D134" s="104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</row>
    <row r="135" spans="2:23" ht="11.25" customHeight="1">
      <c r="B135" s="105"/>
      <c r="C135" s="105"/>
      <c r="D135" s="104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 spans="2:23" ht="11.25" customHeight="1">
      <c r="B136" s="105"/>
      <c r="C136" s="105"/>
      <c r="D136" s="104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</row>
    <row r="137" spans="2:23" ht="11.25" customHeight="1">
      <c r="B137" s="105"/>
      <c r="C137" s="105"/>
      <c r="D137" s="104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 spans="2:23" ht="11.25" customHeight="1">
      <c r="B138" s="105"/>
      <c r="C138" s="105"/>
      <c r="D138" s="104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</row>
    <row r="139" spans="2:23" ht="11.25" customHeight="1">
      <c r="B139" s="105"/>
      <c r="C139" s="105"/>
      <c r="D139" s="104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 spans="2:23" ht="11.25" customHeight="1">
      <c r="B140" s="105"/>
      <c r="C140" s="105"/>
      <c r="D140" s="104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</row>
    <row r="141" spans="2:23" ht="11.25" customHeight="1">
      <c r="B141" s="105"/>
      <c r="C141" s="105"/>
      <c r="D141" s="104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 spans="2:23" ht="11.25" customHeight="1">
      <c r="B142" s="105"/>
      <c r="C142" s="105"/>
      <c r="D142" s="104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</row>
    <row r="143" spans="2:23" ht="11.25" customHeight="1">
      <c r="B143" s="105"/>
      <c r="C143" s="105"/>
      <c r="D143" s="104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</row>
    <row r="144" spans="2:23" ht="11.25" customHeight="1">
      <c r="B144" s="105"/>
      <c r="C144" s="105"/>
      <c r="D144" s="104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</row>
    <row r="145" spans="2:23" ht="11.25" customHeight="1">
      <c r="B145" s="105"/>
      <c r="C145" s="105"/>
      <c r="D145" s="104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 spans="2:23" ht="11.25" customHeight="1">
      <c r="B146" s="105"/>
      <c r="C146" s="105"/>
      <c r="D146" s="104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</row>
    <row r="147" spans="2:23" ht="11.25" customHeight="1">
      <c r="B147" s="105"/>
      <c r="C147" s="105"/>
      <c r="D147" s="104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 spans="2:23" ht="11.25" customHeight="1">
      <c r="B148" s="105"/>
      <c r="C148" s="105"/>
      <c r="D148" s="104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</row>
    <row r="149" spans="2:23" ht="11.25" customHeight="1">
      <c r="B149" s="105"/>
      <c r="C149" s="105"/>
      <c r="D149" s="104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 spans="2:23" ht="11.25" customHeight="1">
      <c r="B150" s="105"/>
      <c r="C150" s="105"/>
      <c r="D150" s="104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</row>
    <row r="151" spans="2:23" ht="11.25" customHeight="1">
      <c r="B151" s="105"/>
      <c r="C151" s="105"/>
      <c r="D151" s="104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 spans="2:23" ht="11.25" customHeight="1">
      <c r="B152" s="105"/>
      <c r="C152" s="105"/>
      <c r="D152" s="104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</row>
    <row r="153" spans="2:23" ht="11.25" customHeight="1">
      <c r="B153" s="105"/>
      <c r="C153" s="105"/>
      <c r="D153" s="104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 spans="2:23" ht="11.25" customHeight="1">
      <c r="B154" s="105"/>
      <c r="C154" s="105"/>
      <c r="D154" s="104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</row>
    <row r="155" spans="2:23" ht="11.25" customHeight="1">
      <c r="B155" s="105"/>
      <c r="C155" s="105"/>
      <c r="D155" s="104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 spans="2:23" ht="11.25" customHeight="1">
      <c r="B156" s="105"/>
      <c r="C156" s="105"/>
      <c r="D156" s="104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</row>
    <row r="157" spans="2:23" ht="11.25" customHeight="1">
      <c r="B157" s="105"/>
      <c r="C157" s="105"/>
      <c r="D157" s="104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 spans="2:23" ht="11.25" customHeight="1">
      <c r="B158" s="105"/>
      <c r="C158" s="105"/>
      <c r="D158" s="104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</row>
    <row r="159" spans="2:23" ht="11.25" customHeight="1">
      <c r="B159" s="105"/>
      <c r="C159" s="105"/>
      <c r="D159" s="104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 spans="2:23" ht="11.25" customHeight="1">
      <c r="B160" s="105"/>
      <c r="C160" s="105"/>
      <c r="D160" s="104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</row>
    <row r="161" spans="2:23" ht="11.25" customHeight="1">
      <c r="B161" s="105"/>
      <c r="C161" s="105"/>
      <c r="D161" s="104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 spans="2:23" ht="11.25" customHeight="1">
      <c r="B162" s="105"/>
      <c r="C162" s="105"/>
      <c r="D162" s="104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</row>
    <row r="163" spans="2:23" ht="11.25" customHeight="1">
      <c r="B163" s="105"/>
      <c r="C163" s="105"/>
      <c r="D163" s="104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 spans="2:23" ht="11.25" customHeight="1">
      <c r="B164" s="105"/>
      <c r="C164" s="105"/>
      <c r="D164" s="104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</row>
    <row r="165" spans="2:23" ht="11.25" customHeight="1">
      <c r="B165" s="105"/>
      <c r="C165" s="105"/>
      <c r="D165" s="104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 spans="2:23" ht="11.25" customHeight="1">
      <c r="B166" s="105"/>
      <c r="C166" s="105"/>
      <c r="D166" s="104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</row>
    <row r="167" spans="2:23" ht="11.25" customHeight="1">
      <c r="B167" s="105"/>
      <c r="C167" s="105"/>
      <c r="D167" s="104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 spans="2:23" ht="11.25" customHeight="1">
      <c r="B168" s="105"/>
      <c r="C168" s="105"/>
      <c r="D168" s="104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</row>
    <row r="169" spans="2:23" ht="11.25" customHeight="1">
      <c r="B169" s="105"/>
      <c r="C169" s="105"/>
      <c r="D169" s="104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 spans="2:23" ht="11.25" customHeight="1">
      <c r="B170" s="105"/>
      <c r="C170" s="105"/>
      <c r="D170" s="104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</row>
    <row r="171" spans="2:23" ht="11.25" customHeight="1">
      <c r="B171" s="105"/>
      <c r="C171" s="105"/>
      <c r="D171" s="104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</row>
    <row r="172" spans="2:23" ht="11.25" customHeight="1">
      <c r="B172" s="105"/>
      <c r="C172" s="105"/>
      <c r="D172" s="104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</row>
    <row r="173" spans="2:23" ht="11.25" customHeight="1">
      <c r="B173" s="105"/>
      <c r="C173" s="105"/>
      <c r="D173" s="104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 spans="2:23" ht="11.25" customHeight="1">
      <c r="B174" s="105"/>
      <c r="C174" s="105"/>
      <c r="D174" s="104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</row>
    <row r="175" spans="2:23" ht="11.25" customHeight="1">
      <c r="B175" s="105"/>
      <c r="C175" s="105"/>
      <c r="D175" s="104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 spans="2:23" ht="11.25" customHeight="1">
      <c r="B176" s="105"/>
      <c r="C176" s="105"/>
      <c r="D176" s="104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</row>
    <row r="177" spans="2:23" ht="11.25" customHeight="1">
      <c r="B177" s="105"/>
      <c r="C177" s="105"/>
      <c r="D177" s="104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 spans="2:23" ht="11.25" customHeight="1">
      <c r="B178" s="105"/>
      <c r="C178" s="105"/>
      <c r="D178" s="104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</row>
    <row r="179" spans="2:23" ht="11.25" customHeight="1">
      <c r="B179" s="105"/>
      <c r="C179" s="105"/>
      <c r="D179" s="104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 spans="2:23" ht="11.25" customHeight="1">
      <c r="B180" s="105"/>
      <c r="C180" s="105"/>
      <c r="D180" s="104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</row>
    <row r="181" spans="2:23" ht="11.25" customHeight="1">
      <c r="B181" s="105"/>
      <c r="C181" s="105"/>
      <c r="D181" s="104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 spans="2:23" ht="11.25" customHeight="1">
      <c r="B182" s="105"/>
      <c r="C182" s="105"/>
      <c r="D182" s="104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</row>
    <row r="183" spans="2:23" ht="11.25" customHeight="1">
      <c r="B183" s="105"/>
      <c r="C183" s="105"/>
      <c r="D183" s="104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 spans="2:23" ht="11.25" customHeight="1">
      <c r="B184" s="105"/>
      <c r="C184" s="105"/>
      <c r="D184" s="104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</row>
    <row r="185" spans="2:23" ht="11.25" customHeight="1">
      <c r="B185" s="105"/>
      <c r="C185" s="105"/>
      <c r="D185" s="104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 spans="2:23" ht="11.25" customHeight="1">
      <c r="B186" s="105"/>
      <c r="C186" s="105"/>
      <c r="D186" s="104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</row>
    <row r="187" spans="2:23" ht="11.25" customHeight="1">
      <c r="B187" s="105"/>
      <c r="C187" s="105"/>
      <c r="D187" s="104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 spans="2:23" ht="11.25" customHeight="1">
      <c r="B188" s="105"/>
      <c r="C188" s="105"/>
      <c r="D188" s="104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</row>
    <row r="189" spans="2:23" ht="11.25" customHeight="1">
      <c r="B189" s="105"/>
      <c r="C189" s="105"/>
      <c r="D189" s="104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 spans="2:23" ht="11.25" customHeight="1">
      <c r="B190" s="105"/>
      <c r="C190" s="105"/>
      <c r="D190" s="104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</row>
    <row r="191" spans="2:23" ht="11.25" customHeight="1">
      <c r="B191" s="105"/>
      <c r="C191" s="105"/>
      <c r="D191" s="104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 spans="2:23" ht="11.25" customHeight="1">
      <c r="B192" s="105"/>
      <c r="C192" s="105"/>
      <c r="D192" s="104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</row>
    <row r="193" spans="2:23" ht="11.25" customHeight="1">
      <c r="B193" s="105"/>
      <c r="C193" s="105"/>
      <c r="D193" s="104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 spans="2:23" ht="11.25" customHeight="1">
      <c r="B194" s="105"/>
      <c r="C194" s="105"/>
      <c r="D194" s="104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</row>
    <row r="195" spans="2:23" ht="11.25" customHeight="1">
      <c r="B195" s="105"/>
      <c r="C195" s="105"/>
      <c r="D195" s="104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 spans="2:23" ht="11.25" customHeight="1">
      <c r="B196" s="105"/>
      <c r="C196" s="105"/>
      <c r="D196" s="104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</row>
    <row r="197" spans="2:23" ht="11.25" customHeight="1">
      <c r="B197" s="105"/>
      <c r="C197" s="105"/>
      <c r="D197" s="104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 spans="2:23" ht="11.25" customHeight="1">
      <c r="B198" s="105"/>
      <c r="C198" s="105"/>
      <c r="D198" s="104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</row>
    <row r="199" spans="2:23" ht="11.25" customHeight="1">
      <c r="B199" s="105"/>
      <c r="C199" s="105"/>
      <c r="D199" s="104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 spans="2:23" ht="11.25" customHeight="1">
      <c r="B200" s="105"/>
      <c r="C200" s="105"/>
      <c r="D200" s="104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</row>
    <row r="201" spans="2:23" ht="11.25" customHeight="1">
      <c r="B201" s="105"/>
      <c r="C201" s="105"/>
      <c r="D201" s="104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 spans="2:23" ht="11.25" customHeight="1">
      <c r="B202" s="105"/>
      <c r="C202" s="105"/>
      <c r="D202" s="104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</row>
    <row r="203" spans="2:23" ht="11.25" customHeight="1">
      <c r="B203" s="105"/>
      <c r="C203" s="105"/>
      <c r="D203" s="104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 spans="2:23" ht="11.25" customHeight="1">
      <c r="B204" s="105"/>
      <c r="C204" s="105"/>
      <c r="D204" s="104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</row>
    <row r="205" spans="2:23" ht="11.25" customHeight="1">
      <c r="B205" s="105"/>
      <c r="C205" s="105"/>
      <c r="D205" s="104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 spans="2:23" ht="11.25" customHeight="1">
      <c r="B206" s="105"/>
      <c r="C206" s="105"/>
      <c r="D206" s="104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</row>
    <row r="207" spans="2:23" ht="11.25" customHeight="1">
      <c r="B207" s="105"/>
      <c r="C207" s="105"/>
      <c r="D207" s="104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 spans="2:23" ht="11.25" customHeight="1">
      <c r="B208" s="105"/>
      <c r="C208" s="105"/>
      <c r="D208" s="104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</row>
    <row r="209" spans="2:23" ht="11.25" customHeight="1">
      <c r="B209" s="105"/>
      <c r="C209" s="105"/>
      <c r="D209" s="104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 spans="2:23" ht="11.25" customHeight="1">
      <c r="B210" s="105"/>
      <c r="C210" s="105"/>
      <c r="D210" s="104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</row>
    <row r="211" spans="2:23" ht="11.25" customHeight="1">
      <c r="B211" s="105"/>
      <c r="C211" s="105"/>
      <c r="D211" s="104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 spans="2:23" ht="11.25" customHeight="1">
      <c r="B212" s="105"/>
      <c r="C212" s="105"/>
      <c r="D212" s="104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</row>
    <row r="213" spans="2:23" ht="11.25" customHeight="1">
      <c r="B213" s="105"/>
      <c r="C213" s="105"/>
      <c r="D213" s="104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 spans="2:23" ht="11.25" customHeight="1">
      <c r="B214" s="105"/>
      <c r="C214" s="105"/>
      <c r="D214" s="104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</row>
    <row r="215" spans="2:23" ht="11.25" customHeight="1">
      <c r="B215" s="105"/>
      <c r="C215" s="105"/>
      <c r="D215" s="104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 spans="2:23" ht="11.25" customHeight="1">
      <c r="B216" s="105"/>
      <c r="C216" s="105"/>
      <c r="D216" s="104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</row>
    <row r="217" spans="2:23" ht="11.25" customHeight="1">
      <c r="B217" s="105"/>
      <c r="C217" s="105"/>
      <c r="D217" s="104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 spans="2:23" ht="11.25" customHeight="1">
      <c r="B218" s="105"/>
      <c r="C218" s="105"/>
      <c r="D218" s="104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</row>
    <row r="219" spans="2:23" ht="11.25" customHeight="1">
      <c r="B219" s="105"/>
      <c r="C219" s="105"/>
      <c r="D219" s="104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 spans="2:23" ht="11.25" customHeight="1">
      <c r="B220" s="105"/>
      <c r="C220" s="105"/>
      <c r="D220" s="104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</row>
    <row r="221" spans="2:23" ht="11.25" customHeight="1">
      <c r="B221" s="105"/>
      <c r="C221" s="105"/>
      <c r="D221" s="104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 spans="2:23" ht="11.25" customHeight="1">
      <c r="B222" s="105"/>
      <c r="C222" s="105"/>
      <c r="D222" s="104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</row>
    <row r="223" spans="2:23" ht="11.25" customHeight="1">
      <c r="B223" s="105"/>
      <c r="C223" s="105"/>
      <c r="D223" s="104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</row>
    <row r="224" spans="2:23" ht="11.25" customHeight="1">
      <c r="B224" s="105"/>
      <c r="C224" s="105"/>
      <c r="D224" s="104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</row>
    <row r="225" spans="2:23" ht="11.25" customHeight="1">
      <c r="B225" s="105"/>
      <c r="C225" s="105"/>
      <c r="D225" s="104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 spans="2:23" ht="11.25" customHeight="1">
      <c r="B226" s="105"/>
      <c r="C226" s="105"/>
      <c r="D226" s="104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</row>
    <row r="227" spans="2:23" ht="11.25" customHeight="1">
      <c r="B227" s="105"/>
      <c r="C227" s="105"/>
      <c r="D227" s="104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 spans="2:23" ht="11.25" customHeight="1">
      <c r="B228" s="105"/>
      <c r="C228" s="105"/>
      <c r="D228" s="104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</row>
    <row r="229" spans="2:23" ht="11.25" customHeight="1">
      <c r="B229" s="105"/>
      <c r="C229" s="105"/>
      <c r="D229" s="104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 spans="2:23" ht="11.25" customHeight="1">
      <c r="B230" s="105"/>
      <c r="C230" s="105"/>
      <c r="D230" s="104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</row>
    <row r="231" spans="2:23" ht="11.25" customHeight="1">
      <c r="B231" s="105"/>
      <c r="C231" s="105"/>
      <c r="D231" s="104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 spans="2:23" ht="11.25" customHeight="1">
      <c r="B232" s="105"/>
      <c r="C232" s="105"/>
      <c r="D232" s="104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</row>
    <row r="233" spans="2:23" ht="11.25" customHeight="1">
      <c r="B233" s="105"/>
      <c r="C233" s="105"/>
      <c r="D233" s="104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 spans="2:23" ht="11.25" customHeight="1">
      <c r="B234" s="105"/>
      <c r="C234" s="105"/>
      <c r="D234" s="104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</row>
    <row r="235" spans="2:23" ht="11.25" customHeight="1">
      <c r="B235" s="105"/>
      <c r="C235" s="105"/>
      <c r="D235" s="104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 spans="2:23" ht="11.25" customHeight="1">
      <c r="B236" s="105"/>
      <c r="C236" s="105"/>
      <c r="D236" s="104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</row>
    <row r="237" spans="2:23" ht="11.25" customHeight="1">
      <c r="B237" s="105"/>
      <c r="C237" s="105"/>
      <c r="D237" s="104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 spans="2:23" ht="11.25" customHeight="1">
      <c r="B238" s="105"/>
      <c r="C238" s="105"/>
      <c r="D238" s="104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</row>
    <row r="239" spans="2:23" ht="11.25" customHeight="1">
      <c r="B239" s="105"/>
      <c r="C239" s="105"/>
      <c r="D239" s="104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 spans="2:23" ht="11.25" customHeight="1">
      <c r="B240" s="105"/>
      <c r="C240" s="105"/>
      <c r="D240" s="104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</row>
    <row r="241" spans="2:23" ht="11.25" customHeight="1">
      <c r="B241" s="105"/>
      <c r="C241" s="105"/>
      <c r="D241" s="104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 spans="2:23" ht="11.25" customHeight="1">
      <c r="B242" s="105"/>
      <c r="C242" s="105"/>
      <c r="D242" s="104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</row>
    <row r="243" spans="2:23" ht="11.25" customHeight="1">
      <c r="B243" s="105"/>
      <c r="C243" s="105"/>
      <c r="D243" s="104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 spans="2:23" ht="11.25" customHeight="1">
      <c r="B244" s="105"/>
      <c r="C244" s="105"/>
      <c r="D244" s="104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</row>
    <row r="245" spans="2:23" ht="11.25" customHeight="1">
      <c r="B245" s="105"/>
      <c r="C245" s="105"/>
      <c r="D245" s="104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 spans="2:23" ht="11.25" customHeight="1">
      <c r="B246" s="105"/>
      <c r="C246" s="105"/>
      <c r="D246" s="104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</row>
    <row r="247" spans="2:23" ht="11.25" customHeight="1">
      <c r="B247" s="105"/>
      <c r="C247" s="105"/>
      <c r="D247" s="104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 spans="2:23" ht="11.25" customHeight="1">
      <c r="B248" s="105"/>
      <c r="C248" s="105"/>
      <c r="D248" s="104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</row>
    <row r="249" spans="2:23" ht="11.25" customHeight="1">
      <c r="B249" s="105"/>
      <c r="C249" s="105"/>
      <c r="D249" s="104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 spans="2:23" ht="11.25" customHeight="1">
      <c r="B250" s="105"/>
      <c r="C250" s="105"/>
      <c r="D250" s="104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</row>
    <row r="251" spans="2:23" ht="11.25" customHeight="1">
      <c r="B251" s="105"/>
      <c r="C251" s="105"/>
      <c r="D251" s="104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 spans="2:23" ht="11.25" customHeight="1">
      <c r="B252" s="105"/>
      <c r="C252" s="105"/>
      <c r="D252" s="104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</row>
    <row r="253" spans="2:23" ht="11.25" customHeight="1">
      <c r="B253" s="105"/>
      <c r="C253" s="105"/>
      <c r="D253" s="104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 spans="2:23" ht="11.25" customHeight="1">
      <c r="B254" s="105"/>
      <c r="C254" s="105"/>
      <c r="D254" s="104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</row>
    <row r="255" spans="2:23" ht="11.25" customHeight="1">
      <c r="B255" s="105"/>
      <c r="C255" s="105"/>
      <c r="D255" s="104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 spans="2:23" ht="11.25" customHeight="1">
      <c r="B256" s="105"/>
      <c r="C256" s="105"/>
      <c r="D256" s="104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</row>
    <row r="257" spans="2:23" ht="11.25" customHeight="1">
      <c r="B257" s="105"/>
      <c r="C257" s="105"/>
      <c r="D257" s="104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 spans="2:23" ht="11.25" customHeight="1">
      <c r="B258" s="105"/>
      <c r="C258" s="105"/>
      <c r="D258" s="104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</row>
    <row r="259" spans="2:23" ht="11.25" customHeight="1">
      <c r="B259" s="105"/>
      <c r="C259" s="105"/>
      <c r="D259" s="104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 spans="2:23" ht="11.25" customHeight="1">
      <c r="B260" s="105"/>
      <c r="C260" s="105"/>
      <c r="D260" s="104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</row>
    <row r="261" spans="2:23" ht="11.25" customHeight="1">
      <c r="B261" s="105"/>
      <c r="C261" s="105"/>
      <c r="D261" s="104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 spans="2:23" ht="11.25" customHeight="1">
      <c r="B262" s="105"/>
      <c r="C262" s="105"/>
      <c r="D262" s="104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</row>
    <row r="263" spans="2:23" ht="11.25" customHeight="1">
      <c r="B263" s="105"/>
      <c r="C263" s="105"/>
      <c r="D263" s="104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 spans="2:23" ht="11.25" customHeight="1">
      <c r="B264" s="105"/>
      <c r="C264" s="105"/>
      <c r="D264" s="104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</row>
    <row r="265" spans="2:23" ht="11.25" customHeight="1">
      <c r="B265" s="105"/>
      <c r="C265" s="105"/>
      <c r="D265" s="104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 spans="2:23" ht="11.25" customHeight="1">
      <c r="B266" s="105"/>
      <c r="C266" s="105"/>
      <c r="D266" s="104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</row>
    <row r="267" spans="2:23" ht="11.25" customHeight="1">
      <c r="B267" s="105"/>
      <c r="C267" s="105"/>
      <c r="D267" s="104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 spans="2:23" ht="11.25" customHeight="1">
      <c r="B268" s="105"/>
      <c r="C268" s="105"/>
      <c r="D268" s="104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</row>
    <row r="269" spans="2:23" ht="11.25" customHeight="1">
      <c r="B269" s="105"/>
      <c r="C269" s="105"/>
      <c r="D269" s="104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 spans="2:23" ht="11.25" customHeight="1">
      <c r="B270" s="105"/>
      <c r="C270" s="105"/>
      <c r="D270" s="104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</row>
    <row r="271" spans="2:23" ht="11.25" customHeight="1">
      <c r="B271" s="105"/>
      <c r="C271" s="105"/>
      <c r="D271" s="104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 spans="2:23" ht="11.25" customHeight="1">
      <c r="B272" s="105"/>
      <c r="C272" s="105"/>
      <c r="D272" s="104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</row>
    <row r="273" spans="2:23" ht="11.25" customHeight="1">
      <c r="B273" s="105"/>
      <c r="C273" s="105"/>
      <c r="D273" s="104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 spans="2:23" ht="11.25" customHeight="1">
      <c r="B274" s="105"/>
      <c r="C274" s="105"/>
      <c r="D274" s="104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</row>
    <row r="275" spans="2:23" ht="11.25" customHeight="1">
      <c r="B275" s="105"/>
      <c r="C275" s="105"/>
      <c r="D275" s="104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</row>
    <row r="276" spans="2:23" ht="11.25" customHeight="1">
      <c r="B276" s="105"/>
      <c r="C276" s="105"/>
      <c r="D276" s="104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</row>
    <row r="277" spans="2:23" ht="11.25" customHeight="1">
      <c r="B277" s="105"/>
      <c r="C277" s="105"/>
      <c r="D277" s="104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3:C3"/>
    <mergeCell ref="B2:C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99"/>
  <sheetViews>
    <sheetView showGridLines="0" zoomScaleNormal="100" zoomScaleSheetLayoutView="98" workbookViewId="0">
      <selection activeCell="A4" sqref="A4"/>
    </sheetView>
  </sheetViews>
  <sheetFormatPr defaultColWidth="14.44140625" defaultRowHeight="15" customHeight="1"/>
  <cols>
    <col min="1" max="1" width="23.6640625" customWidth="1"/>
    <col min="2" max="2" width="9.109375" bestFit="1" customWidth="1"/>
    <col min="3" max="3" width="9.88671875" bestFit="1" customWidth="1"/>
    <col min="4" max="4" width="11" customWidth="1"/>
    <col min="5" max="5" width="11.109375" customWidth="1"/>
    <col min="6" max="6" width="9.88671875" customWidth="1"/>
    <col min="7" max="7" width="10.33203125" customWidth="1"/>
    <col min="8" max="8" width="11.33203125" customWidth="1"/>
    <col min="9" max="9" width="11" bestFit="1" customWidth="1"/>
    <col min="10" max="10" width="7.6640625" bestFit="1" customWidth="1"/>
    <col min="11" max="11" width="8.109375" bestFit="1" customWidth="1"/>
    <col min="12" max="12" width="10.109375" customWidth="1"/>
    <col min="13" max="13" width="11" customWidth="1"/>
    <col min="14" max="25" width="8" customWidth="1"/>
  </cols>
  <sheetData>
    <row r="1" spans="1:25" ht="14.25" customHeight="1">
      <c r="A1" s="199" t="s">
        <v>501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>
      <c r="A2" s="199" t="s">
        <v>502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1.25" customHeight="1">
      <c r="A3" s="1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1.25" customHeight="1">
      <c r="A4" s="2" t="s">
        <v>48</v>
      </c>
      <c r="B4" s="114" t="s">
        <v>503</v>
      </c>
      <c r="C4" s="115" t="s">
        <v>504</v>
      </c>
      <c r="D4" s="115" t="s">
        <v>505</v>
      </c>
      <c r="E4" s="115" t="s">
        <v>506</v>
      </c>
      <c r="F4" s="115" t="s">
        <v>507</v>
      </c>
      <c r="G4" s="115" t="s">
        <v>508</v>
      </c>
      <c r="H4" s="115" t="s">
        <v>509</v>
      </c>
      <c r="I4" s="115" t="s">
        <v>510</v>
      </c>
      <c r="J4" s="115" t="s">
        <v>511</v>
      </c>
      <c r="K4" s="115" t="s">
        <v>512</v>
      </c>
      <c r="L4" s="115" t="s">
        <v>513</v>
      </c>
      <c r="M4" s="116" t="s">
        <v>514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1.25" customHeight="1">
      <c r="A5" s="3"/>
      <c r="B5" s="7" t="s">
        <v>515</v>
      </c>
      <c r="C5" s="8" t="s">
        <v>515</v>
      </c>
      <c r="D5" s="8" t="s">
        <v>515</v>
      </c>
      <c r="E5" s="8" t="s">
        <v>515</v>
      </c>
      <c r="F5" s="8" t="s">
        <v>515</v>
      </c>
      <c r="G5" s="8" t="s">
        <v>515</v>
      </c>
      <c r="H5" s="8" t="s">
        <v>515</v>
      </c>
      <c r="I5" s="8" t="s">
        <v>515</v>
      </c>
      <c r="J5" s="8" t="s">
        <v>515</v>
      </c>
      <c r="K5" s="8" t="s">
        <v>516</v>
      </c>
      <c r="L5" s="8" t="s">
        <v>515</v>
      </c>
      <c r="M5" s="9" t="s">
        <v>515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1.25" customHeight="1">
      <c r="A6" s="11"/>
      <c r="B6" s="117" t="s">
        <v>517</v>
      </c>
      <c r="C6" s="118" t="s">
        <v>518</v>
      </c>
      <c r="D6" s="118" t="s">
        <v>519</v>
      </c>
      <c r="E6" s="118" t="s">
        <v>520</v>
      </c>
      <c r="F6" s="119" t="s">
        <v>521</v>
      </c>
      <c r="G6" s="119" t="s">
        <v>522</v>
      </c>
      <c r="H6" s="119" t="s">
        <v>523</v>
      </c>
      <c r="I6" s="119" t="s">
        <v>524</v>
      </c>
      <c r="J6" s="119" t="s">
        <v>525</v>
      </c>
      <c r="K6" s="119" t="s">
        <v>526</v>
      </c>
      <c r="L6" s="119" t="s">
        <v>527</v>
      </c>
      <c r="M6" s="120" t="s">
        <v>528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1.25" customHeight="1">
      <c r="A7" s="121" t="s">
        <v>529</v>
      </c>
      <c r="B7" s="122"/>
      <c r="C7" s="123"/>
      <c r="D7" s="124"/>
      <c r="E7" s="123"/>
      <c r="F7" s="123"/>
      <c r="G7" s="123"/>
      <c r="H7" s="123"/>
      <c r="I7" s="123"/>
      <c r="J7" s="125" t="s">
        <v>516</v>
      </c>
      <c r="K7" s="123"/>
      <c r="L7" s="123"/>
      <c r="M7" s="12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1.25" customHeight="1">
      <c r="A8" s="127" t="s">
        <v>530</v>
      </c>
      <c r="B8" s="128"/>
      <c r="C8" s="129"/>
      <c r="D8" s="130"/>
      <c r="E8" s="129"/>
      <c r="F8" s="129"/>
      <c r="G8" s="129"/>
      <c r="H8" s="129"/>
      <c r="I8" s="129"/>
      <c r="J8" s="131" t="s">
        <v>516</v>
      </c>
      <c r="K8" s="129"/>
      <c r="L8" s="129"/>
      <c r="M8" s="1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1.25" customHeight="1">
      <c r="A9" s="121" t="s">
        <v>531</v>
      </c>
      <c r="B9" s="122"/>
      <c r="C9" s="113"/>
      <c r="D9" s="133"/>
      <c r="E9" s="113"/>
      <c r="F9" s="113"/>
      <c r="G9" s="113"/>
      <c r="H9" s="113"/>
      <c r="I9" s="113"/>
      <c r="J9" s="134" t="s">
        <v>516</v>
      </c>
      <c r="K9" s="113"/>
      <c r="L9" s="113"/>
      <c r="M9" s="13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1.25" customHeight="1">
      <c r="A10" s="127" t="s">
        <v>68</v>
      </c>
      <c r="B10" s="128"/>
      <c r="C10" s="129"/>
      <c r="D10" s="130"/>
      <c r="E10" s="129"/>
      <c r="F10" s="129"/>
      <c r="G10" s="129"/>
      <c r="H10" s="129"/>
      <c r="I10" s="129"/>
      <c r="J10" s="131" t="s">
        <v>516</v>
      </c>
      <c r="K10" s="129"/>
      <c r="L10" s="129"/>
      <c r="M10" s="13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1.25" customHeight="1">
      <c r="A11" s="121" t="s">
        <v>532</v>
      </c>
      <c r="B11" s="122"/>
      <c r="C11" s="113"/>
      <c r="D11" s="133" t="s">
        <v>516</v>
      </c>
      <c r="E11" s="113"/>
      <c r="F11" s="113"/>
      <c r="G11" s="113"/>
      <c r="H11" s="113"/>
      <c r="I11" s="113"/>
      <c r="J11" s="113"/>
      <c r="K11" s="113"/>
      <c r="L11" s="113"/>
      <c r="M11" s="13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1.25" customHeight="1">
      <c r="A12" s="127" t="s">
        <v>533</v>
      </c>
      <c r="B12" s="128"/>
      <c r="C12" s="129"/>
      <c r="D12" s="130" t="s">
        <v>516</v>
      </c>
      <c r="E12" s="129"/>
      <c r="F12" s="129"/>
      <c r="G12" s="129"/>
      <c r="H12" s="129"/>
      <c r="I12" s="129"/>
      <c r="J12" s="129"/>
      <c r="K12" s="129"/>
      <c r="L12" s="129"/>
      <c r="M12" s="13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1.25" customHeight="1">
      <c r="A13" s="136" t="s">
        <v>534</v>
      </c>
      <c r="B13" s="137"/>
      <c r="C13" s="113"/>
      <c r="D13" s="133"/>
      <c r="E13" s="113"/>
      <c r="F13" s="113"/>
      <c r="G13" s="113"/>
      <c r="H13" s="113"/>
      <c r="I13" s="113"/>
      <c r="J13" s="133" t="s">
        <v>516</v>
      </c>
      <c r="K13" s="113"/>
      <c r="L13" s="113"/>
      <c r="M13" s="13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1.25" customHeight="1">
      <c r="A14" s="138" t="s">
        <v>535</v>
      </c>
      <c r="B14" s="139"/>
      <c r="C14" s="129"/>
      <c r="D14" s="130" t="s">
        <v>536</v>
      </c>
      <c r="E14" s="129"/>
      <c r="F14" s="129"/>
      <c r="G14" s="129"/>
      <c r="H14" s="129"/>
      <c r="I14" s="129"/>
      <c r="J14" s="129"/>
      <c r="K14" s="129"/>
      <c r="L14" s="129"/>
      <c r="M14" s="13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1.25" customHeight="1">
      <c r="A15" s="121" t="s">
        <v>537</v>
      </c>
      <c r="B15" s="122"/>
      <c r="C15" s="113"/>
      <c r="D15" s="113"/>
      <c r="E15" s="113"/>
      <c r="F15" s="113"/>
      <c r="G15" s="113"/>
      <c r="H15" s="113"/>
      <c r="I15" s="113"/>
      <c r="J15" s="133" t="s">
        <v>515</v>
      </c>
      <c r="K15" s="113"/>
      <c r="L15" s="113"/>
      <c r="M15" s="13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1.25" customHeight="1">
      <c r="A16" s="138" t="s">
        <v>538</v>
      </c>
      <c r="B16" s="139"/>
      <c r="C16" s="129"/>
      <c r="D16" s="130" t="s">
        <v>536</v>
      </c>
      <c r="E16" s="129"/>
      <c r="F16" s="129"/>
      <c r="G16" s="129"/>
      <c r="H16" s="129"/>
      <c r="I16" s="129"/>
      <c r="J16" s="129"/>
      <c r="K16" s="129"/>
      <c r="L16" s="129"/>
      <c r="M16" s="13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1.25" customHeight="1">
      <c r="A17" s="136" t="s">
        <v>539</v>
      </c>
      <c r="B17" s="137"/>
      <c r="C17" s="113"/>
      <c r="D17" s="113"/>
      <c r="E17" s="113"/>
      <c r="F17" s="113"/>
      <c r="G17" s="113"/>
      <c r="H17" s="113"/>
      <c r="I17" s="113"/>
      <c r="J17" s="113"/>
      <c r="K17" s="113"/>
      <c r="L17" s="133" t="s">
        <v>515</v>
      </c>
      <c r="M17" s="13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1.25" customHeight="1">
      <c r="A18" s="138" t="s">
        <v>540</v>
      </c>
      <c r="B18" s="139"/>
      <c r="C18" s="129"/>
      <c r="D18" s="129"/>
      <c r="E18" s="129"/>
      <c r="F18" s="129"/>
      <c r="G18" s="129"/>
      <c r="H18" s="129"/>
      <c r="I18" s="129"/>
      <c r="J18" s="129"/>
      <c r="K18" s="129"/>
      <c r="L18" s="130" t="s">
        <v>516</v>
      </c>
      <c r="M18" s="13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1.25" customHeight="1">
      <c r="A19" s="136" t="s">
        <v>541</v>
      </c>
      <c r="B19" s="137"/>
      <c r="C19" s="113"/>
      <c r="D19" s="113"/>
      <c r="E19" s="113"/>
      <c r="F19" s="113"/>
      <c r="G19" s="113"/>
      <c r="H19" s="113"/>
      <c r="I19" s="113"/>
      <c r="J19" s="113"/>
      <c r="K19" s="113"/>
      <c r="L19" s="133" t="s">
        <v>516</v>
      </c>
      <c r="M19" s="1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1.25" customHeight="1">
      <c r="A20" s="127" t="s">
        <v>542</v>
      </c>
      <c r="B20" s="128"/>
      <c r="C20" s="129"/>
      <c r="D20" s="129"/>
      <c r="E20" s="129"/>
      <c r="F20" s="129"/>
      <c r="G20" s="129"/>
      <c r="H20" s="131" t="s">
        <v>516</v>
      </c>
      <c r="I20" s="129"/>
      <c r="J20" s="130"/>
      <c r="K20" s="129"/>
      <c r="L20" s="129"/>
      <c r="M20" s="13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1.25" customHeight="1">
      <c r="A21" s="136" t="s">
        <v>543</v>
      </c>
      <c r="B21" s="137"/>
      <c r="C21" s="113"/>
      <c r="D21" s="113"/>
      <c r="E21" s="133" t="s">
        <v>536</v>
      </c>
      <c r="F21" s="113"/>
      <c r="G21" s="113"/>
      <c r="H21" s="113"/>
      <c r="I21" s="113"/>
      <c r="J21" s="113"/>
      <c r="K21" s="113"/>
      <c r="L21" s="133" t="s">
        <v>536</v>
      </c>
      <c r="M21" s="13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1.25" customHeight="1">
      <c r="A22" s="127" t="s">
        <v>544</v>
      </c>
      <c r="B22" s="128"/>
      <c r="C22" s="129"/>
      <c r="D22" s="129"/>
      <c r="E22" s="129"/>
      <c r="F22" s="129"/>
      <c r="G22" s="129"/>
      <c r="H22" s="130" t="s">
        <v>516</v>
      </c>
      <c r="I22" s="129"/>
      <c r="J22" s="129"/>
      <c r="K22" s="129"/>
      <c r="L22" s="129"/>
      <c r="M22" s="13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1.25" customHeight="1">
      <c r="A23" s="136" t="s">
        <v>545</v>
      </c>
      <c r="B23" s="137"/>
      <c r="C23" s="113"/>
      <c r="D23" s="113"/>
      <c r="E23" s="134" t="s">
        <v>536</v>
      </c>
      <c r="F23" s="113"/>
      <c r="G23" s="113"/>
      <c r="H23" s="113"/>
      <c r="I23" s="113"/>
      <c r="J23" s="113"/>
      <c r="K23" s="113"/>
      <c r="L23" s="113"/>
      <c r="M23" s="13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1.25" customHeight="1">
      <c r="A24" s="138" t="s">
        <v>546</v>
      </c>
      <c r="B24" s="13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40" t="s">
        <v>536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1.25" customHeight="1">
      <c r="A25" s="141" t="s">
        <v>547</v>
      </c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142" t="s">
        <v>536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1.25" customHeight="1">
      <c r="A26" s="143" t="s">
        <v>548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 t="s">
        <v>536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1.25" customHeight="1">
      <c r="A27" s="141" t="s">
        <v>549</v>
      </c>
      <c r="B27" s="7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76" t="s">
        <v>515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1.25" customHeight="1">
      <c r="A28" s="147" t="s">
        <v>550</v>
      </c>
      <c r="B28" s="148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50" t="s">
        <v>515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1.25" customHeight="1">
      <c r="A29" s="15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1.25" customHeight="1">
      <c r="A30" s="151" t="s">
        <v>551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1.25" customHeight="1">
      <c r="A31" s="1" t="s">
        <v>552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1.25" customHeight="1">
      <c r="A32" s="1" t="s">
        <v>553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1.25" customHeight="1">
      <c r="A33" s="1" t="s">
        <v>554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1.25" customHeight="1">
      <c r="A34" s="1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1.25" customHeight="1">
      <c r="A35" s="1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1.25" customHeight="1">
      <c r="A36" s="1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1.25" customHeight="1">
      <c r="A37" s="1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1.25" customHeight="1">
      <c r="A38" s="1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1.25" customHeight="1">
      <c r="A39" s="1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1.25" customHeight="1">
      <c r="A40" s="1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1.25" customHeight="1">
      <c r="A41" s="1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1.25" customHeight="1">
      <c r="A42" s="1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1.25" customHeight="1">
      <c r="A43" s="1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1.25" customHeight="1">
      <c r="A44" s="1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1.25" customHeight="1">
      <c r="A45" s="1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1.25" customHeight="1">
      <c r="A46" s="1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1.25" customHeight="1">
      <c r="A47" s="1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1.25" customHeight="1">
      <c r="A48" s="1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1.25" customHeight="1">
      <c r="A49" s="1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1.25" customHeight="1">
      <c r="A50" s="1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1.25" customHeight="1">
      <c r="A51" s="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1.25" customHeight="1">
      <c r="A52" s="1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1.25" customHeight="1">
      <c r="A53" s="1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1.25" customHeight="1">
      <c r="A54" s="1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1.25" customHeight="1">
      <c r="A55" s="1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1.25" customHeight="1">
      <c r="A56" s="1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1.25" customHeight="1">
      <c r="A57" s="1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1.25" customHeight="1">
      <c r="A58" s="1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1.25" customHeight="1">
      <c r="A59" s="1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1.25" customHeight="1">
      <c r="A60" s="1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1.25" customHeight="1">
      <c r="A61" s="1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1.25" customHeight="1">
      <c r="A62" s="1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1.25" customHeight="1">
      <c r="A63" s="1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1.25" customHeight="1">
      <c r="A64" s="1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1.25" customHeight="1">
      <c r="A65" s="1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1.25" customHeight="1">
      <c r="A66" s="1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1.25" customHeight="1">
      <c r="A67" s="1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1.25" customHeight="1">
      <c r="A68" s="1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1.25" customHeight="1">
      <c r="A69" s="1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1.25" customHeight="1">
      <c r="A70" s="1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1.25" customHeight="1">
      <c r="A71" s="1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1.25" customHeight="1">
      <c r="A72" s="1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1.25" customHeight="1">
      <c r="A73" s="1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1.25" customHeight="1">
      <c r="A74" s="1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1.25" customHeight="1">
      <c r="A75" s="1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1.25" customHeight="1">
      <c r="A76" s="1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1.25" customHeight="1">
      <c r="A77" s="1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1.25" customHeight="1">
      <c r="A78" s="1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1.25" customHeight="1">
      <c r="A79" s="1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1.25" customHeight="1">
      <c r="A80" s="1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1.25" customHeight="1">
      <c r="A81" s="1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1.25" customHeight="1">
      <c r="A82" s="1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1.25" customHeight="1">
      <c r="A83" s="1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1.25" customHeight="1">
      <c r="A84" s="1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1.25" customHeight="1">
      <c r="A85" s="1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1.25" customHeight="1">
      <c r="A86" s="1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1.25" customHeight="1">
      <c r="A87" s="1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1.25" customHeight="1">
      <c r="A88" s="1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1.25" customHeight="1">
      <c r="A89" s="1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1.25" customHeight="1">
      <c r="A90" s="1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1.25" customHeight="1">
      <c r="A91" s="1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1.25" customHeight="1">
      <c r="A92" s="1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1.25" customHeight="1">
      <c r="A93" s="1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1.25" customHeight="1">
      <c r="A94" s="1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1.25" customHeight="1">
      <c r="A95" s="1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1.25" customHeight="1">
      <c r="A96" s="1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1.25" customHeight="1">
      <c r="A97" s="1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1.25" customHeight="1">
      <c r="A98" s="1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1.25" customHeight="1">
      <c r="A99" s="1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1.25" customHeight="1">
      <c r="A100" s="1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1.25" customHeight="1">
      <c r="A101" s="1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1.25" customHeight="1">
      <c r="A102" s="1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1.25" customHeight="1">
      <c r="A103" s="1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1.25" customHeight="1">
      <c r="A104" s="1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1.25" customHeight="1">
      <c r="A105" s="1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1.25" customHeight="1">
      <c r="A106" s="1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1.25" customHeight="1">
      <c r="A107" s="1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1.25" customHeight="1">
      <c r="A108" s="1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1.25" customHeight="1">
      <c r="A109" s="1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1.25" customHeight="1">
      <c r="A110" s="1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1.25" customHeight="1">
      <c r="A111" s="1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1.25" customHeight="1">
      <c r="A112" s="1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1.25" customHeight="1">
      <c r="A113" s="1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1.25" customHeight="1">
      <c r="A114" s="1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1.25" customHeight="1">
      <c r="A115" s="1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1.25" customHeight="1">
      <c r="A116" s="1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1.25" customHeight="1">
      <c r="A117" s="1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1.25" customHeight="1">
      <c r="A118" s="1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1.25" customHeight="1">
      <c r="A119" s="1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1.25" customHeight="1">
      <c r="A120" s="1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1.25" customHeight="1">
      <c r="A121" s="1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1.25" customHeight="1">
      <c r="A122" s="1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1.25" customHeight="1">
      <c r="A123" s="1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1.25" customHeight="1">
      <c r="A124" s="1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1.25" customHeight="1">
      <c r="A125" s="1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1.25" customHeight="1">
      <c r="A126" s="1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1.25" customHeight="1">
      <c r="A127" s="1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1.25" customHeight="1">
      <c r="A128" s="1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1.25" customHeight="1">
      <c r="A129" s="1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1.25" customHeight="1">
      <c r="A130" s="1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1.25" customHeight="1">
      <c r="A131" s="1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1.25" customHeight="1">
      <c r="A132" s="1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1.25" customHeight="1">
      <c r="A133" s="1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1.25" customHeight="1">
      <c r="A134" s="1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1.25" customHeight="1">
      <c r="A135" s="1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1.25" customHeight="1">
      <c r="A136" s="1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1.25" customHeight="1">
      <c r="A137" s="1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1.25" customHeight="1">
      <c r="A138" s="1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1.25" customHeight="1">
      <c r="A139" s="1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1.25" customHeight="1">
      <c r="A140" s="1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1.25" customHeight="1">
      <c r="A141" s="1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1.25" customHeight="1">
      <c r="A142" s="1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1.25" customHeight="1">
      <c r="A143" s="1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1.25" customHeight="1">
      <c r="A144" s="1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1.25" customHeight="1">
      <c r="A145" s="1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1.25" customHeight="1">
      <c r="A146" s="1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1.25" customHeight="1">
      <c r="A147" s="1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1.25" customHeight="1">
      <c r="A148" s="1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1.25" customHeight="1">
      <c r="A149" s="1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1.25" customHeight="1">
      <c r="A150" s="1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1.25" customHeight="1">
      <c r="A151" s="1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1.25" customHeight="1">
      <c r="A152" s="1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1.25" customHeight="1">
      <c r="A153" s="1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1.25" customHeight="1">
      <c r="A154" s="1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1.25" customHeight="1">
      <c r="A155" s="1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1.25" customHeight="1">
      <c r="A156" s="1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1.25" customHeight="1">
      <c r="A157" s="1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1.25" customHeight="1">
      <c r="A158" s="1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1.25" customHeight="1">
      <c r="A159" s="1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1.25" customHeight="1">
      <c r="A160" s="1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1.25" customHeight="1">
      <c r="A161" s="1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1.25" customHeight="1">
      <c r="A162" s="1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1.25" customHeight="1">
      <c r="A163" s="1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1.25" customHeight="1">
      <c r="A164" s="1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1.25" customHeight="1">
      <c r="A165" s="1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1.25" customHeight="1">
      <c r="A166" s="1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1.25" customHeight="1">
      <c r="A167" s="1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1.25" customHeight="1">
      <c r="A168" s="1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1.25" customHeight="1">
      <c r="A169" s="1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1.25" customHeight="1">
      <c r="A170" s="1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1.25" customHeight="1">
      <c r="A171" s="1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1.25" customHeight="1">
      <c r="A172" s="1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1.25" customHeight="1">
      <c r="A173" s="1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1.25" customHeight="1">
      <c r="A174" s="1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1.25" customHeight="1">
      <c r="A175" s="1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1.25" customHeight="1">
      <c r="A176" s="1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1.25" customHeight="1">
      <c r="A177" s="1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1.25" customHeight="1">
      <c r="A178" s="1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1.25" customHeight="1">
      <c r="A179" s="1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1.25" customHeight="1">
      <c r="A180" s="1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1.25" customHeight="1">
      <c r="A181" s="1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1.25" customHeight="1">
      <c r="A182" s="1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1.25" customHeight="1">
      <c r="A183" s="1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1.25" customHeight="1">
      <c r="A184" s="1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1.25" customHeight="1">
      <c r="A185" s="1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1.25" customHeight="1">
      <c r="A186" s="1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1.25" customHeight="1">
      <c r="A187" s="1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1.25" customHeight="1">
      <c r="A188" s="1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1.25" customHeight="1">
      <c r="A189" s="1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1.25" customHeight="1">
      <c r="A190" s="1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1.25" customHeight="1">
      <c r="A191" s="1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1.25" customHeight="1">
      <c r="A192" s="1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1.25" customHeight="1">
      <c r="A193" s="1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1.25" customHeight="1">
      <c r="A194" s="1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1.25" customHeight="1">
      <c r="A195" s="1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1.25" customHeight="1">
      <c r="A196" s="1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1.25" customHeight="1">
      <c r="A197" s="1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1.25" customHeight="1">
      <c r="A198" s="1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1.25" customHeight="1">
      <c r="A199" s="1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1.25" customHeight="1">
      <c r="A200" s="1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1.25" customHeight="1">
      <c r="A201" s="1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1.25" customHeight="1">
      <c r="A202" s="1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1.25" customHeight="1">
      <c r="A203" s="1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1.25" customHeight="1">
      <c r="A204" s="1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1.25" customHeight="1">
      <c r="A205" s="1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1.25" customHeight="1">
      <c r="A206" s="1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1.25" customHeight="1">
      <c r="A207" s="1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1.25" customHeight="1">
      <c r="A208" s="1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1.25" customHeight="1">
      <c r="A209" s="1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1.25" customHeight="1">
      <c r="A210" s="1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1.25" customHeight="1">
      <c r="A211" s="1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1.25" customHeight="1">
      <c r="A212" s="1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1.25" customHeight="1">
      <c r="A213" s="1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1.25" customHeight="1">
      <c r="A214" s="1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1.25" customHeight="1">
      <c r="A215" s="1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1.25" customHeight="1">
      <c r="A216" s="1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1.25" customHeight="1">
      <c r="A217" s="1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1.25" customHeight="1">
      <c r="A218" s="1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1.25" customHeight="1">
      <c r="A219" s="1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1.25" customHeight="1">
      <c r="A220" s="1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1.25" customHeight="1">
      <c r="A221" s="1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1.25" customHeight="1">
      <c r="A222" s="1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1.25" customHeight="1">
      <c r="A223" s="1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1.25" customHeight="1">
      <c r="A224" s="1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1.25" customHeight="1">
      <c r="A225" s="1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1.25" customHeight="1">
      <c r="A226" s="1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1.25" customHeight="1">
      <c r="A227" s="1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1.25" customHeight="1">
      <c r="A228" s="1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1.25" customHeight="1">
      <c r="A229" s="1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1.25" customHeight="1">
      <c r="A230" s="1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1.25" customHeight="1">
      <c r="A231" s="1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1.25" customHeight="1">
      <c r="A232" s="1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1.25" customHeight="1">
      <c r="A233" s="1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1.25" customHeight="1">
      <c r="A234" s="1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1.25" customHeight="1">
      <c r="A235" s="1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1.25" customHeight="1">
      <c r="A236" s="1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1.25" customHeight="1">
      <c r="A237" s="1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1.25" customHeight="1">
      <c r="A238" s="1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1.25" customHeight="1">
      <c r="A239" s="1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1.25" customHeight="1">
      <c r="A240" s="1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1.25" customHeight="1">
      <c r="A241" s="1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1.25" customHeight="1">
      <c r="A242" s="1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1.25" customHeight="1">
      <c r="A243" s="1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1.25" customHeight="1">
      <c r="A244" s="1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1.25" customHeight="1">
      <c r="A245" s="1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1.25" customHeight="1">
      <c r="A246" s="1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1.25" customHeight="1">
      <c r="A247" s="1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1.25" customHeight="1">
      <c r="A248" s="1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1.25" customHeight="1">
      <c r="A249" s="1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1.25" customHeight="1">
      <c r="A250" s="1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1.25" customHeight="1">
      <c r="A251" s="1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1.25" customHeight="1">
      <c r="A252" s="1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1.25" customHeight="1">
      <c r="A253" s="1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1.25" customHeight="1">
      <c r="A254" s="1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1.25" customHeight="1">
      <c r="A255" s="1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1.25" customHeight="1">
      <c r="A256" s="1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1.25" customHeight="1">
      <c r="A257" s="1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1.25" customHeight="1">
      <c r="A258" s="1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1.25" customHeight="1">
      <c r="A259" s="1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1.25" customHeight="1">
      <c r="A260" s="1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1.25" customHeight="1">
      <c r="A261" s="1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1.25" customHeight="1">
      <c r="A262" s="1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1.25" customHeight="1">
      <c r="A263" s="1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1.25" customHeight="1">
      <c r="A264" s="1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1.25" customHeight="1">
      <c r="A265" s="1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1.25" customHeight="1">
      <c r="A266" s="1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1.25" customHeight="1">
      <c r="A267" s="1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1.25" customHeight="1">
      <c r="A268" s="1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1.25" customHeight="1">
      <c r="A269" s="1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1.25" customHeight="1">
      <c r="A270" s="1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1.25" customHeight="1">
      <c r="A271" s="1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1.25" customHeight="1">
      <c r="A272" s="1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1.25" customHeight="1">
      <c r="A273" s="1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1.25" customHeight="1">
      <c r="A274" s="1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1.25" customHeight="1">
      <c r="A275" s="1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1.25" customHeight="1">
      <c r="A276" s="1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1.25" customHeight="1">
      <c r="A277" s="1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1.25" customHeight="1">
      <c r="A278" s="1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1.25" customHeight="1">
      <c r="A279" s="1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1.25" customHeight="1">
      <c r="A280" s="1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1.25" customHeight="1">
      <c r="A281" s="1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1.25" customHeight="1">
      <c r="A282" s="1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1.25" customHeight="1">
      <c r="A283" s="1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1.25" customHeight="1">
      <c r="A284" s="1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1.25" customHeight="1">
      <c r="A285" s="1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1.25" customHeight="1">
      <c r="A286" s="1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1.25" customHeight="1">
      <c r="A287" s="1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1.25" customHeight="1">
      <c r="A288" s="1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1.25" customHeight="1">
      <c r="A289" s="1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1.25" customHeight="1">
      <c r="A290" s="1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1.25" customHeight="1">
      <c r="A291" s="1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1.25" customHeight="1">
      <c r="A292" s="1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1.25" customHeight="1">
      <c r="A293" s="1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1.25" customHeight="1">
      <c r="A294" s="1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1.25" customHeight="1">
      <c r="A295" s="1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1.25" customHeight="1">
      <c r="A296" s="1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1.25" customHeight="1">
      <c r="A297" s="1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1.25" customHeight="1">
      <c r="A298" s="1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1.25" customHeight="1">
      <c r="A299" s="1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1.25" customHeight="1">
      <c r="A300" s="1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1.25" customHeight="1">
      <c r="A301" s="1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1.25" customHeight="1">
      <c r="A302" s="1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1.25" customHeight="1">
      <c r="A303" s="1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1.25" customHeight="1">
      <c r="A304" s="1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1.25" customHeight="1">
      <c r="A305" s="1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1.25" customHeight="1">
      <c r="A306" s="1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1.25" customHeight="1">
      <c r="A307" s="1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1.25" customHeight="1">
      <c r="A308" s="1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1.25" customHeight="1">
      <c r="A309" s="1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1.25" customHeight="1">
      <c r="A310" s="1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1.25" customHeight="1">
      <c r="A311" s="1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1.25" customHeight="1">
      <c r="A312" s="1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1.25" customHeight="1">
      <c r="A313" s="1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1.25" customHeight="1">
      <c r="A314" s="1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1.25" customHeight="1">
      <c r="A315" s="1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1.25" customHeight="1">
      <c r="A316" s="1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1.25" customHeight="1">
      <c r="A317" s="1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1.25" customHeight="1">
      <c r="A318" s="1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1.25" customHeight="1">
      <c r="A319" s="1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1.25" customHeight="1">
      <c r="A320" s="1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1.25" customHeight="1">
      <c r="A321" s="1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1.25" customHeight="1">
      <c r="A322" s="1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1.25" customHeight="1">
      <c r="A323" s="1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1.25" customHeight="1">
      <c r="A324" s="1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1.25" customHeight="1">
      <c r="A325" s="1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1.25" customHeight="1">
      <c r="A326" s="1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1.25" customHeight="1">
      <c r="A327" s="1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1.25" customHeight="1">
      <c r="A328" s="1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1.25" customHeight="1">
      <c r="A329" s="1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1.25" customHeight="1">
      <c r="A330" s="1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1.25" customHeight="1">
      <c r="A331" s="1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1.25" customHeight="1">
      <c r="A332" s="1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1.25" customHeight="1">
      <c r="A333" s="1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1.25" customHeight="1">
      <c r="A334" s="1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1.25" customHeight="1">
      <c r="A335" s="1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1.25" customHeight="1">
      <c r="A336" s="1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1.25" customHeight="1">
      <c r="A337" s="1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1.25" customHeight="1">
      <c r="A338" s="1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1.25" customHeight="1">
      <c r="A339" s="1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1.25" customHeight="1">
      <c r="A340" s="1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1.25" customHeight="1">
      <c r="A341" s="1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1.25" customHeight="1">
      <c r="A342" s="1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1.25" customHeight="1">
      <c r="A343" s="1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1.25" customHeight="1">
      <c r="A344" s="1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1.25" customHeight="1">
      <c r="A345" s="1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1.25" customHeight="1">
      <c r="A346" s="1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1.25" customHeight="1">
      <c r="A347" s="1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1.25" customHeight="1">
      <c r="A348" s="1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1.25" customHeight="1">
      <c r="A349" s="1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1.25" customHeight="1">
      <c r="A350" s="1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1.25" customHeight="1">
      <c r="A351" s="1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1.25" customHeight="1">
      <c r="A352" s="1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1.25" customHeight="1">
      <c r="A353" s="1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1.25" customHeight="1">
      <c r="A354" s="1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1.25" customHeight="1">
      <c r="A355" s="1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1.25" customHeight="1">
      <c r="A356" s="1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1.25" customHeight="1">
      <c r="A357" s="1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1.25" customHeight="1">
      <c r="A358" s="1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1.25" customHeight="1">
      <c r="A359" s="1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1.25" customHeight="1">
      <c r="A360" s="1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1.25" customHeight="1">
      <c r="A361" s="1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1.25" customHeight="1">
      <c r="A362" s="1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1.25" customHeight="1">
      <c r="A363" s="1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1.25" customHeight="1">
      <c r="A364" s="1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1.25" customHeight="1">
      <c r="A365" s="1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1.25" customHeight="1">
      <c r="A366" s="1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1.25" customHeight="1">
      <c r="A367" s="1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1.25" customHeight="1">
      <c r="A368" s="1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1.25" customHeight="1">
      <c r="A369" s="1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1.25" customHeight="1">
      <c r="A370" s="1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1.25" customHeight="1">
      <c r="A371" s="1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1.25" customHeight="1">
      <c r="A372" s="1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1.25" customHeight="1">
      <c r="A373" s="1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1.25" customHeight="1">
      <c r="A374" s="1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1.25" customHeight="1">
      <c r="A375" s="1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1.25" customHeight="1">
      <c r="A376" s="1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1.25" customHeight="1">
      <c r="A377" s="1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1.25" customHeight="1">
      <c r="A378" s="1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1.25" customHeight="1">
      <c r="A379" s="1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1.25" customHeight="1">
      <c r="A380" s="1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1.25" customHeight="1">
      <c r="A381" s="1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1.25" customHeight="1">
      <c r="A382" s="1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1.25" customHeight="1">
      <c r="A383" s="1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1.25" customHeight="1">
      <c r="A384" s="1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1.25" customHeight="1">
      <c r="A385" s="1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1.25" customHeight="1">
      <c r="A386" s="1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1.25" customHeight="1">
      <c r="A387" s="1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1.25" customHeight="1">
      <c r="A388" s="1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1.25" customHeight="1">
      <c r="A389" s="1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1.25" customHeight="1">
      <c r="A390" s="1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1.25" customHeight="1">
      <c r="A391" s="1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1.25" customHeight="1">
      <c r="A392" s="1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1.25" customHeight="1">
      <c r="A393" s="1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1.25" customHeight="1">
      <c r="A394" s="1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1.25" customHeight="1">
      <c r="A395" s="1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1.25" customHeight="1">
      <c r="A396" s="1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1.25" customHeight="1">
      <c r="A397" s="1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1.25" customHeight="1">
      <c r="A398" s="1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1.25" customHeight="1">
      <c r="A399" s="1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1.25" customHeight="1">
      <c r="A400" s="1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1.25" customHeight="1">
      <c r="A401" s="1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1.25" customHeight="1">
      <c r="A402" s="1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1.25" customHeight="1">
      <c r="A403" s="1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1.25" customHeight="1">
      <c r="A404" s="1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1.25" customHeight="1">
      <c r="A405" s="1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1.25" customHeight="1">
      <c r="A406" s="1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1.25" customHeight="1">
      <c r="A407" s="1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1.25" customHeight="1">
      <c r="A408" s="1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1.25" customHeight="1">
      <c r="A409" s="1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1.25" customHeight="1">
      <c r="A410" s="1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1.25" customHeight="1">
      <c r="A411" s="1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1.25" customHeight="1">
      <c r="A412" s="1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1.25" customHeight="1">
      <c r="A413" s="1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1.25" customHeight="1">
      <c r="A414" s="1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1.25" customHeight="1">
      <c r="A415" s="1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1.25" customHeight="1">
      <c r="A416" s="1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1.25" customHeight="1">
      <c r="A417" s="1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1.25" customHeight="1">
      <c r="A418" s="1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1.25" customHeight="1">
      <c r="A419" s="1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1.25" customHeight="1">
      <c r="A420" s="1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1.25" customHeight="1">
      <c r="A421" s="1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1.25" customHeight="1">
      <c r="A422" s="1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1.25" customHeight="1">
      <c r="A423" s="1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1.25" customHeight="1">
      <c r="A424" s="1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1.25" customHeight="1">
      <c r="A425" s="1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1.25" customHeight="1">
      <c r="A426" s="1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1.25" customHeight="1">
      <c r="A427" s="1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1.25" customHeight="1">
      <c r="A428" s="1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1.25" customHeight="1">
      <c r="A429" s="1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1.25" customHeight="1">
      <c r="A430" s="1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1.25" customHeight="1">
      <c r="A431" s="1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1.25" customHeight="1">
      <c r="A432" s="1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1.25" customHeight="1">
      <c r="A433" s="1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1.25" customHeight="1">
      <c r="A434" s="1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1.25" customHeight="1">
      <c r="A435" s="1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1.25" customHeight="1">
      <c r="A436" s="1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1.25" customHeight="1">
      <c r="A437" s="1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1.25" customHeight="1">
      <c r="A438" s="1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1.25" customHeight="1">
      <c r="A439" s="1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1.25" customHeight="1">
      <c r="A440" s="1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1.25" customHeight="1">
      <c r="A441" s="1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1.25" customHeight="1">
      <c r="A442" s="1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1.25" customHeight="1">
      <c r="A443" s="1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1.25" customHeight="1">
      <c r="A444" s="1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1.25" customHeight="1">
      <c r="A445" s="1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1.25" customHeight="1">
      <c r="A446" s="1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1.25" customHeight="1">
      <c r="A447" s="1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1.25" customHeight="1">
      <c r="A448" s="1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1.25" customHeight="1">
      <c r="A449" s="1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1.25" customHeight="1">
      <c r="A450" s="1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1.25" customHeight="1">
      <c r="A451" s="1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1.25" customHeight="1">
      <c r="A452" s="1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1.25" customHeight="1">
      <c r="A453" s="1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1.25" customHeight="1">
      <c r="A454" s="1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1.25" customHeight="1">
      <c r="A455" s="1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1.25" customHeight="1">
      <c r="A456" s="1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1.25" customHeight="1">
      <c r="A457" s="1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1.25" customHeight="1">
      <c r="A458" s="1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1.25" customHeight="1">
      <c r="A459" s="1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1.25" customHeight="1">
      <c r="A460" s="1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1.25" customHeight="1">
      <c r="A461" s="1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1.25" customHeight="1">
      <c r="A462" s="1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1.25" customHeight="1">
      <c r="A463" s="1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1.25" customHeight="1">
      <c r="A464" s="1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1.25" customHeight="1">
      <c r="A465" s="1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1.25" customHeight="1">
      <c r="A466" s="1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1.25" customHeight="1">
      <c r="A467" s="1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1.25" customHeight="1">
      <c r="A468" s="1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1.25" customHeight="1">
      <c r="A469" s="1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1.25" customHeight="1">
      <c r="A470" s="1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1.25" customHeight="1">
      <c r="A471" s="1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1.25" customHeight="1">
      <c r="A472" s="1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1.25" customHeight="1">
      <c r="A473" s="1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1.25" customHeight="1">
      <c r="A474" s="1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1.25" customHeight="1">
      <c r="A475" s="1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1.25" customHeight="1">
      <c r="A476" s="1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1.25" customHeight="1">
      <c r="A477" s="1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1.25" customHeight="1">
      <c r="A478" s="1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1.25" customHeight="1">
      <c r="A479" s="1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1.25" customHeight="1">
      <c r="A480" s="1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1.25" customHeight="1">
      <c r="A481" s="1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1.25" customHeight="1">
      <c r="A482" s="1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1.25" customHeight="1">
      <c r="A483" s="1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1.25" customHeight="1">
      <c r="A484" s="1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1.25" customHeight="1">
      <c r="A485" s="1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1.25" customHeight="1">
      <c r="A486" s="1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1.25" customHeight="1">
      <c r="A487" s="1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1.25" customHeight="1">
      <c r="A488" s="1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1.25" customHeight="1">
      <c r="A489" s="1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1.25" customHeight="1">
      <c r="A490" s="1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1.25" customHeight="1">
      <c r="A491" s="1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1.25" customHeight="1">
      <c r="A492" s="1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1.25" customHeight="1">
      <c r="A493" s="1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1.25" customHeight="1">
      <c r="A494" s="1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1.25" customHeight="1">
      <c r="A495" s="1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1.25" customHeight="1">
      <c r="A496" s="1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1.25" customHeight="1">
      <c r="A497" s="1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1.25" customHeight="1">
      <c r="A498" s="1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1.25" customHeight="1">
      <c r="A499" s="1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1.25" customHeight="1">
      <c r="A500" s="1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1.25" customHeight="1">
      <c r="A501" s="1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1.25" customHeight="1">
      <c r="A502" s="1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1.25" customHeight="1">
      <c r="A503" s="1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1.25" customHeight="1">
      <c r="A504" s="1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1.25" customHeight="1">
      <c r="A505" s="1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1.25" customHeight="1">
      <c r="A506" s="1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1.25" customHeight="1">
      <c r="A507" s="1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1.25" customHeight="1">
      <c r="A508" s="1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1.25" customHeight="1">
      <c r="A509" s="1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1.25" customHeight="1">
      <c r="A510" s="1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1.25" customHeight="1">
      <c r="A511" s="1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1.25" customHeight="1">
      <c r="A512" s="1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1.25" customHeight="1">
      <c r="A513" s="1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1.25" customHeight="1">
      <c r="A514" s="1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1.25" customHeight="1">
      <c r="A515" s="1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1.25" customHeight="1">
      <c r="A516" s="1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1.25" customHeight="1">
      <c r="A517" s="1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1.25" customHeight="1">
      <c r="A518" s="1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1.25" customHeight="1">
      <c r="A519" s="1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1.25" customHeight="1">
      <c r="A520" s="1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1.25" customHeight="1">
      <c r="A521" s="1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1.25" customHeight="1">
      <c r="A522" s="1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1.25" customHeight="1">
      <c r="A523" s="1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1.25" customHeight="1">
      <c r="A524" s="1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1.25" customHeight="1">
      <c r="A525" s="1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1.25" customHeight="1">
      <c r="A526" s="1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1.25" customHeight="1">
      <c r="A527" s="1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1.25" customHeight="1">
      <c r="A528" s="1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1.25" customHeight="1">
      <c r="A529" s="1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1.25" customHeight="1">
      <c r="A530" s="1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1.25" customHeight="1">
      <c r="A531" s="1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1.25" customHeight="1">
      <c r="A532" s="1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1.25" customHeight="1">
      <c r="A533" s="1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1.25" customHeight="1">
      <c r="A534" s="1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1.25" customHeight="1">
      <c r="A535" s="1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1.25" customHeight="1">
      <c r="A536" s="1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1.25" customHeight="1">
      <c r="A537" s="1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1.25" customHeight="1">
      <c r="A538" s="1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1.25" customHeight="1">
      <c r="A539" s="1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1.25" customHeight="1">
      <c r="A540" s="1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1.25" customHeight="1">
      <c r="A541" s="1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1.25" customHeight="1">
      <c r="A542" s="1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1.25" customHeight="1">
      <c r="A543" s="1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1.25" customHeight="1">
      <c r="A544" s="1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1.25" customHeight="1">
      <c r="A545" s="1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1.25" customHeight="1">
      <c r="A546" s="1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1.25" customHeight="1">
      <c r="A547" s="1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1.25" customHeight="1">
      <c r="A548" s="1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1.25" customHeight="1">
      <c r="A549" s="1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1.25" customHeight="1">
      <c r="A550" s="1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1.25" customHeight="1">
      <c r="A551" s="1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1.25" customHeight="1">
      <c r="A552" s="1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1.25" customHeight="1">
      <c r="A553" s="1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1.25" customHeight="1">
      <c r="A554" s="1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1.25" customHeight="1">
      <c r="A555" s="1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1.25" customHeight="1">
      <c r="A556" s="1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1.25" customHeight="1">
      <c r="A557" s="1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1.25" customHeight="1">
      <c r="A558" s="1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1.25" customHeight="1">
      <c r="A559" s="1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1.25" customHeight="1">
      <c r="A560" s="1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1.25" customHeight="1">
      <c r="A561" s="1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1.25" customHeight="1">
      <c r="A562" s="1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1.25" customHeight="1">
      <c r="A563" s="1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1.25" customHeight="1">
      <c r="A564" s="1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1.25" customHeight="1">
      <c r="A565" s="1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1.25" customHeight="1">
      <c r="A566" s="1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1.25" customHeight="1">
      <c r="A567" s="1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1.25" customHeight="1">
      <c r="A568" s="1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1.25" customHeight="1">
      <c r="A569" s="1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1.25" customHeight="1">
      <c r="A570" s="1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1.25" customHeight="1">
      <c r="A571" s="1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1.25" customHeight="1">
      <c r="A572" s="1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1.25" customHeight="1">
      <c r="A573" s="1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1.25" customHeight="1">
      <c r="A574" s="1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1.25" customHeight="1">
      <c r="A575" s="1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1.25" customHeight="1">
      <c r="A576" s="1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1.25" customHeight="1">
      <c r="A577" s="1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1.25" customHeight="1">
      <c r="A578" s="1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1.25" customHeight="1">
      <c r="A579" s="1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1.25" customHeight="1">
      <c r="A580" s="1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1.25" customHeight="1">
      <c r="A581" s="1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1.25" customHeight="1">
      <c r="A582" s="1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1.25" customHeight="1">
      <c r="A583" s="1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1.25" customHeight="1">
      <c r="A584" s="1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1.25" customHeight="1">
      <c r="A585" s="1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1.25" customHeight="1">
      <c r="A586" s="1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1.25" customHeight="1">
      <c r="A587" s="1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1.25" customHeight="1">
      <c r="A588" s="1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1.25" customHeight="1">
      <c r="A589" s="1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1.25" customHeight="1">
      <c r="A590" s="1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1.25" customHeight="1">
      <c r="A591" s="1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1.25" customHeight="1">
      <c r="A592" s="1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1.25" customHeight="1">
      <c r="A593" s="1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1.25" customHeight="1">
      <c r="A594" s="1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1.25" customHeight="1">
      <c r="A595" s="1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1.25" customHeight="1">
      <c r="A596" s="1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1.25" customHeight="1">
      <c r="A597" s="1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1.25" customHeight="1">
      <c r="A598" s="1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1.25" customHeight="1">
      <c r="A599" s="1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1.25" customHeight="1">
      <c r="A600" s="1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1.25" customHeight="1">
      <c r="A601" s="1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1.25" customHeight="1">
      <c r="A602" s="1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1.25" customHeight="1">
      <c r="A603" s="1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1.25" customHeight="1">
      <c r="A604" s="1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1.25" customHeight="1">
      <c r="A605" s="1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1.25" customHeight="1">
      <c r="A606" s="1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1.25" customHeight="1">
      <c r="A607" s="1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1.25" customHeight="1">
      <c r="A608" s="1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1.25" customHeight="1">
      <c r="A609" s="1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1.25" customHeight="1">
      <c r="A610" s="1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1.25" customHeight="1">
      <c r="A611" s="1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1.25" customHeight="1">
      <c r="A612" s="1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1.25" customHeight="1">
      <c r="A613" s="1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1.25" customHeight="1">
      <c r="A614" s="1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1.25" customHeight="1">
      <c r="A615" s="1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1.25" customHeight="1">
      <c r="A616" s="1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1.25" customHeight="1">
      <c r="A617" s="1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1.25" customHeight="1">
      <c r="A618" s="1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1.25" customHeight="1">
      <c r="A619" s="1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1.25" customHeight="1">
      <c r="A620" s="1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1.25" customHeight="1">
      <c r="A621" s="1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1.25" customHeight="1">
      <c r="A622" s="1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1.25" customHeight="1">
      <c r="A623" s="1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1.25" customHeight="1">
      <c r="A624" s="1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1.25" customHeight="1">
      <c r="A625" s="1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1.25" customHeight="1">
      <c r="A626" s="1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1.25" customHeight="1">
      <c r="A627" s="1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1.25" customHeight="1">
      <c r="A628" s="1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1.25" customHeight="1">
      <c r="A629" s="1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1.25" customHeight="1">
      <c r="A630" s="1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1.25" customHeight="1">
      <c r="A631" s="1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1.25" customHeight="1">
      <c r="A632" s="1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1.25" customHeight="1">
      <c r="A633" s="1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1.25" customHeight="1">
      <c r="A634" s="1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1.25" customHeight="1">
      <c r="A635" s="1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1.25" customHeight="1">
      <c r="A636" s="1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1.25" customHeight="1">
      <c r="A637" s="1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1.25" customHeight="1">
      <c r="A638" s="1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1.25" customHeight="1">
      <c r="A639" s="1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1.25" customHeight="1">
      <c r="A640" s="1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1.25" customHeight="1">
      <c r="A641" s="1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1.25" customHeight="1">
      <c r="A642" s="1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1.25" customHeight="1">
      <c r="A643" s="1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1.25" customHeight="1">
      <c r="A644" s="1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1.25" customHeight="1">
      <c r="A645" s="1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1.25" customHeight="1">
      <c r="A646" s="1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1.25" customHeight="1">
      <c r="A647" s="1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1.25" customHeight="1">
      <c r="A648" s="1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1.25" customHeight="1">
      <c r="A649" s="1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1.25" customHeight="1">
      <c r="A650" s="1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1.25" customHeight="1">
      <c r="A651" s="1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1.25" customHeight="1">
      <c r="A652" s="1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1.25" customHeight="1">
      <c r="A653" s="1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1.25" customHeight="1">
      <c r="A654" s="1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1.25" customHeight="1">
      <c r="A655" s="1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1.25" customHeight="1">
      <c r="A656" s="1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1.25" customHeight="1">
      <c r="A657" s="1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1.25" customHeight="1">
      <c r="A658" s="1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1.25" customHeight="1">
      <c r="A659" s="1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1.25" customHeight="1">
      <c r="A660" s="1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1.25" customHeight="1">
      <c r="A661" s="1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1.25" customHeight="1">
      <c r="A662" s="1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1.25" customHeight="1">
      <c r="A663" s="1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1.25" customHeight="1">
      <c r="A664" s="1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1.25" customHeight="1">
      <c r="A665" s="1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1.25" customHeight="1">
      <c r="A666" s="1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1.25" customHeight="1">
      <c r="A667" s="1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1.25" customHeight="1">
      <c r="A668" s="1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1.25" customHeight="1">
      <c r="A669" s="1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1.25" customHeight="1">
      <c r="A670" s="1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1.25" customHeight="1">
      <c r="A671" s="1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1.25" customHeight="1">
      <c r="A672" s="1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1.25" customHeight="1">
      <c r="A673" s="1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1.25" customHeight="1">
      <c r="A674" s="1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1.25" customHeight="1">
      <c r="A675" s="1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1.25" customHeight="1">
      <c r="A676" s="1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1.25" customHeight="1">
      <c r="A677" s="1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1.25" customHeight="1">
      <c r="A678" s="1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1.25" customHeight="1">
      <c r="A679" s="1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1.25" customHeight="1">
      <c r="A680" s="1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1.25" customHeight="1">
      <c r="A681" s="1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1.25" customHeight="1">
      <c r="A682" s="1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1.25" customHeight="1">
      <c r="A683" s="1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1.25" customHeight="1">
      <c r="A684" s="1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1.25" customHeight="1">
      <c r="A685" s="1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1.25" customHeight="1">
      <c r="A686" s="1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1.25" customHeight="1">
      <c r="A687" s="1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1.25" customHeight="1">
      <c r="A688" s="1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1.25" customHeight="1">
      <c r="A689" s="1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1.25" customHeight="1">
      <c r="A690" s="1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1.25" customHeight="1">
      <c r="A691" s="1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1.25" customHeight="1">
      <c r="A692" s="1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1.25" customHeight="1">
      <c r="A693" s="1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1.25" customHeight="1">
      <c r="A694" s="1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1.25" customHeight="1">
      <c r="A695" s="1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1.25" customHeight="1">
      <c r="A696" s="1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1.25" customHeight="1">
      <c r="A697" s="1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1.25" customHeight="1">
      <c r="A698" s="1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1.25" customHeight="1">
      <c r="A699" s="1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1.25" customHeight="1">
      <c r="A700" s="1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1.25" customHeight="1">
      <c r="A701" s="1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1.25" customHeight="1">
      <c r="A702" s="1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1.25" customHeight="1">
      <c r="A703" s="1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1.25" customHeight="1">
      <c r="A704" s="1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1.25" customHeight="1">
      <c r="A705" s="1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1.25" customHeight="1">
      <c r="A706" s="1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1.25" customHeight="1">
      <c r="A707" s="1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1.25" customHeight="1">
      <c r="A708" s="1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1.25" customHeight="1">
      <c r="A709" s="1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1.25" customHeight="1">
      <c r="A710" s="1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1.25" customHeight="1">
      <c r="A711" s="1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1.25" customHeight="1">
      <c r="A712" s="1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1.25" customHeight="1">
      <c r="A713" s="1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1.25" customHeight="1">
      <c r="A714" s="1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1.25" customHeight="1">
      <c r="A715" s="1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1.25" customHeight="1">
      <c r="A716" s="1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1.25" customHeight="1">
      <c r="A717" s="1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1.25" customHeight="1">
      <c r="A718" s="1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1.25" customHeight="1">
      <c r="A719" s="1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1.25" customHeight="1">
      <c r="A720" s="1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1.25" customHeight="1">
      <c r="A721" s="1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1.25" customHeight="1">
      <c r="A722" s="1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1.25" customHeight="1">
      <c r="A723" s="1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1.25" customHeight="1">
      <c r="A724" s="1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1.25" customHeight="1">
      <c r="A725" s="1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1.25" customHeight="1">
      <c r="A726" s="1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1.25" customHeight="1">
      <c r="A727" s="1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1.25" customHeight="1">
      <c r="A728" s="1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1.25" customHeight="1">
      <c r="A729" s="1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1.25" customHeight="1">
      <c r="A730" s="1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1.25" customHeight="1">
      <c r="A731" s="1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1.25" customHeight="1">
      <c r="A732" s="1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1.25" customHeight="1">
      <c r="A733" s="1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1.25" customHeight="1">
      <c r="A734" s="1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1.25" customHeight="1">
      <c r="A735" s="1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1.25" customHeight="1">
      <c r="A736" s="1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1.25" customHeight="1">
      <c r="A737" s="1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1.25" customHeight="1">
      <c r="A738" s="1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1.25" customHeight="1">
      <c r="A739" s="1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1.25" customHeight="1">
      <c r="A740" s="1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1.25" customHeight="1">
      <c r="A741" s="1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1.25" customHeight="1">
      <c r="A742" s="1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1.25" customHeight="1">
      <c r="A743" s="1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1.25" customHeight="1">
      <c r="A744" s="1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1.25" customHeight="1">
      <c r="A745" s="1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1.25" customHeight="1">
      <c r="A746" s="1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1.25" customHeight="1">
      <c r="A747" s="1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1.25" customHeight="1">
      <c r="A748" s="1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1.25" customHeight="1">
      <c r="A749" s="1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1.25" customHeight="1">
      <c r="A750" s="1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1.25" customHeight="1">
      <c r="A751" s="1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1.25" customHeight="1">
      <c r="A752" s="1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1.25" customHeight="1">
      <c r="A753" s="1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1.25" customHeight="1">
      <c r="A754" s="1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1.25" customHeight="1">
      <c r="A755" s="1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1.25" customHeight="1">
      <c r="A756" s="1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1.25" customHeight="1">
      <c r="A757" s="1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1.25" customHeight="1">
      <c r="A758" s="1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1.25" customHeight="1">
      <c r="A759" s="1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1.25" customHeight="1">
      <c r="A760" s="1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1.25" customHeight="1">
      <c r="A761" s="1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1.25" customHeight="1">
      <c r="A762" s="1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1.25" customHeight="1">
      <c r="A763" s="1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1.25" customHeight="1">
      <c r="A764" s="1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1.25" customHeight="1">
      <c r="A765" s="1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1.25" customHeight="1">
      <c r="A766" s="1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1.25" customHeight="1">
      <c r="A767" s="1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1.25" customHeight="1">
      <c r="A768" s="1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1.25" customHeight="1">
      <c r="A769" s="1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1.25" customHeight="1">
      <c r="A770" s="1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1.25" customHeight="1">
      <c r="A771" s="1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1.25" customHeight="1">
      <c r="A772" s="1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1.25" customHeight="1">
      <c r="A773" s="1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1.25" customHeight="1">
      <c r="A774" s="1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1.25" customHeight="1">
      <c r="A775" s="1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1.25" customHeight="1">
      <c r="A776" s="1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1.25" customHeight="1">
      <c r="A777" s="1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1.25" customHeight="1">
      <c r="A778" s="1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1.25" customHeight="1">
      <c r="A779" s="1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1.25" customHeight="1">
      <c r="A780" s="1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1.25" customHeight="1">
      <c r="A781" s="1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1.25" customHeight="1">
      <c r="A782" s="1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1.25" customHeight="1">
      <c r="A783" s="1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1.25" customHeight="1">
      <c r="A784" s="1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1.25" customHeight="1">
      <c r="A785" s="1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1.25" customHeight="1">
      <c r="A786" s="1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1.25" customHeight="1">
      <c r="A787" s="1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1.25" customHeight="1">
      <c r="A788" s="1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1.25" customHeight="1">
      <c r="A789" s="1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1.25" customHeight="1">
      <c r="A790" s="1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1.25" customHeight="1">
      <c r="A791" s="1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1.25" customHeight="1">
      <c r="A792" s="1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1.25" customHeight="1">
      <c r="A793" s="1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1.25" customHeight="1">
      <c r="A794" s="1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1.25" customHeight="1">
      <c r="A795" s="1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1.25" customHeight="1">
      <c r="A796" s="1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1.25" customHeight="1">
      <c r="A797" s="1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1.25" customHeight="1">
      <c r="A798" s="1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1.25" customHeight="1">
      <c r="A799" s="1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1.25" customHeight="1">
      <c r="A800" s="1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1.25" customHeight="1">
      <c r="A801" s="1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1.25" customHeight="1">
      <c r="A802" s="1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1.25" customHeight="1">
      <c r="A803" s="1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1.25" customHeight="1">
      <c r="A804" s="1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1.25" customHeight="1">
      <c r="A805" s="1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1.25" customHeight="1">
      <c r="A806" s="1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1.25" customHeight="1">
      <c r="A807" s="1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1.25" customHeight="1">
      <c r="A808" s="1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1.25" customHeight="1">
      <c r="A809" s="1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1.25" customHeight="1">
      <c r="A810" s="1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1.25" customHeight="1">
      <c r="A811" s="1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1.25" customHeight="1">
      <c r="A812" s="1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1.25" customHeight="1">
      <c r="A813" s="1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1.25" customHeight="1">
      <c r="A814" s="1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1.25" customHeight="1">
      <c r="A815" s="1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1.25" customHeight="1">
      <c r="A816" s="1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1.25" customHeight="1">
      <c r="A817" s="1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1.25" customHeight="1">
      <c r="A818" s="1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1.25" customHeight="1">
      <c r="A819" s="1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1.25" customHeight="1">
      <c r="A820" s="1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1.25" customHeight="1">
      <c r="A821" s="1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1.25" customHeight="1">
      <c r="A822" s="1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1.25" customHeight="1">
      <c r="A823" s="1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1.25" customHeight="1">
      <c r="A824" s="1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1.25" customHeight="1">
      <c r="A825" s="1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1.25" customHeight="1">
      <c r="A826" s="1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1.25" customHeight="1">
      <c r="A827" s="1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1.25" customHeight="1">
      <c r="A828" s="1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1.25" customHeight="1">
      <c r="A829" s="1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1.25" customHeight="1">
      <c r="A830" s="1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1.25" customHeight="1">
      <c r="A831" s="1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1.25" customHeight="1">
      <c r="A832" s="1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1.25" customHeight="1">
      <c r="A833" s="1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1.25" customHeight="1">
      <c r="A834" s="1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1.25" customHeight="1">
      <c r="A835" s="1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1.25" customHeight="1">
      <c r="A836" s="1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1.25" customHeight="1">
      <c r="A837" s="1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1.25" customHeight="1">
      <c r="A838" s="1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1.25" customHeight="1">
      <c r="A839" s="1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1.25" customHeight="1">
      <c r="A840" s="1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1.25" customHeight="1">
      <c r="A841" s="1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1.25" customHeight="1">
      <c r="A842" s="1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1.25" customHeight="1">
      <c r="A843" s="1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1.25" customHeight="1">
      <c r="A844" s="1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1.25" customHeight="1">
      <c r="A845" s="1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1.25" customHeight="1">
      <c r="A846" s="1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1.25" customHeight="1">
      <c r="A847" s="1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1.25" customHeight="1">
      <c r="A848" s="1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1.25" customHeight="1">
      <c r="A849" s="1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1.25" customHeight="1">
      <c r="A850" s="1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1.25" customHeight="1">
      <c r="A851" s="1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1.25" customHeight="1">
      <c r="A852" s="1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1.25" customHeight="1">
      <c r="A853" s="1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1.25" customHeight="1">
      <c r="A854" s="1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1.25" customHeight="1">
      <c r="A855" s="1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1.25" customHeight="1">
      <c r="A856" s="1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1.25" customHeight="1">
      <c r="A857" s="1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1.25" customHeight="1">
      <c r="A858" s="1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1.25" customHeight="1">
      <c r="A859" s="1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1.25" customHeight="1">
      <c r="A860" s="1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1.25" customHeight="1">
      <c r="A861" s="1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1.25" customHeight="1">
      <c r="A862" s="1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1.25" customHeight="1">
      <c r="A863" s="1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1.25" customHeight="1">
      <c r="A864" s="1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1.25" customHeight="1">
      <c r="A865" s="1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1.25" customHeight="1">
      <c r="A866" s="1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1.25" customHeight="1">
      <c r="A867" s="1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1.25" customHeight="1">
      <c r="A868" s="1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1.25" customHeight="1">
      <c r="A869" s="1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1.25" customHeight="1">
      <c r="A870" s="1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1.25" customHeight="1">
      <c r="A871" s="1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1.25" customHeight="1">
      <c r="A872" s="1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1.25" customHeight="1">
      <c r="A873" s="1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1.25" customHeight="1">
      <c r="A874" s="1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1.25" customHeight="1">
      <c r="A875" s="1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1.25" customHeight="1">
      <c r="A876" s="1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1.25" customHeight="1">
      <c r="A877" s="1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1.25" customHeight="1">
      <c r="A878" s="1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1.25" customHeight="1">
      <c r="A879" s="1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1.25" customHeight="1">
      <c r="A880" s="1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1.25" customHeight="1">
      <c r="A881" s="1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1.25" customHeight="1">
      <c r="A882" s="1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1.25" customHeight="1">
      <c r="A883" s="1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1.25" customHeight="1">
      <c r="A884" s="1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1.25" customHeight="1">
      <c r="A885" s="1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1.25" customHeight="1">
      <c r="A886" s="1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1.25" customHeight="1">
      <c r="A887" s="1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1.25" customHeight="1">
      <c r="A888" s="1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1.25" customHeight="1">
      <c r="A889" s="1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1.25" customHeight="1">
      <c r="A890" s="1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1.25" customHeight="1">
      <c r="A891" s="1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1.25" customHeight="1">
      <c r="A892" s="1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1.25" customHeight="1">
      <c r="A893" s="1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1.25" customHeight="1">
      <c r="A894" s="1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1.25" customHeight="1">
      <c r="A895" s="1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1.25" customHeight="1">
      <c r="A896" s="1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1.25" customHeight="1">
      <c r="A897" s="1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1.25" customHeight="1">
      <c r="A898" s="1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1.25" customHeight="1">
      <c r="A899" s="1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1.25" customHeight="1">
      <c r="A900" s="1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1.25" customHeight="1">
      <c r="A901" s="1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1.25" customHeight="1">
      <c r="A902" s="1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1.25" customHeight="1">
      <c r="A903" s="1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1.25" customHeight="1">
      <c r="A904" s="1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1.25" customHeight="1">
      <c r="A905" s="1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1.25" customHeight="1">
      <c r="A906" s="1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1.25" customHeight="1">
      <c r="A907" s="1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1.25" customHeight="1">
      <c r="A908" s="1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1.25" customHeight="1">
      <c r="A909" s="1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1.25" customHeight="1">
      <c r="A910" s="1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1.25" customHeight="1">
      <c r="A911" s="1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1.25" customHeight="1">
      <c r="A912" s="1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1.25" customHeight="1">
      <c r="A913" s="1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1.25" customHeight="1">
      <c r="A914" s="1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1.25" customHeight="1">
      <c r="A915" s="1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1.25" customHeight="1">
      <c r="A916" s="1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1.25" customHeight="1">
      <c r="A917" s="1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1.25" customHeight="1">
      <c r="A918" s="1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1.25" customHeight="1">
      <c r="A919" s="1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1.25" customHeight="1">
      <c r="A920" s="1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1.25" customHeight="1">
      <c r="A921" s="1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1.25" customHeight="1">
      <c r="A922" s="1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1.25" customHeight="1">
      <c r="A923" s="1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1.25" customHeight="1">
      <c r="A924" s="1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1.25" customHeight="1">
      <c r="A925" s="1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1.25" customHeight="1">
      <c r="A926" s="1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1.25" customHeight="1">
      <c r="A927" s="1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1.25" customHeight="1">
      <c r="A928" s="1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1.25" customHeight="1">
      <c r="A929" s="1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1.25" customHeight="1">
      <c r="A930" s="1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1.25" customHeight="1">
      <c r="A931" s="1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1.25" customHeight="1">
      <c r="A932" s="1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1.25" customHeight="1">
      <c r="A933" s="1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1.25" customHeight="1">
      <c r="A934" s="1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1.25" customHeight="1">
      <c r="A935" s="1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1.25" customHeight="1">
      <c r="A936" s="1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1.25" customHeight="1">
      <c r="A937" s="1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1.25" customHeight="1">
      <c r="A938" s="1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1.25" customHeight="1">
      <c r="A939" s="1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1.25" customHeight="1">
      <c r="A940" s="1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1.25" customHeight="1">
      <c r="A941" s="1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1.25" customHeight="1">
      <c r="A942" s="1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1.25" customHeight="1">
      <c r="A943" s="1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1.25" customHeight="1">
      <c r="A944" s="1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1.25" customHeight="1">
      <c r="A945" s="1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1.25" customHeight="1">
      <c r="A946" s="1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1.25" customHeight="1">
      <c r="A947" s="1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1.25" customHeight="1">
      <c r="A948" s="1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1.25" customHeight="1">
      <c r="A949" s="1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1.25" customHeight="1">
      <c r="A950" s="1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1.25" customHeight="1">
      <c r="A951" s="1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1.25" customHeight="1">
      <c r="A952" s="1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1.25" customHeight="1">
      <c r="A953" s="1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1.25" customHeight="1">
      <c r="A954" s="1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1.25" customHeight="1">
      <c r="A955" s="1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1.25" customHeight="1">
      <c r="A956" s="1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1.25" customHeight="1">
      <c r="A957" s="1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1.25" customHeight="1">
      <c r="A958" s="1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1.25" customHeight="1">
      <c r="A959" s="1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1.25" customHeight="1">
      <c r="A960" s="1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1.25" customHeight="1">
      <c r="A961" s="1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1.25" customHeight="1">
      <c r="A962" s="1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1.25" customHeight="1">
      <c r="A963" s="1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1.25" customHeight="1">
      <c r="A964" s="1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1.25" customHeight="1">
      <c r="A965" s="1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1.25" customHeight="1">
      <c r="A966" s="1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1.25" customHeight="1">
      <c r="A967" s="1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1.25" customHeight="1">
      <c r="A968" s="1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1.25" customHeight="1">
      <c r="A969" s="1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1.25" customHeight="1">
      <c r="A970" s="1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1.25" customHeight="1">
      <c r="A971" s="1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1.25" customHeight="1">
      <c r="A972" s="1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1.25" customHeight="1">
      <c r="A973" s="1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1.25" customHeight="1">
      <c r="A974" s="1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1.25" customHeight="1">
      <c r="A975" s="1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1.25" customHeight="1">
      <c r="A976" s="1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1.25" customHeight="1">
      <c r="A977" s="1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1.25" customHeight="1">
      <c r="A978" s="1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1.25" customHeight="1">
      <c r="A979" s="1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1.25" customHeight="1">
      <c r="A980" s="1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1.25" customHeight="1">
      <c r="A981" s="1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1.25" customHeight="1">
      <c r="A982" s="1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1.25" customHeight="1">
      <c r="A983" s="1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1.25" customHeight="1">
      <c r="A984" s="1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1.25" customHeight="1">
      <c r="A985" s="1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1.25" customHeight="1">
      <c r="A986" s="1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1.25" customHeight="1">
      <c r="A987" s="1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1.25" customHeight="1">
      <c r="A988" s="1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1.25" customHeight="1">
      <c r="A989" s="1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1.25" customHeight="1">
      <c r="A990" s="1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1.25" customHeight="1">
      <c r="A991" s="1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1.25" customHeight="1">
      <c r="A992" s="1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1.25" customHeight="1">
      <c r="A993" s="1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1.25" customHeight="1">
      <c r="A994" s="1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1.25" customHeight="1">
      <c r="A995" s="1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1.25" customHeight="1">
      <c r="A996" s="1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1.25" customHeight="1">
      <c r="A997" s="1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1.25" customHeight="1">
      <c r="A998" s="1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1.25" customHeight="1">
      <c r="A999" s="1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A1:M1"/>
    <mergeCell ref="A2:M2"/>
  </mergeCells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GridLines="0" zoomScaleNormal="100" workbookViewId="0">
      <selection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1"/>
    </row>
    <row r="2" spans="1:17" ht="14.25" customHeight="1">
      <c r="A2" s="199" t="s">
        <v>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"/>
    </row>
    <row r="3" spans="1:17" ht="11.25" customHeight="1">
      <c r="A3" s="201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1"/>
    </row>
    <row r="4" spans="1:17" ht="11.25" customHeight="1">
      <c r="A4" s="2" t="s">
        <v>3</v>
      </c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6" t="s">
        <v>28</v>
      </c>
      <c r="B7" s="14" t="s">
        <v>29</v>
      </c>
      <c r="C7" s="14">
        <f>SUM('By Area'!C7,'By Area'!C18,'By Area'!C29)</f>
        <v>2412</v>
      </c>
      <c r="D7" s="17">
        <f>SUM('By Area'!D7,'By Area'!D18,'By Area'!D29)</f>
        <v>1579</v>
      </c>
      <c r="E7" s="1">
        <f>SUM('By Area'!E7,'By Area'!E18,'By Area'!E29)</f>
        <v>766</v>
      </c>
      <c r="F7" s="1">
        <f>SUM('By Area'!F7,'By Area'!F18,'By Area'!F29)</f>
        <v>322</v>
      </c>
      <c r="G7" s="1">
        <f>SUM('By Area'!G7,'By Area'!G18,'By Area'!G29)</f>
        <v>133</v>
      </c>
      <c r="H7" s="1">
        <f>SUM('By Area'!H7,'By Area'!H18,'By Area'!H29)</f>
        <v>132</v>
      </c>
      <c r="I7" s="1">
        <f>SUM('By Area'!I7,'By Area'!I18,'By Area'!I29)</f>
        <v>156</v>
      </c>
      <c r="J7" s="1">
        <f>SUM('By Area'!J7,'By Area'!J18,'By Area'!J29)</f>
        <v>181</v>
      </c>
      <c r="K7" s="1">
        <f>SUM('By Area'!K7,'By Area'!K18,'By Area'!K29)</f>
        <v>225</v>
      </c>
      <c r="L7" s="1">
        <f>SUM('By Area'!L7,'By Area'!L18,'By Area'!L29)</f>
        <v>311</v>
      </c>
      <c r="M7" s="18">
        <f>SUM('By Area'!M7,'By Area'!M18,'By Area'!M29)</f>
        <v>437</v>
      </c>
      <c r="N7" s="17">
        <f t="shared" ref="N7:N19" si="0">MIN(D7:M7)</f>
        <v>132</v>
      </c>
      <c r="O7" s="1">
        <f t="shared" ref="O7:O19" si="1">C7-N7</f>
        <v>2280</v>
      </c>
      <c r="P7" s="19">
        <f t="shared" ref="P7:P19" si="2">O7/C7</f>
        <v>0.94527363184079605</v>
      </c>
      <c r="Q7" s="1"/>
    </row>
    <row r="8" spans="1:17" ht="11.25" customHeight="1">
      <c r="A8" s="17" t="s">
        <v>33</v>
      </c>
      <c r="B8" s="14" t="s">
        <v>31</v>
      </c>
      <c r="C8" s="14">
        <f>SUM('By Area'!C8,'By Area'!C19,'By Area'!C30)</f>
        <v>5912</v>
      </c>
      <c r="D8" s="17">
        <f>SUM('By Area'!D8,'By Area'!D19,'By Area'!D30)</f>
        <v>2590</v>
      </c>
      <c r="E8" s="1">
        <f>SUM('By Area'!E8,'By Area'!E19,'By Area'!E30)</f>
        <v>1368</v>
      </c>
      <c r="F8" s="1">
        <f>SUM('By Area'!F8,'By Area'!F19,'By Area'!F30)</f>
        <v>721</v>
      </c>
      <c r="G8" s="1">
        <f>SUM('By Area'!G8,'By Area'!G19,'By Area'!G30)</f>
        <v>454</v>
      </c>
      <c r="H8" s="1">
        <f>SUM('By Area'!H8,'By Area'!H19,'By Area'!H30)</f>
        <v>389</v>
      </c>
      <c r="I8" s="1">
        <f>SUM('By Area'!I8,'By Area'!I19,'By Area'!I30)</f>
        <v>393</v>
      </c>
      <c r="J8" s="1">
        <f>SUM('By Area'!J8,'By Area'!J19,'By Area'!J30)</f>
        <v>383</v>
      </c>
      <c r="K8" s="1">
        <f>SUM('By Area'!K8,'By Area'!K19,'By Area'!K30)</f>
        <v>558</v>
      </c>
      <c r="L8" s="1">
        <f>SUM('By Area'!L8,'By Area'!L19,'By Area'!L30)</f>
        <v>932</v>
      </c>
      <c r="M8" s="18">
        <f>SUM('By Area'!M8,'By Area'!M19,'By Area'!M30)</f>
        <v>1454</v>
      </c>
      <c r="N8" s="17">
        <f t="shared" si="0"/>
        <v>383</v>
      </c>
      <c r="O8" s="1">
        <f t="shared" si="1"/>
        <v>5529</v>
      </c>
      <c r="P8" s="19">
        <f t="shared" si="2"/>
        <v>0.93521650879566987</v>
      </c>
      <c r="Q8" s="1"/>
    </row>
    <row r="9" spans="1:17" ht="11.25" customHeight="1">
      <c r="A9" s="17"/>
      <c r="B9" s="14" t="s">
        <v>34</v>
      </c>
      <c r="C9" s="14">
        <f>SUM('By Area'!C9,'By Area'!C20,'By Area'!C31)</f>
        <v>3387</v>
      </c>
      <c r="D9" s="17">
        <f>SUM('By Area'!D9,'By Area'!D20,'By Area'!D31)</f>
        <v>1696</v>
      </c>
      <c r="E9" s="1">
        <f>SUM('By Area'!E9,'By Area'!E20,'By Area'!E31)</f>
        <v>1413</v>
      </c>
      <c r="F9" s="1">
        <f>SUM('By Area'!F9,'By Area'!F20,'By Area'!F31)</f>
        <v>876</v>
      </c>
      <c r="G9" s="1">
        <f>SUM('By Area'!G9,'By Area'!G20,'By Area'!G31)</f>
        <v>671</v>
      </c>
      <c r="H9" s="1">
        <f>SUM('By Area'!H9,'By Area'!H20,'By Area'!H31)</f>
        <v>508</v>
      </c>
      <c r="I9" s="1">
        <f>SUM('By Area'!I9,'By Area'!I20,'By Area'!I31)</f>
        <v>394</v>
      </c>
      <c r="J9" s="1">
        <f>SUM('By Area'!J9,'By Area'!J20,'By Area'!J31)</f>
        <v>608</v>
      </c>
      <c r="K9" s="1">
        <f>SUM('By Area'!K9,'By Area'!K20,'By Area'!K31)</f>
        <v>655</v>
      </c>
      <c r="L9" s="1">
        <f>SUM('By Area'!L9,'By Area'!L20,'By Area'!L31)</f>
        <v>722</v>
      </c>
      <c r="M9" s="18">
        <f>SUM('By Area'!M9,'By Area'!M20,'By Area'!M31)</f>
        <v>841</v>
      </c>
      <c r="N9" s="17">
        <f t="shared" si="0"/>
        <v>394</v>
      </c>
      <c r="O9" s="1">
        <f t="shared" si="1"/>
        <v>2993</v>
      </c>
      <c r="P9" s="19">
        <f t="shared" si="2"/>
        <v>0.88367286684381463</v>
      </c>
      <c r="Q9" s="1"/>
    </row>
    <row r="10" spans="1:17" ht="11.25" customHeight="1">
      <c r="A10" s="17"/>
      <c r="B10" s="14" t="s">
        <v>37</v>
      </c>
      <c r="C10" s="14">
        <f>SUM('By Area'!C10,'By Area'!C21,'By Area'!C32)</f>
        <v>1907</v>
      </c>
      <c r="D10" s="17">
        <f>SUM('By Area'!D10,'By Area'!D21,'By Area'!D32)</f>
        <v>1127</v>
      </c>
      <c r="E10" s="1">
        <f>SUM('By Area'!E10,'By Area'!E21,'By Area'!E32)</f>
        <v>851</v>
      </c>
      <c r="F10" s="1">
        <f>SUM('By Area'!F10,'By Area'!F21,'By Area'!F32)</f>
        <v>599</v>
      </c>
      <c r="G10" s="1">
        <f>SUM('By Area'!G10,'By Area'!G21,'By Area'!G32)</f>
        <v>384</v>
      </c>
      <c r="H10" s="1">
        <f>SUM('By Area'!H10,'By Area'!H21,'By Area'!H32)</f>
        <v>386</v>
      </c>
      <c r="I10" s="1">
        <f>SUM('By Area'!I10,'By Area'!I21,'By Area'!I32)</f>
        <v>397</v>
      </c>
      <c r="J10" s="1">
        <f>SUM('By Area'!J10,'By Area'!J21,'By Area'!J32)</f>
        <v>412</v>
      </c>
      <c r="K10" s="1">
        <f>SUM('By Area'!K10,'By Area'!K21,'By Area'!K32)</f>
        <v>431</v>
      </c>
      <c r="L10" s="1">
        <f>SUM('By Area'!L10,'By Area'!L21,'By Area'!L32)</f>
        <v>527</v>
      </c>
      <c r="M10" s="18">
        <f>SUM('By Area'!M10,'By Area'!M21,'By Area'!M32)</f>
        <v>602</v>
      </c>
      <c r="N10" s="17">
        <f t="shared" si="0"/>
        <v>384</v>
      </c>
      <c r="O10" s="1">
        <f t="shared" si="1"/>
        <v>1523</v>
      </c>
      <c r="P10" s="19">
        <f t="shared" si="2"/>
        <v>0.79863660199265862</v>
      </c>
      <c r="Q10" s="1"/>
    </row>
    <row r="11" spans="1:17" ht="11.25" customHeight="1">
      <c r="A11" s="17"/>
      <c r="B11" s="14" t="s">
        <v>39</v>
      </c>
      <c r="C11" s="14">
        <f>SUM('By Area'!C11,'By Area'!C22,'By Area'!C33)</f>
        <v>507</v>
      </c>
      <c r="D11" s="17">
        <f>SUM('By Area'!D11,'By Area'!D22,'By Area'!D33)</f>
        <v>386</v>
      </c>
      <c r="E11" s="1">
        <f>SUM('By Area'!E11,'By Area'!E22,'By Area'!E33)</f>
        <v>359</v>
      </c>
      <c r="F11" s="1">
        <f>SUM('By Area'!F11,'By Area'!F22,'By Area'!F33)</f>
        <v>323</v>
      </c>
      <c r="G11" s="1">
        <f>SUM('By Area'!G11,'By Area'!G22,'By Area'!G33)</f>
        <v>278</v>
      </c>
      <c r="H11" s="1">
        <f>SUM('By Area'!H11,'By Area'!H22,'By Area'!H33)</f>
        <v>259</v>
      </c>
      <c r="I11" s="1">
        <f>SUM('By Area'!I11,'By Area'!I22,'By Area'!I33)</f>
        <v>251</v>
      </c>
      <c r="J11" s="1">
        <f>SUM('By Area'!J11,'By Area'!J22,'By Area'!J33)</f>
        <v>262</v>
      </c>
      <c r="K11" s="1">
        <f>SUM('By Area'!K11,'By Area'!K22,'By Area'!K33)</f>
        <v>254</v>
      </c>
      <c r="L11" s="1">
        <f>SUM('By Area'!L11,'By Area'!L22,'By Area'!L33)</f>
        <v>263</v>
      </c>
      <c r="M11" s="18">
        <f>SUM('By Area'!M11,'By Area'!M22,'By Area'!M33)</f>
        <v>290</v>
      </c>
      <c r="N11" s="17">
        <f t="shared" si="0"/>
        <v>251</v>
      </c>
      <c r="O11" s="1">
        <f t="shared" si="1"/>
        <v>256</v>
      </c>
      <c r="P11" s="19">
        <f t="shared" si="2"/>
        <v>0.50493096646942803</v>
      </c>
      <c r="Q11" s="1"/>
    </row>
    <row r="12" spans="1:17" ht="11.25" customHeight="1">
      <c r="A12" s="17"/>
      <c r="B12" s="14" t="s">
        <v>40</v>
      </c>
      <c r="C12" s="14">
        <f>SUM('By Area'!C12,'By Area'!C23,'By Area'!C34)</f>
        <v>1231</v>
      </c>
      <c r="D12" s="17">
        <f>SUM('By Area'!D12,'By Area'!D23,'By Area'!D34)</f>
        <v>894</v>
      </c>
      <c r="E12" s="1">
        <f>SUM('By Area'!E12,'By Area'!E23,'By Area'!E34)</f>
        <v>701</v>
      </c>
      <c r="F12" s="1">
        <f>SUM('By Area'!F12,'By Area'!F23,'By Area'!F34)</f>
        <v>459</v>
      </c>
      <c r="G12" s="1">
        <f>SUM('By Area'!G12,'By Area'!G23,'By Area'!G34)</f>
        <v>388</v>
      </c>
      <c r="H12" s="1">
        <f>SUM('By Area'!H12,'By Area'!H23,'By Area'!H34)</f>
        <v>395</v>
      </c>
      <c r="I12" s="1">
        <f>SUM('By Area'!I12,'By Area'!I23,'By Area'!I34)</f>
        <v>357</v>
      </c>
      <c r="J12" s="1">
        <f>SUM('By Area'!J12,'By Area'!J23,'By Area'!J34)</f>
        <v>342</v>
      </c>
      <c r="K12" s="1">
        <f>SUM('By Area'!K12,'By Area'!K23,'By Area'!K34)</f>
        <v>366</v>
      </c>
      <c r="L12" s="1">
        <f>SUM('By Area'!L12,'By Area'!L23,'By Area'!L34)</f>
        <v>441</v>
      </c>
      <c r="M12" s="18">
        <f>SUM('By Area'!M12,'By Area'!M23,'By Area'!M34)</f>
        <v>539</v>
      </c>
      <c r="N12" s="17">
        <f t="shared" si="0"/>
        <v>342</v>
      </c>
      <c r="O12" s="1">
        <f t="shared" si="1"/>
        <v>889</v>
      </c>
      <c r="P12" s="19">
        <f t="shared" si="2"/>
        <v>0.72217709179528833</v>
      </c>
      <c r="Q12" s="1"/>
    </row>
    <row r="13" spans="1:17" ht="11.25" customHeight="1">
      <c r="A13" s="17"/>
      <c r="B13" s="14" t="s">
        <v>41</v>
      </c>
      <c r="C13" s="14">
        <f>SUM('By Area'!C13,'By Area'!C24,'By Area'!C35)</f>
        <v>597</v>
      </c>
      <c r="D13" s="17">
        <f>SUM('By Area'!D13,'By Area'!D24,'By Area'!D35)</f>
        <v>342</v>
      </c>
      <c r="E13" s="1">
        <f>SUM('By Area'!E13,'By Area'!E24,'By Area'!E35)</f>
        <v>258</v>
      </c>
      <c r="F13" s="1">
        <f>SUM('By Area'!F13,'By Area'!F24,'By Area'!F35)</f>
        <v>182</v>
      </c>
      <c r="G13" s="1">
        <f>SUM('By Area'!G13,'By Area'!G24,'By Area'!G35)</f>
        <v>147</v>
      </c>
      <c r="H13" s="1">
        <f>SUM('By Area'!H13,'By Area'!H24,'By Area'!H35)</f>
        <v>156</v>
      </c>
      <c r="I13" s="1">
        <f>SUM('By Area'!I13,'By Area'!I24,'By Area'!I35)</f>
        <v>163</v>
      </c>
      <c r="J13" s="1">
        <f>SUM('By Area'!J13,'By Area'!J24,'By Area'!J35)</f>
        <v>150</v>
      </c>
      <c r="K13" s="1">
        <f>SUM('By Area'!K13,'By Area'!K24,'By Area'!K35)</f>
        <v>186</v>
      </c>
      <c r="L13" s="1">
        <f>SUM('By Area'!L13,'By Area'!L24,'By Area'!L35)</f>
        <v>219</v>
      </c>
      <c r="M13" s="18">
        <f>SUM('By Area'!M13,'By Area'!M24,'By Area'!M35)</f>
        <v>261</v>
      </c>
      <c r="N13" s="17">
        <f t="shared" si="0"/>
        <v>147</v>
      </c>
      <c r="O13" s="1">
        <f t="shared" si="1"/>
        <v>450</v>
      </c>
      <c r="P13" s="19">
        <f t="shared" si="2"/>
        <v>0.75376884422110557</v>
      </c>
      <c r="Q13" s="1"/>
    </row>
    <row r="14" spans="1:17" ht="11.25" customHeight="1">
      <c r="A14" s="17"/>
      <c r="B14" s="14" t="s">
        <v>42</v>
      </c>
      <c r="C14" s="14">
        <f>SUM('By Area'!C14,'By Area'!C25,'By Area'!C36)</f>
        <v>246</v>
      </c>
      <c r="D14" s="17">
        <f>SUM('By Area'!D14,'By Area'!D25,'By Area'!D36)</f>
        <v>44</v>
      </c>
      <c r="E14" s="1">
        <f>SUM('By Area'!E14,'By Area'!E25,'By Area'!E36)</f>
        <v>97</v>
      </c>
      <c r="F14" s="1">
        <f>SUM('By Area'!F14,'By Area'!F25,'By Area'!F36)</f>
        <v>98</v>
      </c>
      <c r="G14" s="1">
        <f>SUM('By Area'!G14,'By Area'!G25,'By Area'!G36)</f>
        <v>88</v>
      </c>
      <c r="H14" s="1">
        <f>SUM('By Area'!H14,'By Area'!H25,'By Area'!H36)</f>
        <v>86</v>
      </c>
      <c r="I14" s="1">
        <f>SUM('By Area'!I14,'By Area'!I25,'By Area'!I36)</f>
        <v>107</v>
      </c>
      <c r="J14" s="1">
        <f>SUM('By Area'!J14,'By Area'!J25,'By Area'!J36)</f>
        <v>59</v>
      </c>
      <c r="K14" s="1">
        <f>SUM('By Area'!K14,'By Area'!K25,'By Area'!K36)</f>
        <v>54</v>
      </c>
      <c r="L14" s="1">
        <f>SUM('By Area'!L14,'By Area'!L25,'By Area'!L36)</f>
        <v>48</v>
      </c>
      <c r="M14" s="18">
        <f>SUM('By Area'!M14,'By Area'!M25,'By Area'!M36)</f>
        <v>81</v>
      </c>
      <c r="N14" s="17">
        <f t="shared" si="0"/>
        <v>44</v>
      </c>
      <c r="O14" s="1">
        <f t="shared" si="1"/>
        <v>202</v>
      </c>
      <c r="P14" s="19">
        <f t="shared" si="2"/>
        <v>0.82113821138211385</v>
      </c>
      <c r="Q14" s="1"/>
    </row>
    <row r="15" spans="1:17" ht="11.25" customHeight="1">
      <c r="A15" s="17"/>
      <c r="B15" s="14" t="s">
        <v>43</v>
      </c>
      <c r="C15" s="14">
        <f>SUM('By Area'!C15,'By Area'!C26,'By Area'!C37)</f>
        <v>127</v>
      </c>
      <c r="D15" s="17">
        <f>SUM('By Area'!D15,'By Area'!D26,'By Area'!D37)</f>
        <v>83</v>
      </c>
      <c r="E15" s="1">
        <f>SUM('By Area'!E15,'By Area'!E26,'By Area'!E37)</f>
        <v>70</v>
      </c>
      <c r="F15" s="1">
        <f>SUM('By Area'!F15,'By Area'!F26,'By Area'!F37)</f>
        <v>54</v>
      </c>
      <c r="G15" s="1">
        <f>SUM('By Area'!G15,'By Area'!G26,'By Area'!G37)</f>
        <v>36</v>
      </c>
      <c r="H15" s="1">
        <f>SUM('By Area'!H15,'By Area'!H26,'By Area'!H37)</f>
        <v>47</v>
      </c>
      <c r="I15" s="1">
        <f>SUM('By Area'!I15,'By Area'!I26,'By Area'!I37)</f>
        <v>40</v>
      </c>
      <c r="J15" s="1">
        <f>SUM('By Area'!J15,'By Area'!J26,'By Area'!J37)</f>
        <v>34</v>
      </c>
      <c r="K15" s="1">
        <f>SUM('By Area'!K15,'By Area'!K26,'By Area'!K37)</f>
        <v>40</v>
      </c>
      <c r="L15" s="1">
        <f>SUM('By Area'!L15,'By Area'!L26,'By Area'!L37)</f>
        <v>54</v>
      </c>
      <c r="M15" s="18">
        <f>SUM('By Area'!M15,'By Area'!M26,'By Area'!M37)</f>
        <v>66</v>
      </c>
      <c r="N15" s="17">
        <f t="shared" si="0"/>
        <v>34</v>
      </c>
      <c r="O15" s="1">
        <f t="shared" si="1"/>
        <v>93</v>
      </c>
      <c r="P15" s="19">
        <f t="shared" si="2"/>
        <v>0.73228346456692917</v>
      </c>
      <c r="Q15" s="1"/>
    </row>
    <row r="16" spans="1:17" ht="11.25" customHeight="1">
      <c r="A16" s="17"/>
      <c r="B16" s="14" t="s">
        <v>44</v>
      </c>
      <c r="C16" s="14">
        <f>SUM('By Area'!C16,'By Area'!C27,'By Area'!C38)</f>
        <v>151</v>
      </c>
      <c r="D16" s="17">
        <f>SUM('By Area'!D16,'By Area'!D27,'By Area'!D38)</f>
        <v>119</v>
      </c>
      <c r="E16" s="1">
        <f>SUM('By Area'!E16,'By Area'!E27,'By Area'!E38)</f>
        <v>111</v>
      </c>
      <c r="F16" s="1">
        <f>SUM('By Area'!F16,'By Area'!F27,'By Area'!F38)</f>
        <v>89</v>
      </c>
      <c r="G16" s="1">
        <f>SUM('By Area'!G16,'By Area'!G27,'By Area'!G38)</f>
        <v>61</v>
      </c>
      <c r="H16" s="1">
        <f>SUM('By Area'!H16,'By Area'!H27,'By Area'!H38)</f>
        <v>68</v>
      </c>
      <c r="I16" s="1">
        <f>SUM('By Area'!I16,'By Area'!I27,'By Area'!I38)</f>
        <v>53</v>
      </c>
      <c r="J16" s="1">
        <f>SUM('By Area'!J16,'By Area'!J27,'By Area'!J38)</f>
        <v>41</v>
      </c>
      <c r="K16" s="1">
        <f>SUM('By Area'!K16,'By Area'!K27,'By Area'!K38)</f>
        <v>47</v>
      </c>
      <c r="L16" s="1">
        <f>SUM('By Area'!L16,'By Area'!L27,'By Area'!L38)</f>
        <v>69</v>
      </c>
      <c r="M16" s="18">
        <f>SUM('By Area'!M16,'By Area'!M27,'By Area'!M38)</f>
        <v>90</v>
      </c>
      <c r="N16" s="17">
        <f t="shared" si="0"/>
        <v>41</v>
      </c>
      <c r="O16" s="1">
        <f t="shared" si="1"/>
        <v>110</v>
      </c>
      <c r="P16" s="19">
        <f t="shared" si="2"/>
        <v>0.72847682119205293</v>
      </c>
      <c r="Q16" s="1"/>
    </row>
    <row r="17" spans="1:17" ht="11.25" customHeight="1">
      <c r="A17" s="26"/>
      <c r="B17" s="21" t="s">
        <v>45</v>
      </c>
      <c r="C17" s="21">
        <f t="shared" ref="C17:M17" si="3">SUM(C7:C16)</f>
        <v>16477</v>
      </c>
      <c r="D17" s="22">
        <f t="shared" si="3"/>
        <v>8860</v>
      </c>
      <c r="E17" s="23">
        <f t="shared" si="3"/>
        <v>5994</v>
      </c>
      <c r="F17" s="23">
        <f t="shared" si="3"/>
        <v>3723</v>
      </c>
      <c r="G17" s="23">
        <f t="shared" si="3"/>
        <v>2640</v>
      </c>
      <c r="H17" s="23">
        <f t="shared" si="3"/>
        <v>2426</v>
      </c>
      <c r="I17" s="23">
        <f t="shared" si="3"/>
        <v>2311</v>
      </c>
      <c r="J17" s="23">
        <f t="shared" si="3"/>
        <v>2472</v>
      </c>
      <c r="K17" s="23">
        <f t="shared" si="3"/>
        <v>2816</v>
      </c>
      <c r="L17" s="23">
        <f t="shared" si="3"/>
        <v>3586</v>
      </c>
      <c r="M17" s="24">
        <f t="shared" si="3"/>
        <v>4661</v>
      </c>
      <c r="N17" s="22">
        <f t="shared" si="0"/>
        <v>2311</v>
      </c>
      <c r="O17" s="23">
        <f t="shared" si="1"/>
        <v>14166</v>
      </c>
      <c r="P17" s="25">
        <f t="shared" si="2"/>
        <v>0.85974388541603453</v>
      </c>
      <c r="Q17" s="1"/>
    </row>
    <row r="18" spans="1:17" ht="11.25" customHeight="1">
      <c r="A18" s="17" t="s">
        <v>46</v>
      </c>
      <c r="B18" s="14" t="s">
        <v>29</v>
      </c>
      <c r="C18" s="14">
        <f>SUM('By Area'!C40)</f>
        <v>275</v>
      </c>
      <c r="D18" s="17">
        <f>SUM('By Area'!D40)</f>
        <v>110</v>
      </c>
      <c r="E18" s="1">
        <f>SUM('By Area'!E40)</f>
        <v>50</v>
      </c>
      <c r="F18" s="1">
        <f>SUM('By Area'!F40)</f>
        <v>7</v>
      </c>
      <c r="G18" s="1">
        <f>SUM('By Area'!G40)</f>
        <v>5</v>
      </c>
      <c r="H18" s="1">
        <f>SUM('By Area'!H40)</f>
        <v>9</v>
      </c>
      <c r="I18" s="1">
        <f>SUM('By Area'!I40)</f>
        <v>5</v>
      </c>
      <c r="J18" s="1">
        <f>SUM('By Area'!J40)</f>
        <v>27</v>
      </c>
      <c r="K18" s="1">
        <f>SUM('By Area'!K40)</f>
        <v>38</v>
      </c>
      <c r="L18" s="1">
        <f>SUM('By Area'!L40)</f>
        <v>44</v>
      </c>
      <c r="M18" s="18">
        <f>SUM('By Area'!M40)</f>
        <v>50</v>
      </c>
      <c r="N18" s="17">
        <f t="shared" si="0"/>
        <v>5</v>
      </c>
      <c r="O18" s="1">
        <f t="shared" si="1"/>
        <v>270</v>
      </c>
      <c r="P18" s="19">
        <f t="shared" si="2"/>
        <v>0.98181818181818181</v>
      </c>
      <c r="Q18" s="1"/>
    </row>
    <row r="19" spans="1:17" ht="11.25" customHeight="1">
      <c r="A19" s="17" t="s">
        <v>49</v>
      </c>
      <c r="B19" s="14" t="s">
        <v>31</v>
      </c>
      <c r="C19" s="14">
        <f>SUM('By Area'!C41)</f>
        <v>1228</v>
      </c>
      <c r="D19" s="17">
        <f>SUM('By Area'!D41)</f>
        <v>796</v>
      </c>
      <c r="E19" s="1">
        <f>SUM('By Area'!E41)</f>
        <v>310</v>
      </c>
      <c r="F19" s="1">
        <f>SUM('By Area'!F41)</f>
        <v>224</v>
      </c>
      <c r="G19" s="1">
        <f>SUM('By Area'!G41)</f>
        <v>209</v>
      </c>
      <c r="H19" s="1">
        <f>SUM('By Area'!H41)</f>
        <v>210</v>
      </c>
      <c r="I19" s="1">
        <f>SUM('By Area'!I41)</f>
        <v>207</v>
      </c>
      <c r="J19" s="1">
        <f>SUM('By Area'!J41)</f>
        <v>247</v>
      </c>
      <c r="K19" s="1">
        <f>SUM('By Area'!K41)</f>
        <v>253</v>
      </c>
      <c r="L19" s="1">
        <f>SUM('By Area'!L41)</f>
        <v>269</v>
      </c>
      <c r="M19" s="18">
        <f>SUM('By Area'!M41)</f>
        <v>297</v>
      </c>
      <c r="N19" s="17">
        <f t="shared" si="0"/>
        <v>207</v>
      </c>
      <c r="O19" s="1">
        <f t="shared" si="1"/>
        <v>1021</v>
      </c>
      <c r="P19" s="19">
        <f t="shared" si="2"/>
        <v>0.83143322475570036</v>
      </c>
      <c r="Q19" s="1"/>
    </row>
    <row r="20" spans="1:17" ht="11.25" customHeight="1">
      <c r="A20" s="17" t="s">
        <v>51</v>
      </c>
      <c r="B20" s="14" t="s">
        <v>34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</row>
    <row r="21" spans="1:17" ht="11.25" customHeight="1">
      <c r="A21" s="17"/>
      <c r="B21" s="14" t="s">
        <v>37</v>
      </c>
      <c r="C21" s="14">
        <f>SUM('By Area'!C43)</f>
        <v>365</v>
      </c>
      <c r="D21" s="17">
        <f>SUM('By Area'!D43)</f>
        <v>284</v>
      </c>
      <c r="E21" s="1">
        <f>SUM('By Area'!E43)</f>
        <v>109</v>
      </c>
      <c r="F21" s="1">
        <f>SUM('By Area'!F43)</f>
        <v>81</v>
      </c>
      <c r="G21" s="1">
        <f>SUM('By Area'!G43)</f>
        <v>70</v>
      </c>
      <c r="H21" s="1">
        <f>SUM('By Area'!H43)</f>
        <v>100</v>
      </c>
      <c r="I21" s="1">
        <f>SUM('By Area'!I43)</f>
        <v>96</v>
      </c>
      <c r="J21" s="1">
        <f>SUM('By Area'!J43)</f>
        <v>117</v>
      </c>
      <c r="K21" s="1">
        <f>SUM('By Area'!K43)</f>
        <v>108</v>
      </c>
      <c r="L21" s="1">
        <f>SUM('By Area'!L43)</f>
        <v>131</v>
      </c>
      <c r="M21" s="18">
        <f>SUM('By Area'!M43)</f>
        <v>137</v>
      </c>
      <c r="N21" s="17">
        <f t="shared" ref="N21:N28" si="4">MIN(D21:M21)</f>
        <v>70</v>
      </c>
      <c r="O21" s="1">
        <f t="shared" ref="O21:O28" si="5">C21-N21</f>
        <v>295</v>
      </c>
      <c r="P21" s="19">
        <f t="shared" ref="P21:P28" si="6">O21/C21</f>
        <v>0.80821917808219179</v>
      </c>
      <c r="Q21" s="1"/>
    </row>
    <row r="22" spans="1:17" ht="11.25" customHeight="1">
      <c r="A22" s="17"/>
      <c r="B22" s="14" t="s">
        <v>39</v>
      </c>
      <c r="C22" s="14">
        <f>SUM('By Area'!C44)</f>
        <v>90</v>
      </c>
      <c r="D22" s="17">
        <f>SUM('By Area'!D44)</f>
        <v>71</v>
      </c>
      <c r="E22" s="1">
        <f>SUM('By Area'!E44)</f>
        <v>59</v>
      </c>
      <c r="F22" s="1">
        <f>SUM('By Area'!F44)</f>
        <v>46</v>
      </c>
      <c r="G22" s="1">
        <f>SUM('By Area'!G44)</f>
        <v>46</v>
      </c>
      <c r="H22" s="1">
        <f>SUM('By Area'!H44)</f>
        <v>52</v>
      </c>
      <c r="I22" s="1">
        <f>SUM('By Area'!I44)</f>
        <v>50</v>
      </c>
      <c r="J22" s="1">
        <f>SUM('By Area'!J44)</f>
        <v>57</v>
      </c>
      <c r="K22" s="1">
        <f>SUM('By Area'!K44)</f>
        <v>55</v>
      </c>
      <c r="L22" s="1">
        <f>SUM('By Area'!L44)</f>
        <v>61</v>
      </c>
      <c r="M22" s="18">
        <f>SUM('By Area'!M44)</f>
        <v>62</v>
      </c>
      <c r="N22" s="17">
        <f t="shared" si="4"/>
        <v>46</v>
      </c>
      <c r="O22" s="1">
        <f t="shared" si="5"/>
        <v>44</v>
      </c>
      <c r="P22" s="19">
        <f t="shared" si="6"/>
        <v>0.48888888888888887</v>
      </c>
      <c r="Q22" s="1"/>
    </row>
    <row r="23" spans="1:17" ht="11.25" customHeight="1">
      <c r="A23" s="17"/>
      <c r="B23" s="14" t="s">
        <v>40</v>
      </c>
      <c r="C23" s="14">
        <f>SUM('By Area'!C45)</f>
        <v>113</v>
      </c>
      <c r="D23" s="17">
        <f>SUM('By Area'!D45)</f>
        <v>92</v>
      </c>
      <c r="E23" s="1">
        <f>SUM('By Area'!E45)</f>
        <v>76</v>
      </c>
      <c r="F23" s="1">
        <f>SUM('By Area'!F45)</f>
        <v>56</v>
      </c>
      <c r="G23" s="1">
        <f>SUM('By Area'!G45)</f>
        <v>56</v>
      </c>
      <c r="H23" s="1">
        <f>SUM('By Area'!H45)</f>
        <v>60</v>
      </c>
      <c r="I23" s="1">
        <f>SUM('By Area'!I45)</f>
        <v>74</v>
      </c>
      <c r="J23" s="1">
        <f>SUM('By Area'!J45)</f>
        <v>76</v>
      </c>
      <c r="K23" s="1">
        <f>SUM('By Area'!K45)</f>
        <v>68</v>
      </c>
      <c r="L23" s="1">
        <f>SUM('By Area'!L45)</f>
        <v>68</v>
      </c>
      <c r="M23" s="18">
        <f>SUM('By Area'!M45)</f>
        <v>72</v>
      </c>
      <c r="N23" s="17">
        <f t="shared" si="4"/>
        <v>56</v>
      </c>
      <c r="O23" s="1">
        <f t="shared" si="5"/>
        <v>57</v>
      </c>
      <c r="P23" s="19">
        <f t="shared" si="6"/>
        <v>0.50442477876106195</v>
      </c>
      <c r="Q23" s="1"/>
    </row>
    <row r="24" spans="1:17" ht="11.25" customHeight="1">
      <c r="A24" s="17"/>
      <c r="B24" s="14" t="s">
        <v>41</v>
      </c>
      <c r="C24" s="14">
        <f>SUM('By Area'!C46)</f>
        <v>54</v>
      </c>
      <c r="D24" s="17">
        <f>SUM('By Area'!D46)</f>
        <v>22</v>
      </c>
      <c r="E24" s="1">
        <f>SUM('By Area'!E46)</f>
        <v>14</v>
      </c>
      <c r="F24" s="1">
        <f>SUM('By Area'!F46)</f>
        <v>7</v>
      </c>
      <c r="G24" s="1">
        <f>SUM('By Area'!G46)</f>
        <v>9</v>
      </c>
      <c r="H24" s="1">
        <f>SUM('By Area'!H46)</f>
        <v>14</v>
      </c>
      <c r="I24" s="1">
        <f>SUM('By Area'!I46)</f>
        <v>14</v>
      </c>
      <c r="J24" s="1">
        <f>SUM('By Area'!J46)</f>
        <v>19</v>
      </c>
      <c r="K24" s="1">
        <f>SUM('By Area'!K46)</f>
        <v>17</v>
      </c>
      <c r="L24" s="1">
        <f>SUM('By Area'!L46)</f>
        <v>22</v>
      </c>
      <c r="M24" s="18">
        <f>SUM('By Area'!M46)</f>
        <v>25</v>
      </c>
      <c r="N24" s="17">
        <f t="shared" si="4"/>
        <v>7</v>
      </c>
      <c r="O24" s="1">
        <f t="shared" si="5"/>
        <v>47</v>
      </c>
      <c r="P24" s="19">
        <f t="shared" si="6"/>
        <v>0.87037037037037035</v>
      </c>
      <c r="Q24" s="1"/>
    </row>
    <row r="25" spans="1:17" ht="11.25" customHeight="1">
      <c r="A25" s="17"/>
      <c r="B25" s="14" t="s">
        <v>42</v>
      </c>
      <c r="C25" s="14">
        <f>SUM('By Area'!C47)</f>
        <v>15</v>
      </c>
      <c r="D25" s="17">
        <f>SUM('By Area'!D47)</f>
        <v>10</v>
      </c>
      <c r="E25" s="1">
        <f>SUM('By Area'!E47)</f>
        <v>7</v>
      </c>
      <c r="F25" s="1">
        <f>SUM('By Area'!F47)</f>
        <v>5</v>
      </c>
      <c r="G25" s="1">
        <f>SUM('By Area'!G47)</f>
        <v>7</v>
      </c>
      <c r="H25" s="1">
        <f>SUM('By Area'!H47)</f>
        <v>5</v>
      </c>
      <c r="I25" s="1">
        <f>SUM('By Area'!I47)</f>
        <v>6</v>
      </c>
      <c r="J25" s="1">
        <f>SUM('By Area'!J47)</f>
        <v>7</v>
      </c>
      <c r="K25" s="1">
        <f>SUM('By Area'!K47)</f>
        <v>7</v>
      </c>
      <c r="L25" s="1">
        <f>SUM('By Area'!L47)</f>
        <v>7</v>
      </c>
      <c r="M25" s="18">
        <f>SUM('By Area'!M47)</f>
        <v>5</v>
      </c>
      <c r="N25" s="17">
        <f t="shared" si="4"/>
        <v>5</v>
      </c>
      <c r="O25" s="1">
        <f t="shared" si="5"/>
        <v>10</v>
      </c>
      <c r="P25" s="19">
        <f t="shared" si="6"/>
        <v>0.66666666666666663</v>
      </c>
      <c r="Q25" s="1"/>
    </row>
    <row r="26" spans="1:17" ht="11.25" customHeight="1">
      <c r="A26" s="17"/>
      <c r="B26" s="14" t="s">
        <v>43</v>
      </c>
      <c r="C26" s="14">
        <f>SUM('By Area'!C48)</f>
        <v>13</v>
      </c>
      <c r="D26" s="17">
        <f>SUM('By Area'!D48)</f>
        <v>3</v>
      </c>
      <c r="E26" s="1">
        <f>SUM('By Area'!E48)</f>
        <v>4</v>
      </c>
      <c r="F26" s="1">
        <f>SUM('By Area'!F48)</f>
        <v>2</v>
      </c>
      <c r="G26" s="1">
        <f>SUM('By Area'!G48)</f>
        <v>4</v>
      </c>
      <c r="H26" s="1">
        <f>SUM('By Area'!H48)</f>
        <v>4</v>
      </c>
      <c r="I26" s="1">
        <f>SUM('By Area'!I48)</f>
        <v>2</v>
      </c>
      <c r="J26" s="1">
        <f>SUM('By Area'!J48)</f>
        <v>2</v>
      </c>
      <c r="K26" s="1">
        <f>SUM('By Area'!K48)</f>
        <v>4</v>
      </c>
      <c r="L26" s="1">
        <f>SUM('By Area'!L48)</f>
        <v>3</v>
      </c>
      <c r="M26" s="18">
        <f>SUM('By Area'!M48)</f>
        <v>4</v>
      </c>
      <c r="N26" s="17">
        <f t="shared" si="4"/>
        <v>2</v>
      </c>
      <c r="O26" s="1">
        <f t="shared" si="5"/>
        <v>11</v>
      </c>
      <c r="P26" s="19">
        <f t="shared" si="6"/>
        <v>0.84615384615384615</v>
      </c>
      <c r="Q26" s="1"/>
    </row>
    <row r="27" spans="1:17" ht="11.25" customHeight="1">
      <c r="A27" s="17"/>
      <c r="B27" s="14" t="s">
        <v>44</v>
      </c>
      <c r="C27" s="14">
        <f>SUM('By Area'!C49)</f>
        <v>13</v>
      </c>
      <c r="D27" s="17">
        <f>SUM('By Area'!D49)</f>
        <v>6</v>
      </c>
      <c r="E27" s="1">
        <f>SUM('By Area'!E49)</f>
        <v>5</v>
      </c>
      <c r="F27" s="1">
        <f>SUM('By Area'!F49)</f>
        <v>4</v>
      </c>
      <c r="G27" s="1">
        <f>SUM('By Area'!G49)</f>
        <v>4</v>
      </c>
      <c r="H27" s="1">
        <f>SUM('By Area'!H49)</f>
        <v>7</v>
      </c>
      <c r="I27" s="1">
        <f>SUM('By Area'!I49)</f>
        <v>4</v>
      </c>
      <c r="J27" s="1">
        <f>SUM('By Area'!J49)</f>
        <v>4</v>
      </c>
      <c r="K27" s="1">
        <f>SUM('By Area'!K49)</f>
        <v>5</v>
      </c>
      <c r="L27" s="1">
        <f>SUM('By Area'!L49)</f>
        <v>5</v>
      </c>
      <c r="M27" s="18">
        <f>SUM('By Area'!M49)</f>
        <v>7</v>
      </c>
      <c r="N27" s="17">
        <f t="shared" si="4"/>
        <v>4</v>
      </c>
      <c r="O27" s="1">
        <f t="shared" si="5"/>
        <v>9</v>
      </c>
      <c r="P27" s="19">
        <f t="shared" si="6"/>
        <v>0.69230769230769229</v>
      </c>
      <c r="Q27" s="1"/>
    </row>
    <row r="28" spans="1:17" ht="11.25" customHeight="1">
      <c r="A28" s="26"/>
      <c r="B28" s="21" t="s">
        <v>45</v>
      </c>
      <c r="C28" s="21">
        <f t="shared" ref="C28:M28" si="7">SUM(C18:C27)</f>
        <v>2166</v>
      </c>
      <c r="D28" s="22">
        <f t="shared" si="7"/>
        <v>1394</v>
      </c>
      <c r="E28" s="23">
        <f t="shared" si="7"/>
        <v>634</v>
      </c>
      <c r="F28" s="23">
        <f t="shared" si="7"/>
        <v>432</v>
      </c>
      <c r="G28" s="23">
        <f t="shared" si="7"/>
        <v>410</v>
      </c>
      <c r="H28" s="23">
        <f t="shared" si="7"/>
        <v>461</v>
      </c>
      <c r="I28" s="23">
        <f t="shared" si="7"/>
        <v>458</v>
      </c>
      <c r="J28" s="23">
        <f t="shared" si="7"/>
        <v>556</v>
      </c>
      <c r="K28" s="23">
        <f t="shared" si="7"/>
        <v>555</v>
      </c>
      <c r="L28" s="23">
        <f t="shared" si="7"/>
        <v>610</v>
      </c>
      <c r="M28" s="24">
        <f t="shared" si="7"/>
        <v>659</v>
      </c>
      <c r="N28" s="22">
        <f t="shared" si="4"/>
        <v>410</v>
      </c>
      <c r="O28" s="23">
        <f t="shared" si="5"/>
        <v>1756</v>
      </c>
      <c r="P28" s="25">
        <f t="shared" si="6"/>
        <v>0.81071098799630659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1"/>
    </row>
    <row r="2" spans="1:17" ht="14.25" customHeight="1">
      <c r="A2" s="199" t="s">
        <v>4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"/>
    </row>
    <row r="3" spans="1:17" ht="11.25" customHeight="1">
      <c r="A3" s="201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1"/>
    </row>
    <row r="4" spans="1:17" ht="11.25" customHeight="1">
      <c r="A4" s="2" t="s">
        <v>5</v>
      </c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5" t="s">
        <v>26</v>
      </c>
      <c r="B7" s="14" t="s">
        <v>29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</row>
    <row r="8" spans="1:17" ht="11.25" customHeight="1">
      <c r="A8" s="14" t="s">
        <v>30</v>
      </c>
      <c r="B8" s="14" t="s">
        <v>31</v>
      </c>
      <c r="C8" s="14">
        <f>SUM('By Neighborhood'!C8,'By Neighborhood'!C19,'By Neighborhood'!C30,'By Neighborhood'!C41)</f>
        <v>121</v>
      </c>
      <c r="D8" s="17">
        <f>SUM('By Neighborhood'!D8,'By Neighborhood'!D19,'By Neighborhood'!D30,'By Neighborhood'!D41)</f>
        <v>103</v>
      </c>
      <c r="E8" s="1">
        <f>SUM('By Neighborhood'!E8,'By Neighborhood'!E19,'By Neighborhood'!E30,'By Neighborhood'!E41)</f>
        <v>61</v>
      </c>
      <c r="F8" s="1">
        <f>SUM('By Neighborhood'!F8,'By Neighborhood'!F19,'By Neighborhood'!F30,'By Neighborhood'!F41)</f>
        <v>13</v>
      </c>
      <c r="G8" s="1">
        <f>SUM('By Neighborhood'!G8,'By Neighborhood'!G19,'By Neighborhood'!G30,'By Neighborhood'!G41)</f>
        <v>10</v>
      </c>
      <c r="H8" s="1">
        <f>SUM('By Neighborhood'!H8,'By Neighborhood'!H19,'By Neighborhood'!H30,'By Neighborhood'!H41)</f>
        <v>10</v>
      </c>
      <c r="I8" s="1">
        <f>SUM('By Neighborhood'!I8,'By Neighborhood'!I19,'By Neighborhood'!I30,'By Neighborhood'!I41)</f>
        <v>2</v>
      </c>
      <c r="J8" s="1">
        <f>SUM('By Neighborhood'!J8,'By Neighborhood'!J19,'By Neighborhood'!J30,'By Neighborhood'!J41)</f>
        <v>2</v>
      </c>
      <c r="K8" s="1">
        <f>SUM('By Neighborhood'!K8,'By Neighborhood'!K19,'By Neighborhood'!K30,'By Neighborhood'!K41)</f>
        <v>2</v>
      </c>
      <c r="L8" s="1">
        <f>SUM('By Neighborhood'!L8,'By Neighborhood'!L19,'By Neighborhood'!L30,'By Neighborhood'!L41)</f>
        <v>12</v>
      </c>
      <c r="M8" s="18">
        <f>SUM('By Neighborhood'!M8,'By Neighborhood'!M19,'By Neighborhood'!M30,'By Neighborhood'!M41)</f>
        <v>14</v>
      </c>
      <c r="N8" s="17">
        <f t="shared" ref="N8:N41" si="0">MIN(D8:M8)</f>
        <v>2</v>
      </c>
      <c r="O8" s="1">
        <f t="shared" ref="O8:O41" si="1">C8-N8</f>
        <v>119</v>
      </c>
      <c r="P8" s="19">
        <f t="shared" ref="P8:P41" si="2">O8/C8</f>
        <v>0.98347107438016534</v>
      </c>
      <c r="Q8" s="1"/>
    </row>
    <row r="9" spans="1:17" ht="11.25" customHeight="1">
      <c r="A9" s="14" t="s">
        <v>32</v>
      </c>
      <c r="B9" s="14" t="s">
        <v>34</v>
      </c>
      <c r="C9" s="14">
        <f>SUM('By Neighborhood'!C9,'By Neighborhood'!C20,'By Neighborhood'!C31,'By Neighborhood'!C42)</f>
        <v>139</v>
      </c>
      <c r="D9" s="17">
        <f>SUM('By Neighborhood'!D9,'By Neighborhood'!D20,'By Neighborhood'!D31,'By Neighborhood'!D42)</f>
        <v>104</v>
      </c>
      <c r="E9" s="1">
        <f>SUM('By Neighborhood'!E9,'By Neighborhood'!E20,'By Neighborhood'!E31,'By Neighborhood'!E42)</f>
        <v>77</v>
      </c>
      <c r="F9" s="1">
        <f>SUM('By Neighborhood'!F9,'By Neighborhood'!F20,'By Neighborhood'!F31,'By Neighborhood'!F42)</f>
        <v>42</v>
      </c>
      <c r="G9" s="1">
        <f>SUM('By Neighborhood'!G9,'By Neighborhood'!G20,'By Neighborhood'!G31,'By Neighborhood'!G42)</f>
        <v>32</v>
      </c>
      <c r="H9" s="1">
        <f>SUM('By Neighborhood'!H9,'By Neighborhood'!H20,'By Neighborhood'!H31,'By Neighborhood'!H42)</f>
        <v>27</v>
      </c>
      <c r="I9" s="1">
        <f>SUM('By Neighborhood'!I9,'By Neighborhood'!I20,'By Neighborhood'!I31,'By Neighborhood'!I42)</f>
        <v>23</v>
      </c>
      <c r="J9" s="1">
        <f>SUM('By Neighborhood'!J9,'By Neighborhood'!J20,'By Neighborhood'!J31,'By Neighborhood'!J42)</f>
        <v>28</v>
      </c>
      <c r="K9" s="1">
        <f>SUM('By Neighborhood'!K9,'By Neighborhood'!K20,'By Neighborhood'!K31,'By Neighborhood'!K42)</f>
        <v>32</v>
      </c>
      <c r="L9" s="1">
        <f>SUM('By Neighborhood'!L9,'By Neighborhood'!L20,'By Neighborhood'!L31,'By Neighborhood'!L42)</f>
        <v>36</v>
      </c>
      <c r="M9" s="18">
        <f>SUM('By Neighborhood'!M9,'By Neighborhood'!M20,'By Neighborhood'!M31,'By Neighborhood'!M42)</f>
        <v>43</v>
      </c>
      <c r="N9" s="17">
        <f t="shared" si="0"/>
        <v>23</v>
      </c>
      <c r="O9" s="1">
        <f t="shared" si="1"/>
        <v>116</v>
      </c>
      <c r="P9" s="19">
        <f t="shared" si="2"/>
        <v>0.83453237410071945</v>
      </c>
      <c r="Q9" s="1"/>
    </row>
    <row r="10" spans="1:17" ht="11.25" customHeight="1">
      <c r="A10" s="14" t="s">
        <v>38</v>
      </c>
      <c r="B10" s="14" t="s">
        <v>37</v>
      </c>
      <c r="C10" s="14">
        <f>SUM('By Neighborhood'!C10,'By Neighborhood'!C21,'By Neighborhood'!C32,'By Neighborhood'!C43)</f>
        <v>2</v>
      </c>
      <c r="D10" s="17">
        <f>SUM('By Neighborhood'!D10,'By Neighborhood'!D21,'By Neighborhood'!D32,'By Neighborhood'!D43)</f>
        <v>2</v>
      </c>
      <c r="E10" s="1">
        <f>SUM('By Neighborhood'!E10,'By Neighborhood'!E21,'By Neighborhood'!E32,'By Neighborhood'!E43)</f>
        <v>3</v>
      </c>
      <c r="F10" s="1">
        <f>SUM('By Neighborhood'!F10,'By Neighborhood'!F21,'By Neighborhood'!F32,'By Neighborhood'!F43)</f>
        <v>3</v>
      </c>
      <c r="G10" s="1">
        <f>SUM('By Neighborhood'!G10,'By Neighborhood'!G21,'By Neighborhood'!G32,'By Neighborhood'!G43)</f>
        <v>3</v>
      </c>
      <c r="H10" s="1">
        <f>SUM('By Neighborhood'!H10,'By Neighborhood'!H21,'By Neighborhood'!H32,'By Neighborhood'!H43)</f>
        <v>3</v>
      </c>
      <c r="I10" s="1">
        <f>SUM('By Neighborhood'!I10,'By Neighborhood'!I21,'By Neighborhood'!I32,'By Neighborhood'!I43)</f>
        <v>3</v>
      </c>
      <c r="J10" s="1">
        <f>SUM('By Neighborhood'!J10,'By Neighborhood'!J21,'By Neighborhood'!J32,'By Neighborhood'!J43)</f>
        <v>3</v>
      </c>
      <c r="K10" s="1">
        <f>SUM('By Neighborhood'!K10,'By Neighborhood'!K21,'By Neighborhood'!K32,'By Neighborhood'!K43)</f>
        <v>3</v>
      </c>
      <c r="L10" s="1">
        <f>SUM('By Neighborhood'!L10,'By Neighborhood'!L21,'By Neighborhood'!L32,'By Neighborhood'!L43)</f>
        <v>3</v>
      </c>
      <c r="M10" s="18">
        <f>SUM('By Neighborhood'!M10,'By Neighborhood'!M21,'By Neighborhood'!M32,'By Neighborhood'!M43)</f>
        <v>3</v>
      </c>
      <c r="N10" s="17">
        <f t="shared" si="0"/>
        <v>2</v>
      </c>
      <c r="O10" s="1">
        <f t="shared" si="1"/>
        <v>0</v>
      </c>
      <c r="P10" s="19">
        <f t="shared" si="2"/>
        <v>0</v>
      </c>
      <c r="Q10" s="1"/>
    </row>
    <row r="11" spans="1:17" ht="11.25" customHeight="1">
      <c r="A11" s="14"/>
      <c r="B11" s="14" t="s">
        <v>39</v>
      </c>
      <c r="C11" s="14">
        <f>SUM('By Neighborhood'!C11,'By Neighborhood'!C22,'By Neighborhood'!C33,'By Neighborhood'!C44)</f>
        <v>1</v>
      </c>
      <c r="D11" s="17">
        <f>SUM('By Neighborhood'!D11,'By Neighborhood'!D22,'By Neighborhood'!D33,'By Neighborhood'!D44)</f>
        <v>1</v>
      </c>
      <c r="E11" s="1">
        <f>SUM('By Neighborhood'!E11,'By Neighborhood'!E22,'By Neighborhood'!E33,'By Neighborhood'!E44)</f>
        <v>0</v>
      </c>
      <c r="F11" s="1">
        <f>SUM('By Neighborhood'!F11,'By Neighborhood'!F22,'By Neighborhood'!F33,'By Neighborhood'!F44)</f>
        <v>0</v>
      </c>
      <c r="G11" s="1">
        <f>SUM('By Neighborhood'!G11,'By Neighborhood'!G22,'By Neighborhood'!G33,'By Neighborhood'!G44)</f>
        <v>0</v>
      </c>
      <c r="H11" s="1">
        <f>SUM('By Neighborhood'!H11,'By Neighborhood'!H22,'By Neighborhood'!H33,'By Neighborhood'!H44)</f>
        <v>0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0</v>
      </c>
      <c r="L11" s="1">
        <f>SUM('By Neighborhood'!L11,'By Neighborhood'!L22,'By Neighborhood'!L33,'By Neighborhood'!L44)</f>
        <v>1</v>
      </c>
      <c r="M11" s="18">
        <f>SUM('By Neighborhood'!M11,'By Neighborhood'!M22,'By Neighborhood'!M33,'By Neighborhood'!M44)</f>
        <v>1</v>
      </c>
      <c r="N11" s="17">
        <f t="shared" si="0"/>
        <v>0</v>
      </c>
      <c r="O11" s="1">
        <f t="shared" si="1"/>
        <v>1</v>
      </c>
      <c r="P11" s="19">
        <f t="shared" si="2"/>
        <v>1</v>
      </c>
      <c r="Q11" s="1"/>
    </row>
    <row r="12" spans="1:17" ht="11.25" customHeight="1">
      <c r="A12" s="14"/>
      <c r="B12" s="14" t="s">
        <v>40</v>
      </c>
      <c r="C12" s="14">
        <f>SUM('By Neighborhood'!C12,'By Neighborhood'!C23,'By Neighborhood'!C34,'By Neighborhood'!C45)</f>
        <v>461</v>
      </c>
      <c r="D12" s="17">
        <f>SUM('By Neighborhood'!D12,'By Neighborhood'!D23,'By Neighborhood'!D34,'By Neighborhood'!D45)</f>
        <v>395</v>
      </c>
      <c r="E12" s="1">
        <f>SUM('By Neighborhood'!E12,'By Neighborhood'!E23,'By Neighborhood'!E34,'By Neighborhood'!E45)</f>
        <v>321</v>
      </c>
      <c r="F12" s="1">
        <f>SUM('By Neighborhood'!F12,'By Neighborhood'!F23,'By Neighborhood'!F34,'By Neighborhood'!F45)</f>
        <v>213</v>
      </c>
      <c r="G12" s="1">
        <f>SUM('By Neighborhood'!G12,'By Neighborhood'!G23,'By Neighborhood'!G34,'By Neighborhood'!G45)</f>
        <v>181</v>
      </c>
      <c r="H12" s="1">
        <f>SUM('By Neighborhood'!H12,'By Neighborhood'!H23,'By Neighborhood'!H34,'By Neighborhood'!H45)</f>
        <v>167</v>
      </c>
      <c r="I12" s="1">
        <f>SUM('By Neighborhood'!I12,'By Neighborhood'!I23,'By Neighborhood'!I34,'By Neighborhood'!I45)</f>
        <v>142</v>
      </c>
      <c r="J12" s="1">
        <f>SUM('By Neighborhood'!J12,'By Neighborhood'!J23,'By Neighborhood'!J34,'By Neighborhood'!J45)</f>
        <v>136</v>
      </c>
      <c r="K12" s="1">
        <f>SUM('By Neighborhood'!K12,'By Neighborhood'!K23,'By Neighborhood'!K34,'By Neighborhood'!K45)</f>
        <v>141</v>
      </c>
      <c r="L12" s="1">
        <f>SUM('By Neighborhood'!L12,'By Neighborhood'!L23,'By Neighborhood'!L34,'By Neighborhood'!L45)</f>
        <v>179</v>
      </c>
      <c r="M12" s="18">
        <f>SUM('By Neighborhood'!M12,'By Neighborhood'!M23,'By Neighborhood'!M34,'By Neighborhood'!M45)</f>
        <v>199</v>
      </c>
      <c r="N12" s="17">
        <f t="shared" si="0"/>
        <v>136</v>
      </c>
      <c r="O12" s="1">
        <f t="shared" si="1"/>
        <v>325</v>
      </c>
      <c r="P12" s="19">
        <f t="shared" si="2"/>
        <v>0.70498915401301521</v>
      </c>
      <c r="Q12" s="1"/>
    </row>
    <row r="13" spans="1:17" ht="11.25" customHeight="1">
      <c r="A13" s="14"/>
      <c r="B13" s="14" t="s">
        <v>41</v>
      </c>
      <c r="C13" s="14">
        <f>SUM('By Neighborhood'!C13,'By Neighborhood'!C24,'By Neighborhood'!C35,'By Neighborhood'!C46)</f>
        <v>29</v>
      </c>
      <c r="D13" s="17">
        <f>SUM('By Neighborhood'!D13,'By Neighborhood'!D24,'By Neighborhood'!D35,'By Neighborhood'!D46)</f>
        <v>26</v>
      </c>
      <c r="E13" s="1">
        <f>SUM('By Neighborhood'!E13,'By Neighborhood'!E24,'By Neighborhood'!E35,'By Neighborhood'!E46)</f>
        <v>27</v>
      </c>
      <c r="F13" s="1">
        <f>SUM('By Neighborhood'!F13,'By Neighborhood'!F24,'By Neighborhood'!F35,'By Neighborhood'!F46)</f>
        <v>23</v>
      </c>
      <c r="G13" s="1">
        <f>SUM('By Neighborhood'!G13,'By Neighborhood'!G24,'By Neighborhood'!G35,'By Neighborhood'!G46)</f>
        <v>18</v>
      </c>
      <c r="H13" s="1">
        <f>SUM('By Neighborhood'!H13,'By Neighborhood'!H24,'By Neighborhood'!H35,'By Neighborhood'!H46)</f>
        <v>18</v>
      </c>
      <c r="I13" s="1">
        <f>SUM('By Neighborhood'!I13,'By Neighborhood'!I24,'By Neighborhood'!I35,'By Neighborhood'!I46)</f>
        <v>14</v>
      </c>
      <c r="J13" s="1">
        <f>SUM('By Neighborhood'!J13,'By Neighborhood'!J24,'By Neighborhood'!J35,'By Neighborhood'!J46)</f>
        <v>16</v>
      </c>
      <c r="K13" s="1">
        <f>SUM('By Neighborhood'!K13,'By Neighborhood'!K24,'By Neighborhood'!K35,'By Neighborhood'!K46)</f>
        <v>17</v>
      </c>
      <c r="L13" s="1">
        <f>SUM('By Neighborhood'!L13,'By Neighborhood'!L24,'By Neighborhood'!L35,'By Neighborhood'!L46)</f>
        <v>20</v>
      </c>
      <c r="M13" s="18">
        <f>SUM('By Neighborhood'!M13,'By Neighborhood'!M24,'By Neighborhood'!M35,'By Neighborhood'!M46)</f>
        <v>22</v>
      </c>
      <c r="N13" s="17">
        <f t="shared" si="0"/>
        <v>14</v>
      </c>
      <c r="O13" s="1">
        <f t="shared" si="1"/>
        <v>15</v>
      </c>
      <c r="P13" s="19">
        <f t="shared" si="2"/>
        <v>0.51724137931034486</v>
      </c>
      <c r="Q13" s="1"/>
    </row>
    <row r="14" spans="1:17" ht="11.25" customHeight="1">
      <c r="A14" s="14"/>
      <c r="B14" s="14" t="s">
        <v>42</v>
      </c>
      <c r="C14" s="14">
        <f>SUM('By Neighborhood'!C14,'By Neighborhood'!C25,'By Neighborhood'!C36,'By Neighborhood'!C47)</f>
        <v>7</v>
      </c>
      <c r="D14" s="17">
        <f>SUM('By Neighborhood'!D14,'By Neighborhood'!D25,'By Neighborhood'!D36,'By Neighborhood'!D47)</f>
        <v>4</v>
      </c>
      <c r="E14" s="1">
        <f>SUM('By Neighborhood'!E14,'By Neighborhood'!E25,'By Neighborhood'!E36,'By Neighborhood'!E47)</f>
        <v>3</v>
      </c>
      <c r="F14" s="1">
        <f>SUM('By Neighborhood'!F14,'By Neighborhood'!F25,'By Neighborhood'!F36,'By Neighborhood'!F47)</f>
        <v>2</v>
      </c>
      <c r="G14" s="1">
        <f>SUM('By Neighborhood'!G14,'By Neighborhood'!G25,'By Neighborhood'!G36,'By Neighborhood'!G47)</f>
        <v>2</v>
      </c>
      <c r="H14" s="1">
        <f>SUM('By Neighborhood'!H14,'By Neighborhood'!H25,'By Neighborhood'!H36,'By Neighborhood'!H47)</f>
        <v>1</v>
      </c>
      <c r="I14" s="1">
        <f>SUM('By Neighborhood'!I14,'By Neighborhood'!I25,'By Neighborhood'!I36,'By Neighborhood'!I47)</f>
        <v>3</v>
      </c>
      <c r="J14" s="1">
        <f>SUM('By Neighborhood'!J14,'By Neighborhood'!J25,'By Neighborhood'!J36,'By Neighborhood'!J47)</f>
        <v>2</v>
      </c>
      <c r="K14" s="1">
        <f>SUM('By Neighborhood'!K14,'By Neighborhood'!K25,'By Neighborhood'!K36,'By Neighborhood'!K47)</f>
        <v>1</v>
      </c>
      <c r="L14" s="1">
        <f>SUM('By Neighborhood'!L14,'By Neighborhood'!L25,'By Neighborhood'!L36,'By Neighborhood'!L47)</f>
        <v>3</v>
      </c>
      <c r="M14" s="18">
        <f>SUM('By Neighborhood'!M14,'By Neighborhood'!M25,'By Neighborhood'!M36,'By Neighborhood'!M47)</f>
        <v>2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</row>
    <row r="15" spans="1:17" ht="11.25" customHeight="1">
      <c r="A15" s="14"/>
      <c r="B15" s="14" t="s">
        <v>43</v>
      </c>
      <c r="C15" s="14">
        <f>SUM('By Neighborhood'!C15,'By Neighborhood'!C26,'By Neighborhood'!C37,'By Neighborhood'!C48)</f>
        <v>5</v>
      </c>
      <c r="D15" s="17">
        <f>SUM('By Neighborhood'!D15,'By Neighborhood'!D26,'By Neighborhood'!D37,'By Neighborhood'!D48)</f>
        <v>4</v>
      </c>
      <c r="E15" s="1">
        <f>SUM('By Neighborhood'!E15,'By Neighborhood'!E26,'By Neighborhood'!E37,'By Neighborhood'!E48)</f>
        <v>4</v>
      </c>
      <c r="F15" s="1">
        <f>SUM('By Neighborhood'!F15,'By Neighborhood'!F26,'By Neighborhood'!F37,'By Neighborhood'!F48)</f>
        <v>2</v>
      </c>
      <c r="G15" s="1">
        <f>SUM('By Neighborhood'!G15,'By Neighborhood'!G26,'By Neighborhood'!G37,'By Neighborhood'!G48)</f>
        <v>2</v>
      </c>
      <c r="H15" s="1">
        <f>SUM('By Neighborhood'!H15,'By Neighborhood'!H26,'By Neighborhood'!H37,'By Neighborhood'!H48)</f>
        <v>2</v>
      </c>
      <c r="I15" s="1">
        <f>SUM('By Neighborhood'!I15,'By Neighborhood'!I26,'By Neighborhood'!I37,'By Neighborhood'!I48)</f>
        <v>2</v>
      </c>
      <c r="J15" s="1">
        <f>SUM('By Neighborhood'!J15,'By Neighborhood'!J26,'By Neighborhood'!J37,'By Neighborhood'!J48)</f>
        <v>2</v>
      </c>
      <c r="K15" s="1">
        <f>SUM('By Neighborhood'!K15,'By Neighborhood'!K26,'By Neighborhood'!K37,'By Neighborhood'!K48)</f>
        <v>2</v>
      </c>
      <c r="L15" s="1">
        <f>SUM('By Neighborhood'!L15,'By Neighborhood'!L26,'By Neighborhood'!L37,'By Neighborhood'!L48)</f>
        <v>3</v>
      </c>
      <c r="M15" s="18">
        <f>SUM('By Neighborhood'!M15,'By Neighborhood'!M26,'By Neighborhood'!M37,'By Neighborhood'!M48)</f>
        <v>3</v>
      </c>
      <c r="N15" s="17">
        <f t="shared" si="0"/>
        <v>2</v>
      </c>
      <c r="O15" s="1">
        <f t="shared" si="1"/>
        <v>3</v>
      </c>
      <c r="P15" s="19">
        <f t="shared" si="2"/>
        <v>0.6</v>
      </c>
      <c r="Q15" s="1"/>
    </row>
    <row r="16" spans="1:17" ht="11.25" customHeight="1">
      <c r="A16" s="14"/>
      <c r="B16" s="14" t="s">
        <v>44</v>
      </c>
      <c r="C16" s="14">
        <f>SUM('By Neighborhood'!C16,'By Neighborhood'!C27,'By Neighborhood'!C38,'By Neighborhood'!C49)</f>
        <v>15</v>
      </c>
      <c r="D16" s="17">
        <f>SUM('By Neighborhood'!D16,'By Neighborhood'!D27,'By Neighborhood'!D38,'By Neighborhood'!D49)</f>
        <v>10</v>
      </c>
      <c r="E16" s="1">
        <f>SUM('By Neighborhood'!E16,'By Neighborhood'!E27,'By Neighborhood'!E38,'By Neighborhood'!E49)</f>
        <v>7</v>
      </c>
      <c r="F16" s="1">
        <f>SUM('By Neighborhood'!F16,'By Neighborhood'!F27,'By Neighborhood'!F38,'By Neighborhood'!F49)</f>
        <v>6</v>
      </c>
      <c r="G16" s="1">
        <f>SUM('By Neighborhood'!G16,'By Neighborhood'!G27,'By Neighborhood'!G38,'By Neighborhood'!G49)</f>
        <v>5</v>
      </c>
      <c r="H16" s="1">
        <f>SUM('By Neighborhood'!H16,'By Neighborhood'!H27,'By Neighborhood'!H38,'By Neighborhood'!H49)</f>
        <v>4</v>
      </c>
      <c r="I16" s="1">
        <f>SUM('By Neighborhood'!I16,'By Neighborhood'!I27,'By Neighborhood'!I38,'By Neighborhood'!I49)</f>
        <v>4</v>
      </c>
      <c r="J16" s="1">
        <f>SUM('By Neighborhood'!J16,'By Neighborhood'!J27,'By Neighborhood'!J38,'By Neighborhood'!J49)</f>
        <v>4</v>
      </c>
      <c r="K16" s="1">
        <f>SUM('By Neighborhood'!K16,'By Neighborhood'!K27,'By Neighborhood'!K38,'By Neighborhood'!K49)</f>
        <v>5</v>
      </c>
      <c r="L16" s="1">
        <f>SUM('By Neighborhood'!L16,'By Neighborhood'!L27,'By Neighborhood'!L38,'By Neighborhood'!L49)</f>
        <v>9</v>
      </c>
      <c r="M16" s="18">
        <f>SUM('By Neighborhood'!M16,'By Neighborhood'!M27,'By Neighborhood'!M38,'By Neighborhood'!M49)</f>
        <v>11</v>
      </c>
      <c r="N16" s="17">
        <f t="shared" si="0"/>
        <v>4</v>
      </c>
      <c r="O16" s="1">
        <f t="shared" si="1"/>
        <v>11</v>
      </c>
      <c r="P16" s="19">
        <f t="shared" si="2"/>
        <v>0.73333333333333328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780</v>
      </c>
      <c r="D17" s="22">
        <f t="shared" si="3"/>
        <v>649</v>
      </c>
      <c r="E17" s="23">
        <f t="shared" si="3"/>
        <v>503</v>
      </c>
      <c r="F17" s="23">
        <f t="shared" si="3"/>
        <v>304</v>
      </c>
      <c r="G17" s="23">
        <f t="shared" si="3"/>
        <v>253</v>
      </c>
      <c r="H17" s="23">
        <f t="shared" si="3"/>
        <v>232</v>
      </c>
      <c r="I17" s="23">
        <f t="shared" si="3"/>
        <v>193</v>
      </c>
      <c r="J17" s="23">
        <f t="shared" si="3"/>
        <v>193</v>
      </c>
      <c r="K17" s="23">
        <f t="shared" si="3"/>
        <v>203</v>
      </c>
      <c r="L17" s="23">
        <f t="shared" si="3"/>
        <v>266</v>
      </c>
      <c r="M17" s="24">
        <f t="shared" si="3"/>
        <v>298</v>
      </c>
      <c r="N17" s="22">
        <f t="shared" si="0"/>
        <v>193</v>
      </c>
      <c r="O17" s="23">
        <f t="shared" si="1"/>
        <v>587</v>
      </c>
      <c r="P17" s="25">
        <f t="shared" si="2"/>
        <v>0.75256410256410255</v>
      </c>
      <c r="Q17" s="1"/>
    </row>
    <row r="18" spans="1:17" ht="11.25" customHeight="1">
      <c r="A18" s="15" t="s">
        <v>53</v>
      </c>
      <c r="B18" s="14" t="s">
        <v>29</v>
      </c>
      <c r="C18" s="14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1885</v>
      </c>
      <c r="D18" s="17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1357</v>
      </c>
      <c r="E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638</v>
      </c>
      <c r="F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216</v>
      </c>
      <c r="G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58</v>
      </c>
      <c r="H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54</v>
      </c>
      <c r="I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74</v>
      </c>
      <c r="J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82</v>
      </c>
      <c r="K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114</v>
      </c>
      <c r="L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178</v>
      </c>
      <c r="M18" s="18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282</v>
      </c>
      <c r="N18" s="17">
        <f t="shared" si="0"/>
        <v>54</v>
      </c>
      <c r="O18" s="1">
        <f t="shared" si="1"/>
        <v>1831</v>
      </c>
      <c r="P18" s="19">
        <f t="shared" si="2"/>
        <v>0.97135278514588863</v>
      </c>
      <c r="Q18" s="1"/>
    </row>
    <row r="19" spans="1:17" ht="11.25" customHeight="1">
      <c r="A19" s="14" t="s">
        <v>33</v>
      </c>
      <c r="B19" s="14" t="s">
        <v>31</v>
      </c>
      <c r="C19" s="14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3539</v>
      </c>
      <c r="D19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1486</v>
      </c>
      <c r="E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681</v>
      </c>
      <c r="F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341</v>
      </c>
      <c r="G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236</v>
      </c>
      <c r="H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223</v>
      </c>
      <c r="I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254</v>
      </c>
      <c r="J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241</v>
      </c>
      <c r="K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378</v>
      </c>
      <c r="L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677</v>
      </c>
      <c r="M19" s="18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1127</v>
      </c>
      <c r="N19" s="17">
        <f t="shared" si="0"/>
        <v>223</v>
      </c>
      <c r="O19" s="1">
        <f t="shared" si="1"/>
        <v>3316</v>
      </c>
      <c r="P19" s="19">
        <f t="shared" si="2"/>
        <v>0.93698784967504944</v>
      </c>
      <c r="Q19" s="1"/>
    </row>
    <row r="20" spans="1:17" ht="11.25" customHeight="1">
      <c r="A20" s="14"/>
      <c r="B20" s="14" t="s">
        <v>34</v>
      </c>
      <c r="C20" s="14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1988</v>
      </c>
      <c r="D20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534</v>
      </c>
      <c r="E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452</v>
      </c>
      <c r="F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327</v>
      </c>
      <c r="G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263</v>
      </c>
      <c r="H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186</v>
      </c>
      <c r="I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114</v>
      </c>
      <c r="J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307</v>
      </c>
      <c r="K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340</v>
      </c>
      <c r="L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371</v>
      </c>
      <c r="M20" s="18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441</v>
      </c>
      <c r="N20" s="17">
        <f t="shared" si="0"/>
        <v>114</v>
      </c>
      <c r="O20" s="1">
        <f t="shared" si="1"/>
        <v>1874</v>
      </c>
      <c r="P20" s="19">
        <f t="shared" si="2"/>
        <v>0.94265593561368211</v>
      </c>
      <c r="Q20" s="1"/>
    </row>
    <row r="21" spans="1:17" ht="11.25" customHeight="1">
      <c r="A21" s="14"/>
      <c r="B21" s="14" t="s">
        <v>37</v>
      </c>
      <c r="C21" s="14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977</v>
      </c>
      <c r="D21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719</v>
      </c>
      <c r="E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564</v>
      </c>
      <c r="F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429</v>
      </c>
      <c r="G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238</v>
      </c>
      <c r="H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235</v>
      </c>
      <c r="I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211</v>
      </c>
      <c r="J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248</v>
      </c>
      <c r="K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248</v>
      </c>
      <c r="L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289</v>
      </c>
      <c r="M21" s="18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343</v>
      </c>
      <c r="N21" s="17">
        <f t="shared" si="0"/>
        <v>211</v>
      </c>
      <c r="O21" s="1">
        <f t="shared" si="1"/>
        <v>766</v>
      </c>
      <c r="P21" s="19">
        <f t="shared" si="2"/>
        <v>0.78403275332650968</v>
      </c>
      <c r="Q21" s="1"/>
    </row>
    <row r="22" spans="1:17" ht="11.25" customHeight="1">
      <c r="A22" s="14"/>
      <c r="B22" s="14" t="s">
        <v>39</v>
      </c>
      <c r="C22" s="14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398</v>
      </c>
      <c r="D22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306</v>
      </c>
      <c r="E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287</v>
      </c>
      <c r="F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264</v>
      </c>
      <c r="G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222</v>
      </c>
      <c r="H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204</v>
      </c>
      <c r="I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195</v>
      </c>
      <c r="J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209</v>
      </c>
      <c r="K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202</v>
      </c>
      <c r="L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208</v>
      </c>
      <c r="M22" s="18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228</v>
      </c>
      <c r="N22" s="17">
        <f t="shared" si="0"/>
        <v>195</v>
      </c>
      <c r="O22" s="1">
        <f t="shared" si="1"/>
        <v>203</v>
      </c>
      <c r="P22" s="19">
        <f t="shared" si="2"/>
        <v>0.51005025125628145</v>
      </c>
      <c r="Q22" s="1"/>
    </row>
    <row r="23" spans="1:17" ht="11.25" customHeight="1">
      <c r="A23" s="14"/>
      <c r="B23" s="14" t="s">
        <v>40</v>
      </c>
      <c r="C23" s="14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512</v>
      </c>
      <c r="D23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341</v>
      </c>
      <c r="E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273</v>
      </c>
      <c r="F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185</v>
      </c>
      <c r="G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150</v>
      </c>
      <c r="H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159</v>
      </c>
      <c r="I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159</v>
      </c>
      <c r="J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155</v>
      </c>
      <c r="K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168</v>
      </c>
      <c r="L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177</v>
      </c>
      <c r="M23" s="18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239</v>
      </c>
      <c r="N23" s="17">
        <f t="shared" si="0"/>
        <v>150</v>
      </c>
      <c r="O23" s="1">
        <f t="shared" si="1"/>
        <v>362</v>
      </c>
      <c r="P23" s="19">
        <f t="shared" si="2"/>
        <v>0.70703125</v>
      </c>
      <c r="Q23" s="1"/>
    </row>
    <row r="24" spans="1:17" ht="11.25" customHeight="1">
      <c r="A24" s="14"/>
      <c r="B24" s="14" t="s">
        <v>41</v>
      </c>
      <c r="C24" s="14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345</v>
      </c>
      <c r="D24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207</v>
      </c>
      <c r="E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171</v>
      </c>
      <c r="F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124</v>
      </c>
      <c r="G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98</v>
      </c>
      <c r="H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103</v>
      </c>
      <c r="I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98</v>
      </c>
      <c r="J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91</v>
      </c>
      <c r="K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113</v>
      </c>
      <c r="L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134</v>
      </c>
      <c r="M24" s="18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166</v>
      </c>
      <c r="N24" s="17">
        <f t="shared" si="0"/>
        <v>91</v>
      </c>
      <c r="O24" s="1">
        <f t="shared" si="1"/>
        <v>254</v>
      </c>
      <c r="P24" s="19">
        <f t="shared" si="2"/>
        <v>0.73623188405797102</v>
      </c>
      <c r="Q24" s="1"/>
    </row>
    <row r="25" spans="1:17" ht="11.25" customHeight="1">
      <c r="A25" s="14"/>
      <c r="B25" s="14" t="s">
        <v>42</v>
      </c>
      <c r="C25" s="14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218</v>
      </c>
      <c r="D25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30</v>
      </c>
      <c r="E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85</v>
      </c>
      <c r="F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87</v>
      </c>
      <c r="G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79</v>
      </c>
      <c r="H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77</v>
      </c>
      <c r="I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98</v>
      </c>
      <c r="J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49</v>
      </c>
      <c r="K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43</v>
      </c>
      <c r="L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37</v>
      </c>
      <c r="M25" s="18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71</v>
      </c>
      <c r="N25" s="17">
        <f t="shared" si="0"/>
        <v>30</v>
      </c>
      <c r="O25" s="1">
        <f t="shared" si="1"/>
        <v>188</v>
      </c>
      <c r="P25" s="19">
        <f t="shared" si="2"/>
        <v>0.86238532110091748</v>
      </c>
      <c r="Q25" s="1"/>
    </row>
    <row r="26" spans="1:17" ht="11.25" customHeight="1">
      <c r="A26" s="14"/>
      <c r="B26" s="14" t="s">
        <v>43</v>
      </c>
      <c r="C26" s="14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108</v>
      </c>
      <c r="D26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73</v>
      </c>
      <c r="E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66</v>
      </c>
      <c r="F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50</v>
      </c>
      <c r="G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32</v>
      </c>
      <c r="H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44</v>
      </c>
      <c r="I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35</v>
      </c>
      <c r="J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31</v>
      </c>
      <c r="K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34</v>
      </c>
      <c r="L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45</v>
      </c>
      <c r="M26" s="18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55</v>
      </c>
      <c r="N26" s="17">
        <f t="shared" si="0"/>
        <v>31</v>
      </c>
      <c r="O26" s="1">
        <f t="shared" si="1"/>
        <v>77</v>
      </c>
      <c r="P26" s="19">
        <f t="shared" si="2"/>
        <v>0.71296296296296291</v>
      </c>
      <c r="Q26" s="1"/>
    </row>
    <row r="27" spans="1:17" ht="11.25" customHeight="1">
      <c r="A27" s="14"/>
      <c r="B27" s="14" t="s">
        <v>44</v>
      </c>
      <c r="C27" s="14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112</v>
      </c>
      <c r="D27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91</v>
      </c>
      <c r="E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93</v>
      </c>
      <c r="F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73</v>
      </c>
      <c r="G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51</v>
      </c>
      <c r="H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55</v>
      </c>
      <c r="I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42</v>
      </c>
      <c r="J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31</v>
      </c>
      <c r="K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34</v>
      </c>
      <c r="L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47</v>
      </c>
      <c r="M27" s="18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64</v>
      </c>
      <c r="N27" s="17">
        <f t="shared" si="0"/>
        <v>31</v>
      </c>
      <c r="O27" s="1">
        <f t="shared" si="1"/>
        <v>81</v>
      </c>
      <c r="P27" s="19">
        <f t="shared" si="2"/>
        <v>0.7232142857142857</v>
      </c>
      <c r="Q27" s="1"/>
    </row>
    <row r="28" spans="1:17" ht="11.25" customHeight="1">
      <c r="A28" s="20"/>
      <c r="B28" s="21" t="s">
        <v>45</v>
      </c>
      <c r="C28" s="21">
        <f t="shared" ref="C28:M28" si="4">SUM(C18:C27)</f>
        <v>10082</v>
      </c>
      <c r="D28" s="22">
        <f t="shared" si="4"/>
        <v>5144</v>
      </c>
      <c r="E28" s="23">
        <f t="shared" si="4"/>
        <v>3310</v>
      </c>
      <c r="F28" s="23">
        <f t="shared" si="4"/>
        <v>2096</v>
      </c>
      <c r="G28" s="23">
        <f t="shared" si="4"/>
        <v>1427</v>
      </c>
      <c r="H28" s="23">
        <f t="shared" si="4"/>
        <v>1340</v>
      </c>
      <c r="I28" s="23">
        <f t="shared" si="4"/>
        <v>1280</v>
      </c>
      <c r="J28" s="23">
        <f t="shared" si="4"/>
        <v>1444</v>
      </c>
      <c r="K28" s="23">
        <f t="shared" si="4"/>
        <v>1674</v>
      </c>
      <c r="L28" s="23">
        <f t="shared" si="4"/>
        <v>2163</v>
      </c>
      <c r="M28" s="24">
        <f t="shared" si="4"/>
        <v>3016</v>
      </c>
      <c r="N28" s="22">
        <f t="shared" si="0"/>
        <v>1280</v>
      </c>
      <c r="O28" s="23">
        <f t="shared" si="1"/>
        <v>8802</v>
      </c>
      <c r="P28" s="25">
        <f t="shared" si="2"/>
        <v>0.87304106328109499</v>
      </c>
      <c r="Q28" s="1"/>
    </row>
    <row r="29" spans="1:17" ht="11.25" customHeight="1">
      <c r="A29" s="15" t="s">
        <v>67</v>
      </c>
      <c r="B29" s="14" t="s">
        <v>29</v>
      </c>
      <c r="C29" s="14">
        <f>SUM('By Neighborhood'!C183,'By Neighborhood'!C194,'By Neighborhood'!C205)</f>
        <v>527</v>
      </c>
      <c r="D29" s="17">
        <f>SUM('By Neighborhood'!D183,'By Neighborhood'!D194,'By Neighborhood'!D205)</f>
        <v>222</v>
      </c>
      <c r="E29" s="1">
        <f>SUM('By Neighborhood'!E183,'By Neighborhood'!E194,'By Neighborhood'!E205)</f>
        <v>128</v>
      </c>
      <c r="F29" s="1">
        <f>SUM('By Neighborhood'!F183,'By Neighborhood'!F194,'By Neighborhood'!F205)</f>
        <v>106</v>
      </c>
      <c r="G29" s="1">
        <f>SUM('By Neighborhood'!G183,'By Neighborhood'!G194,'By Neighborhood'!G205)</f>
        <v>75</v>
      </c>
      <c r="H29" s="1">
        <f>SUM('By Neighborhood'!H183,'By Neighborhood'!H194,'By Neighborhood'!H205)</f>
        <v>78</v>
      </c>
      <c r="I29" s="1">
        <f>SUM('By Neighborhood'!I183,'By Neighborhood'!I194,'By Neighborhood'!I205)</f>
        <v>82</v>
      </c>
      <c r="J29" s="1">
        <f>SUM('By Neighborhood'!J183,'By Neighborhood'!J194,'By Neighborhood'!J205)</f>
        <v>99</v>
      </c>
      <c r="K29" s="1">
        <f>SUM('By Neighborhood'!K183,'By Neighborhood'!K194,'By Neighborhood'!K205)</f>
        <v>111</v>
      </c>
      <c r="L29" s="1">
        <f>SUM('By Neighborhood'!L183,'By Neighborhood'!L194,'By Neighborhood'!L205)</f>
        <v>133</v>
      </c>
      <c r="M29" s="18">
        <f>SUM('By Neighborhood'!M183,'By Neighborhood'!M194,'By Neighborhood'!M205)</f>
        <v>155</v>
      </c>
      <c r="N29" s="17">
        <f t="shared" si="0"/>
        <v>75</v>
      </c>
      <c r="O29" s="1">
        <f t="shared" si="1"/>
        <v>452</v>
      </c>
      <c r="P29" s="19">
        <f t="shared" si="2"/>
        <v>0.85768500948766602</v>
      </c>
      <c r="Q29" s="1"/>
    </row>
    <row r="30" spans="1:17" ht="11.25" customHeight="1">
      <c r="A30" s="14" t="s">
        <v>33</v>
      </c>
      <c r="B30" s="14" t="s">
        <v>31</v>
      </c>
      <c r="C30" s="14">
        <f>SUM('By Neighborhood'!C184,'By Neighborhood'!C195,'By Neighborhood'!C206)</f>
        <v>2252</v>
      </c>
      <c r="D30" s="17">
        <f>SUM('By Neighborhood'!D184,'By Neighborhood'!D195,'By Neighborhood'!D206)</f>
        <v>1001</v>
      </c>
      <c r="E30" s="1">
        <f>SUM('By Neighborhood'!E184,'By Neighborhood'!E195,'By Neighborhood'!E206)</f>
        <v>626</v>
      </c>
      <c r="F30" s="1">
        <f>SUM('By Neighborhood'!F184,'By Neighborhood'!F195,'By Neighborhood'!F206)</f>
        <v>367</v>
      </c>
      <c r="G30" s="1">
        <f>SUM('By Neighborhood'!G184,'By Neighborhood'!G195,'By Neighborhood'!G206)</f>
        <v>208</v>
      </c>
      <c r="H30" s="1">
        <f>SUM('By Neighborhood'!H184,'By Neighborhood'!H195,'By Neighborhood'!H206)</f>
        <v>156</v>
      </c>
      <c r="I30" s="1">
        <f>SUM('By Neighborhood'!I184,'By Neighborhood'!I195,'By Neighborhood'!I206)</f>
        <v>137</v>
      </c>
      <c r="J30" s="1">
        <f>SUM('By Neighborhood'!J184,'By Neighborhood'!J195,'By Neighborhood'!J206)</f>
        <v>140</v>
      </c>
      <c r="K30" s="1">
        <f>SUM('By Neighborhood'!K184,'By Neighborhood'!K195,'By Neighborhood'!K206)</f>
        <v>178</v>
      </c>
      <c r="L30" s="1">
        <f>SUM('By Neighborhood'!L184,'By Neighborhood'!L195,'By Neighborhood'!L206)</f>
        <v>243</v>
      </c>
      <c r="M30" s="18">
        <f>SUM('By Neighborhood'!M184,'By Neighborhood'!M195,'By Neighborhood'!M206)</f>
        <v>313</v>
      </c>
      <c r="N30" s="17">
        <f t="shared" si="0"/>
        <v>137</v>
      </c>
      <c r="O30" s="1">
        <f t="shared" si="1"/>
        <v>2115</v>
      </c>
      <c r="P30" s="19">
        <f t="shared" si="2"/>
        <v>0.93916518650088809</v>
      </c>
      <c r="Q30" s="1"/>
    </row>
    <row r="31" spans="1:17" ht="11.25" customHeight="1">
      <c r="A31" s="14"/>
      <c r="B31" s="14" t="s">
        <v>34</v>
      </c>
      <c r="C31" s="14">
        <f>SUM('By Neighborhood'!C185,'By Neighborhood'!C196,'By Neighborhood'!C207)</f>
        <v>1260</v>
      </c>
      <c r="D31" s="17">
        <f>SUM('By Neighborhood'!D185,'By Neighborhood'!D196,'By Neighborhood'!D207)</f>
        <v>1058</v>
      </c>
      <c r="E31" s="1">
        <f>SUM('By Neighborhood'!E185,'By Neighborhood'!E196,'By Neighborhood'!E207)</f>
        <v>884</v>
      </c>
      <c r="F31" s="1">
        <f>SUM('By Neighborhood'!F185,'By Neighborhood'!F196,'By Neighborhood'!F207)</f>
        <v>507</v>
      </c>
      <c r="G31" s="1">
        <f>SUM('By Neighborhood'!G185,'By Neighborhood'!G196,'By Neighborhood'!G207)</f>
        <v>376</v>
      </c>
      <c r="H31" s="1">
        <f>SUM('By Neighborhood'!H185,'By Neighborhood'!H196,'By Neighborhood'!H207)</f>
        <v>295</v>
      </c>
      <c r="I31" s="1">
        <f>SUM('By Neighborhood'!I185,'By Neighborhood'!I196,'By Neighborhood'!I207)</f>
        <v>257</v>
      </c>
      <c r="J31" s="1">
        <f>SUM('By Neighborhood'!J185,'By Neighborhood'!J196,'By Neighborhood'!J207)</f>
        <v>273</v>
      </c>
      <c r="K31" s="1">
        <f>SUM('By Neighborhood'!K185,'By Neighborhood'!K196,'By Neighborhood'!K207)</f>
        <v>283</v>
      </c>
      <c r="L31" s="1">
        <f>SUM('By Neighborhood'!L185,'By Neighborhood'!L196,'By Neighborhood'!L207)</f>
        <v>315</v>
      </c>
      <c r="M31" s="18">
        <f>SUM('By Neighborhood'!M185,'By Neighborhood'!M196,'By Neighborhood'!M207)</f>
        <v>357</v>
      </c>
      <c r="N31" s="17">
        <f t="shared" si="0"/>
        <v>257</v>
      </c>
      <c r="O31" s="1">
        <f t="shared" si="1"/>
        <v>1003</v>
      </c>
      <c r="P31" s="19">
        <f t="shared" si="2"/>
        <v>0.79603174603174598</v>
      </c>
      <c r="Q31" s="1"/>
    </row>
    <row r="32" spans="1:17" ht="11.25" customHeight="1">
      <c r="A32" s="14"/>
      <c r="B32" s="14" t="s">
        <v>37</v>
      </c>
      <c r="C32" s="14">
        <f>SUM('By Neighborhood'!C186,'By Neighborhood'!C197,'By Neighborhood'!C208)</f>
        <v>928</v>
      </c>
      <c r="D32" s="17">
        <f>SUM('By Neighborhood'!D186,'By Neighborhood'!D197,'By Neighborhood'!D208)</f>
        <v>406</v>
      </c>
      <c r="E32" s="1">
        <f>SUM('By Neighborhood'!E186,'By Neighborhood'!E197,'By Neighborhood'!E208)</f>
        <v>284</v>
      </c>
      <c r="F32" s="1">
        <f>SUM('By Neighborhood'!F186,'By Neighborhood'!F197,'By Neighborhood'!F208)</f>
        <v>167</v>
      </c>
      <c r="G32" s="1">
        <f>SUM('By Neighborhood'!G186,'By Neighborhood'!G197,'By Neighborhood'!G208)</f>
        <v>143</v>
      </c>
      <c r="H32" s="1">
        <f>SUM('By Neighborhood'!H186,'By Neighborhood'!H197,'By Neighborhood'!H208)</f>
        <v>148</v>
      </c>
      <c r="I32" s="1">
        <f>SUM('By Neighborhood'!I186,'By Neighborhood'!I197,'By Neighborhood'!I208)</f>
        <v>183</v>
      </c>
      <c r="J32" s="1">
        <f>SUM('By Neighborhood'!J186,'By Neighborhood'!J197,'By Neighborhood'!J208)</f>
        <v>161</v>
      </c>
      <c r="K32" s="1">
        <f>SUM('By Neighborhood'!K186,'By Neighborhood'!K197,'By Neighborhood'!K208)</f>
        <v>180</v>
      </c>
      <c r="L32" s="1">
        <f>SUM('By Neighborhood'!L186,'By Neighborhood'!L197,'By Neighborhood'!L208)</f>
        <v>235</v>
      </c>
      <c r="M32" s="18">
        <f>SUM('By Neighborhood'!M186,'By Neighborhood'!M197,'By Neighborhood'!M208)</f>
        <v>256</v>
      </c>
      <c r="N32" s="17">
        <f t="shared" si="0"/>
        <v>143</v>
      </c>
      <c r="O32" s="1">
        <f t="shared" si="1"/>
        <v>785</v>
      </c>
      <c r="P32" s="19">
        <f t="shared" si="2"/>
        <v>0.84590517241379315</v>
      </c>
      <c r="Q32" s="1"/>
    </row>
    <row r="33" spans="1:17" ht="11.25" customHeight="1">
      <c r="A33" s="14"/>
      <c r="B33" s="14" t="s">
        <v>39</v>
      </c>
      <c r="C33" s="14">
        <f>SUM('By Neighborhood'!C187,'By Neighborhood'!C198,'By Neighborhood'!C209)</f>
        <v>108</v>
      </c>
      <c r="D33" s="17">
        <f>SUM('By Neighborhood'!D187,'By Neighborhood'!D198,'By Neighborhood'!D209)</f>
        <v>79</v>
      </c>
      <c r="E33" s="1">
        <f>SUM('By Neighborhood'!E187,'By Neighborhood'!E198,'By Neighborhood'!E209)</f>
        <v>72</v>
      </c>
      <c r="F33" s="1">
        <f>SUM('By Neighborhood'!F187,'By Neighborhood'!F198,'By Neighborhood'!F209)</f>
        <v>59</v>
      </c>
      <c r="G33" s="1">
        <f>SUM('By Neighborhood'!G187,'By Neighborhood'!G198,'By Neighborhood'!G209)</f>
        <v>56</v>
      </c>
      <c r="H33" s="1">
        <f>SUM('By Neighborhood'!H187,'By Neighborhood'!H198,'By Neighborhood'!H209)</f>
        <v>55</v>
      </c>
      <c r="I33" s="1">
        <f>SUM('By Neighborhood'!I187,'By Neighborhood'!I198,'By Neighborhood'!I209)</f>
        <v>56</v>
      </c>
      <c r="J33" s="1">
        <f>SUM('By Neighborhood'!J187,'By Neighborhood'!J198,'By Neighborhood'!J209)</f>
        <v>53</v>
      </c>
      <c r="K33" s="1">
        <f>SUM('By Neighborhood'!K187,'By Neighborhood'!K198,'By Neighborhood'!K209)</f>
        <v>52</v>
      </c>
      <c r="L33" s="1">
        <f>SUM('By Neighborhood'!L187,'By Neighborhood'!L198,'By Neighborhood'!L209)</f>
        <v>54</v>
      </c>
      <c r="M33" s="18">
        <f>SUM('By Neighborhood'!M187,'By Neighborhood'!M198,'By Neighborhood'!M209)</f>
        <v>61</v>
      </c>
      <c r="N33" s="17">
        <f t="shared" si="0"/>
        <v>52</v>
      </c>
      <c r="O33" s="1">
        <f t="shared" si="1"/>
        <v>56</v>
      </c>
      <c r="P33" s="19">
        <f t="shared" si="2"/>
        <v>0.51851851851851849</v>
      </c>
      <c r="Q33" s="1"/>
    </row>
    <row r="34" spans="1:17" ht="11.25" customHeight="1">
      <c r="A34" s="14"/>
      <c r="B34" s="14" t="s">
        <v>40</v>
      </c>
      <c r="C34" s="14">
        <f>SUM('By Neighborhood'!C188,'By Neighborhood'!C199,'By Neighborhood'!C210)</f>
        <v>258</v>
      </c>
      <c r="D34" s="17">
        <f>SUM('By Neighborhood'!D188,'By Neighborhood'!D199,'By Neighborhood'!D210)</f>
        <v>158</v>
      </c>
      <c r="E34" s="1">
        <f>SUM('By Neighborhood'!E188,'By Neighborhood'!E199,'By Neighborhood'!E210)</f>
        <v>107</v>
      </c>
      <c r="F34" s="1">
        <f>SUM('By Neighborhood'!F188,'By Neighborhood'!F199,'By Neighborhood'!F210)</f>
        <v>61</v>
      </c>
      <c r="G34" s="1">
        <f>SUM('By Neighborhood'!G188,'By Neighborhood'!G199,'By Neighborhood'!G210)</f>
        <v>57</v>
      </c>
      <c r="H34" s="1">
        <f>SUM('By Neighborhood'!H188,'By Neighborhood'!H199,'By Neighborhood'!H210)</f>
        <v>69</v>
      </c>
      <c r="I34" s="1">
        <f>SUM('By Neighborhood'!I188,'By Neighborhood'!I199,'By Neighborhood'!I210)</f>
        <v>56</v>
      </c>
      <c r="J34" s="1">
        <f>SUM('By Neighborhood'!J188,'By Neighborhood'!J199,'By Neighborhood'!J210)</f>
        <v>51</v>
      </c>
      <c r="K34" s="1">
        <f>SUM('By Neighborhood'!K188,'By Neighborhood'!K199,'By Neighborhood'!K210)</f>
        <v>57</v>
      </c>
      <c r="L34" s="1">
        <f>SUM('By Neighborhood'!L188,'By Neighborhood'!L199,'By Neighborhood'!L210)</f>
        <v>85</v>
      </c>
      <c r="M34" s="18">
        <f>SUM('By Neighborhood'!M188,'By Neighborhood'!M199,'By Neighborhood'!M210)</f>
        <v>101</v>
      </c>
      <c r="N34" s="17">
        <f t="shared" si="0"/>
        <v>51</v>
      </c>
      <c r="O34" s="1">
        <f t="shared" si="1"/>
        <v>207</v>
      </c>
      <c r="P34" s="19">
        <f t="shared" si="2"/>
        <v>0.80232558139534882</v>
      </c>
      <c r="Q34" s="1"/>
    </row>
    <row r="35" spans="1:17" ht="11.25" customHeight="1">
      <c r="A35" s="14"/>
      <c r="B35" s="14" t="s">
        <v>41</v>
      </c>
      <c r="C35" s="14">
        <f>SUM('By Neighborhood'!C189,'By Neighborhood'!C200,'By Neighborhood'!C211)</f>
        <v>223</v>
      </c>
      <c r="D35" s="17">
        <f>SUM('By Neighborhood'!D189,'By Neighborhood'!D200,'By Neighborhood'!D211)</f>
        <v>109</v>
      </c>
      <c r="E35" s="1">
        <f>SUM('By Neighborhood'!E189,'By Neighborhood'!E200,'By Neighborhood'!E211)</f>
        <v>60</v>
      </c>
      <c r="F35" s="1">
        <f>SUM('By Neighborhood'!F189,'By Neighborhood'!F200,'By Neighborhood'!F211)</f>
        <v>35</v>
      </c>
      <c r="G35" s="1">
        <f>SUM('By Neighborhood'!G189,'By Neighborhood'!G200,'By Neighborhood'!G211)</f>
        <v>31</v>
      </c>
      <c r="H35" s="1">
        <f>SUM('By Neighborhood'!H189,'By Neighborhood'!H200,'By Neighborhood'!H211)</f>
        <v>35</v>
      </c>
      <c r="I35" s="1">
        <f>SUM('By Neighborhood'!I189,'By Neighborhood'!I200,'By Neighborhood'!I211)</f>
        <v>51</v>
      </c>
      <c r="J35" s="1">
        <f>SUM('By Neighborhood'!J189,'By Neighborhood'!J200,'By Neighborhood'!J211)</f>
        <v>43</v>
      </c>
      <c r="K35" s="1">
        <f>SUM('By Neighborhood'!K189,'By Neighborhood'!K200,'By Neighborhood'!K211)</f>
        <v>56</v>
      </c>
      <c r="L35" s="1">
        <f>SUM('By Neighborhood'!L189,'By Neighborhood'!L200,'By Neighborhood'!L211)</f>
        <v>65</v>
      </c>
      <c r="M35" s="18">
        <f>SUM('By Neighborhood'!M189,'By Neighborhood'!M200,'By Neighborhood'!M211)</f>
        <v>73</v>
      </c>
      <c r="N35" s="17">
        <f t="shared" si="0"/>
        <v>31</v>
      </c>
      <c r="O35" s="1">
        <f t="shared" si="1"/>
        <v>192</v>
      </c>
      <c r="P35" s="19">
        <f t="shared" si="2"/>
        <v>0.86098654708520184</v>
      </c>
      <c r="Q35" s="1"/>
    </row>
    <row r="36" spans="1:17" ht="11.25" customHeight="1">
      <c r="A36" s="14"/>
      <c r="B36" s="14" t="s">
        <v>42</v>
      </c>
      <c r="C36" s="14">
        <f>SUM('By Neighborhood'!C190,'By Neighborhood'!C201,'By Neighborhood'!C212)</f>
        <v>21</v>
      </c>
      <c r="D36" s="17">
        <f>SUM('By Neighborhood'!D190,'By Neighborhood'!D201,'By Neighborhood'!D212)</f>
        <v>10</v>
      </c>
      <c r="E36" s="1">
        <f>SUM('By Neighborhood'!E190,'By Neighborhood'!E201,'By Neighborhood'!E212)</f>
        <v>9</v>
      </c>
      <c r="F36" s="1">
        <f>SUM('By Neighborhood'!F190,'By Neighborhood'!F201,'By Neighborhood'!F212)</f>
        <v>9</v>
      </c>
      <c r="G36" s="1">
        <f>SUM('By Neighborhood'!G190,'By Neighborhood'!G201,'By Neighborhood'!G212)</f>
        <v>7</v>
      </c>
      <c r="H36" s="1">
        <f>SUM('By Neighborhood'!H190,'By Neighborhood'!H201,'By Neighborhood'!H212)</f>
        <v>8</v>
      </c>
      <c r="I36" s="1">
        <f>SUM('By Neighborhood'!I190,'By Neighborhood'!I201,'By Neighborhood'!I212)</f>
        <v>6</v>
      </c>
      <c r="J36" s="1">
        <f>SUM('By Neighborhood'!J190,'By Neighborhood'!J201,'By Neighborhood'!J212)</f>
        <v>8</v>
      </c>
      <c r="K36" s="1">
        <f>SUM('By Neighborhood'!K190,'By Neighborhood'!K201,'By Neighborhood'!K212)</f>
        <v>10</v>
      </c>
      <c r="L36" s="1">
        <f>SUM('By Neighborhood'!L190,'By Neighborhood'!L201,'By Neighborhood'!L212)</f>
        <v>8</v>
      </c>
      <c r="M36" s="18">
        <f>SUM('By Neighborhood'!M190,'By Neighborhood'!M201,'By Neighborhood'!M212)</f>
        <v>8</v>
      </c>
      <c r="N36" s="17">
        <f t="shared" si="0"/>
        <v>6</v>
      </c>
      <c r="O36" s="1">
        <f t="shared" si="1"/>
        <v>15</v>
      </c>
      <c r="P36" s="19">
        <f t="shared" si="2"/>
        <v>0.7142857142857143</v>
      </c>
      <c r="Q36" s="1"/>
    </row>
    <row r="37" spans="1:17" ht="11.25" customHeight="1">
      <c r="A37" s="14"/>
      <c r="B37" s="14" t="s">
        <v>43</v>
      </c>
      <c r="C37" s="14">
        <f>SUM('By Neighborhood'!C191,'By Neighborhood'!C202,'By Neighborhood'!C213)</f>
        <v>14</v>
      </c>
      <c r="D37" s="17">
        <f>SUM('By Neighborhood'!D191,'By Neighborhood'!D202,'By Neighborhood'!D213)</f>
        <v>6</v>
      </c>
      <c r="E37" s="1">
        <f>SUM('By Neighborhood'!E191,'By Neighborhood'!E202,'By Neighborhood'!E213)</f>
        <v>0</v>
      </c>
      <c r="F37" s="1">
        <f>SUM('By Neighborhood'!F191,'By Neighborhood'!F202,'By Neighborhood'!F213)</f>
        <v>2</v>
      </c>
      <c r="G37" s="1">
        <f>SUM('By Neighborhood'!G191,'By Neighborhood'!G202,'By Neighborhood'!G213)</f>
        <v>2</v>
      </c>
      <c r="H37" s="1">
        <f>SUM('By Neighborhood'!H191,'By Neighborhood'!H202,'By Neighborhood'!H213)</f>
        <v>1</v>
      </c>
      <c r="I37" s="1">
        <f>SUM('By Neighborhood'!I191,'By Neighborhood'!I202,'By Neighborhood'!I213)</f>
        <v>3</v>
      </c>
      <c r="J37" s="1">
        <f>SUM('By Neighborhood'!J191,'By Neighborhood'!J202,'By Neighborhood'!J213)</f>
        <v>1</v>
      </c>
      <c r="K37" s="1">
        <f>SUM('By Neighborhood'!K191,'By Neighborhood'!K202,'By Neighborhood'!K213)</f>
        <v>4</v>
      </c>
      <c r="L37" s="1">
        <f>SUM('By Neighborhood'!L191,'By Neighborhood'!L202,'By Neighborhood'!L213)</f>
        <v>6</v>
      </c>
      <c r="M37" s="18">
        <f>SUM('By Neighborhood'!M191,'By Neighborhood'!M202,'By Neighborhood'!M213)</f>
        <v>8</v>
      </c>
      <c r="N37" s="17">
        <f t="shared" si="0"/>
        <v>0</v>
      </c>
      <c r="O37" s="1">
        <f t="shared" si="1"/>
        <v>14</v>
      </c>
      <c r="P37" s="19">
        <f t="shared" si="2"/>
        <v>1</v>
      </c>
      <c r="Q37" s="1"/>
    </row>
    <row r="38" spans="1:17" ht="11.25" customHeight="1">
      <c r="A38" s="14"/>
      <c r="B38" s="14" t="s">
        <v>44</v>
      </c>
      <c r="C38" s="14">
        <f>SUM('By Neighborhood'!C192,'By Neighborhood'!C203,'By Neighborhood'!C214)</f>
        <v>24</v>
      </c>
      <c r="D38" s="17">
        <f>SUM('By Neighborhood'!D192,'By Neighborhood'!D203,'By Neighborhood'!D214)</f>
        <v>18</v>
      </c>
      <c r="E38" s="1">
        <f>SUM('By Neighborhood'!E192,'By Neighborhood'!E203,'By Neighborhood'!E214)</f>
        <v>11</v>
      </c>
      <c r="F38" s="1">
        <f>SUM('By Neighborhood'!F192,'By Neighborhood'!F203,'By Neighborhood'!F214)</f>
        <v>10</v>
      </c>
      <c r="G38" s="1">
        <f>SUM('By Neighborhood'!G192,'By Neighborhood'!G203,'By Neighborhood'!G214)</f>
        <v>5</v>
      </c>
      <c r="H38" s="1">
        <f>SUM('By Neighborhood'!H192,'By Neighborhood'!H203,'By Neighborhood'!H214)</f>
        <v>9</v>
      </c>
      <c r="I38" s="1">
        <f>SUM('By Neighborhood'!I192,'By Neighborhood'!I203,'By Neighborhood'!I214)</f>
        <v>7</v>
      </c>
      <c r="J38" s="1">
        <f>SUM('By Neighborhood'!J192,'By Neighborhood'!J203,'By Neighborhood'!J214)</f>
        <v>6</v>
      </c>
      <c r="K38" s="1">
        <f>SUM('By Neighborhood'!K192,'By Neighborhood'!K203,'By Neighborhood'!K214)</f>
        <v>8</v>
      </c>
      <c r="L38" s="1">
        <f>SUM('By Neighborhood'!L192,'By Neighborhood'!L203,'By Neighborhood'!L214)</f>
        <v>13</v>
      </c>
      <c r="M38" s="18">
        <f>SUM('By Neighborhood'!M192,'By Neighborhood'!M203,'By Neighborhood'!M214)</f>
        <v>15</v>
      </c>
      <c r="N38" s="17">
        <f t="shared" si="0"/>
        <v>5</v>
      </c>
      <c r="O38" s="1">
        <f t="shared" si="1"/>
        <v>19</v>
      </c>
      <c r="P38" s="19">
        <f t="shared" si="2"/>
        <v>0.79166666666666663</v>
      </c>
      <c r="Q38" s="1"/>
    </row>
    <row r="39" spans="1:17" ht="11.25" customHeight="1">
      <c r="A39" s="20"/>
      <c r="B39" s="21" t="s">
        <v>45</v>
      </c>
      <c r="C39" s="21">
        <f t="shared" ref="C39:M39" si="5">SUM(C29:C38)</f>
        <v>5615</v>
      </c>
      <c r="D39" s="22">
        <f t="shared" si="5"/>
        <v>3067</v>
      </c>
      <c r="E39" s="23">
        <f t="shared" si="5"/>
        <v>2181</v>
      </c>
      <c r="F39" s="23">
        <f t="shared" si="5"/>
        <v>1323</v>
      </c>
      <c r="G39" s="23">
        <f t="shared" si="5"/>
        <v>960</v>
      </c>
      <c r="H39" s="23">
        <f t="shared" si="5"/>
        <v>854</v>
      </c>
      <c r="I39" s="23">
        <f t="shared" si="5"/>
        <v>838</v>
      </c>
      <c r="J39" s="23">
        <f t="shared" si="5"/>
        <v>835</v>
      </c>
      <c r="K39" s="23">
        <f t="shared" si="5"/>
        <v>939</v>
      </c>
      <c r="L39" s="23">
        <f t="shared" si="5"/>
        <v>1157</v>
      </c>
      <c r="M39" s="24">
        <f t="shared" si="5"/>
        <v>1347</v>
      </c>
      <c r="N39" s="22">
        <f t="shared" si="0"/>
        <v>835</v>
      </c>
      <c r="O39" s="23">
        <f t="shared" si="1"/>
        <v>4780</v>
      </c>
      <c r="P39" s="25">
        <f t="shared" si="2"/>
        <v>0.85129118432769368</v>
      </c>
      <c r="Q39" s="1"/>
    </row>
    <row r="40" spans="1:17" ht="11.25" customHeight="1">
      <c r="A40" s="15" t="s">
        <v>46</v>
      </c>
      <c r="B40" s="14" t="s">
        <v>29</v>
      </c>
      <c r="C40" s="14">
        <f>SUM('By Neighborhood'!C216)</f>
        <v>275</v>
      </c>
      <c r="D40" s="17">
        <f>SUM('By Neighborhood'!D216)</f>
        <v>110</v>
      </c>
      <c r="E40" s="1">
        <f>SUM('By Neighborhood'!E216)</f>
        <v>50</v>
      </c>
      <c r="F40" s="1">
        <f>SUM('By Neighborhood'!F216)</f>
        <v>7</v>
      </c>
      <c r="G40" s="1">
        <f>SUM('By Neighborhood'!G216)</f>
        <v>5</v>
      </c>
      <c r="H40" s="1">
        <f>SUM('By Neighborhood'!H216)</f>
        <v>9</v>
      </c>
      <c r="I40" s="1">
        <f>SUM('By Neighborhood'!I216)</f>
        <v>5</v>
      </c>
      <c r="J40" s="1">
        <f>SUM('By Neighborhood'!J216)</f>
        <v>27</v>
      </c>
      <c r="K40" s="1">
        <f>SUM('By Neighborhood'!K216)</f>
        <v>38</v>
      </c>
      <c r="L40" s="1">
        <f>SUM('By Neighborhood'!L216)</f>
        <v>44</v>
      </c>
      <c r="M40" s="18">
        <f>SUM('By Neighborhood'!M216)</f>
        <v>50</v>
      </c>
      <c r="N40" s="17">
        <f t="shared" si="0"/>
        <v>5</v>
      </c>
      <c r="O40" s="1">
        <f t="shared" si="1"/>
        <v>270</v>
      </c>
      <c r="P40" s="19">
        <f t="shared" si="2"/>
        <v>0.98181818181818181</v>
      </c>
      <c r="Q40" s="1"/>
    </row>
    <row r="41" spans="1:17" ht="11.25" customHeight="1">
      <c r="A41" s="14" t="s">
        <v>49</v>
      </c>
      <c r="B41" s="14" t="s">
        <v>31</v>
      </c>
      <c r="C41" s="14">
        <f>SUM('By Neighborhood'!C217)</f>
        <v>1228</v>
      </c>
      <c r="D41" s="17">
        <f>SUM('By Neighborhood'!D217)</f>
        <v>796</v>
      </c>
      <c r="E41" s="1">
        <f>SUM('By Neighborhood'!E217)</f>
        <v>310</v>
      </c>
      <c r="F41" s="1">
        <f>SUM('By Neighborhood'!F217)</f>
        <v>224</v>
      </c>
      <c r="G41" s="1">
        <f>SUM('By Neighborhood'!G217)</f>
        <v>209</v>
      </c>
      <c r="H41" s="1">
        <f>SUM('By Neighborhood'!H217)</f>
        <v>210</v>
      </c>
      <c r="I41" s="1">
        <f>SUM('By Neighborhood'!I217)</f>
        <v>207</v>
      </c>
      <c r="J41" s="1">
        <f>SUM('By Neighborhood'!J217)</f>
        <v>247</v>
      </c>
      <c r="K41" s="1">
        <f>SUM('By Neighborhood'!K217)</f>
        <v>253</v>
      </c>
      <c r="L41" s="1">
        <f>SUM('By Neighborhood'!L217)</f>
        <v>269</v>
      </c>
      <c r="M41" s="18">
        <f>SUM('By Neighborhood'!M217)</f>
        <v>297</v>
      </c>
      <c r="N41" s="17">
        <f t="shared" si="0"/>
        <v>207</v>
      </c>
      <c r="O41" s="1">
        <f t="shared" si="1"/>
        <v>1021</v>
      </c>
      <c r="P41" s="19">
        <f t="shared" si="2"/>
        <v>0.83143322475570036</v>
      </c>
      <c r="Q41" s="1"/>
    </row>
    <row r="42" spans="1:17" ht="11.25" customHeight="1">
      <c r="A42" s="14" t="s">
        <v>51</v>
      </c>
      <c r="B42" s="30" t="s">
        <v>34</v>
      </c>
      <c r="C42" s="14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  <c r="Q42" s="1"/>
    </row>
    <row r="43" spans="1:17" ht="11.25" customHeight="1">
      <c r="A43" s="14"/>
      <c r="B43" s="14" t="s">
        <v>37</v>
      </c>
      <c r="C43" s="14">
        <f>SUM('By Neighborhood'!C219)</f>
        <v>365</v>
      </c>
      <c r="D43" s="17">
        <f>SUM('By Neighborhood'!D219)</f>
        <v>284</v>
      </c>
      <c r="E43" s="1">
        <f>SUM('By Neighborhood'!E219)</f>
        <v>109</v>
      </c>
      <c r="F43" s="1">
        <f>SUM('By Neighborhood'!F219)</f>
        <v>81</v>
      </c>
      <c r="G43" s="1">
        <f>SUM('By Neighborhood'!G219)</f>
        <v>70</v>
      </c>
      <c r="H43" s="1">
        <f>SUM('By Neighborhood'!H219)</f>
        <v>100</v>
      </c>
      <c r="I43" s="1">
        <f>SUM('By Neighborhood'!I219)</f>
        <v>96</v>
      </c>
      <c r="J43" s="1">
        <f>SUM('By Neighborhood'!J219)</f>
        <v>117</v>
      </c>
      <c r="K43" s="1">
        <f>SUM('By Neighborhood'!K219)</f>
        <v>108</v>
      </c>
      <c r="L43" s="1">
        <f>SUM('By Neighborhood'!L219)</f>
        <v>131</v>
      </c>
      <c r="M43" s="18">
        <f>SUM('By Neighborhood'!M219)</f>
        <v>137</v>
      </c>
      <c r="N43" s="17">
        <f t="shared" ref="N43:N50" si="6">MIN(D43:M43)</f>
        <v>70</v>
      </c>
      <c r="O43" s="1">
        <f t="shared" ref="O43:O50" si="7">C43-N43</f>
        <v>295</v>
      </c>
      <c r="P43" s="19">
        <f t="shared" ref="P43:P50" si="8">O43/C43</f>
        <v>0.80821917808219179</v>
      </c>
      <c r="Q43" s="1"/>
    </row>
    <row r="44" spans="1:17" ht="11.25" customHeight="1">
      <c r="A44" s="14"/>
      <c r="B44" s="14" t="s">
        <v>39</v>
      </c>
      <c r="C44" s="14">
        <f>SUM('By Neighborhood'!C220)</f>
        <v>90</v>
      </c>
      <c r="D44" s="17">
        <f>SUM('By Neighborhood'!D220)</f>
        <v>71</v>
      </c>
      <c r="E44" s="1">
        <f>SUM('By Neighborhood'!E220)</f>
        <v>59</v>
      </c>
      <c r="F44" s="1">
        <f>SUM('By Neighborhood'!F220)</f>
        <v>46</v>
      </c>
      <c r="G44" s="1">
        <f>SUM('By Neighborhood'!G220)</f>
        <v>46</v>
      </c>
      <c r="H44" s="1">
        <f>SUM('By Neighborhood'!H220)</f>
        <v>52</v>
      </c>
      <c r="I44" s="1">
        <f>SUM('By Neighborhood'!I220)</f>
        <v>50</v>
      </c>
      <c r="J44" s="1">
        <f>SUM('By Neighborhood'!J220)</f>
        <v>57</v>
      </c>
      <c r="K44" s="1">
        <f>SUM('By Neighborhood'!K220)</f>
        <v>55</v>
      </c>
      <c r="L44" s="1">
        <f>SUM('By Neighborhood'!L220)</f>
        <v>61</v>
      </c>
      <c r="M44" s="18">
        <f>SUM('By Neighborhood'!M220)</f>
        <v>62</v>
      </c>
      <c r="N44" s="17">
        <f t="shared" si="6"/>
        <v>46</v>
      </c>
      <c r="O44" s="1">
        <f t="shared" si="7"/>
        <v>44</v>
      </c>
      <c r="P44" s="19">
        <f t="shared" si="8"/>
        <v>0.48888888888888887</v>
      </c>
      <c r="Q44" s="1"/>
    </row>
    <row r="45" spans="1:17" ht="11.25" customHeight="1">
      <c r="A45" s="14"/>
      <c r="B45" s="14" t="s">
        <v>40</v>
      </c>
      <c r="C45" s="14">
        <f>SUM('By Neighborhood'!C221)</f>
        <v>113</v>
      </c>
      <c r="D45" s="17">
        <f>SUM('By Neighborhood'!D221)</f>
        <v>92</v>
      </c>
      <c r="E45" s="1">
        <f>SUM('By Neighborhood'!E221)</f>
        <v>76</v>
      </c>
      <c r="F45" s="1">
        <f>SUM('By Neighborhood'!F221)</f>
        <v>56</v>
      </c>
      <c r="G45" s="1">
        <f>SUM('By Neighborhood'!G221)</f>
        <v>56</v>
      </c>
      <c r="H45" s="1">
        <f>SUM('By Neighborhood'!H221)</f>
        <v>60</v>
      </c>
      <c r="I45" s="1">
        <f>SUM('By Neighborhood'!I221)</f>
        <v>74</v>
      </c>
      <c r="J45" s="1">
        <f>SUM('By Neighborhood'!J221)</f>
        <v>76</v>
      </c>
      <c r="K45" s="1">
        <f>SUM('By Neighborhood'!K221)</f>
        <v>68</v>
      </c>
      <c r="L45" s="1">
        <f>SUM('By Neighborhood'!L221)</f>
        <v>68</v>
      </c>
      <c r="M45" s="18">
        <f>SUM('By Neighborhood'!M221)</f>
        <v>72</v>
      </c>
      <c r="N45" s="17">
        <f t="shared" si="6"/>
        <v>56</v>
      </c>
      <c r="O45" s="1">
        <f t="shared" si="7"/>
        <v>57</v>
      </c>
      <c r="P45" s="19">
        <f t="shared" si="8"/>
        <v>0.50442477876106195</v>
      </c>
      <c r="Q45" s="1"/>
    </row>
    <row r="46" spans="1:17" ht="11.25" customHeight="1">
      <c r="A46" s="14"/>
      <c r="B46" s="14" t="s">
        <v>41</v>
      </c>
      <c r="C46" s="14">
        <f>SUM('By Neighborhood'!C222)</f>
        <v>54</v>
      </c>
      <c r="D46" s="17">
        <f>SUM('By Neighborhood'!D222)</f>
        <v>22</v>
      </c>
      <c r="E46" s="1">
        <f>SUM('By Neighborhood'!E222)</f>
        <v>14</v>
      </c>
      <c r="F46" s="1">
        <f>SUM('By Neighborhood'!F222)</f>
        <v>7</v>
      </c>
      <c r="G46" s="1">
        <f>SUM('By Neighborhood'!G222)</f>
        <v>9</v>
      </c>
      <c r="H46" s="1">
        <f>SUM('By Neighborhood'!H222)</f>
        <v>14</v>
      </c>
      <c r="I46" s="1">
        <f>SUM('By Neighborhood'!I222)</f>
        <v>14</v>
      </c>
      <c r="J46" s="1">
        <f>SUM('By Neighborhood'!J222)</f>
        <v>19</v>
      </c>
      <c r="K46" s="1">
        <f>SUM('By Neighborhood'!K222)</f>
        <v>17</v>
      </c>
      <c r="L46" s="1">
        <f>SUM('By Neighborhood'!L222)</f>
        <v>22</v>
      </c>
      <c r="M46" s="18">
        <f>SUM('By Neighborhood'!M222)</f>
        <v>25</v>
      </c>
      <c r="N46" s="17">
        <f t="shared" si="6"/>
        <v>7</v>
      </c>
      <c r="O46" s="1">
        <f t="shared" si="7"/>
        <v>47</v>
      </c>
      <c r="P46" s="19">
        <f t="shared" si="8"/>
        <v>0.87037037037037035</v>
      </c>
      <c r="Q46" s="1"/>
    </row>
    <row r="47" spans="1:17" ht="11.25" customHeight="1">
      <c r="A47" s="14"/>
      <c r="B47" s="14" t="s">
        <v>42</v>
      </c>
      <c r="C47" s="14">
        <f>SUM('By Neighborhood'!C223)</f>
        <v>15</v>
      </c>
      <c r="D47" s="17">
        <f>SUM('By Neighborhood'!D223)</f>
        <v>10</v>
      </c>
      <c r="E47" s="1">
        <f>SUM('By Neighborhood'!E223)</f>
        <v>7</v>
      </c>
      <c r="F47" s="1">
        <f>SUM('By Neighborhood'!F223)</f>
        <v>5</v>
      </c>
      <c r="G47" s="1">
        <f>SUM('By Neighborhood'!G223)</f>
        <v>7</v>
      </c>
      <c r="H47" s="1">
        <f>SUM('By Neighborhood'!H223)</f>
        <v>5</v>
      </c>
      <c r="I47" s="1">
        <f>SUM('By Neighborhood'!I223)</f>
        <v>6</v>
      </c>
      <c r="J47" s="1">
        <f>SUM('By Neighborhood'!J223)</f>
        <v>7</v>
      </c>
      <c r="K47" s="1">
        <f>SUM('By Neighborhood'!K223)</f>
        <v>7</v>
      </c>
      <c r="L47" s="1">
        <f>SUM('By Neighborhood'!L223)</f>
        <v>7</v>
      </c>
      <c r="M47" s="18">
        <f>SUM('By Neighborhood'!M223)</f>
        <v>5</v>
      </c>
      <c r="N47" s="17">
        <f t="shared" si="6"/>
        <v>5</v>
      </c>
      <c r="O47" s="1">
        <f t="shared" si="7"/>
        <v>10</v>
      </c>
      <c r="P47" s="19">
        <f t="shared" si="8"/>
        <v>0.66666666666666663</v>
      </c>
      <c r="Q47" s="1"/>
    </row>
    <row r="48" spans="1:17" ht="11.25" customHeight="1">
      <c r="A48" s="14"/>
      <c r="B48" s="14" t="s">
        <v>43</v>
      </c>
      <c r="C48" s="14">
        <f>SUM('By Neighborhood'!C224)</f>
        <v>13</v>
      </c>
      <c r="D48" s="17">
        <f>SUM('By Neighborhood'!D224)</f>
        <v>3</v>
      </c>
      <c r="E48" s="1">
        <f>SUM('By Neighborhood'!E224)</f>
        <v>4</v>
      </c>
      <c r="F48" s="1">
        <f>SUM('By Neighborhood'!F224)</f>
        <v>2</v>
      </c>
      <c r="G48" s="1">
        <f>SUM('By Neighborhood'!G224)</f>
        <v>4</v>
      </c>
      <c r="H48" s="1">
        <f>SUM('By Neighborhood'!H224)</f>
        <v>4</v>
      </c>
      <c r="I48" s="1">
        <f>SUM('By Neighborhood'!I224)</f>
        <v>2</v>
      </c>
      <c r="J48" s="1">
        <f>SUM('By Neighborhood'!J224)</f>
        <v>2</v>
      </c>
      <c r="K48" s="1">
        <f>SUM('By Neighborhood'!K224)</f>
        <v>4</v>
      </c>
      <c r="L48" s="1">
        <f>SUM('By Neighborhood'!L224)</f>
        <v>3</v>
      </c>
      <c r="M48" s="18">
        <f>SUM('By Neighborhood'!M224)</f>
        <v>4</v>
      </c>
      <c r="N48" s="17">
        <f t="shared" si="6"/>
        <v>2</v>
      </c>
      <c r="O48" s="1">
        <f t="shared" si="7"/>
        <v>11</v>
      </c>
      <c r="P48" s="19">
        <f t="shared" si="8"/>
        <v>0.84615384615384615</v>
      </c>
      <c r="Q48" s="1"/>
    </row>
    <row r="49" spans="1:17" ht="11.25" customHeight="1">
      <c r="A49" s="14"/>
      <c r="B49" s="14" t="s">
        <v>44</v>
      </c>
      <c r="C49" s="14">
        <f>SUM('By Neighborhood'!C225)</f>
        <v>13</v>
      </c>
      <c r="D49" s="17">
        <f>SUM('By Neighborhood'!D225)</f>
        <v>6</v>
      </c>
      <c r="E49" s="1">
        <f>SUM('By Neighborhood'!E225)</f>
        <v>5</v>
      </c>
      <c r="F49" s="1">
        <f>SUM('By Neighborhood'!F225)</f>
        <v>4</v>
      </c>
      <c r="G49" s="1">
        <f>SUM('By Neighborhood'!G225)</f>
        <v>4</v>
      </c>
      <c r="H49" s="1">
        <f>SUM('By Neighborhood'!H225)</f>
        <v>7</v>
      </c>
      <c r="I49" s="1">
        <f>SUM('By Neighborhood'!I225)</f>
        <v>4</v>
      </c>
      <c r="J49" s="1">
        <f>SUM('By Neighborhood'!J225)</f>
        <v>4</v>
      </c>
      <c r="K49" s="1">
        <f>SUM('By Neighborhood'!K225)</f>
        <v>5</v>
      </c>
      <c r="L49" s="1">
        <f>SUM('By Neighborhood'!L225)</f>
        <v>5</v>
      </c>
      <c r="M49" s="18">
        <f>SUM('By Neighborhood'!M225)</f>
        <v>7</v>
      </c>
      <c r="N49" s="17">
        <f t="shared" si="6"/>
        <v>4</v>
      </c>
      <c r="O49" s="1">
        <f t="shared" si="7"/>
        <v>9</v>
      </c>
      <c r="P49" s="19">
        <f t="shared" si="8"/>
        <v>0.69230769230769229</v>
      </c>
      <c r="Q49" s="1"/>
    </row>
    <row r="50" spans="1:17" ht="11.25" customHeight="1">
      <c r="A50" s="20"/>
      <c r="B50" s="21" t="s">
        <v>45</v>
      </c>
      <c r="C50" s="21">
        <f t="shared" ref="C50:M50" si="9">SUM(C40:C49)</f>
        <v>2166</v>
      </c>
      <c r="D50" s="22">
        <f t="shared" si="9"/>
        <v>1394</v>
      </c>
      <c r="E50" s="23">
        <f t="shared" si="9"/>
        <v>634</v>
      </c>
      <c r="F50" s="23">
        <f t="shared" si="9"/>
        <v>432</v>
      </c>
      <c r="G50" s="23">
        <f t="shared" si="9"/>
        <v>410</v>
      </c>
      <c r="H50" s="23">
        <f t="shared" si="9"/>
        <v>461</v>
      </c>
      <c r="I50" s="23">
        <f t="shared" si="9"/>
        <v>458</v>
      </c>
      <c r="J50" s="23">
        <f t="shared" si="9"/>
        <v>556</v>
      </c>
      <c r="K50" s="23">
        <f t="shared" si="9"/>
        <v>555</v>
      </c>
      <c r="L50" s="23">
        <f t="shared" si="9"/>
        <v>610</v>
      </c>
      <c r="M50" s="24">
        <f t="shared" si="9"/>
        <v>659</v>
      </c>
      <c r="N50" s="22">
        <f t="shared" si="6"/>
        <v>410</v>
      </c>
      <c r="O50" s="23">
        <f t="shared" si="7"/>
        <v>1756</v>
      </c>
      <c r="P50" s="25">
        <f t="shared" si="8"/>
        <v>0.81071098799630659</v>
      </c>
      <c r="Q50" s="1"/>
    </row>
    <row r="51" spans="1:17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7"/>
  <sheetViews>
    <sheetView showGridLines="0" zoomScaleNormal="100" workbookViewId="0">
      <pane ySplit="6" topLeftCell="A7" activePane="bottomLeft" state="frozen"/>
      <selection pane="bottomLeft"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26" width="8" customWidth="1"/>
  </cols>
  <sheetData>
    <row r="1" spans="1:26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99" t="s">
        <v>47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01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48</v>
      </c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6" t="s">
        <v>50</v>
      </c>
      <c r="B7" s="14" t="s">
        <v>29</v>
      </c>
      <c r="C7" s="14"/>
      <c r="D7" s="17"/>
      <c r="E7" s="1"/>
      <c r="F7" s="1"/>
      <c r="G7" s="1"/>
      <c r="H7" s="1"/>
      <c r="I7" s="1"/>
      <c r="J7" s="1"/>
      <c r="K7" s="1"/>
      <c r="L7" s="1"/>
      <c r="M7" s="18"/>
      <c r="N7" s="17"/>
      <c r="O7" s="1"/>
      <c r="P7" s="19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7" t="s">
        <v>52</v>
      </c>
      <c r="B8" s="14" t="s">
        <v>31</v>
      </c>
      <c r="C8" s="14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7"/>
      <c r="B9" s="14" t="s">
        <v>34</v>
      </c>
      <c r="C9" s="14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7"/>
      <c r="B10" s="14" t="s">
        <v>37</v>
      </c>
      <c r="C10" s="14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7"/>
      <c r="B11" s="14" t="s">
        <v>39</v>
      </c>
      <c r="C11" s="14">
        <f>SUM('By Lot'!C12,'By Lot'!C29,'By Lot'!C46,'By Lot'!C63,'By Lot'!C81,'By Lot'!C98,'By Lot'!C115,'By Lot'!C133)</f>
        <v>1</v>
      </c>
      <c r="D11" s="17">
        <f>SUM('By Lot'!D12,'By Lot'!D29,'By Lot'!D46,'By Lot'!D63,'By Lot'!D81,'By Lot'!D98,'By Lot'!D115,'By Lot'!D133)</f>
        <v>1</v>
      </c>
      <c r="E11" s="1">
        <f>SUM('By Lot'!E12,'By Lot'!E29,'By Lot'!E46,'By Lot'!E63,'By Lot'!E81,'By Lot'!E98,'By Lot'!E115,'By Lot'!E133)</f>
        <v>0</v>
      </c>
      <c r="F11" s="1">
        <f>SUM('By Lot'!F12,'By Lot'!F29,'By Lot'!F46,'By Lot'!F63,'By Lot'!F81,'By Lot'!F98,'By Lot'!F115,'By Lot'!F133)</f>
        <v>0</v>
      </c>
      <c r="G11" s="1">
        <f>SUM('By Lot'!G12,'By Lot'!G29,'By Lot'!G46,'By Lot'!G63,'By Lot'!G81,'By Lot'!G98,'By Lot'!G115,'By Lot'!G133)</f>
        <v>0</v>
      </c>
      <c r="H11" s="1">
        <f>SUM('By Lot'!H12,'By Lot'!H29,'By Lot'!H46,'By Lot'!H63,'By Lot'!H81,'By Lot'!H98,'By Lot'!H115,'By Lot'!H133)</f>
        <v>0</v>
      </c>
      <c r="I11" s="1">
        <f>SUM('By Lot'!I12,'By Lot'!I29,'By Lot'!I46,'By Lot'!I63,'By Lot'!I81,'By Lot'!I98,'By Lot'!I115,'By Lot'!I133)</f>
        <v>0</v>
      </c>
      <c r="J11" s="1">
        <f>SUM('By Lot'!J12,'By Lot'!J29,'By Lot'!J46,'By Lot'!J63,'By Lot'!J81,'By Lot'!J98,'By Lot'!J115,'By Lot'!J133)</f>
        <v>0</v>
      </c>
      <c r="K11" s="1">
        <f>SUM('By Lot'!K12,'By Lot'!K29,'By Lot'!K46,'By Lot'!K63,'By Lot'!K81,'By Lot'!K98,'By Lot'!K115,'By Lot'!K133)</f>
        <v>0</v>
      </c>
      <c r="L11" s="1">
        <f>SUM('By Lot'!L12,'By Lot'!L29,'By Lot'!L46,'By Lot'!L63,'By Lot'!L81,'By Lot'!L98,'By Lot'!L115,'By Lot'!L133)</f>
        <v>1</v>
      </c>
      <c r="M11" s="18">
        <f>SUM('By Lot'!M12,'By Lot'!M29,'By Lot'!M46,'By Lot'!M63,'By Lot'!M81,'By Lot'!M98,'By Lot'!M115,'By Lot'!M133)</f>
        <v>1</v>
      </c>
      <c r="N11" s="17">
        <f t="shared" ref="N11:N17" si="0">MIN(D11:M11)</f>
        <v>0</v>
      </c>
      <c r="O11" s="1">
        <f t="shared" ref="O11:O17" si="1">C11-N11</f>
        <v>1</v>
      </c>
      <c r="P11" s="19">
        <f t="shared" ref="P11:P17" si="2">O11/C11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7"/>
      <c r="B12" s="14" t="s">
        <v>40</v>
      </c>
      <c r="C12" s="14">
        <f>SUM('By Lot'!C13:C18,'By Lot'!C30:C35,'By Lot'!C47:C52,'By Lot'!C64:C69,'By Lot'!C82:C87,'By Lot'!C99:C104,'By Lot'!C116:C121,'By Lot'!C134:C139)</f>
        <v>173</v>
      </c>
      <c r="D12" s="17">
        <f>SUM('By Lot'!D13:D18,'By Lot'!D30:D35,'By Lot'!D47:D52,'By Lot'!D64:D69,'By Lot'!D82:D87,'By Lot'!D99:D104,'By Lot'!D116:D121,'By Lot'!D134:D139)</f>
        <v>121</v>
      </c>
      <c r="E12" s="1">
        <f>SUM('By Lot'!E13:E18,'By Lot'!E30:E35,'By Lot'!E47:E52,'By Lot'!E64:E69,'By Lot'!E82:E87,'By Lot'!E99:E104,'By Lot'!E116:E121,'By Lot'!E134:E139)</f>
        <v>81</v>
      </c>
      <c r="F12" s="1">
        <f>SUM('By Lot'!F13:F18,'By Lot'!F30:F35,'By Lot'!F47:F52,'By Lot'!F64:F69,'By Lot'!F82:F87,'By Lot'!F99:F104,'By Lot'!F116:F121,'By Lot'!F134:F139)</f>
        <v>19</v>
      </c>
      <c r="G12" s="1">
        <f>SUM('By Lot'!G13:G18,'By Lot'!G30:G35,'By Lot'!G47:G52,'By Lot'!G64:G69,'By Lot'!G82:G87,'By Lot'!G99:G104,'By Lot'!G116:G121,'By Lot'!G134:G139)</f>
        <v>21</v>
      </c>
      <c r="H12" s="1">
        <f>SUM('By Lot'!H13:H18,'By Lot'!H30:H35,'By Lot'!H47:H52,'By Lot'!H64:H69,'By Lot'!H82:H87,'By Lot'!H99:H104,'By Lot'!H116:H121,'By Lot'!H134:H139)</f>
        <v>18</v>
      </c>
      <c r="I12" s="1">
        <f>SUM('By Lot'!I13:I18,'By Lot'!I30:I35,'By Lot'!I47:I52,'By Lot'!I64:I69,'By Lot'!I82:I87,'By Lot'!I99:I104,'By Lot'!I116:I121,'By Lot'!I134:I139)</f>
        <v>7</v>
      </c>
      <c r="J12" s="1">
        <f>SUM('By Lot'!J13:J18,'By Lot'!J30:J35,'By Lot'!J47:J52,'By Lot'!J64:J69,'By Lot'!J82:J87,'By Lot'!J99:J104,'By Lot'!J116:J121,'By Lot'!J134:J139)</f>
        <v>7</v>
      </c>
      <c r="K12" s="1">
        <f>SUM('By Lot'!K13:K18,'By Lot'!K30:K35,'By Lot'!K47:K52,'By Lot'!K64:K69,'By Lot'!K82:K87,'By Lot'!K99:K104,'By Lot'!K116:K121,'By Lot'!K134:K139)</f>
        <v>10</v>
      </c>
      <c r="L12" s="1">
        <f>SUM('By Lot'!L13:L18,'By Lot'!L30:L35,'By Lot'!L47:L52,'By Lot'!L64:L69,'By Lot'!L82:L87,'By Lot'!L99:L104,'By Lot'!L116:L121,'By Lot'!L134:L139)</f>
        <v>20</v>
      </c>
      <c r="M12" s="18">
        <f>SUM('By Lot'!M13:M18,'By Lot'!M30:M35,'By Lot'!M47:M52,'By Lot'!M64:M69,'By Lot'!M82:M87,'By Lot'!M99:M104,'By Lot'!M116:M121,'By Lot'!M134:M139)</f>
        <v>28</v>
      </c>
      <c r="N12" s="17">
        <f t="shared" si="0"/>
        <v>7</v>
      </c>
      <c r="O12" s="1">
        <f t="shared" si="1"/>
        <v>166</v>
      </c>
      <c r="P12" s="19">
        <f t="shared" si="2"/>
        <v>0.95953757225433522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7"/>
      <c r="B13" s="14" t="s">
        <v>41</v>
      </c>
      <c r="C13" s="14">
        <f>SUM('By Lot'!C19,'By Lot'!C36,'By Lot'!C53,'By Lot'!C70,'By Lot'!C88,'By Lot'!C105,'By Lot'!C122,'By Lot'!C140)</f>
        <v>9</v>
      </c>
      <c r="D13" s="17">
        <f>SUM('By Lot'!D19,'By Lot'!D36,'By Lot'!D53,'By Lot'!D70,'By Lot'!D88,'By Lot'!D105,'By Lot'!D122,'By Lot'!D140)</f>
        <v>6</v>
      </c>
      <c r="E13" s="1">
        <f>SUM('By Lot'!E19,'By Lot'!E36,'By Lot'!E53,'By Lot'!E70,'By Lot'!E88,'By Lot'!E105,'By Lot'!E122,'By Lot'!E140)</f>
        <v>7</v>
      </c>
      <c r="F13" s="1">
        <f>SUM('By Lot'!F19,'By Lot'!F36,'By Lot'!F53,'By Lot'!F70,'By Lot'!F88,'By Lot'!F105,'By Lot'!F122,'By Lot'!F140)</f>
        <v>5</v>
      </c>
      <c r="G13" s="1">
        <f>SUM('By Lot'!G19,'By Lot'!G36,'By Lot'!G53,'By Lot'!G70,'By Lot'!G88,'By Lot'!G105,'By Lot'!G122,'By Lot'!G140)</f>
        <v>3</v>
      </c>
      <c r="H13" s="1">
        <f>SUM('By Lot'!H19,'By Lot'!H36,'By Lot'!H53,'By Lot'!H70,'By Lot'!H88,'By Lot'!H105,'By Lot'!H122,'By Lot'!H140)</f>
        <v>3</v>
      </c>
      <c r="I13" s="1">
        <f>SUM('By Lot'!I19,'By Lot'!I36,'By Lot'!I53,'By Lot'!I70,'By Lot'!I88,'By Lot'!I105,'By Lot'!I122,'By Lot'!I140)</f>
        <v>3</v>
      </c>
      <c r="J13" s="1">
        <f>SUM('By Lot'!J19,'By Lot'!J36,'By Lot'!J53,'By Lot'!J70,'By Lot'!J88,'By Lot'!J105,'By Lot'!J122,'By Lot'!J140)</f>
        <v>4</v>
      </c>
      <c r="K13" s="1">
        <f>SUM('By Lot'!K19,'By Lot'!K36,'By Lot'!K53,'By Lot'!K70,'By Lot'!K88,'By Lot'!K105,'By Lot'!K122,'By Lot'!K140)</f>
        <v>4</v>
      </c>
      <c r="L13" s="1">
        <f>SUM('By Lot'!L19,'By Lot'!L36,'By Lot'!L53,'By Lot'!L70,'By Lot'!L88,'By Lot'!L105,'By Lot'!L122,'By Lot'!L140)</f>
        <v>5</v>
      </c>
      <c r="M13" s="18">
        <f>SUM('By Lot'!M19,'By Lot'!M36,'By Lot'!M53,'By Lot'!M70,'By Lot'!M88,'By Lot'!M105,'By Lot'!M122,'By Lot'!M140)</f>
        <v>6</v>
      </c>
      <c r="N13" s="17">
        <f t="shared" si="0"/>
        <v>3</v>
      </c>
      <c r="O13" s="1">
        <f t="shared" si="1"/>
        <v>6</v>
      </c>
      <c r="P13" s="19">
        <f t="shared" si="2"/>
        <v>0.66666666666666663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7"/>
      <c r="B14" s="14" t="s">
        <v>42</v>
      </c>
      <c r="C14" s="14">
        <f>SUM('By Lot'!C20,'By Lot'!C37,'By Lot'!C54,'By Lot'!C71,'By Lot'!C89,'By Lot'!C106,'By Lot'!C123,'By Lot'!C141)</f>
        <v>7</v>
      </c>
      <c r="D14" s="17">
        <f>SUM('By Lot'!D20,'By Lot'!D37,'By Lot'!D54,'By Lot'!D71,'By Lot'!D89,'By Lot'!D106,'By Lot'!D123,'By Lot'!D141)</f>
        <v>4</v>
      </c>
      <c r="E14" s="1">
        <f>SUM('By Lot'!E20,'By Lot'!E37,'By Lot'!E54,'By Lot'!E71,'By Lot'!E89,'By Lot'!E106,'By Lot'!E123,'By Lot'!E141)</f>
        <v>3</v>
      </c>
      <c r="F14" s="1">
        <f>SUM('By Lot'!F20,'By Lot'!F37,'By Lot'!F54,'By Lot'!F71,'By Lot'!F89,'By Lot'!F106,'By Lot'!F123,'By Lot'!F141)</f>
        <v>2</v>
      </c>
      <c r="G14" s="1">
        <f>SUM('By Lot'!G20,'By Lot'!G37,'By Lot'!G54,'By Lot'!G71,'By Lot'!G89,'By Lot'!G106,'By Lot'!G123,'By Lot'!G141)</f>
        <v>2</v>
      </c>
      <c r="H14" s="1">
        <f>SUM('By Lot'!H20,'By Lot'!H37,'By Lot'!H54,'By Lot'!H71,'By Lot'!H89,'By Lot'!H106,'By Lot'!H123,'By Lot'!H141)</f>
        <v>1</v>
      </c>
      <c r="I14" s="1">
        <f>SUM('By Lot'!I20,'By Lot'!I37,'By Lot'!I54,'By Lot'!I71,'By Lot'!I89,'By Lot'!I106,'By Lot'!I123,'By Lot'!I141)</f>
        <v>3</v>
      </c>
      <c r="J14" s="1">
        <f>SUM('By Lot'!J20,'By Lot'!J37,'By Lot'!J54,'By Lot'!J71,'By Lot'!J89,'By Lot'!J106,'By Lot'!J123,'By Lot'!J141)</f>
        <v>2</v>
      </c>
      <c r="K14" s="1">
        <f>SUM('By Lot'!K20,'By Lot'!K37,'By Lot'!K54,'By Lot'!K71,'By Lot'!K89,'By Lot'!K106,'By Lot'!K123,'By Lot'!K141)</f>
        <v>1</v>
      </c>
      <c r="L14" s="1">
        <f>SUM('By Lot'!L20,'By Lot'!L37,'By Lot'!L54,'By Lot'!L71,'By Lot'!L89,'By Lot'!L106,'By Lot'!L123,'By Lot'!L141)</f>
        <v>3</v>
      </c>
      <c r="M14" s="18">
        <f>SUM('By Lot'!M20,'By Lot'!M37,'By Lot'!M54,'By Lot'!M71,'By Lot'!M89,'By Lot'!M106,'By Lot'!M123,'By Lot'!M141)</f>
        <v>2</v>
      </c>
      <c r="N14" s="17">
        <f t="shared" si="0"/>
        <v>1</v>
      </c>
      <c r="O14" s="1">
        <f t="shared" si="1"/>
        <v>6</v>
      </c>
      <c r="P14" s="19">
        <f t="shared" si="2"/>
        <v>0.8571428571428571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7"/>
      <c r="B15" s="14" t="s">
        <v>43</v>
      </c>
      <c r="C15" s="14">
        <f>SUM('By Lot'!C21,'By Lot'!C38,'By Lot'!C55,'By Lot'!C72,'By Lot'!C90,'By Lot'!C107,'By Lot'!C124,'By Lot'!C142)</f>
        <v>3</v>
      </c>
      <c r="D15" s="17">
        <f>SUM('By Lot'!D21,'By Lot'!D38,'By Lot'!D55,'By Lot'!D72,'By Lot'!D90,'By Lot'!D107,'By Lot'!D124,'By Lot'!D142)</f>
        <v>3</v>
      </c>
      <c r="E15" s="1">
        <f>SUM('By Lot'!E21,'By Lot'!E38,'By Lot'!E55,'By Lot'!E72,'By Lot'!E90,'By Lot'!E107,'By Lot'!E124,'By Lot'!E142)</f>
        <v>3</v>
      </c>
      <c r="F15" s="1">
        <f>SUM('By Lot'!F21,'By Lot'!F38,'By Lot'!F55,'By Lot'!F72,'By Lot'!F90,'By Lot'!F107,'By Lot'!F124,'By Lot'!F142)</f>
        <v>1</v>
      </c>
      <c r="G15" s="1">
        <f>SUM('By Lot'!G21,'By Lot'!G38,'By Lot'!G55,'By Lot'!G72,'By Lot'!G90,'By Lot'!G107,'By Lot'!G124,'By Lot'!G142)</f>
        <v>1</v>
      </c>
      <c r="H15" s="1">
        <f>SUM('By Lot'!H21,'By Lot'!H38,'By Lot'!H55,'By Lot'!H72,'By Lot'!H90,'By Lot'!H107,'By Lot'!H124,'By Lot'!H142)</f>
        <v>1</v>
      </c>
      <c r="I15" s="1">
        <f>SUM('By Lot'!I21,'By Lot'!I38,'By Lot'!I55,'By Lot'!I72,'By Lot'!I90,'By Lot'!I107,'By Lot'!I124,'By Lot'!I142)</f>
        <v>1</v>
      </c>
      <c r="J15" s="1">
        <f>SUM('By Lot'!J21,'By Lot'!J38,'By Lot'!J55,'By Lot'!J72,'By Lot'!J90,'By Lot'!J107,'By Lot'!J124,'By Lot'!J142)</f>
        <v>1</v>
      </c>
      <c r="K15" s="1">
        <f>SUM('By Lot'!K21,'By Lot'!K38,'By Lot'!K55,'By Lot'!K72,'By Lot'!K90,'By Lot'!K107,'By Lot'!K124,'By Lot'!K142)</f>
        <v>1</v>
      </c>
      <c r="L15" s="1">
        <f>SUM('By Lot'!L21,'By Lot'!L38,'By Lot'!L55,'By Lot'!L72,'By Lot'!L90,'By Lot'!L107,'By Lot'!L124,'By Lot'!L142)</f>
        <v>2</v>
      </c>
      <c r="M15" s="18">
        <f>SUM('By Lot'!M21,'By Lot'!M38,'By Lot'!M55,'By Lot'!M72,'By Lot'!M90,'By Lot'!M107,'By Lot'!M124,'By Lot'!M142)</f>
        <v>2</v>
      </c>
      <c r="N15" s="17">
        <f t="shared" si="0"/>
        <v>1</v>
      </c>
      <c r="O15" s="1">
        <f t="shared" si="1"/>
        <v>2</v>
      </c>
      <c r="P15" s="19">
        <f t="shared" si="2"/>
        <v>0.66666666666666663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7"/>
      <c r="B16" s="17" t="s">
        <v>44</v>
      </c>
      <c r="C16" s="26">
        <f>SUM('By Lot'!C22,'By Lot'!C39,'By Lot'!C56,'By Lot'!C73:C74,'By Lot'!C91,'By Lot'!C108,'By Lot'!C125:C126,'By Lot'!C143)</f>
        <v>11</v>
      </c>
      <c r="D16" s="26">
        <f>SUM('By Lot'!D22,'By Lot'!D39,'By Lot'!D56,'By Lot'!D73:D74,'By Lot'!D91,'By Lot'!D108,'By Lot'!D125:D126,'By Lot'!D143)</f>
        <v>6</v>
      </c>
      <c r="E16" s="34">
        <f>SUM('By Lot'!E22,'By Lot'!E39,'By Lot'!E56,'By Lot'!E73:E74,'By Lot'!E91,'By Lot'!E108,'By Lot'!E125:E126,'By Lot'!E143)</f>
        <v>3</v>
      </c>
      <c r="F16" s="34">
        <f>SUM('By Lot'!F22,'By Lot'!F39,'By Lot'!F56,'By Lot'!F73:F74,'By Lot'!F91,'By Lot'!F108,'By Lot'!F125:F126,'By Lot'!F143)</f>
        <v>2</v>
      </c>
      <c r="G16" s="34">
        <f>SUM('By Lot'!G22,'By Lot'!G39,'By Lot'!G56,'By Lot'!G73:G74,'By Lot'!G91,'By Lot'!G108,'By Lot'!G125:G126,'By Lot'!G143)</f>
        <v>2</v>
      </c>
      <c r="H16" s="34">
        <f>SUM('By Lot'!H22,'By Lot'!H39,'By Lot'!H56,'By Lot'!H73:H74,'By Lot'!H91,'By Lot'!H108,'By Lot'!H125:H126,'By Lot'!H143)</f>
        <v>3</v>
      </c>
      <c r="I16" s="34">
        <f>SUM('By Lot'!I22,'By Lot'!I39,'By Lot'!I56,'By Lot'!I73:I74,'By Lot'!I91,'By Lot'!I108,'By Lot'!I125:I126,'By Lot'!I143)</f>
        <v>2</v>
      </c>
      <c r="J16" s="34">
        <f>SUM('By Lot'!J22,'By Lot'!J39,'By Lot'!J56,'By Lot'!J73:J74,'By Lot'!J91,'By Lot'!J108,'By Lot'!J125:J126,'By Lot'!J143)</f>
        <v>2</v>
      </c>
      <c r="K16" s="34">
        <f>SUM('By Lot'!K22,'By Lot'!K39,'By Lot'!K56,'By Lot'!K73:K74,'By Lot'!K91,'By Lot'!K108,'By Lot'!K125:K126,'By Lot'!K143)</f>
        <v>3</v>
      </c>
      <c r="L16" s="34">
        <f>SUM('By Lot'!L22,'By Lot'!L39,'By Lot'!L56,'By Lot'!L73:L74,'By Lot'!L91,'By Lot'!L108,'By Lot'!L125:L126,'By Lot'!L143)</f>
        <v>6</v>
      </c>
      <c r="M16" s="35">
        <f>SUM('By Lot'!M22,'By Lot'!M39,'By Lot'!M56,'By Lot'!M73:M74,'By Lot'!M91,'By Lot'!M108,'By Lot'!M125:M126,'By Lot'!M143)</f>
        <v>8</v>
      </c>
      <c r="N16" s="1">
        <f t="shared" si="0"/>
        <v>2</v>
      </c>
      <c r="O16" s="1">
        <f t="shared" si="1"/>
        <v>9</v>
      </c>
      <c r="P16" s="19">
        <f t="shared" si="2"/>
        <v>0.81818181818181823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6"/>
      <c r="B17" s="21" t="s">
        <v>45</v>
      </c>
      <c r="C17" s="36">
        <f t="shared" ref="C17:M17" si="3">SUM(C7:C16)</f>
        <v>204</v>
      </c>
      <c r="D17" s="37">
        <f t="shared" si="3"/>
        <v>141</v>
      </c>
      <c r="E17" s="38">
        <f t="shared" si="3"/>
        <v>97</v>
      </c>
      <c r="F17" s="38">
        <f t="shared" si="3"/>
        <v>29</v>
      </c>
      <c r="G17" s="38">
        <f t="shared" si="3"/>
        <v>29</v>
      </c>
      <c r="H17" s="38">
        <f t="shared" si="3"/>
        <v>26</v>
      </c>
      <c r="I17" s="38">
        <f t="shared" si="3"/>
        <v>16</v>
      </c>
      <c r="J17" s="38">
        <f t="shared" si="3"/>
        <v>16</v>
      </c>
      <c r="K17" s="38">
        <f t="shared" si="3"/>
        <v>19</v>
      </c>
      <c r="L17" s="38">
        <f t="shared" si="3"/>
        <v>37</v>
      </c>
      <c r="M17" s="39">
        <f t="shared" si="3"/>
        <v>47</v>
      </c>
      <c r="N17" s="22">
        <f t="shared" si="0"/>
        <v>16</v>
      </c>
      <c r="O17" s="23">
        <f t="shared" si="1"/>
        <v>188</v>
      </c>
      <c r="P17" s="25">
        <f t="shared" si="2"/>
        <v>0.92156862745098034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50</v>
      </c>
      <c r="B18" s="14" t="s">
        <v>29</v>
      </c>
      <c r="C18" s="14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4" t="s">
        <v>53</v>
      </c>
      <c r="B19" s="14" t="s">
        <v>31</v>
      </c>
      <c r="C19" s="14">
        <f>SUM('By Lot'!C163,'By Lot'!C180,'By Lot'!C197,'By Lot'!C214)</f>
        <v>52</v>
      </c>
      <c r="D19" s="17">
        <f>SUM('By Lot'!D163,'By Lot'!D180,'By Lot'!D197,'By Lot'!D214)</f>
        <v>46</v>
      </c>
      <c r="E19" s="1">
        <f>SUM('By Lot'!E163,'By Lot'!E180,'By Lot'!E197,'By Lot'!E214)</f>
        <v>28</v>
      </c>
      <c r="F19" s="1">
        <f>SUM('By Lot'!F163,'By Lot'!F180,'By Lot'!F197,'By Lot'!F214)</f>
        <v>5</v>
      </c>
      <c r="G19" s="1">
        <f>SUM('By Lot'!G163,'By Lot'!G180,'By Lot'!G197,'By Lot'!G214)</f>
        <v>4</v>
      </c>
      <c r="H19" s="1">
        <f>SUM('By Lot'!H163,'By Lot'!H180,'By Lot'!H197,'By Lot'!H214)</f>
        <v>4</v>
      </c>
      <c r="I19" s="1">
        <f>SUM('By Lot'!I163,'By Lot'!I180,'By Lot'!I197,'By Lot'!I214)</f>
        <v>2</v>
      </c>
      <c r="J19" s="1">
        <f>SUM('By Lot'!J163,'By Lot'!J180,'By Lot'!J197,'By Lot'!J214)</f>
        <v>2</v>
      </c>
      <c r="K19" s="1">
        <f>SUM('By Lot'!K163,'By Lot'!K180,'By Lot'!K197,'By Lot'!K214)</f>
        <v>2</v>
      </c>
      <c r="L19" s="1">
        <f>SUM('By Lot'!L163,'By Lot'!L180,'By Lot'!L197,'By Lot'!L214)</f>
        <v>9</v>
      </c>
      <c r="M19" s="18">
        <f>SUM('By Lot'!M163,'By Lot'!M180,'By Lot'!M197,'By Lot'!M214)</f>
        <v>8</v>
      </c>
      <c r="N19" s="17">
        <f>MIN(D19:M19)</f>
        <v>2</v>
      </c>
      <c r="O19" s="1">
        <f>C19-N19</f>
        <v>50</v>
      </c>
      <c r="P19" s="19">
        <f>O19/C19</f>
        <v>0.96153846153846156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4"/>
      <c r="B20" s="14" t="s">
        <v>34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4"/>
      <c r="B21" s="14" t="s">
        <v>37</v>
      </c>
      <c r="C21" s="14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4"/>
      <c r="B22" s="14" t="s">
        <v>39</v>
      </c>
      <c r="C22" s="14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4"/>
      <c r="B23" s="14" t="s">
        <v>40</v>
      </c>
      <c r="C23" s="14">
        <f>SUM('By Lot'!C168:C173,'By Lot'!C185:C190,'By Lot'!C202:C207,'By Lot'!C219:C224)</f>
        <v>26</v>
      </c>
      <c r="D23" s="17">
        <f>SUM('By Lot'!D168:D173,'By Lot'!D185:D190,'By Lot'!D202:D207,'By Lot'!D219:D224)</f>
        <v>19</v>
      </c>
      <c r="E23" s="1">
        <f>SUM('By Lot'!E168:E173,'By Lot'!E185:E190,'By Lot'!E202:E207,'By Lot'!E219:E224)</f>
        <v>8</v>
      </c>
      <c r="F23" s="1">
        <f>SUM('By Lot'!F168:F173,'By Lot'!F185:F190,'By Lot'!F202:F207,'By Lot'!F219:F224)</f>
        <v>1</v>
      </c>
      <c r="G23" s="1">
        <f>SUM('By Lot'!G168:G173,'By Lot'!G185:G190,'By Lot'!G202:G207,'By Lot'!G219:G224)</f>
        <v>0</v>
      </c>
      <c r="H23" s="1">
        <f>SUM('By Lot'!H168:H173,'By Lot'!H185:H190,'By Lot'!H202:H207,'By Lot'!H219:H224)</f>
        <v>0</v>
      </c>
      <c r="I23" s="1">
        <f>SUM('By Lot'!I168:I173,'By Lot'!I185:I190,'By Lot'!I202:I207,'By Lot'!I219:I224)</f>
        <v>2</v>
      </c>
      <c r="J23" s="1">
        <f>SUM('By Lot'!J168:J173,'By Lot'!J185:J190,'By Lot'!J202:J207,'By Lot'!J219:J224)</f>
        <v>2</v>
      </c>
      <c r="K23" s="1">
        <f>SUM('By Lot'!K168:K173,'By Lot'!K185:K190,'By Lot'!K202:K207,'By Lot'!K219:K224)</f>
        <v>2</v>
      </c>
      <c r="L23" s="1">
        <f>SUM('By Lot'!L168:L173,'By Lot'!L185:L190,'By Lot'!L202:L207,'By Lot'!L219:L224)</f>
        <v>7</v>
      </c>
      <c r="M23" s="18">
        <f>SUM('By Lot'!M168:M173,'By Lot'!M185:M190,'By Lot'!M202:M207,'By Lot'!M219:M224)</f>
        <v>9</v>
      </c>
      <c r="N23" s="17">
        <f t="shared" ref="N23:N24" si="4">MIN(D23:M23)</f>
        <v>0</v>
      </c>
      <c r="O23" s="1">
        <f t="shared" ref="O23:O24" si="5">C23-N23</f>
        <v>26</v>
      </c>
      <c r="P23" s="19">
        <f t="shared" ref="P23:P24" si="6">O23/C23</f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4"/>
      <c r="B24" s="14" t="s">
        <v>41</v>
      </c>
      <c r="C24" s="14">
        <f>SUM('By Lot'!C174,'By Lot'!C191,'By Lot'!C208,'By Lot'!C225)</f>
        <v>5</v>
      </c>
      <c r="D24" s="17">
        <f>SUM('By Lot'!D174,'By Lot'!D191,'By Lot'!D208,'By Lot'!D225)</f>
        <v>5</v>
      </c>
      <c r="E24" s="1">
        <f>SUM('By Lot'!E174,'By Lot'!E191,'By Lot'!E208,'By Lot'!E225)</f>
        <v>5</v>
      </c>
      <c r="F24" s="1">
        <f>SUM('By Lot'!F174,'By Lot'!F191,'By Lot'!F208,'By Lot'!F225)</f>
        <v>4</v>
      </c>
      <c r="G24" s="1">
        <f>SUM('By Lot'!G174,'By Lot'!G191,'By Lot'!G208,'By Lot'!G225)</f>
        <v>4</v>
      </c>
      <c r="H24" s="1">
        <f>SUM('By Lot'!H174,'By Lot'!H191,'By Lot'!H208,'By Lot'!H225)</f>
        <v>4</v>
      </c>
      <c r="I24" s="1">
        <f>SUM('By Lot'!I174,'By Lot'!I191,'By Lot'!I208,'By Lot'!I225)</f>
        <v>3</v>
      </c>
      <c r="J24" s="1">
        <f>SUM('By Lot'!J174,'By Lot'!J191,'By Lot'!J208,'By Lot'!J225)</f>
        <v>3</v>
      </c>
      <c r="K24" s="1">
        <f>SUM('By Lot'!K174,'By Lot'!K191,'By Lot'!K208,'By Lot'!K225)</f>
        <v>3</v>
      </c>
      <c r="L24" s="1">
        <f>SUM('By Lot'!L174,'By Lot'!L191,'By Lot'!L208,'By Lot'!L225)</f>
        <v>4</v>
      </c>
      <c r="M24" s="18">
        <f>SUM('By Lot'!M174,'By Lot'!M191,'By Lot'!M208,'By Lot'!M225)</f>
        <v>5</v>
      </c>
      <c r="N24" s="17">
        <f t="shared" si="4"/>
        <v>3</v>
      </c>
      <c r="O24" s="1">
        <f t="shared" si="5"/>
        <v>2</v>
      </c>
      <c r="P24" s="19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4"/>
      <c r="B25" s="14" t="s">
        <v>42</v>
      </c>
      <c r="C25" s="14"/>
      <c r="D25" s="17"/>
      <c r="E25" s="1"/>
      <c r="F25" s="1"/>
      <c r="G25" s="1"/>
      <c r="H25" s="1"/>
      <c r="I25" s="1"/>
      <c r="J25" s="1"/>
      <c r="K25" s="1"/>
      <c r="L25" s="1"/>
      <c r="M25" s="18"/>
      <c r="N25" s="17"/>
      <c r="O25" s="1"/>
      <c r="P25" s="19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4"/>
      <c r="B26" s="14" t="s">
        <v>43</v>
      </c>
      <c r="C26" s="14">
        <f>SUM('By Lot'!C159,'By Lot'!C176,'By Lot'!C193,'By Lot'!C210,'By Lot'!C227)</f>
        <v>2</v>
      </c>
      <c r="D26" s="17">
        <f>SUM('By Lot'!D159,'By Lot'!D176,'By Lot'!D193,'By Lot'!D210,'By Lot'!D227)</f>
        <v>1</v>
      </c>
      <c r="E26" s="1">
        <f>SUM('By Lot'!E159,'By Lot'!E176,'By Lot'!E193,'By Lot'!E210,'By Lot'!E227)</f>
        <v>1</v>
      </c>
      <c r="F26" s="1">
        <f>SUM('By Lot'!F159,'By Lot'!F176,'By Lot'!F193,'By Lot'!F210,'By Lot'!F227)</f>
        <v>1</v>
      </c>
      <c r="G26" s="1">
        <f>SUM('By Lot'!G159,'By Lot'!G176,'By Lot'!G193,'By Lot'!G210,'By Lot'!G227)</f>
        <v>1</v>
      </c>
      <c r="H26" s="1">
        <f>SUM('By Lot'!H159,'By Lot'!H176,'By Lot'!H193,'By Lot'!H210,'By Lot'!H227)</f>
        <v>1</v>
      </c>
      <c r="I26" s="1">
        <f>SUM('By Lot'!I159,'By Lot'!I176,'By Lot'!I193,'By Lot'!I210,'By Lot'!I227)</f>
        <v>1</v>
      </c>
      <c r="J26" s="1">
        <f>SUM('By Lot'!J159,'By Lot'!J176,'By Lot'!J193,'By Lot'!J210,'By Lot'!J227)</f>
        <v>1</v>
      </c>
      <c r="K26" s="1">
        <f>SUM('By Lot'!K159,'By Lot'!K176,'By Lot'!K193,'By Lot'!K210,'By Lot'!K227)</f>
        <v>1</v>
      </c>
      <c r="L26" s="1">
        <f>SUM('By Lot'!L159,'By Lot'!L176,'By Lot'!L193,'By Lot'!L210,'By Lot'!L227)</f>
        <v>1</v>
      </c>
      <c r="M26" s="18">
        <f>SUM('By Lot'!M159,'By Lot'!M176,'By Lot'!M193,'By Lot'!M210,'By Lot'!M227)</f>
        <v>1</v>
      </c>
      <c r="N26" s="17">
        <f t="shared" ref="N26:N28" si="7">MIN(D26:M26)</f>
        <v>1</v>
      </c>
      <c r="O26" s="1">
        <f t="shared" ref="O26:O28" si="8">C26-N26</f>
        <v>1</v>
      </c>
      <c r="P26" s="19">
        <f t="shared" ref="P26:P28" si="9">O26/C26</f>
        <v>0.5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4"/>
      <c r="B27" s="14" t="s">
        <v>44</v>
      </c>
      <c r="C27" s="14">
        <f>SUM('By Lot'!C177,'By Lot'!C194,'By Lot'!C211,'By Lot'!C228)</f>
        <v>2</v>
      </c>
      <c r="D27" s="17">
        <f>SUM('By Lot'!D177,'By Lot'!D194,'By Lot'!D211,'By Lot'!D228)</f>
        <v>2</v>
      </c>
      <c r="E27" s="1">
        <f>SUM('By Lot'!E177,'By Lot'!E194,'By Lot'!E211,'By Lot'!E228)</f>
        <v>2</v>
      </c>
      <c r="F27" s="1">
        <f>SUM('By Lot'!F177,'By Lot'!F194,'By Lot'!F211,'By Lot'!F228)</f>
        <v>2</v>
      </c>
      <c r="G27" s="1">
        <f>SUM('By Lot'!G177,'By Lot'!G194,'By Lot'!G211,'By Lot'!G228)</f>
        <v>1</v>
      </c>
      <c r="H27" s="1">
        <f>SUM('By Lot'!H177,'By Lot'!H194,'By Lot'!H211,'By Lot'!H228)</f>
        <v>1</v>
      </c>
      <c r="I27" s="1">
        <f>SUM('By Lot'!I177,'By Lot'!I194,'By Lot'!I211,'By Lot'!I228)</f>
        <v>2</v>
      </c>
      <c r="J27" s="1">
        <f>SUM('By Lot'!J177,'By Lot'!J194,'By Lot'!J211,'By Lot'!J228)</f>
        <v>2</v>
      </c>
      <c r="K27" s="1">
        <f>SUM('By Lot'!K177,'By Lot'!K194,'By Lot'!K211,'By Lot'!K228)</f>
        <v>2</v>
      </c>
      <c r="L27" s="1">
        <f>SUM('By Lot'!L177,'By Lot'!L194,'By Lot'!L211,'By Lot'!L228)</f>
        <v>2</v>
      </c>
      <c r="M27" s="18">
        <f>SUM('By Lot'!M177,'By Lot'!M194,'By Lot'!M211,'By Lot'!M228)</f>
        <v>2</v>
      </c>
      <c r="N27" s="17">
        <f t="shared" si="7"/>
        <v>1</v>
      </c>
      <c r="O27" s="1">
        <f t="shared" si="8"/>
        <v>1</v>
      </c>
      <c r="P27" s="19">
        <f t="shared" si="9"/>
        <v>0.5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45</v>
      </c>
      <c r="C28" s="21">
        <f t="shared" ref="C28:M28" si="10">SUM(C18:C27)</f>
        <v>87</v>
      </c>
      <c r="D28" s="22">
        <f t="shared" si="10"/>
        <v>73</v>
      </c>
      <c r="E28" s="23">
        <f t="shared" si="10"/>
        <v>44</v>
      </c>
      <c r="F28" s="23">
        <f t="shared" si="10"/>
        <v>13</v>
      </c>
      <c r="G28" s="23">
        <f t="shared" si="10"/>
        <v>10</v>
      </c>
      <c r="H28" s="23">
        <f t="shared" si="10"/>
        <v>10</v>
      </c>
      <c r="I28" s="23">
        <f t="shared" si="10"/>
        <v>10</v>
      </c>
      <c r="J28" s="23">
        <f t="shared" si="10"/>
        <v>10</v>
      </c>
      <c r="K28" s="23">
        <f t="shared" si="10"/>
        <v>10</v>
      </c>
      <c r="L28" s="23">
        <f t="shared" si="10"/>
        <v>23</v>
      </c>
      <c r="M28" s="24">
        <f t="shared" si="10"/>
        <v>25</v>
      </c>
      <c r="N28" s="22">
        <f t="shared" si="7"/>
        <v>10</v>
      </c>
      <c r="O28" s="23">
        <f t="shared" si="8"/>
        <v>77</v>
      </c>
      <c r="P28" s="25">
        <f t="shared" si="9"/>
        <v>0.88505747126436785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50</v>
      </c>
      <c r="B29" s="14" t="s">
        <v>29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4" t="s">
        <v>64</v>
      </c>
      <c r="B30" s="14" t="s">
        <v>31</v>
      </c>
      <c r="C30" s="14">
        <f>SUM('By Lot'!C146,'By Lot'!C231,'By Lot'!C248,'By Lot'!C265)</f>
        <v>69</v>
      </c>
      <c r="D30" s="17">
        <f>SUM('By Lot'!D146,'By Lot'!D231,'By Lot'!D248,'By Lot'!D265)</f>
        <v>57</v>
      </c>
      <c r="E30" s="1">
        <f>SUM('By Lot'!E146,'By Lot'!E231,'By Lot'!E248,'By Lot'!E265)</f>
        <v>33</v>
      </c>
      <c r="F30" s="1">
        <f>SUM('By Lot'!F146,'By Lot'!F231,'By Lot'!F248,'By Lot'!F265)</f>
        <v>8</v>
      </c>
      <c r="G30" s="1">
        <f>SUM('By Lot'!G146,'By Lot'!G231,'By Lot'!G248,'By Lot'!G265)</f>
        <v>6</v>
      </c>
      <c r="H30" s="1">
        <f>SUM('By Lot'!H146,'By Lot'!H231,'By Lot'!H248,'By Lot'!H265)</f>
        <v>6</v>
      </c>
      <c r="I30" s="1">
        <f>SUM('By Lot'!I146,'By Lot'!I231,'By Lot'!I248,'By Lot'!I265)</f>
        <v>0</v>
      </c>
      <c r="J30" s="1">
        <f>SUM('By Lot'!J146,'By Lot'!J231,'By Lot'!J248,'By Lot'!J265)</f>
        <v>0</v>
      </c>
      <c r="K30" s="1">
        <f>SUM('By Lot'!K146,'By Lot'!K231,'By Lot'!K248,'By Lot'!K265)</f>
        <v>0</v>
      </c>
      <c r="L30" s="1">
        <f>SUM('By Lot'!L146,'By Lot'!L231,'By Lot'!L248,'By Lot'!L265)</f>
        <v>3</v>
      </c>
      <c r="M30" s="18">
        <f>SUM('By Lot'!M146,'By Lot'!M231,'By Lot'!M248,'By Lot'!M265)</f>
        <v>6</v>
      </c>
      <c r="N30" s="17">
        <f t="shared" ref="N30:N32" si="11">MIN(D30:M30)</f>
        <v>0</v>
      </c>
      <c r="O30" s="1">
        <f t="shared" ref="O30:O32" si="12">C30-N30</f>
        <v>69</v>
      </c>
      <c r="P30" s="19">
        <f t="shared" ref="P30:P32" si="13">O30/C30</f>
        <v>1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4"/>
      <c r="B31" s="14" t="s">
        <v>34</v>
      </c>
      <c r="C31" s="14">
        <f>SUM('By Lot'!C147,'By Lot'!C232,'By Lot'!C249,'By Lot'!C266)</f>
        <v>68</v>
      </c>
      <c r="D31" s="17">
        <f>SUM('By Lot'!D147,'By Lot'!D232,'By Lot'!D249,'By Lot'!D266)</f>
        <v>55</v>
      </c>
      <c r="E31" s="1">
        <f>SUM('By Lot'!E147,'By Lot'!E232,'By Lot'!E249,'By Lot'!E266)</f>
        <v>41</v>
      </c>
      <c r="F31" s="1">
        <f>SUM('By Lot'!F147,'By Lot'!F232,'By Lot'!F249,'By Lot'!F266)</f>
        <v>20</v>
      </c>
      <c r="G31" s="1">
        <f>SUM('By Lot'!G147,'By Lot'!G232,'By Lot'!G249,'By Lot'!G266)</f>
        <v>11</v>
      </c>
      <c r="H31" s="1">
        <f>SUM('By Lot'!H147,'By Lot'!H232,'By Lot'!H249,'By Lot'!H266)</f>
        <v>9</v>
      </c>
      <c r="I31" s="1">
        <f>SUM('By Lot'!I147,'By Lot'!I232,'By Lot'!I249,'By Lot'!I266)</f>
        <v>6</v>
      </c>
      <c r="J31" s="1">
        <f>SUM('By Lot'!J147,'By Lot'!J232,'By Lot'!J249,'By Lot'!J266)</f>
        <v>8</v>
      </c>
      <c r="K31" s="1">
        <f>SUM('By Lot'!K147,'By Lot'!K232,'By Lot'!K249,'By Lot'!K266)</f>
        <v>10</v>
      </c>
      <c r="L31" s="1">
        <f>SUM('By Lot'!L147,'By Lot'!L232,'By Lot'!L249,'By Lot'!L266)</f>
        <v>16</v>
      </c>
      <c r="M31" s="18">
        <f>SUM('By Lot'!M147,'By Lot'!M232,'By Lot'!M249,'By Lot'!M266)</f>
        <v>17</v>
      </c>
      <c r="N31" s="17">
        <f t="shared" si="11"/>
        <v>6</v>
      </c>
      <c r="O31" s="1">
        <f t="shared" si="12"/>
        <v>62</v>
      </c>
      <c r="P31" s="19">
        <f t="shared" si="13"/>
        <v>0.91176470588235292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4"/>
      <c r="B32" s="14" t="s">
        <v>37</v>
      </c>
      <c r="C32" s="14">
        <f>SUM('By Lot'!C148:C149,'By Lot'!C233:C234,'By Lot'!C250:C251,'By Lot'!C267:C268)</f>
        <v>2</v>
      </c>
      <c r="D32" s="17">
        <f>SUM('By Lot'!D148:D149,'By Lot'!D233:D234,'By Lot'!D250:D251,'By Lot'!D267:D268)</f>
        <v>2</v>
      </c>
      <c r="E32" s="1">
        <f>SUM('By Lot'!E148:E149,'By Lot'!E233:E234,'By Lot'!E250:E251,'By Lot'!E267:E268)</f>
        <v>3</v>
      </c>
      <c r="F32" s="1">
        <f>SUM('By Lot'!F148:F149,'By Lot'!F233:F234,'By Lot'!F250:F251,'By Lot'!F267:F268)</f>
        <v>3</v>
      </c>
      <c r="G32" s="1">
        <f>SUM('By Lot'!G148:G149,'By Lot'!G233:G234,'By Lot'!G250:G251,'By Lot'!G267:G268)</f>
        <v>3</v>
      </c>
      <c r="H32" s="1">
        <f>SUM('By Lot'!H148:H149,'By Lot'!H233:H234,'By Lot'!H250:H251,'By Lot'!H267:H268)</f>
        <v>3</v>
      </c>
      <c r="I32" s="1">
        <f>SUM('By Lot'!I148:I149,'By Lot'!I233:I234,'By Lot'!I250:I251,'By Lot'!I267:I268)</f>
        <v>3</v>
      </c>
      <c r="J32" s="1">
        <f>SUM('By Lot'!J148:J149,'By Lot'!J233:J234,'By Lot'!J250:J251,'By Lot'!J267:J268)</f>
        <v>3</v>
      </c>
      <c r="K32" s="1">
        <f>SUM('By Lot'!K148:K149,'By Lot'!K233:K234,'By Lot'!K250:K251,'By Lot'!K267:K268)</f>
        <v>3</v>
      </c>
      <c r="L32" s="1">
        <f>SUM('By Lot'!L148:L149,'By Lot'!L233:L234,'By Lot'!L250:L251,'By Lot'!L267:L268)</f>
        <v>3</v>
      </c>
      <c r="M32" s="18">
        <f>SUM('By Lot'!M148:M149,'By Lot'!M233:M234,'By Lot'!M250:M251,'By Lot'!M267:M268)</f>
        <v>3</v>
      </c>
      <c r="N32" s="17">
        <f t="shared" si="11"/>
        <v>2</v>
      </c>
      <c r="O32" s="1">
        <f t="shared" si="12"/>
        <v>0</v>
      </c>
      <c r="P32" s="19">
        <f t="shared" si="13"/>
        <v>0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4"/>
      <c r="B33" s="14" t="s">
        <v>39</v>
      </c>
      <c r="C33" s="14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4"/>
      <c r="B34" s="14" t="s">
        <v>40</v>
      </c>
      <c r="C34" s="14">
        <f>SUM('By Lot'!C151:C156,'By Lot'!C236:C241,'By Lot'!C253:C258,'By Lot'!C270:C275)</f>
        <v>2</v>
      </c>
      <c r="D34" s="17">
        <f>SUM('By Lot'!D151:D156,'By Lot'!D236:D241,'By Lot'!D253:D258,'By Lot'!D270:D275)</f>
        <v>2</v>
      </c>
      <c r="E34" s="1">
        <f>SUM('By Lot'!E151:E156,'By Lot'!E236:E241,'By Lot'!E253:E258,'By Lot'!E270:E275)</f>
        <v>0</v>
      </c>
      <c r="F34" s="1">
        <f>SUM('By Lot'!F151:F156,'By Lot'!F236:F241,'By Lot'!F253:F258,'By Lot'!F270:F275)</f>
        <v>0</v>
      </c>
      <c r="G34" s="1">
        <f>SUM('By Lot'!G151:G156,'By Lot'!G236:G241,'By Lot'!G253:G258,'By Lot'!G270:G275)</f>
        <v>0</v>
      </c>
      <c r="H34" s="1">
        <f>SUM('By Lot'!H151:H156,'By Lot'!H236:H241,'By Lot'!H253:H258,'By Lot'!H270:H275)</f>
        <v>0</v>
      </c>
      <c r="I34" s="1">
        <f>SUM('By Lot'!I151:I156,'By Lot'!I236:I241,'By Lot'!I253:I258,'By Lot'!I270:I275)</f>
        <v>1</v>
      </c>
      <c r="J34" s="1">
        <f>SUM('By Lot'!J151:J156,'By Lot'!J236:J241,'By Lot'!J253:J258,'By Lot'!J270:J275)</f>
        <v>1</v>
      </c>
      <c r="K34" s="1">
        <f>SUM('By Lot'!K151:K156,'By Lot'!K236:K241,'By Lot'!K253:K258,'By Lot'!K270:K275)</f>
        <v>1</v>
      </c>
      <c r="L34" s="1">
        <f>SUM('By Lot'!L151:L156,'By Lot'!L236:L241,'By Lot'!L253:L258,'By Lot'!L270:L275)</f>
        <v>1</v>
      </c>
      <c r="M34" s="18">
        <f>SUM('By Lot'!M151:M156,'By Lot'!M236:M241,'By Lot'!M253:M258,'By Lot'!M270:M275)</f>
        <v>1</v>
      </c>
      <c r="N34" s="17">
        <f t="shared" ref="N34:N35" si="14">MIN(D34:M34)</f>
        <v>0</v>
      </c>
      <c r="O34" s="1">
        <f t="shared" ref="O34:O35" si="15">C34-N34</f>
        <v>2</v>
      </c>
      <c r="P34" s="19">
        <f t="shared" ref="P34:P35" si="16">O34/C34</f>
        <v>1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4"/>
      <c r="B35" s="14" t="s">
        <v>41</v>
      </c>
      <c r="C35" s="14">
        <f>SUM('By Lot'!C157,'By Lot'!C242,'By Lot'!C259,'By Lot'!C276)</f>
        <v>6</v>
      </c>
      <c r="D35" s="17">
        <f>SUM('By Lot'!D157,'By Lot'!D242,'By Lot'!D259,'By Lot'!D276)</f>
        <v>6</v>
      </c>
      <c r="E35" s="1">
        <f>SUM('By Lot'!E157,'By Lot'!E242,'By Lot'!E259,'By Lot'!E276)</f>
        <v>6</v>
      </c>
      <c r="F35" s="1">
        <f>SUM('By Lot'!F157,'By Lot'!F242,'By Lot'!F259,'By Lot'!F276)</f>
        <v>5</v>
      </c>
      <c r="G35" s="1">
        <f>SUM('By Lot'!G157,'By Lot'!G242,'By Lot'!G259,'By Lot'!G276)</f>
        <v>5</v>
      </c>
      <c r="H35" s="1">
        <f>SUM('By Lot'!H157,'By Lot'!H242,'By Lot'!H259,'By Lot'!H276)</f>
        <v>5</v>
      </c>
      <c r="I35" s="1">
        <f>SUM('By Lot'!I157,'By Lot'!I242,'By Lot'!I259,'By Lot'!I276)</f>
        <v>6</v>
      </c>
      <c r="J35" s="1">
        <f>SUM('By Lot'!J157,'By Lot'!J242,'By Lot'!J259,'By Lot'!J276)</f>
        <v>6</v>
      </c>
      <c r="K35" s="1">
        <f>SUM('By Lot'!K157,'By Lot'!K242,'By Lot'!K259,'By Lot'!K276)</f>
        <v>5</v>
      </c>
      <c r="L35" s="1">
        <f>SUM('By Lot'!L157,'By Lot'!L242,'By Lot'!L259,'By Lot'!L276)</f>
        <v>5</v>
      </c>
      <c r="M35" s="18">
        <f>SUM('By Lot'!M157,'By Lot'!M242,'By Lot'!M259,'By Lot'!M276)</f>
        <v>5</v>
      </c>
      <c r="N35" s="17">
        <f t="shared" si="14"/>
        <v>5</v>
      </c>
      <c r="O35" s="1">
        <f t="shared" si="15"/>
        <v>1</v>
      </c>
      <c r="P35" s="19">
        <f t="shared" si="16"/>
        <v>0.16666666666666666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4"/>
      <c r="B36" s="14" t="s">
        <v>42</v>
      </c>
      <c r="C36" s="14"/>
      <c r="D36" s="17"/>
      <c r="E36" s="1"/>
      <c r="F36" s="1"/>
      <c r="G36" s="1"/>
      <c r="H36" s="1"/>
      <c r="I36" s="1"/>
      <c r="J36" s="1"/>
      <c r="K36" s="1"/>
      <c r="L36" s="1"/>
      <c r="M36" s="18"/>
      <c r="N36" s="17"/>
      <c r="O36" s="1"/>
      <c r="P36" s="19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4"/>
      <c r="B37" s="14" t="s">
        <v>43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4"/>
      <c r="B38" s="14" t="s">
        <v>44</v>
      </c>
      <c r="C38" s="14">
        <f>SUM('By Lot'!C160,'By Lot'!C245,'By Lot'!C262,'By Lot'!C279)</f>
        <v>2</v>
      </c>
      <c r="D38" s="17">
        <f>SUM('By Lot'!D160,'By Lot'!D245,'By Lot'!D262,'By Lot'!D279)</f>
        <v>2</v>
      </c>
      <c r="E38" s="1">
        <f>SUM('By Lot'!E160,'By Lot'!E245,'By Lot'!E262,'By Lot'!E279)</f>
        <v>2</v>
      </c>
      <c r="F38" s="1">
        <f>SUM('By Lot'!F160,'By Lot'!F245,'By Lot'!F262,'By Lot'!F279)</f>
        <v>2</v>
      </c>
      <c r="G38" s="1">
        <f>SUM('By Lot'!G160,'By Lot'!G245,'By Lot'!G262,'By Lot'!G279)</f>
        <v>2</v>
      </c>
      <c r="H38" s="1">
        <f>SUM('By Lot'!H160,'By Lot'!H245,'By Lot'!H262,'By Lot'!H279)</f>
        <v>0</v>
      </c>
      <c r="I38" s="1">
        <f>SUM('By Lot'!I160,'By Lot'!I245,'By Lot'!I262,'By Lot'!I279)</f>
        <v>0</v>
      </c>
      <c r="J38" s="1">
        <f>SUM('By Lot'!J160,'By Lot'!J245,'By Lot'!J262,'By Lot'!J279)</f>
        <v>0</v>
      </c>
      <c r="K38" s="1">
        <f>SUM('By Lot'!K160,'By Lot'!K245,'By Lot'!K262,'By Lot'!K279)</f>
        <v>0</v>
      </c>
      <c r="L38" s="1">
        <f>SUM('By Lot'!L160,'By Lot'!L245,'By Lot'!L262,'By Lot'!L279)</f>
        <v>1</v>
      </c>
      <c r="M38" s="18">
        <f>SUM('By Lot'!M160,'By Lot'!M245,'By Lot'!M262,'By Lot'!M279)</f>
        <v>1</v>
      </c>
      <c r="N38" s="17">
        <f t="shared" ref="N38:N39" si="17">MIN(D38:M38)</f>
        <v>0</v>
      </c>
      <c r="O38" s="1">
        <f t="shared" ref="O38:O39" si="18">C38-N38</f>
        <v>2</v>
      </c>
      <c r="P38" s="19">
        <f t="shared" ref="P38:P39" si="19">O38/C38</f>
        <v>1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20"/>
      <c r="B39" s="21" t="s">
        <v>45</v>
      </c>
      <c r="C39" s="21">
        <f t="shared" ref="C39:M39" si="20">SUM(C29:C38)</f>
        <v>149</v>
      </c>
      <c r="D39" s="22">
        <f t="shared" si="20"/>
        <v>124</v>
      </c>
      <c r="E39" s="23">
        <f t="shared" si="20"/>
        <v>85</v>
      </c>
      <c r="F39" s="23">
        <f t="shared" si="20"/>
        <v>38</v>
      </c>
      <c r="G39" s="23">
        <f t="shared" si="20"/>
        <v>27</v>
      </c>
      <c r="H39" s="23">
        <f t="shared" si="20"/>
        <v>23</v>
      </c>
      <c r="I39" s="23">
        <f t="shared" si="20"/>
        <v>16</v>
      </c>
      <c r="J39" s="23">
        <f t="shared" si="20"/>
        <v>18</v>
      </c>
      <c r="K39" s="23">
        <f t="shared" si="20"/>
        <v>19</v>
      </c>
      <c r="L39" s="23">
        <f t="shared" si="20"/>
        <v>29</v>
      </c>
      <c r="M39" s="24">
        <f t="shared" si="20"/>
        <v>33</v>
      </c>
      <c r="N39" s="22">
        <f t="shared" si="17"/>
        <v>16</v>
      </c>
      <c r="O39" s="23">
        <f t="shared" si="18"/>
        <v>133</v>
      </c>
      <c r="P39" s="25">
        <f t="shared" si="19"/>
        <v>0.89261744966442957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68</v>
      </c>
      <c r="B40" s="30" t="s">
        <v>29</v>
      </c>
      <c r="C40" s="14"/>
      <c r="D40" s="17"/>
      <c r="E40" s="1"/>
      <c r="F40" s="1"/>
      <c r="G40" s="1"/>
      <c r="H40" s="1"/>
      <c r="I40" s="1"/>
      <c r="J40" s="1"/>
      <c r="K40" s="1"/>
      <c r="L40" s="1"/>
      <c r="M40" s="18"/>
      <c r="N40" s="17"/>
      <c r="O40" s="1"/>
      <c r="P40" s="19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4"/>
      <c r="B41" s="30" t="s">
        <v>31</v>
      </c>
      <c r="C41" s="14"/>
      <c r="D41" s="17"/>
      <c r="E41" s="1"/>
      <c r="F41" s="1"/>
      <c r="G41" s="1"/>
      <c r="H41" s="1"/>
      <c r="I41" s="1"/>
      <c r="J41" s="1"/>
      <c r="K41" s="1"/>
      <c r="L41" s="1"/>
      <c r="M41" s="18"/>
      <c r="N41" s="17"/>
      <c r="O41" s="1"/>
      <c r="P41" s="19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4"/>
      <c r="B42" s="14" t="s">
        <v>34</v>
      </c>
      <c r="C42" s="14">
        <f>SUM('By Lot'!C283,'By Lot'!C300)</f>
        <v>71</v>
      </c>
      <c r="D42" s="17">
        <f>SUM('By Lot'!D283,'By Lot'!D300)</f>
        <v>49</v>
      </c>
      <c r="E42" s="1">
        <f>SUM('By Lot'!E283,'By Lot'!E300)</f>
        <v>36</v>
      </c>
      <c r="F42" s="1">
        <f>SUM('By Lot'!F283,'By Lot'!F300)</f>
        <v>22</v>
      </c>
      <c r="G42" s="1">
        <f>SUM('By Lot'!G283,'By Lot'!G300)</f>
        <v>21</v>
      </c>
      <c r="H42" s="1">
        <f>SUM('By Lot'!H283,'By Lot'!H300)</f>
        <v>18</v>
      </c>
      <c r="I42" s="1">
        <f>SUM('By Lot'!I283,'By Lot'!I300)</f>
        <v>17</v>
      </c>
      <c r="J42" s="1">
        <f>SUM('By Lot'!J283,'By Lot'!J300)</f>
        <v>20</v>
      </c>
      <c r="K42" s="1">
        <f>SUM('By Lot'!K283,'By Lot'!K300)</f>
        <v>22</v>
      </c>
      <c r="L42" s="1">
        <f>SUM('By Lot'!L283,'By Lot'!L300)</f>
        <v>20</v>
      </c>
      <c r="M42" s="18">
        <f>SUM('By Lot'!M283,'By Lot'!M300)</f>
        <v>26</v>
      </c>
      <c r="N42" s="17">
        <f>MIN(D42:M42)</f>
        <v>17</v>
      </c>
      <c r="O42" s="1">
        <f>C42-N42</f>
        <v>54</v>
      </c>
      <c r="P42" s="19">
        <f>O42/C42</f>
        <v>0.76056338028169013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4"/>
      <c r="B43" s="14" t="s">
        <v>37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4"/>
      <c r="B44" s="14" t="s">
        <v>39</v>
      </c>
      <c r="C44" s="14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4"/>
      <c r="B45" s="14" t="s">
        <v>40</v>
      </c>
      <c r="C45" s="14">
        <f>SUM('By Lot'!C287:C292,'By Lot'!C304:C309)</f>
        <v>260</v>
      </c>
      <c r="D45" s="17">
        <f>SUM('By Lot'!D287:D292,'By Lot'!D304:D309)</f>
        <v>253</v>
      </c>
      <c r="E45" s="1">
        <f>SUM('By Lot'!E287:E292,'By Lot'!E304:E309)</f>
        <v>232</v>
      </c>
      <c r="F45" s="1">
        <f>SUM('By Lot'!F287:F292,'By Lot'!F304:F309)</f>
        <v>193</v>
      </c>
      <c r="G45" s="1">
        <f>SUM('By Lot'!G287:G292,'By Lot'!G304:G309)</f>
        <v>160</v>
      </c>
      <c r="H45" s="1">
        <f>SUM('By Lot'!H287:H292,'By Lot'!H304:H309)</f>
        <v>149</v>
      </c>
      <c r="I45" s="1">
        <f>SUM('By Lot'!I287:I292,'By Lot'!I304:I309)</f>
        <v>132</v>
      </c>
      <c r="J45" s="1">
        <f>SUM('By Lot'!J287:J292,'By Lot'!J304:J309)</f>
        <v>126</v>
      </c>
      <c r="K45" s="1">
        <f>SUM('By Lot'!K287:K292,'By Lot'!K304:K309)</f>
        <v>128</v>
      </c>
      <c r="L45" s="1">
        <f>SUM('By Lot'!L287:L292,'By Lot'!L304:L309)</f>
        <v>151</v>
      </c>
      <c r="M45" s="18">
        <f>SUM('By Lot'!M287:M292,'By Lot'!M304:M309)</f>
        <v>161</v>
      </c>
      <c r="N45" s="17">
        <f t="shared" ref="N45:N46" si="21">MIN(D45:M45)</f>
        <v>126</v>
      </c>
      <c r="O45" s="1">
        <f t="shared" ref="O45:O46" si="22">C45-N45</f>
        <v>134</v>
      </c>
      <c r="P45" s="19">
        <f t="shared" ref="P45:P46" si="23">O45/C45</f>
        <v>0.51538461538461533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4"/>
      <c r="B46" s="14" t="s">
        <v>41</v>
      </c>
      <c r="C46" s="14">
        <f>SUM('By Lot'!C293,'By Lot'!C310)</f>
        <v>9</v>
      </c>
      <c r="D46" s="17">
        <f>SUM('By Lot'!D293,'By Lot'!D310)</f>
        <v>9</v>
      </c>
      <c r="E46" s="1">
        <f>SUM('By Lot'!E293,'By Lot'!E310)</f>
        <v>9</v>
      </c>
      <c r="F46" s="1">
        <f>SUM('By Lot'!F293,'By Lot'!F310)</f>
        <v>9</v>
      </c>
      <c r="G46" s="1">
        <f>SUM('By Lot'!G293,'By Lot'!G310)</f>
        <v>6</v>
      </c>
      <c r="H46" s="1">
        <f>SUM('By Lot'!H293,'By Lot'!H310)</f>
        <v>6</v>
      </c>
      <c r="I46" s="1">
        <f>SUM('By Lot'!I293,'By Lot'!I310)</f>
        <v>2</v>
      </c>
      <c r="J46" s="1">
        <f>SUM('By Lot'!J293,'By Lot'!J310)</f>
        <v>3</v>
      </c>
      <c r="K46" s="1">
        <f>SUM('By Lot'!K293,'By Lot'!K310)</f>
        <v>5</v>
      </c>
      <c r="L46" s="1">
        <f>SUM('By Lot'!L293,'By Lot'!L310)</f>
        <v>6</v>
      </c>
      <c r="M46" s="18">
        <f>SUM('By Lot'!M293,'By Lot'!M310)</f>
        <v>6</v>
      </c>
      <c r="N46" s="17">
        <f t="shared" si="21"/>
        <v>2</v>
      </c>
      <c r="O46" s="1">
        <f t="shared" si="22"/>
        <v>7</v>
      </c>
      <c r="P46" s="19">
        <f t="shared" si="23"/>
        <v>0.77777777777777779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4"/>
      <c r="B47" s="14" t="s">
        <v>42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4"/>
      <c r="B48" s="14" t="s">
        <v>43</v>
      </c>
      <c r="C48" s="14"/>
      <c r="D48" s="17"/>
      <c r="E48" s="1"/>
      <c r="F48" s="1"/>
      <c r="G48" s="1"/>
      <c r="H48" s="1"/>
      <c r="I48" s="1"/>
      <c r="J48" s="1"/>
      <c r="K48" s="1"/>
      <c r="L48" s="1"/>
      <c r="M48" s="18"/>
      <c r="N48" s="17"/>
      <c r="O48" s="1"/>
      <c r="P48" s="1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4"/>
      <c r="B49" s="14" t="s">
        <v>44</v>
      </c>
      <c r="C49" s="14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45</v>
      </c>
      <c r="C50" s="21">
        <f t="shared" ref="C50:M50" si="24">SUM(C40:C49)</f>
        <v>340</v>
      </c>
      <c r="D50" s="22">
        <f t="shared" si="24"/>
        <v>311</v>
      </c>
      <c r="E50" s="23">
        <f t="shared" si="24"/>
        <v>277</v>
      </c>
      <c r="F50" s="23">
        <f t="shared" si="24"/>
        <v>224</v>
      </c>
      <c r="G50" s="23">
        <f t="shared" si="24"/>
        <v>187</v>
      </c>
      <c r="H50" s="23">
        <f t="shared" si="24"/>
        <v>173</v>
      </c>
      <c r="I50" s="23">
        <f t="shared" si="24"/>
        <v>151</v>
      </c>
      <c r="J50" s="23">
        <f t="shared" si="24"/>
        <v>149</v>
      </c>
      <c r="K50" s="23">
        <f t="shared" si="24"/>
        <v>155</v>
      </c>
      <c r="L50" s="23">
        <f t="shared" si="24"/>
        <v>177</v>
      </c>
      <c r="M50" s="24">
        <f t="shared" si="24"/>
        <v>193</v>
      </c>
      <c r="N50" s="22">
        <f>MIN(D50:M50)</f>
        <v>149</v>
      </c>
      <c r="O50" s="23">
        <f>C50-N50</f>
        <v>191</v>
      </c>
      <c r="P50" s="25">
        <f>O50/C50</f>
        <v>0.56176470588235294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6" t="s">
        <v>71</v>
      </c>
      <c r="B51" s="14" t="s">
        <v>29</v>
      </c>
      <c r="C51" s="14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7" t="s">
        <v>72</v>
      </c>
      <c r="B52" s="14" t="s">
        <v>31</v>
      </c>
      <c r="C52" s="14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7"/>
      <c r="B53" s="14" t="s">
        <v>34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7"/>
      <c r="B54" s="14" t="s">
        <v>37</v>
      </c>
      <c r="C54" s="14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7"/>
      <c r="B55" s="14" t="s">
        <v>39</v>
      </c>
      <c r="C55" s="14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7"/>
      <c r="B56" s="14" t="s">
        <v>40</v>
      </c>
      <c r="C56" s="14">
        <f>SUM('By Lot'!C372:C377)</f>
        <v>8</v>
      </c>
      <c r="D56" s="17">
        <f>SUM('By Lot'!D372:D377)</f>
        <v>7</v>
      </c>
      <c r="E56" s="1">
        <f>SUM('By Lot'!E372:E377)</f>
        <v>3</v>
      </c>
      <c r="F56" s="1">
        <f>SUM('By Lot'!F372:F377)</f>
        <v>3</v>
      </c>
      <c r="G56" s="1">
        <f>SUM('By Lot'!G372:G377)</f>
        <v>2</v>
      </c>
      <c r="H56" s="1">
        <f>SUM('By Lot'!H372:H377)</f>
        <v>1</v>
      </c>
      <c r="I56" s="1">
        <f>SUM('By Lot'!I372:I377)</f>
        <v>3</v>
      </c>
      <c r="J56" s="1">
        <f>SUM('By Lot'!J372:J377)</f>
        <v>3</v>
      </c>
      <c r="K56" s="1">
        <f>SUM('By Lot'!K372:K377)</f>
        <v>5</v>
      </c>
      <c r="L56" s="1">
        <f>SUM('By Lot'!L372:L377)</f>
        <v>2</v>
      </c>
      <c r="M56" s="18">
        <f>SUM('By Lot'!M372:M377)</f>
        <v>2</v>
      </c>
      <c r="N56" s="17">
        <f t="shared" ref="N56:N57" si="25">MIN(D56:M56)</f>
        <v>1</v>
      </c>
      <c r="O56" s="1">
        <f t="shared" ref="O56:O57" si="26">C56-N56</f>
        <v>7</v>
      </c>
      <c r="P56" s="19">
        <f t="shared" ref="P56:P57" si="27">O56/C56</f>
        <v>0.875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7"/>
      <c r="B57" s="14" t="s">
        <v>41</v>
      </c>
      <c r="C57" s="14">
        <f>SUM('By Lot'!C378)</f>
        <v>2</v>
      </c>
      <c r="D57" s="17">
        <f>SUM('By Lot'!D378)</f>
        <v>2</v>
      </c>
      <c r="E57" s="1">
        <f>SUM('By Lot'!E378)</f>
        <v>1</v>
      </c>
      <c r="F57" s="1">
        <f>SUM('By Lot'!F378)</f>
        <v>1</v>
      </c>
      <c r="G57" s="1">
        <f>SUM('By Lot'!G378)</f>
        <v>2</v>
      </c>
      <c r="H57" s="1">
        <f>SUM('By Lot'!H378)</f>
        <v>2</v>
      </c>
      <c r="I57" s="1">
        <f>SUM('By Lot'!I378)</f>
        <v>2</v>
      </c>
      <c r="J57" s="1">
        <f>SUM('By Lot'!J378)</f>
        <v>2</v>
      </c>
      <c r="K57" s="1">
        <f>SUM('By Lot'!K378)</f>
        <v>2</v>
      </c>
      <c r="L57" s="1">
        <f>SUM('By Lot'!L378)</f>
        <v>2</v>
      </c>
      <c r="M57" s="18">
        <f>SUM('By Lot'!M378)</f>
        <v>2</v>
      </c>
      <c r="N57" s="17">
        <f t="shared" si="25"/>
        <v>1</v>
      </c>
      <c r="O57" s="1">
        <f t="shared" si="26"/>
        <v>1</v>
      </c>
      <c r="P57" s="19">
        <f t="shared" si="27"/>
        <v>0.5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7"/>
      <c r="B58" s="14" t="s">
        <v>42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7"/>
      <c r="B59" s="14" t="s">
        <v>43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7"/>
      <c r="B60" s="14" t="s">
        <v>44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6"/>
      <c r="B61" s="21" t="s">
        <v>45</v>
      </c>
      <c r="C61" s="21">
        <f t="shared" ref="C61:M61" si="28">SUM(C51:C60)</f>
        <v>10</v>
      </c>
      <c r="D61" s="22">
        <f t="shared" si="28"/>
        <v>9</v>
      </c>
      <c r="E61" s="23">
        <f t="shared" si="28"/>
        <v>4</v>
      </c>
      <c r="F61" s="23">
        <f t="shared" si="28"/>
        <v>4</v>
      </c>
      <c r="G61" s="23">
        <f t="shared" si="28"/>
        <v>4</v>
      </c>
      <c r="H61" s="23">
        <f t="shared" si="28"/>
        <v>3</v>
      </c>
      <c r="I61" s="23">
        <f t="shared" si="28"/>
        <v>5</v>
      </c>
      <c r="J61" s="23">
        <f t="shared" si="28"/>
        <v>5</v>
      </c>
      <c r="K61" s="23">
        <f t="shared" si="28"/>
        <v>7</v>
      </c>
      <c r="L61" s="23">
        <f t="shared" si="28"/>
        <v>4</v>
      </c>
      <c r="M61" s="24">
        <f t="shared" si="28"/>
        <v>4</v>
      </c>
      <c r="N61" s="22">
        <f t="shared" ref="N61:N74" si="29">MIN(D61:M61)</f>
        <v>3</v>
      </c>
      <c r="O61" s="23">
        <f t="shared" ref="O61:O74" si="30">C61-N61</f>
        <v>7</v>
      </c>
      <c r="P61" s="25">
        <f t="shared" ref="P61:P74" si="31">O61/C61</f>
        <v>0.7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73</v>
      </c>
      <c r="B62" s="14" t="s">
        <v>29</v>
      </c>
      <c r="C62" s="14">
        <f>SUM('By Lot'!C315,'By Lot'!C332,'By Lot'!C349,'By Lot'!C383,'By Lot'!C400,'By Lot'!C417,'By Lot'!C434,'By Lot'!C451,'By Lot'!C468,'By Lot'!C519)</f>
        <v>305</v>
      </c>
      <c r="D62" s="17">
        <f>SUM('By Lot'!D315,'By Lot'!D332,'By Lot'!D349,'By Lot'!D383,'By Lot'!D400,'By Lot'!D417,'By Lot'!D434,'By Lot'!D468,'By Lot'!D519)</f>
        <v>222</v>
      </c>
      <c r="E62" s="1">
        <f>SUM('By Lot'!E315,'By Lot'!E332,'By Lot'!E349,'By Lot'!E383,'By Lot'!E400,'By Lot'!E417,'By Lot'!E434,'By Lot'!E468,'By Lot'!E519)</f>
        <v>9</v>
      </c>
      <c r="F62" s="1">
        <f>SUM('By Lot'!F315,'By Lot'!F332,'By Lot'!F349,'By Lot'!F383,'By Lot'!F400,'By Lot'!F417,'By Lot'!F434,'By Lot'!F468,'By Lot'!F519)</f>
        <v>0</v>
      </c>
      <c r="G62" s="1">
        <f>SUM('By Lot'!G315,'By Lot'!G332,'By Lot'!G349,'By Lot'!G383,'By Lot'!G400,'By Lot'!G417,'By Lot'!G434,'By Lot'!G468,'By Lot'!G519)</f>
        <v>0</v>
      </c>
      <c r="H62" s="1">
        <f>SUM('By Lot'!H315,'By Lot'!H332,'By Lot'!H349,'By Lot'!H383,'By Lot'!H400,'By Lot'!H417,'By Lot'!H434,'By Lot'!H468,'By Lot'!H519)</f>
        <v>0</v>
      </c>
      <c r="I62" s="1">
        <f>SUM('By Lot'!I315,'By Lot'!I332,'By Lot'!I349,'By Lot'!I383,'By Lot'!I400,'By Lot'!I417,'By Lot'!I434,'By Lot'!I468,'By Lot'!I519)</f>
        <v>2</v>
      </c>
      <c r="J62" s="1">
        <f>SUM('By Lot'!J315,'By Lot'!J332,'By Lot'!J349,'By Lot'!J383,'By Lot'!J400,'By Lot'!J417,'By Lot'!J434,'By Lot'!J468,'By Lot'!J519)</f>
        <v>0</v>
      </c>
      <c r="K62" s="1">
        <f>SUM('By Lot'!K315,'By Lot'!K332,'By Lot'!K349,'By Lot'!K383,'By Lot'!K400,'By Lot'!K417,'By Lot'!K434,'By Lot'!K468,'By Lot'!K519)</f>
        <v>6</v>
      </c>
      <c r="L62" s="1">
        <f>SUM('By Lot'!L315,'By Lot'!L332,'By Lot'!L349,'By Lot'!L383,'By Lot'!L400,'By Lot'!L417,'By Lot'!L434,'By Lot'!L468,'By Lot'!L519)</f>
        <v>9</v>
      </c>
      <c r="M62" s="18">
        <f>SUM('By Lot'!M315,'By Lot'!M332,'By Lot'!M349,'By Lot'!M383,'By Lot'!M400,'By Lot'!M417,'By Lot'!M434,'By Lot'!M468,'By Lot'!M519)</f>
        <v>14</v>
      </c>
      <c r="N62" s="17">
        <f t="shared" si="29"/>
        <v>0</v>
      </c>
      <c r="O62" s="1">
        <f t="shared" si="30"/>
        <v>305</v>
      </c>
      <c r="P62" s="19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4" t="s">
        <v>75</v>
      </c>
      <c r="B63" s="14" t="s">
        <v>31</v>
      </c>
      <c r="C63" s="14">
        <f>SUM('By Lot'!C316,'By Lot'!C333,'By Lot'!C350,'By Lot'!C384,'By Lot'!C401,'By Lot'!C418,'By Lot'!C435,'By Lot'!C452,'By Lot'!C469,'By Lot'!C520)</f>
        <v>425</v>
      </c>
      <c r="D63" s="17">
        <f>SUM('By Lot'!D316,'By Lot'!D333,'By Lot'!D350,'By Lot'!D384,'By Lot'!D401,'By Lot'!D418,'By Lot'!D435,'By Lot'!D469,'By Lot'!D520)</f>
        <v>241</v>
      </c>
      <c r="E63" s="1">
        <f>SUM('By Lot'!E316,'By Lot'!E333,'By Lot'!E350,'By Lot'!E384,'By Lot'!E401,'By Lot'!E418,'By Lot'!E435,'By Lot'!E469,'By Lot'!E520)</f>
        <v>0</v>
      </c>
      <c r="F63" s="1">
        <f>SUM('By Lot'!F316,'By Lot'!F333,'By Lot'!F350,'By Lot'!F384,'By Lot'!F401,'By Lot'!F418,'By Lot'!F435,'By Lot'!F469,'By Lot'!F520)</f>
        <v>0</v>
      </c>
      <c r="G63" s="1">
        <f>SUM('By Lot'!G316,'By Lot'!G333,'By Lot'!G350,'By Lot'!G384,'By Lot'!G401,'By Lot'!G418,'By Lot'!G435,'By Lot'!G469,'By Lot'!G520)</f>
        <v>0</v>
      </c>
      <c r="H63" s="1">
        <f>SUM('By Lot'!H316,'By Lot'!H333,'By Lot'!H350,'By Lot'!H384,'By Lot'!H401,'By Lot'!H418,'By Lot'!H435,'By Lot'!H469,'By Lot'!H520)</f>
        <v>1</v>
      </c>
      <c r="I63" s="1">
        <f>SUM('By Lot'!I316,'By Lot'!I333,'By Lot'!I350,'By Lot'!I384,'By Lot'!I401,'By Lot'!I418,'By Lot'!I435,'By Lot'!I469,'By Lot'!I520)</f>
        <v>2</v>
      </c>
      <c r="J63" s="1">
        <f>SUM('By Lot'!J316,'By Lot'!J333,'By Lot'!J350,'By Lot'!J384,'By Lot'!J401,'By Lot'!J418,'By Lot'!J435,'By Lot'!J469,'By Lot'!J520)</f>
        <v>0</v>
      </c>
      <c r="K63" s="1">
        <f>SUM('By Lot'!K316,'By Lot'!K333,'By Lot'!K350,'By Lot'!K384,'By Lot'!K401,'By Lot'!K418,'By Lot'!K435,'By Lot'!K469,'By Lot'!K520)</f>
        <v>0</v>
      </c>
      <c r="L63" s="1">
        <f>SUM('By Lot'!L316,'By Lot'!L333,'By Lot'!L350,'By Lot'!L384,'By Lot'!L401,'By Lot'!L418,'By Lot'!L435,'By Lot'!L469,'By Lot'!L520)</f>
        <v>8</v>
      </c>
      <c r="M63" s="18">
        <f>SUM('By Lot'!M316,'By Lot'!M333,'By Lot'!M350,'By Lot'!M384,'By Lot'!M401,'By Lot'!M418,'By Lot'!M435,'By Lot'!M469,'By Lot'!M520)</f>
        <v>18</v>
      </c>
      <c r="N63" s="17">
        <f t="shared" si="29"/>
        <v>0</v>
      </c>
      <c r="O63" s="1">
        <f t="shared" si="30"/>
        <v>425</v>
      </c>
      <c r="P63" s="19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4"/>
      <c r="B64" s="14" t="s">
        <v>34</v>
      </c>
      <c r="C64" s="14">
        <f>SUM('By Lot'!C317,'By Lot'!C334,'By Lot'!C351,'By Lot'!C385,'By Lot'!C402,'By Lot'!C419,'By Lot'!C436,'By Lot'!C453,'By Lot'!C470,'By Lot'!C521)</f>
        <v>38</v>
      </c>
      <c r="D64" s="17">
        <f>SUM('By Lot'!D317,'By Lot'!D334,'By Lot'!D351,'By Lot'!D385,'By Lot'!D402,'By Lot'!D419,'By Lot'!D436,'By Lot'!D470,'By Lot'!D521)</f>
        <v>0</v>
      </c>
      <c r="E64" s="1">
        <f>SUM('By Lot'!E317,'By Lot'!E334,'By Lot'!E351,'By Lot'!E385,'By Lot'!E402,'By Lot'!E419,'By Lot'!E436,'By Lot'!E470,'By Lot'!E521)</f>
        <v>0</v>
      </c>
      <c r="F64" s="1">
        <f>SUM('By Lot'!F317,'By Lot'!F334,'By Lot'!F351,'By Lot'!F385,'By Lot'!F402,'By Lot'!F419,'By Lot'!F436,'By Lot'!F470,'By Lot'!F521)</f>
        <v>0</v>
      </c>
      <c r="G64" s="1">
        <f>SUM('By Lot'!G317,'By Lot'!G334,'By Lot'!G351,'By Lot'!G385,'By Lot'!G402,'By Lot'!G419,'By Lot'!G436,'By Lot'!G470,'By Lot'!G521)</f>
        <v>0</v>
      </c>
      <c r="H64" s="1">
        <f>SUM('By Lot'!H317,'By Lot'!H334,'By Lot'!H351,'By Lot'!H385,'By Lot'!H402,'By Lot'!H419,'By Lot'!H436,'By Lot'!H470,'By Lot'!H521)</f>
        <v>0</v>
      </c>
      <c r="I64" s="1">
        <f>SUM('By Lot'!I317,'By Lot'!I334,'By Lot'!I351,'By Lot'!I385,'By Lot'!I402,'By Lot'!I419,'By Lot'!I436,'By Lot'!I470,'By Lot'!I521)</f>
        <v>0</v>
      </c>
      <c r="J64" s="1">
        <f>SUM('By Lot'!J317,'By Lot'!J334,'By Lot'!J351,'By Lot'!J385,'By Lot'!J402,'By Lot'!J419,'By Lot'!J436,'By Lot'!J470,'By Lot'!J521)</f>
        <v>0</v>
      </c>
      <c r="K64" s="1">
        <f>SUM('By Lot'!K317,'By Lot'!K334,'By Lot'!K351,'By Lot'!K385,'By Lot'!K402,'By Lot'!K419,'By Lot'!K436,'By Lot'!K470,'By Lot'!K521)</f>
        <v>1</v>
      </c>
      <c r="L64" s="1">
        <f>SUM('By Lot'!L317,'By Lot'!L334,'By Lot'!L351,'By Lot'!L385,'By Lot'!L402,'By Lot'!L419,'By Lot'!L436,'By Lot'!L470,'By Lot'!L521)</f>
        <v>0</v>
      </c>
      <c r="M64" s="18">
        <f>SUM('By Lot'!M317,'By Lot'!M334,'By Lot'!M351,'By Lot'!M385,'By Lot'!M402,'By Lot'!M419,'By Lot'!M436,'By Lot'!M470,'By Lot'!M521)</f>
        <v>0</v>
      </c>
      <c r="N64" s="17">
        <f t="shared" si="29"/>
        <v>0</v>
      </c>
      <c r="O64" s="1">
        <f t="shared" si="30"/>
        <v>38</v>
      </c>
      <c r="P64" s="19">
        <f t="shared" si="31"/>
        <v>1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4"/>
      <c r="B65" s="14" t="s">
        <v>37</v>
      </c>
      <c r="C65" s="14">
        <f>SUM('By Lot'!C318:C319,'By Lot'!C335:C336,'By Lot'!C352:C353,'By Lot'!C386:C387,'By Lot'!C403:C404,'By Lot'!C420:C421,'By Lot'!C437:C438,'By Lot'!C454:C455,'By Lot'!C471:C472,'By Lot'!C522:C523)</f>
        <v>17</v>
      </c>
      <c r="D65" s="17">
        <f>SUM('By Lot'!D318:D319,'By Lot'!D335:D336,'By Lot'!D352:D353,'By Lot'!D386:D387,'By Lot'!D403:D404,'By Lot'!D420:D421,'By Lot'!D437:D438,'By Lot'!D471:D472,'By Lot'!D522:D523)</f>
        <v>7</v>
      </c>
      <c r="E65" s="1">
        <f>SUM('By Lot'!E318:E319,'By Lot'!E335:E336,'By Lot'!E352:E353,'By Lot'!E386:E387,'By Lot'!E403:E404,'By Lot'!E420:E421,'By Lot'!E437:E438,'By Lot'!E471:E472,'By Lot'!E522:E523)</f>
        <v>3</v>
      </c>
      <c r="F65" s="1">
        <f>SUM('By Lot'!F318:F319,'By Lot'!F335:F336,'By Lot'!F352:F353,'By Lot'!F386:F387,'By Lot'!F403:F404,'By Lot'!F420:F421,'By Lot'!F437:F438,'By Lot'!F471:F472,'By Lot'!F522:F523)</f>
        <v>4</v>
      </c>
      <c r="G65" s="1">
        <f>SUM('By Lot'!G318:G319,'By Lot'!G335:G336,'By Lot'!G352:G353,'By Lot'!G386:G387,'By Lot'!G403:G404,'By Lot'!G420:G421,'By Lot'!G437:G438,'By Lot'!G471:G472,'By Lot'!G522:G523)</f>
        <v>3</v>
      </c>
      <c r="H65" s="1">
        <f>SUM('By Lot'!H318:H319,'By Lot'!H335:H336,'By Lot'!H352:H353,'By Lot'!H386:H387,'By Lot'!H403:H404,'By Lot'!H420:H421,'By Lot'!H437:H438,'By Lot'!H471:H472,'By Lot'!H522:H523)</f>
        <v>1</v>
      </c>
      <c r="I65" s="1">
        <f>SUM('By Lot'!I318:I319,'By Lot'!I335:I336,'By Lot'!I352:I353,'By Lot'!I386:I387,'By Lot'!I403:I404,'By Lot'!I420:I421,'By Lot'!I437:I438,'By Lot'!I471:I472,'By Lot'!I522:I523)</f>
        <v>0</v>
      </c>
      <c r="J65" s="1">
        <f>SUM('By Lot'!J318:J319,'By Lot'!J335:J336,'By Lot'!J352:J353,'By Lot'!J386:J387,'By Lot'!J403:J404,'By Lot'!J420:J421,'By Lot'!J437:J438,'By Lot'!J471:J472,'By Lot'!J522:J523)</f>
        <v>1</v>
      </c>
      <c r="K65" s="1">
        <f>SUM('By Lot'!K318:K319,'By Lot'!K335:K336,'By Lot'!K352:K353,'By Lot'!K386:K387,'By Lot'!K403:K404,'By Lot'!K420:K421,'By Lot'!K437:K438,'By Lot'!K471:K472,'By Lot'!K522:K523)</f>
        <v>3</v>
      </c>
      <c r="L65" s="1">
        <f>SUM('By Lot'!L318:L319,'By Lot'!L335:L336,'By Lot'!L352:L353,'By Lot'!L386:L387,'By Lot'!L403:L404,'By Lot'!L420:L421,'By Lot'!L437:L438,'By Lot'!L471:L472,'By Lot'!L522:L523)</f>
        <v>2</v>
      </c>
      <c r="M65" s="18">
        <f>SUM('By Lot'!M318:M319,'By Lot'!M335:M336,'By Lot'!M352:M353,'By Lot'!M386:M387,'By Lot'!M403:M404,'By Lot'!M420:M421,'By Lot'!M437:M438,'By Lot'!M471:M472,'By Lot'!M522:M523)</f>
        <v>2</v>
      </c>
      <c r="N65" s="17">
        <f t="shared" si="29"/>
        <v>0</v>
      </c>
      <c r="O65" s="1">
        <f t="shared" si="30"/>
        <v>17</v>
      </c>
      <c r="P65" s="19">
        <f t="shared" si="31"/>
        <v>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4"/>
      <c r="B66" s="14" t="s">
        <v>39</v>
      </c>
      <c r="C66" s="14">
        <f>SUM('By Lot'!C320,'By Lot'!C337,'By Lot'!C354,'By Lot'!C388,'By Lot'!C405,'By Lot'!C422,'By Lot'!C439,'By Lot'!C473,'By Lot'!C524)</f>
        <v>12</v>
      </c>
      <c r="D66" s="17">
        <f>SUM('By Lot'!D320,'By Lot'!D337,'By Lot'!D354,'By Lot'!D388,'By Lot'!D405,'By Lot'!D422,'By Lot'!D439,'By Lot'!D473,'By Lot'!D524)</f>
        <v>6</v>
      </c>
      <c r="E66" s="1">
        <f>SUM('By Lot'!E320,'By Lot'!E337,'By Lot'!E354,'By Lot'!E388,'By Lot'!E405,'By Lot'!E422,'By Lot'!E439,'By Lot'!E473,'By Lot'!E524)</f>
        <v>5</v>
      </c>
      <c r="F66" s="1">
        <f>SUM('By Lot'!F320,'By Lot'!F337,'By Lot'!F354,'By Lot'!F388,'By Lot'!F405,'By Lot'!F422,'By Lot'!F439,'By Lot'!F473,'By Lot'!F524)</f>
        <v>6</v>
      </c>
      <c r="G66" s="1">
        <f>SUM('By Lot'!G320,'By Lot'!G337,'By Lot'!G354,'By Lot'!G388,'By Lot'!G405,'By Lot'!G422,'By Lot'!G439,'By Lot'!G473,'By Lot'!G524)</f>
        <v>5</v>
      </c>
      <c r="H66" s="1">
        <f>SUM('By Lot'!H320,'By Lot'!H337,'By Lot'!H354,'By Lot'!H388,'By Lot'!H405,'By Lot'!H422,'By Lot'!H439,'By Lot'!H473,'By Lot'!H524)</f>
        <v>3</v>
      </c>
      <c r="I66" s="1">
        <f>SUM('By Lot'!I320,'By Lot'!I337,'By Lot'!I354,'By Lot'!I388,'By Lot'!I405,'By Lot'!I422,'By Lot'!I439,'By Lot'!I473,'By Lot'!I524)</f>
        <v>6</v>
      </c>
      <c r="J66" s="1">
        <f>SUM('By Lot'!J320,'By Lot'!J337,'By Lot'!J354,'By Lot'!J388,'By Lot'!J405,'By Lot'!J422,'By Lot'!J439,'By Lot'!J473,'By Lot'!J524)</f>
        <v>6</v>
      </c>
      <c r="K66" s="1">
        <f>SUM('By Lot'!K320,'By Lot'!K337,'By Lot'!K354,'By Lot'!K388,'By Lot'!K405,'By Lot'!K422,'By Lot'!K439,'By Lot'!K473,'By Lot'!K524)</f>
        <v>6</v>
      </c>
      <c r="L66" s="1">
        <f>SUM('By Lot'!L320,'By Lot'!L337,'By Lot'!L354,'By Lot'!L388,'By Lot'!L405,'By Lot'!L422,'By Lot'!L439,'By Lot'!L473,'By Lot'!L524)</f>
        <v>5</v>
      </c>
      <c r="M66" s="18">
        <f>SUM('By Lot'!M320,'By Lot'!M337,'By Lot'!M354,'By Lot'!M388,'By Lot'!M405,'By Lot'!M422,'By Lot'!M439,'By Lot'!M473,'By Lot'!M524)</f>
        <v>5</v>
      </c>
      <c r="N66" s="17">
        <f t="shared" si="29"/>
        <v>3</v>
      </c>
      <c r="O66" s="1">
        <f t="shared" si="30"/>
        <v>9</v>
      </c>
      <c r="P66" s="19">
        <f t="shared" si="31"/>
        <v>0.75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4"/>
      <c r="B67" s="14" t="s">
        <v>40</v>
      </c>
      <c r="C67" s="14">
        <f>SUM('By Lot'!C321:C326,'By Lot'!C338:C343,'By Lot'!C355:C360,'By Lot'!C390:C395,'By Lot'!C406:C411,'By Lot'!C423:C428,'By Lot'!C440:C445,'By Lot'!C474:C479,'By Lot'!C525:C530)</f>
        <v>32</v>
      </c>
      <c r="D67" s="17">
        <f>SUM('By Lot'!D321:D326,'By Lot'!D338:D343,'By Lot'!D355:D360,'By Lot'!D390:D395,'By Lot'!D406:D411,'By Lot'!D423:D428,'By Lot'!D440:D445,'By Lot'!D474:D479,'By Lot'!D525:D530)</f>
        <v>20</v>
      </c>
      <c r="E67" s="1">
        <f>SUM('By Lot'!E321:E326,'By Lot'!E338:E343,'By Lot'!E355:E360,'By Lot'!E390:E395,'By Lot'!E406:E411,'By Lot'!E423:E428,'By Lot'!E440:E445,'By Lot'!E474:E479,'By Lot'!E525:E530)</f>
        <v>15</v>
      </c>
      <c r="F67" s="1">
        <f>SUM('By Lot'!F321:F326,'By Lot'!F338:F343,'By Lot'!F355:F360,'By Lot'!F390:F395,'By Lot'!F406:F411,'By Lot'!F423:F428,'By Lot'!F440:F445,'By Lot'!F474:F479,'By Lot'!F525:F530)</f>
        <v>12</v>
      </c>
      <c r="G67" s="1">
        <f>SUM('By Lot'!G321:G326,'By Lot'!G338:G343,'By Lot'!G355:G360,'By Lot'!G390:G395,'By Lot'!G406:G411,'By Lot'!G423:G428,'By Lot'!G440:G445,'By Lot'!G474:G479,'By Lot'!G525:G530)</f>
        <v>7</v>
      </c>
      <c r="H67" s="1">
        <f>SUM('By Lot'!H321:H326,'By Lot'!H338:H343,'By Lot'!H355:H360,'By Lot'!H390:H395,'By Lot'!H406:H411,'By Lot'!H423:H428,'By Lot'!H440:H445,'By Lot'!H474:H479,'By Lot'!H525:H530)</f>
        <v>6</v>
      </c>
      <c r="I67" s="1">
        <f>SUM('By Lot'!I321:I326,'By Lot'!I338:I343,'By Lot'!I355:I360,'By Lot'!I390:I395,'By Lot'!I406:I411,'By Lot'!I423:I428,'By Lot'!I440:I445,'By Lot'!I474:I479,'By Lot'!I525:I530)</f>
        <v>8</v>
      </c>
      <c r="J67" s="1">
        <f>SUM('By Lot'!J321:J326,'By Lot'!J338:J343,'By Lot'!J355:J360,'By Lot'!J390:J395,'By Lot'!J406:J411,'By Lot'!J423:J428,'By Lot'!J440:J445,'By Lot'!J474:J479,'By Lot'!J525:J530)</f>
        <v>6</v>
      </c>
      <c r="K67" s="1">
        <f>SUM('By Lot'!K321:K326,'By Lot'!K338:K343,'By Lot'!K355:K360,'By Lot'!K390:K395,'By Lot'!K406:K411,'By Lot'!K423:K428,'By Lot'!K440:K445,'By Lot'!K474:K479,'By Lot'!K525:K530)</f>
        <v>6</v>
      </c>
      <c r="L67" s="1">
        <f>SUM('By Lot'!L321:L326,'By Lot'!L338:L343,'By Lot'!L355:L360,'By Lot'!L390:L395,'By Lot'!L406:L411,'By Lot'!L423:L428,'By Lot'!L440:L445,'By Lot'!L474:L479,'By Lot'!L525:L530)</f>
        <v>6</v>
      </c>
      <c r="M67" s="18">
        <f>SUM('By Lot'!M321:M326,'By Lot'!M338:M343,'By Lot'!M355:M360,'By Lot'!M390:M395,'By Lot'!M406:M411,'By Lot'!M423:M428,'By Lot'!M440:M445,'By Lot'!M474:M479,'By Lot'!M525:M530)</f>
        <v>6</v>
      </c>
      <c r="N67" s="17">
        <f t="shared" si="29"/>
        <v>6</v>
      </c>
      <c r="O67" s="1">
        <f t="shared" si="30"/>
        <v>26</v>
      </c>
      <c r="P67" s="19">
        <f t="shared" si="31"/>
        <v>0.8125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4"/>
      <c r="B68" s="14" t="s">
        <v>41</v>
      </c>
      <c r="C68" s="14">
        <f>SUM('By Lot'!C327,'By Lot'!C344,'By Lot'!C361,'By Lot'!C389,'By Lot'!C412,'By Lot'!C429,'By Lot'!C446,'By Lot'!C480,'By Lot'!C531)</f>
        <v>43</v>
      </c>
      <c r="D68" s="17">
        <f>SUM('By Lot'!D327,'By Lot'!D344,'By Lot'!D361,'By Lot'!D389,'By Lot'!D412,'By Lot'!D429,'By Lot'!D446,'By Lot'!D480,'By Lot'!D531)</f>
        <v>28</v>
      </c>
      <c r="E68" s="1">
        <f>SUM('By Lot'!E327,'By Lot'!E344,'By Lot'!E361,'By Lot'!E389,'By Lot'!E412,'By Lot'!E429,'By Lot'!E446,'By Lot'!E480,'By Lot'!E531)</f>
        <v>16</v>
      </c>
      <c r="F68" s="1">
        <f>SUM('By Lot'!F327,'By Lot'!F344,'By Lot'!F361,'By Lot'!F389,'By Lot'!F412,'By Lot'!F429,'By Lot'!F446,'By Lot'!F480,'By Lot'!F531)</f>
        <v>17</v>
      </c>
      <c r="G68" s="1">
        <f>SUM('By Lot'!G327,'By Lot'!G344,'By Lot'!G361,'By Lot'!G389,'By Lot'!G412,'By Lot'!G429,'By Lot'!G446,'By Lot'!G480,'By Lot'!G531)</f>
        <v>11</v>
      </c>
      <c r="H68" s="1">
        <f>SUM('By Lot'!H327,'By Lot'!H344,'By Lot'!H361,'By Lot'!H389,'By Lot'!H412,'By Lot'!H429,'By Lot'!H446,'By Lot'!H480,'By Lot'!H531)</f>
        <v>11</v>
      </c>
      <c r="I68" s="1">
        <f>SUM('By Lot'!I327,'By Lot'!I344,'By Lot'!I361,'By Lot'!I389,'By Lot'!I412,'By Lot'!I429,'By Lot'!I446,'By Lot'!I480,'By Lot'!I531)</f>
        <v>8</v>
      </c>
      <c r="J68" s="1">
        <f>SUM('By Lot'!J327,'By Lot'!J344,'By Lot'!J361,'By Lot'!J389,'By Lot'!J412,'By Lot'!J429,'By Lot'!J446,'By Lot'!J480,'By Lot'!J531)</f>
        <v>9</v>
      </c>
      <c r="K68" s="1">
        <f>SUM('By Lot'!K327,'By Lot'!K344,'By Lot'!K361,'By Lot'!K389,'By Lot'!K412,'By Lot'!K429,'By Lot'!K446,'By Lot'!K480,'By Lot'!K531)</f>
        <v>12</v>
      </c>
      <c r="L68" s="1">
        <f>SUM('By Lot'!L327,'By Lot'!L344,'By Lot'!L361,'By Lot'!L389,'By Lot'!L412,'By Lot'!L429,'By Lot'!L446,'By Lot'!L480,'By Lot'!L531)</f>
        <v>13</v>
      </c>
      <c r="M68" s="18">
        <f>SUM('By Lot'!M327,'By Lot'!M344,'By Lot'!M361,'By Lot'!M389,'By Lot'!M412,'By Lot'!M429,'By Lot'!M446,'By Lot'!M480,'By Lot'!M531)</f>
        <v>17</v>
      </c>
      <c r="N68" s="17">
        <f t="shared" si="29"/>
        <v>8</v>
      </c>
      <c r="O68" s="1">
        <f t="shared" si="30"/>
        <v>35</v>
      </c>
      <c r="P68" s="19">
        <f t="shared" si="31"/>
        <v>0.81395348837209303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4"/>
      <c r="B69" s="14" t="s">
        <v>42</v>
      </c>
      <c r="C69" s="14">
        <f>SUM('By Lot'!C328,'By Lot'!C345,'By Lot'!C362,'By Lot'!C396,'By Lot'!C413,'By Lot'!C430,'By Lot'!C447,'By Lot'!C464,'By Lot'!C481,'By Lot'!C532)</f>
        <v>6</v>
      </c>
      <c r="D69" s="17">
        <f>SUM('By Lot'!D328,'By Lot'!D345,'By Lot'!D362,'By Lot'!D396,'By Lot'!D413,'By Lot'!D430,'By Lot'!D447,'By Lot'!D481,'By Lot'!D532)</f>
        <v>0</v>
      </c>
      <c r="E69" s="1">
        <f>SUM('By Lot'!E328,'By Lot'!E345,'By Lot'!E362,'By Lot'!E396,'By Lot'!E413,'By Lot'!E430,'By Lot'!E447,'By Lot'!E481,'By Lot'!E532)</f>
        <v>1</v>
      </c>
      <c r="F69" s="1">
        <f>SUM('By Lot'!F328,'By Lot'!F345,'By Lot'!F362,'By Lot'!F396,'By Lot'!F413,'By Lot'!F430,'By Lot'!F447,'By Lot'!F481,'By Lot'!F532)</f>
        <v>1</v>
      </c>
      <c r="G69" s="1">
        <f>SUM('By Lot'!G328,'By Lot'!G345,'By Lot'!G362,'By Lot'!G396,'By Lot'!G413,'By Lot'!G430,'By Lot'!G447,'By Lot'!G481,'By Lot'!G532)</f>
        <v>0</v>
      </c>
      <c r="H69" s="1">
        <f>SUM('By Lot'!H328,'By Lot'!H345,'By Lot'!H362,'By Lot'!H396,'By Lot'!H413,'By Lot'!H430,'By Lot'!H447,'By Lot'!H481,'By Lot'!H532)</f>
        <v>1</v>
      </c>
      <c r="I69" s="1">
        <f>SUM('By Lot'!I328,'By Lot'!I345,'By Lot'!I362,'By Lot'!I396,'By Lot'!I413,'By Lot'!I430,'By Lot'!I447,'By Lot'!I481,'By Lot'!I532)</f>
        <v>0</v>
      </c>
      <c r="J69" s="1">
        <f>SUM('By Lot'!J328,'By Lot'!J345,'By Lot'!J362,'By Lot'!J396,'By Lot'!J413,'By Lot'!J430,'By Lot'!J447,'By Lot'!J481,'By Lot'!J532)</f>
        <v>1</v>
      </c>
      <c r="K69" s="1">
        <f>SUM('By Lot'!K328,'By Lot'!K345,'By Lot'!K362,'By Lot'!K396,'By Lot'!K413,'By Lot'!K430,'By Lot'!K447,'By Lot'!K481,'By Lot'!K532)</f>
        <v>1</v>
      </c>
      <c r="L69" s="1">
        <f>SUM('By Lot'!L328,'By Lot'!L345,'By Lot'!L362,'By Lot'!L396,'By Lot'!L413,'By Lot'!L430,'By Lot'!L447,'By Lot'!L481,'By Lot'!L532)</f>
        <v>0</v>
      </c>
      <c r="M69" s="18">
        <f>SUM('By Lot'!M328,'By Lot'!M345,'By Lot'!M362,'By Lot'!M396,'By Lot'!M413,'By Lot'!M430,'By Lot'!M447,'By Lot'!M481,'By Lot'!M532)</f>
        <v>0</v>
      </c>
      <c r="N69" s="17">
        <f t="shared" si="29"/>
        <v>0</v>
      </c>
      <c r="O69" s="1">
        <f t="shared" si="30"/>
        <v>6</v>
      </c>
      <c r="P69" s="19">
        <f t="shared" si="31"/>
        <v>1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4"/>
      <c r="B70" s="14" t="s">
        <v>43</v>
      </c>
      <c r="C70" s="14">
        <f>SUM('By Lot'!C329,'By Lot'!C346,'By Lot'!C363,'By Lot'!C397,'By Lot'!C414,'By Lot'!C431,'By Lot'!C448,'By Lot'!C482,'By Lot'!C533)</f>
        <v>31</v>
      </c>
      <c r="D70" s="17">
        <f>SUM('By Lot'!D329,'By Lot'!D346,'By Lot'!D363,'By Lot'!D397,'By Lot'!D414,'By Lot'!D431,'By Lot'!D448,'By Lot'!D482,'By Lot'!D533)</f>
        <v>10</v>
      </c>
      <c r="E70" s="1">
        <f>SUM('By Lot'!E329,'By Lot'!E346,'By Lot'!E363,'By Lot'!E397,'By Lot'!E414,'By Lot'!E431,'By Lot'!E448,'By Lot'!E482,'By Lot'!E533)</f>
        <v>10</v>
      </c>
      <c r="F70" s="1">
        <f>SUM('By Lot'!F329,'By Lot'!F346,'By Lot'!F363,'By Lot'!F397,'By Lot'!F414,'By Lot'!F431,'By Lot'!F448,'By Lot'!F482,'By Lot'!F533)</f>
        <v>7</v>
      </c>
      <c r="G70" s="1">
        <f>SUM('By Lot'!G329,'By Lot'!G346,'By Lot'!G363,'By Lot'!G397,'By Lot'!G414,'By Lot'!G431,'By Lot'!G448,'By Lot'!G482,'By Lot'!G533)</f>
        <v>7</v>
      </c>
      <c r="H70" s="1">
        <f>SUM('By Lot'!H329,'By Lot'!H346,'By Lot'!H363,'By Lot'!H397,'By Lot'!H414,'By Lot'!H431,'By Lot'!H448,'By Lot'!H482,'By Lot'!H533)</f>
        <v>8</v>
      </c>
      <c r="I70" s="1">
        <f>SUM('By Lot'!I329,'By Lot'!I346,'By Lot'!I363,'By Lot'!I397,'By Lot'!I414,'By Lot'!I431,'By Lot'!I448,'By Lot'!I482,'By Lot'!I533)</f>
        <v>8</v>
      </c>
      <c r="J70" s="1">
        <f>SUM('By Lot'!J329,'By Lot'!J346,'By Lot'!J363,'By Lot'!J397,'By Lot'!J414,'By Lot'!J431,'By Lot'!J448,'By Lot'!J482,'By Lot'!J533)</f>
        <v>8</v>
      </c>
      <c r="K70" s="1">
        <f>SUM('By Lot'!K329,'By Lot'!K346,'By Lot'!K363,'By Lot'!K397,'By Lot'!K414,'By Lot'!K431,'By Lot'!K448,'By Lot'!K482,'By Lot'!K533)</f>
        <v>6</v>
      </c>
      <c r="L70" s="1">
        <f>SUM('By Lot'!L329,'By Lot'!L346,'By Lot'!L363,'By Lot'!L397,'By Lot'!L414,'By Lot'!L431,'By Lot'!L448,'By Lot'!L482,'By Lot'!L533)</f>
        <v>8</v>
      </c>
      <c r="M70" s="18">
        <f>SUM('By Lot'!M329,'By Lot'!M346,'By Lot'!M363,'By Lot'!M397,'By Lot'!M414,'By Lot'!M431,'By Lot'!M448,'By Lot'!M482,'By Lot'!M533)</f>
        <v>9</v>
      </c>
      <c r="N70" s="17">
        <f t="shared" si="29"/>
        <v>6</v>
      </c>
      <c r="O70" s="1">
        <f t="shared" si="30"/>
        <v>25</v>
      </c>
      <c r="P70" s="19">
        <f t="shared" si="31"/>
        <v>0.80645161290322576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4"/>
      <c r="B71" s="14" t="s">
        <v>44</v>
      </c>
      <c r="C71" s="14">
        <f>SUM('By Lot'!C330,'By Lot'!C347,'By Lot'!C364,'By Lot'!C398,'By Lot'!C415,'By Lot'!C432,'By Lot'!C449,'By Lot'!C483,'By Lot'!C534)</f>
        <v>5</v>
      </c>
      <c r="D71" s="17">
        <f>SUM('By Lot'!D330,'By Lot'!D347,'By Lot'!D364,'By Lot'!D398,'By Lot'!D415,'By Lot'!D432,'By Lot'!D449,'By Lot'!D483,'By Lot'!D534)</f>
        <v>5</v>
      </c>
      <c r="E71" s="1">
        <f>SUM('By Lot'!E330,'By Lot'!E347,'By Lot'!E364,'By Lot'!E398,'By Lot'!E415,'By Lot'!E432,'By Lot'!E449,'By Lot'!E483,'By Lot'!E534)</f>
        <v>3</v>
      </c>
      <c r="F71" s="1">
        <f>SUM('By Lot'!F330,'By Lot'!F347,'By Lot'!F364,'By Lot'!F398,'By Lot'!F415,'By Lot'!F432,'By Lot'!F449,'By Lot'!F483,'By Lot'!F534)</f>
        <v>1</v>
      </c>
      <c r="G71" s="1">
        <f>SUM('By Lot'!G330,'By Lot'!G347,'By Lot'!G364,'By Lot'!G398,'By Lot'!G415,'By Lot'!G432,'By Lot'!G449,'By Lot'!G483,'By Lot'!G534)</f>
        <v>0</v>
      </c>
      <c r="H71" s="1">
        <f>SUM('By Lot'!H330,'By Lot'!H347,'By Lot'!H364,'By Lot'!H398,'By Lot'!H415,'By Lot'!H432,'By Lot'!H449,'By Lot'!H483,'By Lot'!H534)</f>
        <v>1</v>
      </c>
      <c r="I71" s="1">
        <f>SUM('By Lot'!I330,'By Lot'!I347,'By Lot'!I364,'By Lot'!I398,'By Lot'!I415,'By Lot'!I432,'By Lot'!I449,'By Lot'!I483,'By Lot'!I534)</f>
        <v>1</v>
      </c>
      <c r="J71" s="1">
        <f>SUM('By Lot'!J330,'By Lot'!J347,'By Lot'!J364,'By Lot'!J398,'By Lot'!J415,'By Lot'!J432,'By Lot'!J449,'By Lot'!J483,'By Lot'!J534)</f>
        <v>0</v>
      </c>
      <c r="K71" s="1">
        <f>SUM('By Lot'!K330,'By Lot'!K347,'By Lot'!K364,'By Lot'!K398,'By Lot'!K415,'By Lot'!K432,'By Lot'!K449,'By Lot'!K483,'By Lot'!K534)</f>
        <v>0</v>
      </c>
      <c r="L71" s="1">
        <f>SUM('By Lot'!L330,'By Lot'!L347,'By Lot'!L364,'By Lot'!L398,'By Lot'!L415,'By Lot'!L432,'By Lot'!L449,'By Lot'!L483,'By Lot'!L534)</f>
        <v>4</v>
      </c>
      <c r="M71" s="18">
        <f>SUM('By Lot'!M330,'By Lot'!M347,'By Lot'!M364,'By Lot'!M398,'By Lot'!M415,'By Lot'!M432,'By Lot'!M449,'By Lot'!M483,'By Lot'!M534)</f>
        <v>3</v>
      </c>
      <c r="N71" s="17">
        <f t="shared" si="29"/>
        <v>0</v>
      </c>
      <c r="O71" s="1">
        <f t="shared" si="30"/>
        <v>5</v>
      </c>
      <c r="P71" s="19">
        <f t="shared" si="31"/>
        <v>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/>
      <c r="B72" s="21" t="s">
        <v>45</v>
      </c>
      <c r="C72" s="65">
        <f t="shared" ref="C72:M72" si="32">SUM(C62:C71)</f>
        <v>914</v>
      </c>
      <c r="D72" s="66">
        <f t="shared" si="32"/>
        <v>539</v>
      </c>
      <c r="E72" s="67">
        <f t="shared" si="32"/>
        <v>62</v>
      </c>
      <c r="F72" s="67">
        <f t="shared" si="32"/>
        <v>48</v>
      </c>
      <c r="G72" s="67">
        <f t="shared" si="32"/>
        <v>33</v>
      </c>
      <c r="H72" s="67">
        <f t="shared" si="32"/>
        <v>32</v>
      </c>
      <c r="I72" s="67">
        <f t="shared" si="32"/>
        <v>35</v>
      </c>
      <c r="J72" s="67">
        <f t="shared" si="32"/>
        <v>31</v>
      </c>
      <c r="K72" s="67">
        <f t="shared" si="32"/>
        <v>41</v>
      </c>
      <c r="L72" s="67">
        <f t="shared" si="32"/>
        <v>55</v>
      </c>
      <c r="M72" s="68">
        <f t="shared" si="32"/>
        <v>74</v>
      </c>
      <c r="N72" s="22">
        <f t="shared" si="29"/>
        <v>31</v>
      </c>
      <c r="O72" s="23">
        <f t="shared" si="30"/>
        <v>883</v>
      </c>
      <c r="P72" s="25">
        <f t="shared" si="31"/>
        <v>0.96608315098468267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87</v>
      </c>
      <c r="B73" s="17" t="s">
        <v>29</v>
      </c>
      <c r="C73" s="15">
        <f>SUM('By Lot'!C485,'By Lot'!C502,'By Lot'!C536,'By Lot'!C553,'By Lot'!C570,'By Lot'!C587,'By Lot'!C604,'By Lot'!C621:C622,'By Lot'!C1489)</f>
        <v>57</v>
      </c>
      <c r="D73" s="27">
        <f>SUM('By Lot'!D485,'By Lot'!D502,'By Lot'!D536,'By Lot'!D553,'By Lot'!D570,'By Lot'!D587,'By Lot'!D604,'By Lot'!D621:D622,'By Lot'!D1489)</f>
        <v>30</v>
      </c>
      <c r="E73" s="27">
        <f>SUM('By Lot'!E485,'By Lot'!E502,'By Lot'!E536,'By Lot'!E553,'By Lot'!E570,'By Lot'!E587,'By Lot'!E604,'By Lot'!E621:E622,'By Lot'!E1489)</f>
        <v>21</v>
      </c>
      <c r="F73" s="27">
        <f>SUM('By Lot'!F485,'By Lot'!F502,'By Lot'!F536,'By Lot'!F553,'By Lot'!F570,'By Lot'!F587,'By Lot'!F604,'By Lot'!F621:F622,'By Lot'!F1489)</f>
        <v>13</v>
      </c>
      <c r="G73" s="27">
        <f>SUM('By Lot'!G485,'By Lot'!G502,'By Lot'!G536,'By Lot'!G553,'By Lot'!G570,'By Lot'!G587,'By Lot'!G604,'By Lot'!G621:G622,'By Lot'!G1489)</f>
        <v>0</v>
      </c>
      <c r="H73" s="27">
        <f>SUM('By Lot'!H485,'By Lot'!H502,'By Lot'!H536,'By Lot'!H553,'By Lot'!H570,'By Lot'!H587,'By Lot'!H604,'By Lot'!H621:H622,'By Lot'!H1489)</f>
        <v>0</v>
      </c>
      <c r="I73" s="27">
        <f>SUM('By Lot'!I485,'By Lot'!I502,'By Lot'!I536,'By Lot'!I553,'By Lot'!I570,'By Lot'!I587,'By Lot'!I604,'By Lot'!I621:I622,'By Lot'!I1489)</f>
        <v>1</v>
      </c>
      <c r="J73" s="27">
        <f>SUM('By Lot'!J485,'By Lot'!J502,'By Lot'!J536,'By Lot'!J553,'By Lot'!J570,'By Lot'!J587,'By Lot'!J604,'By Lot'!J621:J622,'By Lot'!J1489)</f>
        <v>0</v>
      </c>
      <c r="K73" s="27">
        <f>SUM('By Lot'!K485,'By Lot'!K502,'By Lot'!K536,'By Lot'!K553,'By Lot'!K570,'By Lot'!K587,'By Lot'!K604,'By Lot'!K621:K622,'By Lot'!K1489)</f>
        <v>1</v>
      </c>
      <c r="L73" s="27">
        <f>SUM('By Lot'!L485,'By Lot'!L502,'By Lot'!L536,'By Lot'!L553,'By Lot'!L570,'By Lot'!L587,'By Lot'!L604,'By Lot'!L621:L622,'By Lot'!L1489)</f>
        <v>7</v>
      </c>
      <c r="M73" s="28">
        <f>SUM('By Lot'!M485,'By Lot'!M502,'By Lot'!M536,'By Lot'!M553,'By Lot'!M570,'By Lot'!M587,'By Lot'!M604,'By Lot'!M621:M622,'By Lot'!M1489)</f>
        <v>18</v>
      </c>
      <c r="N73" s="1">
        <f t="shared" si="29"/>
        <v>0</v>
      </c>
      <c r="O73" s="1">
        <f t="shared" si="30"/>
        <v>57</v>
      </c>
      <c r="P73" s="19">
        <f t="shared" si="31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4" t="s">
        <v>75</v>
      </c>
      <c r="B74" s="14" t="s">
        <v>31</v>
      </c>
      <c r="C74" s="14">
        <f>SUM('By Lot'!C486,'By Lot'!C503,'By Lot'!C537,'By Lot'!C554,'By Lot'!C571,'By Lot'!C588,'By Lot'!C605,'By Lot'!C623,'By Lot'!C1490)</f>
        <v>10</v>
      </c>
      <c r="D74" s="17">
        <f>SUM('By Lot'!D486,'By Lot'!D503,'By Lot'!D537,'By Lot'!D554,'By Lot'!D571,'By Lot'!D588,'By Lot'!D605,'By Lot'!D623,'By Lot'!D1490)</f>
        <v>10</v>
      </c>
      <c r="E74" s="1">
        <f>SUM('By Lot'!E486,'By Lot'!E503,'By Lot'!E537,'By Lot'!E554,'By Lot'!E571,'By Lot'!E588,'By Lot'!E605,'By Lot'!E623,'By Lot'!E1490)</f>
        <v>5</v>
      </c>
      <c r="F74" s="1">
        <f>SUM('By Lot'!F486,'By Lot'!F503,'By Lot'!F537,'By Lot'!F554,'By Lot'!F571,'By Lot'!F588,'By Lot'!F605,'By Lot'!F623,'By Lot'!F1490)</f>
        <v>5</v>
      </c>
      <c r="G74" s="1">
        <f>SUM('By Lot'!G486,'By Lot'!G503,'By Lot'!G537,'By Lot'!G554,'By Lot'!G571,'By Lot'!G588,'By Lot'!G605,'By Lot'!G623,'By Lot'!G1490)</f>
        <v>0</v>
      </c>
      <c r="H74" s="1">
        <f>SUM('By Lot'!H486,'By Lot'!H503,'By Lot'!H537,'By Lot'!H554,'By Lot'!H571,'By Lot'!H588,'By Lot'!H605,'By Lot'!H623,'By Lot'!H1490)</f>
        <v>0</v>
      </c>
      <c r="I74" s="1">
        <f>SUM('By Lot'!I486,'By Lot'!I503,'By Lot'!I537,'By Lot'!I554,'By Lot'!I571,'By Lot'!I588,'By Lot'!I605,'By Lot'!I623,'By Lot'!I1490)</f>
        <v>0</v>
      </c>
      <c r="J74" s="1">
        <f>SUM('By Lot'!J486,'By Lot'!J503,'By Lot'!J537,'By Lot'!J554,'By Lot'!J571,'By Lot'!J588,'By Lot'!J605,'By Lot'!J623,'By Lot'!J1490)</f>
        <v>0</v>
      </c>
      <c r="K74" s="1">
        <f>SUM('By Lot'!K486,'By Lot'!K503,'By Lot'!K537,'By Lot'!K554,'By Lot'!K571,'By Lot'!K588,'By Lot'!K605,'By Lot'!K623,'By Lot'!K1490)</f>
        <v>0</v>
      </c>
      <c r="L74" s="1">
        <f>SUM('By Lot'!L486,'By Lot'!L503,'By Lot'!L537,'By Lot'!L554,'By Lot'!L571,'By Lot'!L588,'By Lot'!L605,'By Lot'!L623,'By Lot'!L1490)</f>
        <v>1</v>
      </c>
      <c r="M74" s="18">
        <f>SUM('By Lot'!M486,'By Lot'!M503,'By Lot'!M537,'By Lot'!M554,'By Lot'!M571,'By Lot'!M588,'By Lot'!M605,'By Lot'!M623,'By Lot'!M1490)</f>
        <v>5</v>
      </c>
      <c r="N74" s="17">
        <f t="shared" si="29"/>
        <v>0</v>
      </c>
      <c r="O74" s="1">
        <f t="shared" si="30"/>
        <v>10</v>
      </c>
      <c r="P74" s="19">
        <f t="shared" si="31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4"/>
      <c r="B75" s="14" t="s">
        <v>34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4"/>
      <c r="B76" s="14" t="s">
        <v>37</v>
      </c>
      <c r="C76" s="14">
        <f>SUM('By Lot'!C488:C489,'By Lot'!C505:C506,'By Lot'!C539:C540,'By Lot'!C556:C557,'By Lot'!C573:C574,'By Lot'!C590:C591,'By Lot'!C607:C608,'By Lot'!C625:C626,'By Lot'!C1492:C1493)</f>
        <v>26</v>
      </c>
      <c r="D76" s="17">
        <f>SUM('By Lot'!D490:D491,'By Lot'!D505:D506,'By Lot'!D539:D540,'By Lot'!D556:D557,'By Lot'!D573:D574,'By Lot'!D590:D591,'By Lot'!D607:D608,'By Lot'!D625:D626,'By Lot'!D1492:D1493)</f>
        <v>0</v>
      </c>
      <c r="E76" s="1">
        <f>SUM('By Lot'!E490:E491,'By Lot'!E505:E506,'By Lot'!E539:E540,'By Lot'!E556:E557,'By Lot'!E573:E574,'By Lot'!E590:E591,'By Lot'!E607:E608,'By Lot'!E625:E626,'By Lot'!E1492:E1493)</f>
        <v>0</v>
      </c>
      <c r="F76" s="1">
        <f>SUM('By Lot'!F490:F491,'By Lot'!F505:F506,'By Lot'!F539:F540,'By Lot'!F556:F557,'By Lot'!F573:F574,'By Lot'!F590:F591,'By Lot'!F607:F608,'By Lot'!F625:F626,'By Lot'!F1492:F1493)</f>
        <v>0</v>
      </c>
      <c r="G76" s="1">
        <f>SUM('By Lot'!G490:G491,'By Lot'!G505:G506,'By Lot'!G539:G540,'By Lot'!G556:G557,'By Lot'!G573:G574,'By Lot'!G590:G591,'By Lot'!G607:G608,'By Lot'!G625:G626,'By Lot'!G1492:G1493)</f>
        <v>0</v>
      </c>
      <c r="H76" s="1">
        <f>SUM('By Lot'!H490:H491,'By Lot'!H505:H506,'By Lot'!H539:H540,'By Lot'!H556:H557,'By Lot'!H573:H574,'By Lot'!H590:H591,'By Lot'!H607:H608,'By Lot'!H625:H626,'By Lot'!H1492:H1493)</f>
        <v>0</v>
      </c>
      <c r="I76" s="1">
        <f>SUM('By Lot'!I490:I491,'By Lot'!I505:I506,'By Lot'!I539:I540,'By Lot'!I556:I557,'By Lot'!I573:I574,'By Lot'!I590:I591,'By Lot'!I607:I608,'By Lot'!I625:I626,'By Lot'!I1492:I1493)</f>
        <v>0</v>
      </c>
      <c r="J76" s="1">
        <f>SUM('By Lot'!J490:J491,'By Lot'!J505:J506,'By Lot'!J539:J540,'By Lot'!J556:J557,'By Lot'!J573:J574,'By Lot'!J590:J591,'By Lot'!J607:J608,'By Lot'!J625:J626,'By Lot'!J1492:J1493)</f>
        <v>0</v>
      </c>
      <c r="K76" s="1">
        <f>SUM('By Lot'!K490:K491,'By Lot'!K505:K506,'By Lot'!K539:K540,'By Lot'!K556:K557,'By Lot'!K573:K574,'By Lot'!K590:K591,'By Lot'!K607:K608,'By Lot'!K625:K626,'By Lot'!K1492:K1493)</f>
        <v>0</v>
      </c>
      <c r="L76" s="1">
        <f>SUM('By Lot'!L490:L491,'By Lot'!L505:L506,'By Lot'!L539:L540,'By Lot'!L556:L557,'By Lot'!L573:L574,'By Lot'!L590:L591,'By Lot'!L607:L608,'By Lot'!L625:L626,'By Lot'!L1492:L1493)</f>
        <v>0</v>
      </c>
      <c r="M76" s="18">
        <f>SUM('By Lot'!M490:M491,'By Lot'!M505:M506,'By Lot'!M539:M540,'By Lot'!M556:M557,'By Lot'!M573:M574,'By Lot'!M590:M591,'By Lot'!M607:M608,'By Lot'!M625:M626,'By Lot'!M1492:M1493)</f>
        <v>0</v>
      </c>
      <c r="N76" s="17">
        <f t="shared" ref="N76:N85" si="33">MIN(D76:M76)</f>
        <v>0</v>
      </c>
      <c r="O76" s="1">
        <f t="shared" ref="O76:O85" si="34">C76-N76</f>
        <v>26</v>
      </c>
      <c r="P76" s="19">
        <f t="shared" ref="P76:P85" si="35">O76/C76</f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4"/>
      <c r="B77" s="14" t="s">
        <v>39</v>
      </c>
      <c r="C77" s="14">
        <f>SUM('By Lot'!C490,'By Lot'!C507,'By Lot'!C541,'By Lot'!C558,'By Lot'!C575,'By Lot'!C592,'By Lot'!C609,'By Lot'!C627,'By Lot'!C1494)</f>
        <v>24</v>
      </c>
      <c r="D77" s="17">
        <f>SUM('By Lot'!D492,'By Lot'!D507,'By Lot'!D541,'By Lot'!D558,'By Lot'!D575,'By Lot'!D592,'By Lot'!D609,'By Lot'!D627,'By Lot'!D1494)</f>
        <v>18</v>
      </c>
      <c r="E77" s="1">
        <f>SUM('By Lot'!E492,'By Lot'!E507,'By Lot'!E541,'By Lot'!E558,'By Lot'!E575,'By Lot'!E592,'By Lot'!E609,'By Lot'!E627,'By Lot'!E1494)</f>
        <v>20</v>
      </c>
      <c r="F77" s="1">
        <f>SUM('By Lot'!F492,'By Lot'!F507,'By Lot'!F541,'By Lot'!F558,'By Lot'!F575,'By Lot'!F592,'By Lot'!F609,'By Lot'!F627,'By Lot'!F1494)</f>
        <v>19</v>
      </c>
      <c r="G77" s="1">
        <f>SUM('By Lot'!G492,'By Lot'!G507,'By Lot'!G541,'By Lot'!G558,'By Lot'!G575,'By Lot'!G592,'By Lot'!G609,'By Lot'!G627,'By Lot'!G1494)</f>
        <v>13</v>
      </c>
      <c r="H77" s="1">
        <f>SUM('By Lot'!H492,'By Lot'!H507,'By Lot'!H541,'By Lot'!H558,'By Lot'!H575,'By Lot'!H592,'By Lot'!H609,'By Lot'!H627,'By Lot'!H1494)</f>
        <v>12</v>
      </c>
      <c r="I77" s="1">
        <f>SUM('By Lot'!I492,'By Lot'!I507,'By Lot'!I541,'By Lot'!I558,'By Lot'!I575,'By Lot'!I592,'By Lot'!I609,'By Lot'!I627,'By Lot'!I1494)</f>
        <v>10</v>
      </c>
      <c r="J77" s="1">
        <f>SUM('By Lot'!J492,'By Lot'!J507,'By Lot'!J541,'By Lot'!J558,'By Lot'!J575,'By Lot'!J592,'By Lot'!J609,'By Lot'!J627,'By Lot'!J1494)</f>
        <v>12</v>
      </c>
      <c r="K77" s="1">
        <f>SUM('By Lot'!K492,'By Lot'!K507,'By Lot'!K541,'By Lot'!K558,'By Lot'!K575,'By Lot'!K592,'By Lot'!K609,'By Lot'!K627,'By Lot'!K1494)</f>
        <v>12</v>
      </c>
      <c r="L77" s="1">
        <f>SUM('By Lot'!L492,'By Lot'!L507,'By Lot'!L541,'By Lot'!L558,'By Lot'!L575,'By Lot'!L592,'By Lot'!L609,'By Lot'!L627,'By Lot'!L1494)</f>
        <v>13</v>
      </c>
      <c r="M77" s="18">
        <f>SUM('By Lot'!M492,'By Lot'!M507,'By Lot'!M541,'By Lot'!M558,'By Lot'!M575,'By Lot'!M592,'By Lot'!M609,'By Lot'!M627,'By Lot'!M1494)</f>
        <v>19</v>
      </c>
      <c r="N77" s="17">
        <f t="shared" si="33"/>
        <v>10</v>
      </c>
      <c r="O77" s="1">
        <f t="shared" si="34"/>
        <v>14</v>
      </c>
      <c r="P77" s="19">
        <f t="shared" si="35"/>
        <v>0.58333333333333337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4"/>
      <c r="B78" s="14" t="s">
        <v>40</v>
      </c>
      <c r="C78" s="14">
        <f>SUM('By Lot'!C491:C496,'By Lot'!C508:C513,'By Lot'!C542:C547,'By Lot'!C559:C564,'By Lot'!C576:C581,'By Lot'!C593:C598,'By Lot'!C610:C615,'By Lot'!C628:C632,'By Lot'!C1495:C1500)</f>
        <v>56</v>
      </c>
      <c r="D78" s="17">
        <f>SUM('By Lot'!D493:D498,'By Lot'!D508:D513,'By Lot'!D542:D547,'By Lot'!D559:D564,'By Lot'!D576:D581,'By Lot'!D593:D598,'By Lot'!D610:D615,'By Lot'!D628:D632,'By Lot'!D1495:D1500)</f>
        <v>51</v>
      </c>
      <c r="E78" s="1">
        <f>SUM('By Lot'!E493:E498,'By Lot'!E508:E513,'By Lot'!E542:E547,'By Lot'!E559:E564,'By Lot'!E576:E581,'By Lot'!E593:E598,'By Lot'!E610:E615,'By Lot'!E628:E632,'By Lot'!E1495:E1500)</f>
        <v>49</v>
      </c>
      <c r="F78" s="1">
        <f>SUM('By Lot'!F493:F498,'By Lot'!F508:F513,'By Lot'!F542:F547,'By Lot'!F559:F564,'By Lot'!F576:F581,'By Lot'!F593:F598,'By Lot'!F610:F615,'By Lot'!F628:F632,'By Lot'!F1495:F1500)</f>
        <v>45</v>
      </c>
      <c r="G78" s="1">
        <f>SUM('By Lot'!G493:G498,'By Lot'!G508:G513,'By Lot'!G542:G547,'By Lot'!G559:G564,'By Lot'!G576:G581,'By Lot'!G593:G598,'By Lot'!G610:G615,'By Lot'!G628:G632,'By Lot'!G1495:G1500)</f>
        <v>34</v>
      </c>
      <c r="H78" s="1">
        <f>SUM('By Lot'!H493:H498,'By Lot'!H508:H513,'By Lot'!H542:H547,'By Lot'!H559:H564,'By Lot'!H576:H581,'By Lot'!H593:H598,'By Lot'!H610:H615,'By Lot'!H628:H632,'By Lot'!H1495:H1500)</f>
        <v>36</v>
      </c>
      <c r="I78" s="1">
        <f>SUM('By Lot'!I493:I498,'By Lot'!I508:I513,'By Lot'!I542:I547,'By Lot'!I559:I564,'By Lot'!I576:I581,'By Lot'!I593:I598,'By Lot'!I610:I615,'By Lot'!I628:I632,'By Lot'!I1495:I1500)</f>
        <v>28</v>
      </c>
      <c r="J78" s="1">
        <f>SUM('By Lot'!J493:J498,'By Lot'!J508:J513,'By Lot'!J542:J547,'By Lot'!J559:J564,'By Lot'!J576:J581,'By Lot'!J593:J598,'By Lot'!J610:J615,'By Lot'!J628:J632,'By Lot'!J1495:J1500)</f>
        <v>28</v>
      </c>
      <c r="K78" s="1">
        <f>SUM('By Lot'!K493:K498,'By Lot'!K508:K513,'By Lot'!K542:K547,'By Lot'!K559:K564,'By Lot'!K576:K581,'By Lot'!K593:K598,'By Lot'!K610:K615,'By Lot'!K628:K632,'By Lot'!K1495:K1500)</f>
        <v>34</v>
      </c>
      <c r="L78" s="1">
        <f>SUM('By Lot'!L493:L498,'By Lot'!L508:L513,'By Lot'!L542:L547,'By Lot'!L559:L564,'By Lot'!L576:L581,'By Lot'!L593:L598,'By Lot'!L610:L615,'By Lot'!L628:L632,'By Lot'!L1495:L1500)</f>
        <v>31</v>
      </c>
      <c r="M78" s="18">
        <f>SUM('By Lot'!M493:M498,'By Lot'!M508:M513,'By Lot'!M542:M547,'By Lot'!M559:M564,'By Lot'!M576:M581,'By Lot'!M593:M598,'By Lot'!M610:M615,'By Lot'!M628:M632,'By Lot'!M1495:M1500)</f>
        <v>42</v>
      </c>
      <c r="N78" s="17">
        <f t="shared" si="33"/>
        <v>28</v>
      </c>
      <c r="O78" s="1">
        <f t="shared" si="34"/>
        <v>28</v>
      </c>
      <c r="P78" s="19">
        <f t="shared" si="35"/>
        <v>0.5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4"/>
      <c r="B79" s="14" t="s">
        <v>41</v>
      </c>
      <c r="C79" s="14">
        <f>SUM('By Lot'!C497,'By Lot'!C514,'By Lot'!C548,'By Lot'!C565,'By Lot'!C582,'By Lot'!C599,'By Lot'!C616,'By Lot'!C633,'By Lot'!C1501)</f>
        <v>22</v>
      </c>
      <c r="D79" s="17">
        <f>SUM('By Lot'!D497:D499,'By Lot'!D514,'By Lot'!D548,'By Lot'!D565,'By Lot'!D582,'By Lot'!D599,'By Lot'!D616,'By Lot'!D633,'By Lot'!D1501)</f>
        <v>15</v>
      </c>
      <c r="E79" s="1">
        <f>SUM('By Lot'!E497:E499,'By Lot'!E514,'By Lot'!E548,'By Lot'!E565,'By Lot'!E582,'By Lot'!E599,'By Lot'!E616,'By Lot'!E633,'By Lot'!E1501)</f>
        <v>9</v>
      </c>
      <c r="F79" s="1">
        <f>SUM('By Lot'!F497:F499,'By Lot'!F514,'By Lot'!F548,'By Lot'!F565,'By Lot'!F582,'By Lot'!F599,'By Lot'!F616,'By Lot'!F633,'By Lot'!F1501)</f>
        <v>5</v>
      </c>
      <c r="G79" s="1">
        <f>SUM('By Lot'!G497:G499,'By Lot'!G514,'By Lot'!G548,'By Lot'!G565,'By Lot'!G582,'By Lot'!G599,'By Lot'!G616,'By Lot'!G633,'By Lot'!G1501)</f>
        <v>0</v>
      </c>
      <c r="H79" s="1">
        <f>SUM('By Lot'!H497:H499,'By Lot'!H514,'By Lot'!H548,'By Lot'!H565,'By Lot'!H582,'By Lot'!H599,'By Lot'!H616,'By Lot'!H633,'By Lot'!H1501)</f>
        <v>0</v>
      </c>
      <c r="I79" s="1">
        <f>SUM('By Lot'!I497:I499,'By Lot'!I514,'By Lot'!I548,'By Lot'!I565,'By Lot'!I582,'By Lot'!I599,'By Lot'!I616,'By Lot'!I633,'By Lot'!I1501)</f>
        <v>1</v>
      </c>
      <c r="J79" s="1">
        <f>SUM('By Lot'!J497:J499,'By Lot'!J514,'By Lot'!J548,'By Lot'!J565,'By Lot'!J582,'By Lot'!J599,'By Lot'!J616,'By Lot'!J633,'By Lot'!J1501)</f>
        <v>0</v>
      </c>
      <c r="K79" s="1">
        <f>SUM('By Lot'!K497:K499,'By Lot'!K514,'By Lot'!K548,'By Lot'!K565,'By Lot'!K582,'By Lot'!K599,'By Lot'!K616,'By Lot'!K633,'By Lot'!K1501)</f>
        <v>1</v>
      </c>
      <c r="L79" s="1">
        <f>SUM('By Lot'!L497:L499,'By Lot'!L514,'By Lot'!L548,'By Lot'!L565,'By Lot'!L582,'By Lot'!L599,'By Lot'!L616,'By Lot'!L633,'By Lot'!L1501)</f>
        <v>3</v>
      </c>
      <c r="M79" s="18">
        <f>SUM('By Lot'!M497:M499,'By Lot'!M514,'By Lot'!M548,'By Lot'!M565,'By Lot'!M582,'By Lot'!M599,'By Lot'!M616,'By Lot'!M633,'By Lot'!M1501)</f>
        <v>7</v>
      </c>
      <c r="N79" s="17">
        <f t="shared" si="33"/>
        <v>0</v>
      </c>
      <c r="O79" s="1">
        <f t="shared" si="34"/>
        <v>22</v>
      </c>
      <c r="P79" s="19">
        <f t="shared" si="35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4"/>
      <c r="B80" s="14" t="s">
        <v>42</v>
      </c>
      <c r="C80" s="14">
        <f>SUM('By Lot'!C498,'By Lot'!C515,'By Lot'!C549,'By Lot'!C566,'By Lot'!C583,'By Lot'!C600,'By Lot'!C617,'By Lot'!C634,'By Lot'!C1502)</f>
        <v>3</v>
      </c>
      <c r="D80" s="17">
        <f>SUM('By Lot'!D498:D500,'By Lot'!D515,'By Lot'!D549,'By Lot'!D566,'By Lot'!D583,'By Lot'!D600,'By Lot'!D617,'By Lot'!D634,'By Lot'!D1502)</f>
        <v>1</v>
      </c>
      <c r="E80" s="1">
        <f>SUM('By Lot'!E498:E500,'By Lot'!E515,'By Lot'!E549,'By Lot'!E566,'By Lot'!E583,'By Lot'!E600,'By Lot'!E617,'By Lot'!E634,'By Lot'!E1502)</f>
        <v>1</v>
      </c>
      <c r="F80" s="1">
        <f>SUM('By Lot'!F498:F500,'By Lot'!F515,'By Lot'!F549,'By Lot'!F566,'By Lot'!F583,'By Lot'!F600,'By Lot'!F617,'By Lot'!F634,'By Lot'!F1502)</f>
        <v>2</v>
      </c>
      <c r="G80" s="1">
        <f>SUM('By Lot'!G498:G500,'By Lot'!G515,'By Lot'!G549,'By Lot'!G566,'By Lot'!G583,'By Lot'!G600,'By Lot'!G617,'By Lot'!G634,'By Lot'!G1502)</f>
        <v>0</v>
      </c>
      <c r="H80" s="1">
        <f>SUM('By Lot'!H498:H500,'By Lot'!H515,'By Lot'!H549,'By Lot'!H566,'By Lot'!H583,'By Lot'!H600,'By Lot'!H617,'By Lot'!H634,'By Lot'!H1502)</f>
        <v>1</v>
      </c>
      <c r="I80" s="1">
        <f>SUM('By Lot'!I498:I500,'By Lot'!I515,'By Lot'!I549,'By Lot'!I566,'By Lot'!I583,'By Lot'!I600,'By Lot'!I617,'By Lot'!I634,'By Lot'!I1502)</f>
        <v>1</v>
      </c>
      <c r="J80" s="1">
        <f>SUM('By Lot'!J498:J500,'By Lot'!J515,'By Lot'!J549,'By Lot'!J566,'By Lot'!J583,'By Lot'!J600,'By Lot'!J617,'By Lot'!J634,'By Lot'!J1502)</f>
        <v>0</v>
      </c>
      <c r="K80" s="1">
        <f>SUM('By Lot'!K498:K500,'By Lot'!K515,'By Lot'!K549,'By Lot'!K566,'By Lot'!K583,'By Lot'!K600,'By Lot'!K617,'By Lot'!K634,'By Lot'!K1502)</f>
        <v>0</v>
      </c>
      <c r="L80" s="1">
        <f>SUM('By Lot'!L498:L500,'By Lot'!L515,'By Lot'!L549,'By Lot'!L566,'By Lot'!L583,'By Lot'!L600,'By Lot'!L617,'By Lot'!L634,'By Lot'!L1502)</f>
        <v>1</v>
      </c>
      <c r="M80" s="18">
        <f>SUM('By Lot'!M498:M500,'By Lot'!M515,'By Lot'!M549,'By Lot'!M566,'By Lot'!M583,'By Lot'!M600,'By Lot'!M617,'By Lot'!M634,'By Lot'!M1502)</f>
        <v>1</v>
      </c>
      <c r="N80" s="17">
        <f t="shared" si="33"/>
        <v>0</v>
      </c>
      <c r="O80" s="1">
        <f t="shared" si="34"/>
        <v>3</v>
      </c>
      <c r="P80" s="19">
        <f t="shared" si="35"/>
        <v>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4"/>
      <c r="B81" s="14" t="s">
        <v>43</v>
      </c>
      <c r="C81" s="14">
        <f>SUM('By Lot'!C499,'By Lot'!C516,'By Lot'!C550,'By Lot'!C567,'By Lot'!C584,'By Lot'!C601,'By Lot'!C618,'By Lot'!C635,'By Lot'!C1503)</f>
        <v>11</v>
      </c>
      <c r="D81" s="17">
        <f>SUM('By Lot'!D499:D501,'By Lot'!D516,'By Lot'!D550,'By Lot'!D567,'By Lot'!D584,'By Lot'!D601,'By Lot'!D618,'By Lot'!D635,'By Lot'!D1503)</f>
        <v>32</v>
      </c>
      <c r="E81" s="1">
        <f>SUM('By Lot'!E499:E501,'By Lot'!E516,'By Lot'!E550,'By Lot'!E567,'By Lot'!E584,'By Lot'!E601,'By Lot'!E618,'By Lot'!E635,'By Lot'!E1503)</f>
        <v>27</v>
      </c>
      <c r="F81" s="1">
        <f>SUM('By Lot'!F499:F501,'By Lot'!F516,'By Lot'!F550,'By Lot'!F567,'By Lot'!F584,'By Lot'!F601,'By Lot'!F618,'By Lot'!F635,'By Lot'!F1503)</f>
        <v>17</v>
      </c>
      <c r="G81" s="1">
        <f>SUM('By Lot'!G499:G501,'By Lot'!G516,'By Lot'!G550,'By Lot'!G567,'By Lot'!G584,'By Lot'!G601,'By Lot'!G618,'By Lot'!G635,'By Lot'!G1503)</f>
        <v>5</v>
      </c>
      <c r="H81" s="1">
        <f>SUM('By Lot'!H499:H501,'By Lot'!H516,'By Lot'!H550,'By Lot'!H567,'By Lot'!H584,'By Lot'!H601,'By Lot'!H618,'By Lot'!H635,'By Lot'!H1503)</f>
        <v>8</v>
      </c>
      <c r="I81" s="1">
        <f>SUM('By Lot'!I499:I501,'By Lot'!I516,'By Lot'!I550,'By Lot'!I567,'By Lot'!I584,'By Lot'!I601,'By Lot'!I618,'By Lot'!I635,'By Lot'!I1503)</f>
        <v>3</v>
      </c>
      <c r="J81" s="1">
        <f>SUM('By Lot'!J499:J501,'By Lot'!J516,'By Lot'!J550,'By Lot'!J567,'By Lot'!J584,'By Lot'!J601,'By Lot'!J618,'By Lot'!J635,'By Lot'!J1503)</f>
        <v>4</v>
      </c>
      <c r="K81" s="1">
        <f>SUM('By Lot'!K499:K501,'By Lot'!K516,'By Lot'!K550,'By Lot'!K567,'By Lot'!K584,'By Lot'!K601,'By Lot'!K618,'By Lot'!K635,'By Lot'!K1503)</f>
        <v>8</v>
      </c>
      <c r="L81" s="1">
        <f>SUM('By Lot'!L499:L501,'By Lot'!L516,'By Lot'!L550,'By Lot'!L567,'By Lot'!L584,'By Lot'!L601,'By Lot'!L618,'By Lot'!L635,'By Lot'!L1503)</f>
        <v>16</v>
      </c>
      <c r="M81" s="18">
        <f>SUM('By Lot'!M499:M501,'By Lot'!M516,'By Lot'!M550,'By Lot'!M567,'By Lot'!M584,'By Lot'!M601,'By Lot'!M618,'By Lot'!M635,'By Lot'!M1503)</f>
        <v>22</v>
      </c>
      <c r="N81" s="17">
        <f t="shared" si="33"/>
        <v>3</v>
      </c>
      <c r="O81" s="1">
        <f t="shared" si="34"/>
        <v>8</v>
      </c>
      <c r="P81" s="19">
        <f t="shared" si="35"/>
        <v>0.72727272727272729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4"/>
      <c r="B82" s="14" t="s">
        <v>44</v>
      </c>
      <c r="C82" s="14">
        <f>SUM('By Lot'!C500,'By Lot'!C517,'By Lot'!C551,'By Lot'!C568,'By Lot'!C585,'By Lot'!C602,'By Lot'!C619,'By Lot'!C636,'By Lot'!C1504)</f>
        <v>22</v>
      </c>
      <c r="D82" s="17">
        <f>SUM('By Lot'!D500:D502,'By Lot'!D517,'By Lot'!D551,'By Lot'!D568,'By Lot'!D585,'By Lot'!D602,'By Lot'!D619,'By Lot'!D636,'By Lot'!D1504)</f>
        <v>41</v>
      </c>
      <c r="E82" s="1">
        <f>SUM('By Lot'!E500:E502,'By Lot'!E517,'By Lot'!E551,'By Lot'!E568,'By Lot'!E585,'By Lot'!E602,'By Lot'!E619,'By Lot'!E636,'By Lot'!E1504)</f>
        <v>39</v>
      </c>
      <c r="F82" s="1">
        <f>SUM('By Lot'!F500:F502,'By Lot'!F517,'By Lot'!F551,'By Lot'!F568,'By Lot'!F585,'By Lot'!F602,'By Lot'!F619,'By Lot'!F636,'By Lot'!F1504)</f>
        <v>30</v>
      </c>
      <c r="G82" s="1">
        <f>SUM('By Lot'!G500:G502,'By Lot'!G517,'By Lot'!G551,'By Lot'!G568,'By Lot'!G585,'By Lot'!G602,'By Lot'!G619,'By Lot'!G636,'By Lot'!G1504)</f>
        <v>13</v>
      </c>
      <c r="H82" s="1">
        <f>SUM('By Lot'!H500:H502,'By Lot'!H517,'By Lot'!H551,'By Lot'!H568,'By Lot'!H585,'By Lot'!H602,'By Lot'!H619,'By Lot'!H636,'By Lot'!H1504)</f>
        <v>19</v>
      </c>
      <c r="I82" s="1">
        <f>SUM('By Lot'!I500:I502,'By Lot'!I517,'By Lot'!I551,'By Lot'!I568,'By Lot'!I585,'By Lot'!I602,'By Lot'!I619,'By Lot'!I636,'By Lot'!I1504)</f>
        <v>6</v>
      </c>
      <c r="J82" s="1">
        <f>SUM('By Lot'!J500:J502,'By Lot'!J517,'By Lot'!J551,'By Lot'!J568,'By Lot'!J585,'By Lot'!J602,'By Lot'!J619,'By Lot'!J636,'By Lot'!J1504)</f>
        <v>5</v>
      </c>
      <c r="K82" s="1">
        <f>SUM('By Lot'!K500:K502,'By Lot'!K517,'By Lot'!K551,'By Lot'!K568,'By Lot'!K585,'By Lot'!K602,'By Lot'!K619,'By Lot'!K636,'By Lot'!K1504)</f>
        <v>6</v>
      </c>
      <c r="L82" s="1">
        <f>SUM('By Lot'!L500:L502,'By Lot'!L517,'By Lot'!L551,'By Lot'!L568,'By Lot'!L585,'By Lot'!L602,'By Lot'!L619,'By Lot'!L636,'By Lot'!L1504)</f>
        <v>10</v>
      </c>
      <c r="M82" s="18">
        <f>SUM('By Lot'!M500:M502,'By Lot'!M517,'By Lot'!M551,'By Lot'!M568,'By Lot'!M585,'By Lot'!M602,'By Lot'!M619,'By Lot'!M636,'By Lot'!M1504)</f>
        <v>22</v>
      </c>
      <c r="N82" s="17">
        <f t="shared" si="33"/>
        <v>5</v>
      </c>
      <c r="O82" s="1">
        <f t="shared" si="34"/>
        <v>17</v>
      </c>
      <c r="P82" s="19">
        <f t="shared" si="35"/>
        <v>0.77272727272727271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45</v>
      </c>
      <c r="C83" s="21">
        <f t="shared" ref="C83:M83" si="36">SUM(C73:C82)</f>
        <v>231</v>
      </c>
      <c r="D83" s="22">
        <f t="shared" si="36"/>
        <v>198</v>
      </c>
      <c r="E83" s="23">
        <f t="shared" si="36"/>
        <v>171</v>
      </c>
      <c r="F83" s="23">
        <f t="shared" si="36"/>
        <v>136</v>
      </c>
      <c r="G83" s="23">
        <f t="shared" si="36"/>
        <v>65</v>
      </c>
      <c r="H83" s="23">
        <f t="shared" si="36"/>
        <v>76</v>
      </c>
      <c r="I83" s="23">
        <f t="shared" si="36"/>
        <v>50</v>
      </c>
      <c r="J83" s="23">
        <f t="shared" si="36"/>
        <v>49</v>
      </c>
      <c r="K83" s="23">
        <f t="shared" si="36"/>
        <v>62</v>
      </c>
      <c r="L83" s="23">
        <f t="shared" si="36"/>
        <v>82</v>
      </c>
      <c r="M83" s="24">
        <f t="shared" si="36"/>
        <v>136</v>
      </c>
      <c r="N83" s="22">
        <f t="shared" si="33"/>
        <v>49</v>
      </c>
      <c r="O83" s="23">
        <f t="shared" si="34"/>
        <v>182</v>
      </c>
      <c r="P83" s="25">
        <f t="shared" si="35"/>
        <v>0.78787878787878785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98</v>
      </c>
      <c r="B84" s="14" t="s">
        <v>29</v>
      </c>
      <c r="C84" s="14">
        <f>SUM('By Lot'!C638,'By Lot'!C655,'By Lot'!C672,'By Lot'!C706,'By Lot'!C723,'By Lot'!C740)</f>
        <v>216</v>
      </c>
      <c r="D84" s="17">
        <f>SUM('By Lot'!D638,'By Lot'!D655,'By Lot'!D672,'By Lot'!D706,'By Lot'!D723,'By Lot'!D740)</f>
        <v>160</v>
      </c>
      <c r="E84" s="1">
        <f>SUM('By Lot'!E638,'By Lot'!E655,'By Lot'!E672,'By Lot'!E706,'By Lot'!E723,'By Lot'!E740)</f>
        <v>113</v>
      </c>
      <c r="F84" s="1">
        <f>SUM('By Lot'!F638,'By Lot'!F655,'By Lot'!F672,'By Lot'!F706,'By Lot'!F723,'By Lot'!F740)</f>
        <v>51</v>
      </c>
      <c r="G84" s="1">
        <f>SUM('By Lot'!G638,'By Lot'!G655,'By Lot'!G672,'By Lot'!G706,'By Lot'!G723,'By Lot'!G740)</f>
        <v>0</v>
      </c>
      <c r="H84" s="1">
        <f>SUM('By Lot'!H638,'By Lot'!H655,'By Lot'!H672,'By Lot'!H706,'By Lot'!H723,'By Lot'!H740)</f>
        <v>3</v>
      </c>
      <c r="I84" s="1">
        <f>SUM('By Lot'!I638,'By Lot'!I655,'By Lot'!I672,'By Lot'!I706,'By Lot'!I723,'By Lot'!I740)</f>
        <v>25</v>
      </c>
      <c r="J84" s="1">
        <f>SUM('By Lot'!J638,'By Lot'!J655,'By Lot'!J672,'By Lot'!J706,'By Lot'!J723,'By Lot'!J740)</f>
        <v>26</v>
      </c>
      <c r="K84" s="1">
        <f>SUM('By Lot'!K638,'By Lot'!K655,'By Lot'!K672,'By Lot'!K706,'By Lot'!K723,'By Lot'!K740)</f>
        <v>25</v>
      </c>
      <c r="L84" s="1">
        <f>SUM('By Lot'!L638,'By Lot'!L655,'By Lot'!L672,'By Lot'!L706,'By Lot'!L723,'By Lot'!L740)</f>
        <v>34</v>
      </c>
      <c r="M84" s="18">
        <f>SUM('By Lot'!M638,'By Lot'!M655,'By Lot'!M672,'By Lot'!M706,'By Lot'!M723,'By Lot'!M740)</f>
        <v>42</v>
      </c>
      <c r="N84" s="17">
        <f t="shared" si="33"/>
        <v>0</v>
      </c>
      <c r="O84" s="1">
        <f t="shared" si="34"/>
        <v>216</v>
      </c>
      <c r="P84" s="19">
        <f t="shared" si="35"/>
        <v>1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4" t="s">
        <v>75</v>
      </c>
      <c r="B85" s="14" t="s">
        <v>31</v>
      </c>
      <c r="C85" s="14">
        <f>SUM('By Lot'!C639,'By Lot'!C656,'By Lot'!C673,'By Lot'!C707,'By Lot'!C724,'By Lot'!C741)</f>
        <v>171</v>
      </c>
      <c r="D85" s="17">
        <f>SUM('By Lot'!D639,'By Lot'!D656,'By Lot'!D673,'By Lot'!D707,'By Lot'!D724,'By Lot'!D741)</f>
        <v>51</v>
      </c>
      <c r="E85" s="1">
        <f>SUM('By Lot'!E639,'By Lot'!E656,'By Lot'!E673,'By Lot'!E707,'By Lot'!E724,'By Lot'!E741)</f>
        <v>1</v>
      </c>
      <c r="F85" s="1">
        <f>SUM('By Lot'!F639,'By Lot'!F656,'By Lot'!F673,'By Lot'!F707,'By Lot'!F724,'By Lot'!F741)</f>
        <v>0</v>
      </c>
      <c r="G85" s="1">
        <f>SUM('By Lot'!G639,'By Lot'!G656,'By Lot'!G673,'By Lot'!G707,'By Lot'!G724,'By Lot'!G741)</f>
        <v>0</v>
      </c>
      <c r="H85" s="1">
        <f>SUM('By Lot'!H639,'By Lot'!H656,'By Lot'!H673,'By Lot'!H707,'By Lot'!H724,'By Lot'!H741)</f>
        <v>0</v>
      </c>
      <c r="I85" s="1">
        <f>SUM('By Lot'!I639,'By Lot'!I656,'By Lot'!I673,'By Lot'!I707,'By Lot'!I724,'By Lot'!I741)</f>
        <v>2</v>
      </c>
      <c r="J85" s="1">
        <f>SUM('By Lot'!J639,'By Lot'!J656,'By Lot'!J673,'By Lot'!J707,'By Lot'!J724,'By Lot'!J741)</f>
        <v>1</v>
      </c>
      <c r="K85" s="1">
        <f>SUM('By Lot'!K639,'By Lot'!K656,'By Lot'!K673,'By Lot'!K707,'By Lot'!K724,'By Lot'!K741)</f>
        <v>0</v>
      </c>
      <c r="L85" s="1">
        <f>SUM('By Lot'!L639,'By Lot'!L656,'By Lot'!L673,'By Lot'!L707,'By Lot'!L724,'By Lot'!L741)</f>
        <v>6</v>
      </c>
      <c r="M85" s="18">
        <f>SUM('By Lot'!M639,'By Lot'!M656,'By Lot'!M673,'By Lot'!M707,'By Lot'!M724,'By Lot'!M741)</f>
        <v>7</v>
      </c>
      <c r="N85" s="17">
        <f t="shared" si="33"/>
        <v>0</v>
      </c>
      <c r="O85" s="1">
        <f t="shared" si="34"/>
        <v>171</v>
      </c>
      <c r="P85" s="19">
        <f t="shared" si="35"/>
        <v>1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4"/>
      <c r="B86" s="14" t="s">
        <v>34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4"/>
      <c r="B87" s="14" t="s">
        <v>37</v>
      </c>
      <c r="C87" s="14">
        <f>SUM('By Lot'!C641:C642,'By Lot'!C658:C659,'By Lot'!C675:C676,'By Lot'!C709:C710,'By Lot'!C726:C727,'By Lot'!C743:C744)</f>
        <v>29</v>
      </c>
      <c r="D87" s="17">
        <f>SUM('By Lot'!D641:D642,'By Lot'!D658:D659,'By Lot'!D675:D676,'By Lot'!D709:D710,'By Lot'!D726:D727,'By Lot'!D743:D744)</f>
        <v>25</v>
      </c>
      <c r="E87" s="1">
        <f>SUM('By Lot'!E641:E642,'By Lot'!E658:E659,'By Lot'!E675:E676,'By Lot'!E709:E710,'By Lot'!E726:E727,'By Lot'!E743:E744)</f>
        <v>7</v>
      </c>
      <c r="F87" s="1">
        <f>SUM('By Lot'!F641:F642,'By Lot'!F658:F659,'By Lot'!F675:F676,'By Lot'!F709:F710,'By Lot'!F726:F727,'By Lot'!F743:F744)</f>
        <v>2</v>
      </c>
      <c r="G87" s="1">
        <f>SUM('By Lot'!G641:G642,'By Lot'!G658:G659,'By Lot'!G675:G676,'By Lot'!G709:G710,'By Lot'!G726:G727,'By Lot'!G743:G744)</f>
        <v>1</v>
      </c>
      <c r="H87" s="1">
        <f>SUM('By Lot'!H641:H642,'By Lot'!H658:H659,'By Lot'!H675:H676,'By Lot'!H709:H710,'By Lot'!H726:H727,'By Lot'!H743:H744)</f>
        <v>0</v>
      </c>
      <c r="I87" s="1">
        <f>SUM('By Lot'!I641:I642,'By Lot'!I658:I659,'By Lot'!I675:I676,'By Lot'!I709:I710,'By Lot'!I726:I727,'By Lot'!I743:I744)</f>
        <v>7</v>
      </c>
      <c r="J87" s="1">
        <f>SUM('By Lot'!J641:J642,'By Lot'!J658:J659,'By Lot'!J675:J676,'By Lot'!J709:J710,'By Lot'!J726:J727,'By Lot'!J743:J744)</f>
        <v>1</v>
      </c>
      <c r="K87" s="1">
        <f>SUM('By Lot'!K641:K642,'By Lot'!K658:K659,'By Lot'!K675:K676,'By Lot'!K709:K710,'By Lot'!K726:K727,'By Lot'!K743:K744)</f>
        <v>1</v>
      </c>
      <c r="L87" s="1">
        <f>SUM('By Lot'!L641:L642,'By Lot'!L658:L659,'By Lot'!L675:L676,'By Lot'!L709:L710,'By Lot'!L726:L727,'By Lot'!L743:L744)</f>
        <v>2</v>
      </c>
      <c r="M87" s="18">
        <f>SUM('By Lot'!M641:M642,'By Lot'!M658:M659,'By Lot'!M675:M676,'By Lot'!M709:M710,'By Lot'!M726:M727,'By Lot'!M743:M744)</f>
        <v>3</v>
      </c>
      <c r="N87" s="17">
        <f t="shared" ref="N87:N90" si="37">MIN(D87:M87)</f>
        <v>0</v>
      </c>
      <c r="O87" s="1">
        <f t="shared" ref="O87:O90" si="38">C87-N87</f>
        <v>29</v>
      </c>
      <c r="P87" s="19">
        <f t="shared" ref="P87:P90" si="39">O87/C87</f>
        <v>1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4"/>
      <c r="B88" s="14" t="s">
        <v>39</v>
      </c>
      <c r="C88" s="14">
        <f>SUM('By Lot'!C643,'By Lot'!C660,'By Lot'!C677,'By Lot'!C711,'By Lot'!C728,'By Lot'!C745)</f>
        <v>8</v>
      </c>
      <c r="D88" s="17">
        <f>SUM('By Lot'!D643,'By Lot'!D660,'By Lot'!D677,'By Lot'!D711,'By Lot'!D728,'By Lot'!D745)</f>
        <v>7</v>
      </c>
      <c r="E88" s="1">
        <f>SUM('By Lot'!E643,'By Lot'!E660,'By Lot'!E677,'By Lot'!E711,'By Lot'!E728,'By Lot'!E745)</f>
        <v>6</v>
      </c>
      <c r="F88" s="1">
        <f>SUM('By Lot'!F643,'By Lot'!F660,'By Lot'!F677,'By Lot'!F711,'By Lot'!F728,'By Lot'!F745)</f>
        <v>6</v>
      </c>
      <c r="G88" s="1">
        <f>SUM('By Lot'!G643,'By Lot'!G660,'By Lot'!G677,'By Lot'!G711,'By Lot'!G728,'By Lot'!G745)</f>
        <v>5</v>
      </c>
      <c r="H88" s="1">
        <f>SUM('By Lot'!H643,'By Lot'!H660,'By Lot'!H677,'By Lot'!H711,'By Lot'!H728,'By Lot'!H745)</f>
        <v>4</v>
      </c>
      <c r="I88" s="1">
        <f>SUM('By Lot'!I643,'By Lot'!I660,'By Lot'!I677,'By Lot'!I711,'By Lot'!I728,'By Lot'!I745)</f>
        <v>6</v>
      </c>
      <c r="J88" s="1">
        <f>SUM('By Lot'!J643,'By Lot'!J660,'By Lot'!J677,'By Lot'!J711,'By Lot'!J728,'By Lot'!J745)</f>
        <v>7</v>
      </c>
      <c r="K88" s="1">
        <f>SUM('By Lot'!K643,'By Lot'!K660,'By Lot'!K677,'By Lot'!K711,'By Lot'!K728,'By Lot'!K745)</f>
        <v>5</v>
      </c>
      <c r="L88" s="1">
        <f>SUM('By Lot'!L643,'By Lot'!L660,'By Lot'!L677,'By Lot'!L711,'By Lot'!L728,'By Lot'!L745)</f>
        <v>6</v>
      </c>
      <c r="M88" s="18">
        <f>SUM('By Lot'!M643,'By Lot'!M660,'By Lot'!M677,'By Lot'!M711,'By Lot'!M728,'By Lot'!M745)</f>
        <v>6</v>
      </c>
      <c r="N88" s="17">
        <f t="shared" si="37"/>
        <v>4</v>
      </c>
      <c r="O88" s="1">
        <f t="shared" si="38"/>
        <v>4</v>
      </c>
      <c r="P88" s="19">
        <f t="shared" si="39"/>
        <v>0.5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4"/>
      <c r="B89" s="14" t="s">
        <v>40</v>
      </c>
      <c r="C89" s="14">
        <f>SUM('By Lot'!C644:C649,'By Lot'!C661:C666,'By Lot'!C678:C683,'By Lot'!C712:C717,'By Lot'!C729:C734,'By Lot'!C746:C751)</f>
        <v>5</v>
      </c>
      <c r="D89" s="17">
        <f>SUM('By Lot'!D644:D649,'By Lot'!D661:D666,'By Lot'!D678:D683,'By Lot'!D712:D717,'By Lot'!D729:D734,'By Lot'!D746:D751)</f>
        <v>5</v>
      </c>
      <c r="E89" s="1">
        <f>SUM('By Lot'!E644:E649,'By Lot'!E661:E666,'By Lot'!E678:E683,'By Lot'!E712:E717,'By Lot'!E729:E734,'By Lot'!E746:E751)</f>
        <v>4</v>
      </c>
      <c r="F89" s="1">
        <f>SUM('By Lot'!F644:F649,'By Lot'!F661:F666,'By Lot'!F678:F683,'By Lot'!F712:F717,'By Lot'!F729:F734,'By Lot'!F746:F751)</f>
        <v>4</v>
      </c>
      <c r="G89" s="1">
        <f>SUM('By Lot'!G644:G649,'By Lot'!G661:G666,'By Lot'!G678:G683,'By Lot'!G712:G717,'By Lot'!G729:G734,'By Lot'!G746:G751)</f>
        <v>3</v>
      </c>
      <c r="H89" s="1">
        <f>SUM('By Lot'!H644:H649,'By Lot'!H661:H666,'By Lot'!H678:H683,'By Lot'!H712:H717,'By Lot'!H729:H734,'By Lot'!H746:H751)</f>
        <v>3</v>
      </c>
      <c r="I89" s="1">
        <f>SUM('By Lot'!I644:I649,'By Lot'!I661:I666,'By Lot'!I678:I683,'By Lot'!I712:I717,'By Lot'!I729:I734,'By Lot'!I746:I751)</f>
        <v>4</v>
      </c>
      <c r="J89" s="1">
        <f>SUM('By Lot'!J644:J649,'By Lot'!J661:J666,'By Lot'!J678:J683,'By Lot'!J712:J717,'By Lot'!J729:J734,'By Lot'!J746:J751)</f>
        <v>4</v>
      </c>
      <c r="K89" s="1">
        <f>SUM('By Lot'!K644:K649,'By Lot'!K661:K666,'By Lot'!K678:K683,'By Lot'!K712:K717,'By Lot'!K729:K734,'By Lot'!K746:K751)</f>
        <v>4</v>
      </c>
      <c r="L89" s="1">
        <f>SUM('By Lot'!L644:L649,'By Lot'!L661:L666,'By Lot'!L678:L683,'By Lot'!L712:L717,'By Lot'!L729:L734,'By Lot'!L746:L751)</f>
        <v>4</v>
      </c>
      <c r="M89" s="18">
        <f>SUM('By Lot'!M644:M649,'By Lot'!M661:M666,'By Lot'!M678:M683,'By Lot'!M712:M717,'By Lot'!M729:M734,'By Lot'!M746:M751)</f>
        <v>5</v>
      </c>
      <c r="N89" s="17">
        <f t="shared" si="37"/>
        <v>3</v>
      </c>
      <c r="O89" s="1">
        <f t="shared" si="38"/>
        <v>2</v>
      </c>
      <c r="P89" s="19">
        <f t="shared" si="39"/>
        <v>0.4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4"/>
      <c r="B90" s="14" t="s">
        <v>41</v>
      </c>
      <c r="C90" s="14">
        <f>SUM('By Lot'!C650,'By Lot'!C667,'By Lot'!C684,'By Lot'!C718,'By Lot'!C735,'By Lot'!C752)</f>
        <v>27</v>
      </c>
      <c r="D90" s="17">
        <f>SUM('By Lot'!D650,'By Lot'!D667,'By Lot'!D684,'By Lot'!D718,'By Lot'!D735,'By Lot'!D752)</f>
        <v>21</v>
      </c>
      <c r="E90" s="1">
        <f>SUM('By Lot'!E650,'By Lot'!E667,'By Lot'!E684,'By Lot'!E718,'By Lot'!E735,'By Lot'!E752)</f>
        <v>17</v>
      </c>
      <c r="F90" s="1">
        <f>SUM('By Lot'!F650,'By Lot'!F667,'By Lot'!F684,'By Lot'!F718,'By Lot'!F735,'By Lot'!F752)</f>
        <v>12</v>
      </c>
      <c r="G90" s="1">
        <f>SUM('By Lot'!G650,'By Lot'!G667,'By Lot'!G684,'By Lot'!G718,'By Lot'!G735,'By Lot'!G752)</f>
        <v>9</v>
      </c>
      <c r="H90" s="1">
        <f>SUM('By Lot'!H650,'By Lot'!H667,'By Lot'!H684,'By Lot'!H718,'By Lot'!H735,'By Lot'!H752)</f>
        <v>8</v>
      </c>
      <c r="I90" s="1">
        <f>SUM('By Lot'!I650,'By Lot'!I667,'By Lot'!I684,'By Lot'!I718,'By Lot'!I735,'By Lot'!I752)</f>
        <v>6</v>
      </c>
      <c r="J90" s="1">
        <f>SUM('By Lot'!J650,'By Lot'!J667,'By Lot'!J684,'By Lot'!J718,'By Lot'!J735,'By Lot'!J752)</f>
        <v>8</v>
      </c>
      <c r="K90" s="1">
        <f>SUM('By Lot'!K650,'By Lot'!K667,'By Lot'!K684,'By Lot'!K718,'By Lot'!K735,'By Lot'!K752)</f>
        <v>7</v>
      </c>
      <c r="L90" s="1">
        <f>SUM('By Lot'!L650,'By Lot'!L667,'By Lot'!L684,'By Lot'!L718,'By Lot'!L735,'By Lot'!L752)</f>
        <v>9</v>
      </c>
      <c r="M90" s="18">
        <f>SUM('By Lot'!M650,'By Lot'!M667,'By Lot'!M684,'By Lot'!M718,'By Lot'!M735,'By Lot'!M752)</f>
        <v>11</v>
      </c>
      <c r="N90" s="17">
        <f t="shared" si="37"/>
        <v>6</v>
      </c>
      <c r="O90" s="1">
        <f t="shared" si="38"/>
        <v>21</v>
      </c>
      <c r="P90" s="19">
        <f t="shared" si="39"/>
        <v>0.77777777777777779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4"/>
      <c r="B91" s="14" t="s">
        <v>42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4"/>
      <c r="B92" s="14" t="s">
        <v>43</v>
      </c>
      <c r="C92" s="14">
        <f>SUM('By Lot'!C652,'By Lot'!C669,'By Lot'!C686,'By Lot'!C720,'By Lot'!C737,'By Lot'!C754)</f>
        <v>7</v>
      </c>
      <c r="D92" s="17">
        <f>SUM('By Lot'!D652,'By Lot'!D669,'By Lot'!D686,'By Lot'!D720,'By Lot'!D737,'By Lot'!D754)</f>
        <v>2</v>
      </c>
      <c r="E92" s="1">
        <f>SUM('By Lot'!E652,'By Lot'!E669,'By Lot'!E686,'By Lot'!E720,'By Lot'!E737,'By Lot'!E754)</f>
        <v>2</v>
      </c>
      <c r="F92" s="1">
        <f>SUM('By Lot'!F652,'By Lot'!F669,'By Lot'!F686,'By Lot'!F720,'By Lot'!F737,'By Lot'!F754)</f>
        <v>3</v>
      </c>
      <c r="G92" s="1">
        <f>SUM('By Lot'!G652,'By Lot'!G669,'By Lot'!G686,'By Lot'!G720,'By Lot'!G737,'By Lot'!G754)</f>
        <v>1</v>
      </c>
      <c r="H92" s="1">
        <f>SUM('By Lot'!H652,'By Lot'!H669,'By Lot'!H686,'By Lot'!H720,'By Lot'!H737,'By Lot'!H754)</f>
        <v>3</v>
      </c>
      <c r="I92" s="1">
        <f>SUM('By Lot'!I652,'By Lot'!I669,'By Lot'!I686,'By Lot'!I720,'By Lot'!I737,'By Lot'!I754)</f>
        <v>4</v>
      </c>
      <c r="J92" s="1">
        <f>SUM('By Lot'!J652,'By Lot'!J669,'By Lot'!J686,'By Lot'!J720,'By Lot'!J737,'By Lot'!J754)</f>
        <v>3</v>
      </c>
      <c r="K92" s="1">
        <f>SUM('By Lot'!K652,'By Lot'!K669,'By Lot'!K686,'By Lot'!K720,'By Lot'!K737,'By Lot'!K754)</f>
        <v>3</v>
      </c>
      <c r="L92" s="1">
        <f>SUM('By Lot'!L652,'By Lot'!L669,'By Lot'!L686,'By Lot'!L720,'By Lot'!L737,'By Lot'!L754)</f>
        <v>1</v>
      </c>
      <c r="M92" s="18">
        <f>SUM('By Lot'!M652,'By Lot'!M669,'By Lot'!M686,'By Lot'!M720,'By Lot'!M737,'By Lot'!M754)</f>
        <v>1</v>
      </c>
      <c r="N92" s="17">
        <f t="shared" ref="N92:N107" si="40">MIN(D92:M92)</f>
        <v>1</v>
      </c>
      <c r="O92" s="1">
        <f t="shared" ref="O92:O107" si="41">C92-N92</f>
        <v>6</v>
      </c>
      <c r="P92" s="19">
        <f t="shared" ref="P92:P107" si="42">O92/C92</f>
        <v>0.8571428571428571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4"/>
      <c r="B93" s="14" t="s">
        <v>44</v>
      </c>
      <c r="C93" s="14">
        <f>SUM('By Lot'!C653,'By Lot'!C670,'By Lot'!C687,'By Lot'!C721,'By Lot'!C738,'By Lot'!C755)</f>
        <v>9</v>
      </c>
      <c r="D93" s="17">
        <f>SUM('By Lot'!D653,'By Lot'!D670,'By Lot'!D687,'By Lot'!D721,'By Lot'!D738,'By Lot'!D755)</f>
        <v>6</v>
      </c>
      <c r="E93" s="1">
        <f>SUM('By Lot'!E653,'By Lot'!E670,'By Lot'!E687,'By Lot'!E721,'By Lot'!E738,'By Lot'!E755)</f>
        <v>3</v>
      </c>
      <c r="F93" s="1">
        <f>SUM('By Lot'!F653,'By Lot'!F670,'By Lot'!F687,'By Lot'!F721,'By Lot'!F738,'By Lot'!F755)</f>
        <v>5</v>
      </c>
      <c r="G93" s="1">
        <f>SUM('By Lot'!G653,'By Lot'!G670,'By Lot'!G687,'By Lot'!G721,'By Lot'!G738,'By Lot'!G755)</f>
        <v>4</v>
      </c>
      <c r="H93" s="1">
        <f>SUM('By Lot'!H653,'By Lot'!H670,'By Lot'!H687,'By Lot'!H721,'By Lot'!H738,'By Lot'!H755)</f>
        <v>4</v>
      </c>
      <c r="I93" s="1">
        <f>SUM('By Lot'!I653,'By Lot'!I670,'By Lot'!I687,'By Lot'!I721,'By Lot'!I738,'By Lot'!I755)</f>
        <v>6</v>
      </c>
      <c r="J93" s="1">
        <f>SUM('By Lot'!J653,'By Lot'!J670,'By Lot'!J687,'By Lot'!J721,'By Lot'!J738,'By Lot'!J755)</f>
        <v>3</v>
      </c>
      <c r="K93" s="1">
        <f>SUM('By Lot'!K653,'By Lot'!K670,'By Lot'!K687,'By Lot'!K721,'By Lot'!K738,'By Lot'!K755)</f>
        <v>2</v>
      </c>
      <c r="L93" s="1">
        <f>SUM('By Lot'!L653,'By Lot'!L670,'By Lot'!L687,'By Lot'!L721,'By Lot'!L738,'By Lot'!L755)</f>
        <v>4</v>
      </c>
      <c r="M93" s="18">
        <f>SUM('By Lot'!M653,'By Lot'!M670,'By Lot'!M687,'By Lot'!M721,'By Lot'!M738,'By Lot'!M755)</f>
        <v>4</v>
      </c>
      <c r="N93" s="17">
        <f t="shared" si="40"/>
        <v>2</v>
      </c>
      <c r="O93" s="1">
        <f t="shared" si="41"/>
        <v>7</v>
      </c>
      <c r="P93" s="19">
        <f t="shared" si="42"/>
        <v>0.77777777777777779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20"/>
      <c r="B94" s="21" t="s">
        <v>45</v>
      </c>
      <c r="C94" s="21">
        <f t="shared" ref="C94:M94" si="43">SUM(C84:C93)</f>
        <v>472</v>
      </c>
      <c r="D94" s="22">
        <f t="shared" si="43"/>
        <v>277</v>
      </c>
      <c r="E94" s="23">
        <f t="shared" si="43"/>
        <v>153</v>
      </c>
      <c r="F94" s="23">
        <f t="shared" si="43"/>
        <v>83</v>
      </c>
      <c r="G94" s="23">
        <f t="shared" si="43"/>
        <v>23</v>
      </c>
      <c r="H94" s="23">
        <f t="shared" si="43"/>
        <v>25</v>
      </c>
      <c r="I94" s="23">
        <f t="shared" si="43"/>
        <v>60</v>
      </c>
      <c r="J94" s="23">
        <f t="shared" si="43"/>
        <v>53</v>
      </c>
      <c r="K94" s="23">
        <f t="shared" si="43"/>
        <v>47</v>
      </c>
      <c r="L94" s="23">
        <f t="shared" si="43"/>
        <v>66</v>
      </c>
      <c r="M94" s="24">
        <f t="shared" si="43"/>
        <v>79</v>
      </c>
      <c r="N94" s="22">
        <f t="shared" si="40"/>
        <v>23</v>
      </c>
      <c r="O94" s="23">
        <f t="shared" si="41"/>
        <v>449</v>
      </c>
      <c r="P94" s="25">
        <f t="shared" si="42"/>
        <v>0.95127118644067798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6" t="s">
        <v>112</v>
      </c>
      <c r="B95" s="14" t="s">
        <v>29</v>
      </c>
      <c r="C95" s="14">
        <f>SUM('By Lot'!C689,'By Lot'!C757,'By Lot'!C774,'By Lot'!C791,
'By Lot'!C808,'By Lot'!C825,'By Lot'!C842,'By Lot'!C859,
'By Lot'!C910,'By Lot'!C927,'By Lot'!C995,'By Lot'!C1012,
'By Lot'!C1029,'By Lot'!C1046,'By Lot'!C1063,'By Lot'!C1080)</f>
        <v>175</v>
      </c>
      <c r="D95" s="17">
        <f>SUM('By Lot'!D689,'By Lot'!D757,'By Lot'!D774,'By Lot'!D791,'By Lot'!D808,'By Lot'!D825,'By Lot'!D842,'By Lot'!D859,'By Lot'!D910,'By Lot'!D927,'By Lot'!D995,'By Lot'!D1012,'By Lot'!D1029,'By Lot'!D1046,'By Lot'!D1063,'By Lot'!D1080)</f>
        <v>137</v>
      </c>
      <c r="E95" s="1">
        <f>SUM('By Lot'!E689,'By Lot'!E757,'By Lot'!E774,'By Lot'!E791,'By Lot'!E808,'By Lot'!E825,'By Lot'!E842,'By Lot'!E859,'By Lot'!E910,'By Lot'!E927,'By Lot'!E995,'By Lot'!E1012,'By Lot'!E1029,'By Lot'!E1046,'By Lot'!E1063,'By Lot'!E1080)</f>
        <v>124</v>
      </c>
      <c r="F95" s="1">
        <f>SUM('By Lot'!F689,'By Lot'!F757,'By Lot'!F774,'By Lot'!F791,'By Lot'!F808,'By Lot'!F825,'By Lot'!F842,'By Lot'!F859,'By Lot'!F910,'By Lot'!F927,'By Lot'!F995,'By Lot'!F1012,'By Lot'!F1029,'By Lot'!F1046,'By Lot'!F1063,'By Lot'!F1080)</f>
        <v>49</v>
      </c>
      <c r="G95" s="1">
        <f>SUM('By Lot'!G689,'By Lot'!G757,'By Lot'!G774,'By Lot'!G791,'By Lot'!G808,'By Lot'!G825,'By Lot'!G842,'By Lot'!G859,'By Lot'!G910,'By Lot'!G927,'By Lot'!G995,'By Lot'!G1012,'By Lot'!G1029,'By Lot'!G1046,'By Lot'!G1063,'By Lot'!G1080)</f>
        <v>32</v>
      </c>
      <c r="H95" s="1">
        <f>SUM('By Lot'!H689,'By Lot'!H757,'By Lot'!H774,'By Lot'!H791,'By Lot'!H808,'By Lot'!H825,'By Lot'!H842,'By Lot'!H859,'By Lot'!H910,'By Lot'!H927,'By Lot'!H995,'By Lot'!H1012,'By Lot'!H1029,'By Lot'!H1046,'By Lot'!H1063,'By Lot'!H1080)</f>
        <v>27</v>
      </c>
      <c r="I95" s="1">
        <f>SUM('By Lot'!I689,'By Lot'!I757,'By Lot'!I774,'By Lot'!I791,'By Lot'!I808,'By Lot'!I825,'By Lot'!I842,'By Lot'!I859,'By Lot'!I910,'By Lot'!I927,'By Lot'!I995,'By Lot'!I1012,'By Lot'!I1029,'By Lot'!I1046,'By Lot'!I1063,'By Lot'!I1080)</f>
        <v>12</v>
      </c>
      <c r="J95" s="1">
        <f>SUM('By Lot'!J689,'By Lot'!J757,'By Lot'!J774,'By Lot'!J791,'By Lot'!J808,'By Lot'!J825,'By Lot'!J842,'By Lot'!J859,'By Lot'!J910,'By Lot'!J927,'By Lot'!J995,'By Lot'!J1012,'By Lot'!J1029,'By Lot'!J1046,'By Lot'!J1063,'By Lot'!J1080)</f>
        <v>14</v>
      </c>
      <c r="K95" s="1">
        <f>SUM('By Lot'!K689,'By Lot'!K757,'By Lot'!K774,'By Lot'!K791,'By Lot'!K808,'By Lot'!K825,'By Lot'!K842,'By Lot'!K859,'By Lot'!K910,'By Lot'!K927,'By Lot'!K995,'By Lot'!K1012,'By Lot'!K1029,'By Lot'!K1046,'By Lot'!K1063,'By Lot'!K1080)</f>
        <v>18</v>
      </c>
      <c r="L95" s="1">
        <f>SUM('By Lot'!L689,'By Lot'!L757,'By Lot'!L774,'By Lot'!L791,'By Lot'!L808,'By Lot'!L825,'By Lot'!L842,'By Lot'!L859,'By Lot'!L910,'By Lot'!L927,'By Lot'!L995,'By Lot'!L1012,'By Lot'!L1029,'By Lot'!L1046,'By Lot'!L1063,'By Lot'!L1080)</f>
        <v>24</v>
      </c>
      <c r="M95" s="18">
        <f>SUM('By Lot'!M689,'By Lot'!M757,'By Lot'!M774,'By Lot'!M791,'By Lot'!M808,'By Lot'!M825,'By Lot'!M842,'By Lot'!M859,'By Lot'!M910,'By Lot'!M927,'By Lot'!M995,'By Lot'!M1012,'By Lot'!M1029,'By Lot'!M1046,'By Lot'!M1063,'By Lot'!M1080)</f>
        <v>32</v>
      </c>
      <c r="N95" s="17">
        <f t="shared" si="40"/>
        <v>12</v>
      </c>
      <c r="O95" s="1">
        <f t="shared" si="41"/>
        <v>163</v>
      </c>
      <c r="P95" s="19">
        <f t="shared" si="42"/>
        <v>0.93142857142857138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7" t="s">
        <v>75</v>
      </c>
      <c r="B96" s="14" t="s">
        <v>31</v>
      </c>
      <c r="C96" s="14">
        <f>SUM('By Lot'!C690,'By Lot'!C758,'By Lot'!C775,'By Lot'!C792,
'By Lot'!C809,'By Lot'!C826,'By Lot'!C843,'By Lot'!C860,
'By Lot'!C911,'By Lot'!C928,'By Lot'!C996,'By Lot'!C1013,
'By Lot'!C1030,'By Lot'!C1047,'By Lot'!C1064,'By Lot'!C1081)</f>
        <v>823</v>
      </c>
      <c r="D96" s="17">
        <f>SUM('By Lot'!D690,'By Lot'!D758,'By Lot'!D775,'By Lot'!D792,'By Lot'!D809,'By Lot'!D826,'By Lot'!D843,'By Lot'!D860,'By Lot'!D911,'By Lot'!D928,'By Lot'!D996,'By Lot'!D1013,'By Lot'!D1030,'By Lot'!D1047,'By Lot'!D1064,'By Lot'!D1081)</f>
        <v>438</v>
      </c>
      <c r="E96" s="1">
        <f>SUM('By Lot'!E690,'By Lot'!E758,'By Lot'!E775,'By Lot'!E792,'By Lot'!E809,'By Lot'!E826,'By Lot'!E843,'By Lot'!E860,'By Lot'!E911,'By Lot'!E928,'By Lot'!E996,'By Lot'!E1013,'By Lot'!E1030,'By Lot'!E1047,'By Lot'!E1064,'By Lot'!E1081)</f>
        <v>371</v>
      </c>
      <c r="F96" s="1">
        <f>SUM('By Lot'!F690,'By Lot'!F758,'By Lot'!F775,'By Lot'!F792,'By Lot'!F809,'By Lot'!F826,'By Lot'!F843,'By Lot'!F860,'By Lot'!F911,'By Lot'!F928,'By Lot'!F996,'By Lot'!F1013,'By Lot'!F1030,'By Lot'!F1047,'By Lot'!F1064,'By Lot'!F1081)</f>
        <v>150</v>
      </c>
      <c r="G96" s="1">
        <f>SUM('By Lot'!G690,'By Lot'!G758,'By Lot'!G775,'By Lot'!G792,'By Lot'!G809,'By Lot'!G826,'By Lot'!G843,'By Lot'!G860,'By Lot'!G911,'By Lot'!G928,'By Lot'!G996,'By Lot'!G1013,'By Lot'!G1030,'By Lot'!G1047,'By Lot'!G1064,'By Lot'!G1081)</f>
        <v>86</v>
      </c>
      <c r="H96" s="1">
        <f>SUM('By Lot'!H690,'By Lot'!H758,'By Lot'!H775,'By Lot'!H792,'By Lot'!H809,'By Lot'!H826,'By Lot'!H843,'By Lot'!H860,'By Lot'!H911,'By Lot'!H928,'By Lot'!H996,'By Lot'!H1013,'By Lot'!H1030,'By Lot'!H1047,'By Lot'!H1064,'By Lot'!H1081)</f>
        <v>52</v>
      </c>
      <c r="I96" s="1">
        <f>SUM('By Lot'!I690,'By Lot'!I758,'By Lot'!I775,'By Lot'!I792,'By Lot'!I809,'By Lot'!I826,'By Lot'!I843,'By Lot'!I860,'By Lot'!I911,'By Lot'!I928,'By Lot'!I996,'By Lot'!I1013,'By Lot'!I1030,'By Lot'!I1047,'By Lot'!I1064,'By Lot'!I1081)</f>
        <v>60</v>
      </c>
      <c r="J96" s="1">
        <f>SUM('By Lot'!J690,'By Lot'!J758,'By Lot'!J775,'By Lot'!J792,'By Lot'!J809,'By Lot'!J826,'By Lot'!J843,'By Lot'!J860,'By Lot'!J911,'By Lot'!J928,'By Lot'!J996,'By Lot'!J1013,'By Lot'!J1030,'By Lot'!J1047,'By Lot'!J1064,'By Lot'!J1081)</f>
        <v>63</v>
      </c>
      <c r="K96" s="1">
        <f>SUM('By Lot'!K690,'By Lot'!K758,'By Lot'!K775,'By Lot'!K792,'By Lot'!K809,'By Lot'!K826,'By Lot'!K843,'By Lot'!K860,'By Lot'!K911,'By Lot'!K928,'By Lot'!K996,'By Lot'!K1013,'By Lot'!K1030,'By Lot'!K1047,'By Lot'!K1064,'By Lot'!K1081)</f>
        <v>79</v>
      </c>
      <c r="L96" s="1">
        <f>SUM('By Lot'!L690,'By Lot'!L758,'By Lot'!L775,'By Lot'!L792,'By Lot'!L809,'By Lot'!L826,'By Lot'!L843,'By Lot'!L860,'By Lot'!L911,'By Lot'!L928,'By Lot'!L996,'By Lot'!L1013,'By Lot'!L1030,'By Lot'!L1047,'By Lot'!L1064,'By Lot'!L1081)</f>
        <v>108</v>
      </c>
      <c r="M96" s="18">
        <f>SUM('By Lot'!M690,'By Lot'!M758,'By Lot'!M775,'By Lot'!M792,'By Lot'!M809,'By Lot'!M826,'By Lot'!M843,'By Lot'!M860,'By Lot'!M911,'By Lot'!M928,'By Lot'!M996,'By Lot'!M1013,'By Lot'!M1030,'By Lot'!M1047,'By Lot'!M1064,'By Lot'!M1081)</f>
        <v>125</v>
      </c>
      <c r="N96" s="17">
        <f t="shared" si="40"/>
        <v>52</v>
      </c>
      <c r="O96" s="1">
        <f t="shared" si="41"/>
        <v>771</v>
      </c>
      <c r="P96" s="19">
        <f t="shared" si="42"/>
        <v>0.93681652490887002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7"/>
      <c r="B97" s="14" t="s">
        <v>34</v>
      </c>
      <c r="C97" s="14">
        <f>SUM('By Lot'!C691,'By Lot'!C759,'By Lot'!C776,'By Lot'!C793,
'By Lot'!C810,'By Lot'!C827,'By Lot'!C844,'By Lot'!C861,
'By Lot'!C912,'By Lot'!C929,'By Lot'!C997,'By Lot'!C1014,
'By Lot'!C1031,'By Lot'!C1048,'By Lot'!C1065,'By Lot'!C1082)</f>
        <v>1003</v>
      </c>
      <c r="D97" s="17">
        <f>SUM('By Lot'!D691,'By Lot'!D759,'By Lot'!D776,'By Lot'!D793,'By Lot'!D810,'By Lot'!D827,'By Lot'!D844,'By Lot'!D861,'By Lot'!D912,'By Lot'!D929,'By Lot'!D997,'By Lot'!D1014,'By Lot'!D1031,'By Lot'!D1048,'By Lot'!D1065,'By Lot'!D1082)</f>
        <v>66</v>
      </c>
      <c r="E97" s="1">
        <f>SUM('By Lot'!E691,'By Lot'!E759,'By Lot'!E776,'By Lot'!E793,'By Lot'!E810,'By Lot'!E827,'By Lot'!E844,'By Lot'!E861,'By Lot'!E912,'By Lot'!E929,'By Lot'!E997,'By Lot'!E1014,'By Lot'!E1031,'By Lot'!E1048,'By Lot'!E1065,'By Lot'!E1082)</f>
        <v>49</v>
      </c>
      <c r="F97" s="1">
        <f>SUM('By Lot'!F691,'By Lot'!F759,'By Lot'!F776,'By Lot'!F793,'By Lot'!F810,'By Lot'!F827,'By Lot'!F844,'By Lot'!F861,'By Lot'!F912,'By Lot'!F929,'By Lot'!F997,'By Lot'!F1014,'By Lot'!F1031,'By Lot'!F1048,'By Lot'!F1065,'By Lot'!F1082)</f>
        <v>13</v>
      </c>
      <c r="G97" s="1">
        <f>SUM('By Lot'!G691,'By Lot'!G759,'By Lot'!G776,'By Lot'!G793,'By Lot'!G810,'By Lot'!G827,'By Lot'!G844,'By Lot'!G861,'By Lot'!G912,'By Lot'!G929,'By Lot'!G997,'By Lot'!G1014,'By Lot'!G1031,'By Lot'!G1048,'By Lot'!G1065,'By Lot'!G1082)</f>
        <v>14</v>
      </c>
      <c r="H97" s="1">
        <f>SUM('By Lot'!H691,'By Lot'!H759,'By Lot'!H776,'By Lot'!H793,'By Lot'!H810,'By Lot'!H827,'By Lot'!H844,'By Lot'!H861,'By Lot'!H912,'By Lot'!H929,'By Lot'!H997,'By Lot'!H1014,'By Lot'!H1031,'By Lot'!H1048,'By Lot'!H1065,'By Lot'!H1082)</f>
        <v>13</v>
      </c>
      <c r="I97" s="1">
        <f>SUM('By Lot'!I691,'By Lot'!I759,'By Lot'!I776,'By Lot'!I793,'By Lot'!I810,'By Lot'!I827,'By Lot'!I844,'By Lot'!I861,'By Lot'!I912,'By Lot'!I929,'By Lot'!I997,'By Lot'!I1014,'By Lot'!I1031,'By Lot'!I1048,'By Lot'!I1065,'By Lot'!I1082)</f>
        <v>2</v>
      </c>
      <c r="J97" s="1">
        <f>SUM('By Lot'!J691,'By Lot'!J759,'By Lot'!J776,'By Lot'!J793,'By Lot'!J810,'By Lot'!J827,'By Lot'!J844,'By Lot'!J861,'By Lot'!J912,'By Lot'!J929,'By Lot'!J997,'By Lot'!J1014,'By Lot'!J1031,'By Lot'!J1048,'By Lot'!J1065,'By Lot'!J1082)</f>
        <v>3</v>
      </c>
      <c r="K97" s="1">
        <f>SUM('By Lot'!K691,'By Lot'!K759,'By Lot'!K776,'By Lot'!K793,'By Lot'!K810,'By Lot'!K827,'By Lot'!K844,'By Lot'!K861,'By Lot'!K912,'By Lot'!K929,'By Lot'!K997,'By Lot'!K1014,'By Lot'!K1031,'By Lot'!K1048,'By Lot'!K1065,'By Lot'!K1082)</f>
        <v>4</v>
      </c>
      <c r="L97" s="1">
        <f>SUM('By Lot'!L691,'By Lot'!L759,'By Lot'!L776,'By Lot'!L793,'By Lot'!L810,'By Lot'!L827,'By Lot'!L844,'By Lot'!L861,'By Lot'!L912,'By Lot'!L929,'By Lot'!L997,'By Lot'!L1014,'By Lot'!L1031,'By Lot'!L1048,'By Lot'!L1065,'By Lot'!L1082)</f>
        <v>11</v>
      </c>
      <c r="M97" s="18">
        <f>SUM('By Lot'!M691,'By Lot'!M759,'By Lot'!M776,'By Lot'!M793,'By Lot'!M810,'By Lot'!M827,'By Lot'!M844,'By Lot'!M861,'By Lot'!M912,'By Lot'!M929,'By Lot'!M997,'By Lot'!M1014,'By Lot'!M1031,'By Lot'!M1048,'By Lot'!M1065,'By Lot'!M1082)</f>
        <v>12</v>
      </c>
      <c r="N97" s="17">
        <f t="shared" si="40"/>
        <v>2</v>
      </c>
      <c r="O97" s="1">
        <f t="shared" si="41"/>
        <v>1001</v>
      </c>
      <c r="P97" s="19">
        <f t="shared" si="42"/>
        <v>0.9980059820538385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7"/>
      <c r="B98" s="14" t="s">
        <v>37</v>
      </c>
      <c r="C98" s="14">
        <f>SUM('By Lot'!C692:C693,'By Lot'!C760:C761,'By Lot'!C777:C778,'By Lot'!C794:C795,
'By Lot'!C811:C812,'By Lot'!C828:C829,'By Lot'!C845:C846,'By Lot'!C862:C863,
'By Lot'!C913:C914,'By Lot'!C930:C931,'By Lot'!C998:C999,'By Lot'!C1015:C1016,
'By Lot'!C1032:C1033,'By Lot'!C1049:C1050,'By Lot'!C1066:C1067,'By Lot'!C1083:C1084)</f>
        <v>240</v>
      </c>
      <c r="D98" s="17">
        <f>SUM('By Lot'!D692:D693,'By Lot'!D760:D761,'By Lot'!D777:D778,'By Lot'!D794:D795,'By Lot'!D811:D812,'By Lot'!D828:D829,'By Lot'!D845:D846,'By Lot'!D862:D863,'By Lot'!D913:D914,'By Lot'!D930:D931,'By Lot'!D998:D999,'By Lot'!D1015:D1016,'By Lot'!D1032:D1033,'By Lot'!D1049:D1050,'By Lot'!D1066:D1067,'By Lot'!D1083:D1084)</f>
        <v>200</v>
      </c>
      <c r="E98" s="1">
        <f>SUM('By Lot'!E692:E693,'By Lot'!E760:E761,'By Lot'!E777:E778,'By Lot'!E794:E795,'By Lot'!E811:E812,'By Lot'!E828:E829,'By Lot'!E845:E846,'By Lot'!E862:E863,'By Lot'!E913:E914,'By Lot'!E930:E931,'By Lot'!E998:E999,'By Lot'!E1015:E1016,'By Lot'!E1032:E1033,'By Lot'!E1049:E1050,'By Lot'!E1066:E1067,'By Lot'!E1083:E1084)</f>
        <v>170</v>
      </c>
      <c r="F98" s="1">
        <f>SUM('By Lot'!F692:F693,'By Lot'!F760:F761,'By Lot'!F777:F778,'By Lot'!F794:F795,'By Lot'!F811:F812,'By Lot'!F828:F829,'By Lot'!F845:F846,'By Lot'!F862:F863,'By Lot'!F913:F914,'By Lot'!F930:F931,'By Lot'!F998:F999,'By Lot'!F1015:F1016,'By Lot'!F1032:F1033,'By Lot'!F1049:F1050,'By Lot'!F1066:F1067,'By Lot'!F1083:F1084)</f>
        <v>165</v>
      </c>
      <c r="G98" s="1">
        <f>SUM('By Lot'!G692:G693,'By Lot'!G760:G761,'By Lot'!G777:G778,'By Lot'!G794:G795,'By Lot'!G811:G812,'By Lot'!G828:G829,'By Lot'!G845:G846,'By Lot'!G862:G863,'By Lot'!G913:G914,'By Lot'!G930:G931,'By Lot'!G998:G999,'By Lot'!G1015:G1016,'By Lot'!G1032:G1033,'By Lot'!G1049:G1050,'By Lot'!G1066:G1067,'By Lot'!G1083:G1084)</f>
        <v>106</v>
      </c>
      <c r="H98" s="1">
        <f>SUM('By Lot'!H692:H693,'By Lot'!H760:H761,'By Lot'!H777:H778,'By Lot'!H794:H795,'By Lot'!H811:H812,'By Lot'!H828:H829,'By Lot'!H845:H846,'By Lot'!H862:H863,'By Lot'!H913:H914,'By Lot'!H930:H931,'By Lot'!H998:H999,'By Lot'!H1015:H1016,'By Lot'!H1032:H1033,'By Lot'!H1049:H1050,'By Lot'!H1066:H1067,'By Lot'!H1083:H1084)</f>
        <v>102</v>
      </c>
      <c r="I98" s="1">
        <f>SUM('By Lot'!I692:I693,'By Lot'!I760:I761,'By Lot'!I777:I778,'By Lot'!I794:I795,'By Lot'!I811:I812,'By Lot'!I828:I829,'By Lot'!I845:I846,'By Lot'!I862:I863,'By Lot'!I913:I914,'By Lot'!I930:I931,'By Lot'!I998:I999,'By Lot'!I1015:I1016,'By Lot'!I1032:I1033,'By Lot'!I1049:I1050,'By Lot'!I1066:I1067,'By Lot'!I1083:I1084)</f>
        <v>70</v>
      </c>
      <c r="J98" s="1">
        <f>SUM('By Lot'!J692:J693,'By Lot'!J760:J761,'By Lot'!J777:J778,'By Lot'!J794:J795,'By Lot'!J811:J812,'By Lot'!J828:J829,'By Lot'!J845:J846,'By Lot'!J862:J863,'By Lot'!J913:J914,'By Lot'!J930:J931,'By Lot'!J998:J999,'By Lot'!J1015:J1016,'By Lot'!J1032:J1033,'By Lot'!J1049:J1050,'By Lot'!J1066:J1067,'By Lot'!J1083:J1084)</f>
        <v>96</v>
      </c>
      <c r="K98" s="1">
        <f>SUM('By Lot'!K692:K693,'By Lot'!K760:K761,'By Lot'!K777:K778,'By Lot'!K794:K795,'By Lot'!K811:K812,'By Lot'!K828:K829,'By Lot'!K845:K846,'By Lot'!K862:K863,'By Lot'!K913:K914,'By Lot'!K930:K931,'By Lot'!K998:K999,'By Lot'!K1015:K1016,'By Lot'!K1032:K1033,'By Lot'!K1049:K1050,'By Lot'!K1066:K1067,'By Lot'!K1083:K1084)</f>
        <v>107</v>
      </c>
      <c r="L98" s="1">
        <f>SUM('By Lot'!L692:L693,'By Lot'!L760:L761,'By Lot'!L777:L778,'By Lot'!L794:L795,'By Lot'!L811:L812,'By Lot'!L828:L829,'By Lot'!L845:L846,'By Lot'!L862:L863,'By Lot'!L913:L914,'By Lot'!L930:L931,'By Lot'!L998:L999,'By Lot'!L1015:L1016,'By Lot'!L1032:L1033,'By Lot'!L1049:L1050,'By Lot'!L1066:L1067,'By Lot'!L1083:L1084)</f>
        <v>117</v>
      </c>
      <c r="M98" s="18">
        <f>SUM('By Lot'!M692:M693,'By Lot'!M760:M761,'By Lot'!M777:M778,'By Lot'!M794:M795,'By Lot'!M811:M812,'By Lot'!M828:M829,'By Lot'!M845:M846,'By Lot'!M862:M863,'By Lot'!M913:M914,'By Lot'!M930:M931,'By Lot'!M998:M999,'By Lot'!M1015:M1016,'By Lot'!M1032:M1033,'By Lot'!M1049:M1050,'By Lot'!M1066:M1067,'By Lot'!M1083:M1084)</f>
        <v>127</v>
      </c>
      <c r="N98" s="17">
        <f t="shared" si="40"/>
        <v>70</v>
      </c>
      <c r="O98" s="1">
        <f t="shared" si="41"/>
        <v>170</v>
      </c>
      <c r="P98" s="19">
        <f t="shared" si="42"/>
        <v>0.70833333333333337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7"/>
      <c r="B99" s="14" t="s">
        <v>39</v>
      </c>
      <c r="C99" s="14">
        <f>SUM('By Lot'!C694,'By Lot'!C762,'By Lot'!C779,'By Lot'!C796,
'By Lot'!C813,'By Lot'!C830,'By Lot'!C847,'By Lot'!C864,
'By Lot'!C915,'By Lot'!C932,'By Lot'!C1000,'By Lot'!C1017,
'By Lot'!C1034,'By Lot'!C1051,'By Lot'!C1068,'By Lot'!C1085)</f>
        <v>19</v>
      </c>
      <c r="D99" s="17">
        <f>SUM('By Lot'!D694,'By Lot'!D762,'By Lot'!D779,'By Lot'!D796,'By Lot'!D813,'By Lot'!D830,'By Lot'!D847,'By Lot'!D864,'By Lot'!D915,'By Lot'!D932,'By Lot'!D1000,'By Lot'!D1017,'By Lot'!D1034,'By Lot'!D1051,'By Lot'!D1068,'By Lot'!D1085)</f>
        <v>6</v>
      </c>
      <c r="E99" s="1">
        <f>SUM('By Lot'!E694,'By Lot'!E762,'By Lot'!E779,'By Lot'!E796,'By Lot'!E813,'By Lot'!E830,'By Lot'!E847,'By Lot'!E864,'By Lot'!E915,'By Lot'!E932,'By Lot'!E1000,'By Lot'!E1017,'By Lot'!E1034,'By Lot'!E1051,'By Lot'!E1068,'By Lot'!E1085)</f>
        <v>8</v>
      </c>
      <c r="F99" s="1">
        <f>SUM('By Lot'!F694,'By Lot'!F762,'By Lot'!F779,'By Lot'!F796,'By Lot'!F813,'By Lot'!F830,'By Lot'!F847,'By Lot'!F864,'By Lot'!F915,'By Lot'!F932,'By Lot'!F1000,'By Lot'!F1017,'By Lot'!F1034,'By Lot'!F1051,'By Lot'!F1068,'By Lot'!F1085)</f>
        <v>9</v>
      </c>
      <c r="G99" s="1">
        <f>SUM('By Lot'!G694,'By Lot'!G762,'By Lot'!G779,'By Lot'!G796,'By Lot'!G813,'By Lot'!G830,'By Lot'!G847,'By Lot'!G864,'By Lot'!G915,'By Lot'!G932,'By Lot'!G1000,'By Lot'!G1017,'By Lot'!G1034,'By Lot'!G1051,'By Lot'!G1068,'By Lot'!G1085)</f>
        <v>10</v>
      </c>
      <c r="H99" s="1">
        <f>SUM('By Lot'!H694,'By Lot'!H762,'By Lot'!H779,'By Lot'!H796,'By Lot'!H813,'By Lot'!H830,'By Lot'!H847,'By Lot'!H864,'By Lot'!H915,'By Lot'!H932,'By Lot'!H1000,'By Lot'!H1017,'By Lot'!H1034,'By Lot'!H1051,'By Lot'!H1068,'By Lot'!H1085)</f>
        <v>8</v>
      </c>
      <c r="I99" s="1">
        <f>SUM('By Lot'!I694,'By Lot'!I762,'By Lot'!I779,'By Lot'!I796,'By Lot'!I813,'By Lot'!I830,'By Lot'!I847,'By Lot'!I864,'By Lot'!I915,'By Lot'!I932,'By Lot'!I1000,'By Lot'!I1017,'By Lot'!I1034,'By Lot'!I1051,'By Lot'!I1068,'By Lot'!I1085)</f>
        <v>9</v>
      </c>
      <c r="J99" s="1">
        <f>SUM('By Lot'!J694,'By Lot'!J762,'By Lot'!J779,'By Lot'!J796,'By Lot'!J813,'By Lot'!J830,'By Lot'!J847,'By Lot'!J864,'By Lot'!J915,'By Lot'!J932,'By Lot'!J1000,'By Lot'!J1017,'By Lot'!J1034,'By Lot'!J1051,'By Lot'!J1068,'By Lot'!J1085)</f>
        <v>8</v>
      </c>
      <c r="K99" s="1">
        <f>SUM('By Lot'!K694,'By Lot'!K762,'By Lot'!K779,'By Lot'!K796,'By Lot'!K813,'By Lot'!K830,'By Lot'!K847,'By Lot'!K864,'By Lot'!K915,'By Lot'!K932,'By Lot'!K1000,'By Lot'!K1017,'By Lot'!K1034,'By Lot'!K1051,'By Lot'!K1068,'By Lot'!K1085)</f>
        <v>9</v>
      </c>
      <c r="L99" s="1">
        <f>SUM('By Lot'!L694,'By Lot'!L762,'By Lot'!L779,'By Lot'!L796,'By Lot'!L813,'By Lot'!L830,'By Lot'!L847,'By Lot'!L864,'By Lot'!L915,'By Lot'!L932,'By Lot'!L1000,'By Lot'!L1017,'By Lot'!L1034,'By Lot'!L1051,'By Lot'!L1068,'By Lot'!L1085)</f>
        <v>9</v>
      </c>
      <c r="M99" s="18">
        <f>SUM('By Lot'!M694,'By Lot'!M762,'By Lot'!M779,'By Lot'!M796,'By Lot'!M813,'By Lot'!M830,'By Lot'!M847,'By Lot'!M864,'By Lot'!M915,'By Lot'!M932,'By Lot'!M1000,'By Lot'!M1017,'By Lot'!M1034,'By Lot'!M1051,'By Lot'!M1068,'By Lot'!M1085)</f>
        <v>9</v>
      </c>
      <c r="N99" s="17">
        <f t="shared" si="40"/>
        <v>6</v>
      </c>
      <c r="O99" s="1">
        <f t="shared" si="41"/>
        <v>13</v>
      </c>
      <c r="P99" s="19">
        <f t="shared" si="42"/>
        <v>0.68421052631578949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7"/>
      <c r="B100" s="14" t="s">
        <v>40</v>
      </c>
      <c r="C100" s="14">
        <f>SUM('By Lot'!C695:C700,'By Lot'!C763:C768,'By Lot'!C780:C785,'By Lot'!C797:C802,
'By Lot'!C814:C819,'By Lot'!C831:C836,'By Lot'!C848:C853,'By Lot'!C865:C870,
'By Lot'!C916:C921,'By Lot'!C933:C938,'By Lot'!C1001:C1006,'By Lot'!C1018:C1023,
'By Lot'!C1035:C1040,'By Lot'!C1052:C1057,'By Lot'!C1069:C1074,'By Lot'!C1086:C1091)</f>
        <v>50</v>
      </c>
      <c r="D100" s="17">
        <f>SUM('By Lot'!D695:D700,'By Lot'!D763:D768,'By Lot'!D780:D785,'By Lot'!D797:D802,'By Lot'!D814:D819,'By Lot'!D831:D836,'By Lot'!D848:D853,'By Lot'!D865:D870,'By Lot'!D916:D921,'By Lot'!D933:D938,'By Lot'!D1001:D1006,'By Lot'!D1018:D1023,'By Lot'!D1035:D1040,'By Lot'!D1052:D1057,'By Lot'!D1069:D1074,'By Lot'!D1086:D1091)</f>
        <v>26</v>
      </c>
      <c r="E100" s="1">
        <f>SUM('By Lot'!E695:E700,'By Lot'!E763:E768,'By Lot'!E780:E785,'By Lot'!E797:E802,'By Lot'!E814:E819,'By Lot'!E831:E836,'By Lot'!E848:E853,'By Lot'!E865:E870,'By Lot'!E916:E921,'By Lot'!E933:E938,'By Lot'!E1001:E1006,'By Lot'!E1018:E1023,'By Lot'!E1035:E1040,'By Lot'!E1052:E1057,'By Lot'!E1069:E1074,'By Lot'!E1086:E1091)</f>
        <v>24</v>
      </c>
      <c r="F100" s="1">
        <f>SUM('By Lot'!F695:F700,'By Lot'!F763:F768,'By Lot'!F780:F785,'By Lot'!F797:F802,'By Lot'!F814:F819,'By Lot'!F831:F836,'By Lot'!F848:F853,'By Lot'!F865:F870,'By Lot'!F916:F921,'By Lot'!F933:F938,'By Lot'!F1001:F1006,'By Lot'!F1018:F1023,'By Lot'!F1035:F1040,'By Lot'!F1052:F1057,'By Lot'!F1069:F1074,'By Lot'!F1086:F1091)</f>
        <v>18</v>
      </c>
      <c r="G100" s="1">
        <f>SUM('By Lot'!G695:G700,'By Lot'!G763:G768,'By Lot'!G780:G785,'By Lot'!G797:G802,'By Lot'!G814:G819,'By Lot'!G831:G836,'By Lot'!G848:G853,'By Lot'!G865:G870,'By Lot'!G916:G921,'By Lot'!G933:G938,'By Lot'!G1001:G1006,'By Lot'!G1018:G1023,'By Lot'!G1035:G1040,'By Lot'!G1052:G1057,'By Lot'!G1069:G1074,'By Lot'!G1086:G1091)</f>
        <v>16</v>
      </c>
      <c r="H100" s="1">
        <f>SUM('By Lot'!H695:H700,'By Lot'!H763:H768,'By Lot'!H780:H785,'By Lot'!H797:H802,'By Lot'!H814:H819,'By Lot'!H831:H836,'By Lot'!H848:H853,'By Lot'!H865:H870,'By Lot'!H916:H921,'By Lot'!H933:H938,'By Lot'!H1001:H1006,'By Lot'!H1018:H1023,'By Lot'!H1035:H1040,'By Lot'!H1052:H1057,'By Lot'!H1069:H1074,'By Lot'!H1086:H1091)</f>
        <v>16</v>
      </c>
      <c r="I100" s="1">
        <f>SUM('By Lot'!I695:I700,'By Lot'!I763:I768,'By Lot'!I780:I785,'By Lot'!I797:I802,'By Lot'!I814:I819,'By Lot'!I831:I836,'By Lot'!I848:I853,'By Lot'!I865:I870,'By Lot'!I916:I921,'By Lot'!I933:I938,'By Lot'!I1001:I1006,'By Lot'!I1018:I1023,'By Lot'!I1035:I1040,'By Lot'!I1052:I1057,'By Lot'!I1069:I1074,'By Lot'!I1086:I1091)</f>
        <v>11</v>
      </c>
      <c r="J100" s="1">
        <f>SUM('By Lot'!J695:J700,'By Lot'!J763:J768,'By Lot'!J780:J785,'By Lot'!J797:J802,'By Lot'!J814:J819,'By Lot'!J831:J836,'By Lot'!J848:J853,'By Lot'!J865:J870,'By Lot'!J916:J921,'By Lot'!J933:J938,'By Lot'!J1001:J1006,'By Lot'!J1018:J1023,'By Lot'!J1035:J1040,'By Lot'!J1052:J1057,'By Lot'!J1069:J1074,'By Lot'!J1086:J1091)</f>
        <v>12</v>
      </c>
      <c r="K100" s="1">
        <f>SUM('By Lot'!K695:K700,'By Lot'!K763:K768,'By Lot'!K780:K785,'By Lot'!K797:K802,'By Lot'!K814:K819,'By Lot'!K831:K836,'By Lot'!K848:K853,'By Lot'!K865:K870,'By Lot'!K916:K921,'By Lot'!K933:K938,'By Lot'!K1001:K1006,'By Lot'!K1018:K1023,'By Lot'!K1035:K1040,'By Lot'!K1052:K1057,'By Lot'!K1069:K1074,'By Lot'!K1086:K1091)</f>
        <v>14</v>
      </c>
      <c r="L100" s="1">
        <f>SUM('By Lot'!L695:L700,'By Lot'!L763:L768,'By Lot'!L780:L785,'By Lot'!L797:L802,'By Lot'!L814:L819,'By Lot'!L831:L836,'By Lot'!L848:L853,'By Lot'!L865:L870,'By Lot'!L916:L921,'By Lot'!L933:L938,'By Lot'!L1001:L1006,'By Lot'!L1018:L1023,'By Lot'!L1035:L1040,'By Lot'!L1052:L1057,'By Lot'!L1069:L1074,'By Lot'!L1086:L1091)</f>
        <v>14</v>
      </c>
      <c r="M100" s="18">
        <f>SUM('By Lot'!M695:M700,'By Lot'!M763:M768,'By Lot'!M780:M785,'By Lot'!M797:M802,'By Lot'!M814:M819,'By Lot'!M831:M836,'By Lot'!M848:M853,'By Lot'!M865:M870,'By Lot'!M916:M921,'By Lot'!M933:M938,'By Lot'!M1001:M1006,'By Lot'!M1018:M1023,'By Lot'!M1035:M1040,'By Lot'!M1052:M1057,'By Lot'!M1069:M1074,'By Lot'!M1086:M1091)</f>
        <v>18</v>
      </c>
      <c r="N100" s="17">
        <f t="shared" si="40"/>
        <v>11</v>
      </c>
      <c r="O100" s="1">
        <f t="shared" si="41"/>
        <v>39</v>
      </c>
      <c r="P100" s="19">
        <f t="shared" si="42"/>
        <v>0.78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7"/>
      <c r="B101" s="14" t="s">
        <v>41</v>
      </c>
      <c r="C101" s="14">
        <f>SUM('By Lot'!C701,'By Lot'!C769,'By Lot'!C786,'By Lot'!C803,
'By Lot'!C820,'By Lot'!C837,'By Lot'!C854,'By Lot'!C871,
'By Lot'!C922,'By Lot'!C939,'By Lot'!C1007,'By Lot'!C1024,
'By Lot'!C1041,'By Lot'!C1058,'By Lot'!C1075,'By Lot'!C1092)</f>
        <v>51</v>
      </c>
      <c r="D101" s="17">
        <f>SUM('By Lot'!D701,'By Lot'!D769,'By Lot'!D786,'By Lot'!D803,'By Lot'!D820,'By Lot'!D837,'By Lot'!D854,'By Lot'!D871,'By Lot'!D922,'By Lot'!D939,'By Lot'!D1007,'By Lot'!D1024,'By Lot'!D1041,'By Lot'!D1058,'By Lot'!D1075,'By Lot'!D1092)</f>
        <v>33</v>
      </c>
      <c r="E101" s="1">
        <f>SUM('By Lot'!E701,'By Lot'!E769,'By Lot'!E786,'By Lot'!E803,'By Lot'!E820,'By Lot'!E837,'By Lot'!E854,'By Lot'!E871,'By Lot'!E922,'By Lot'!E939,'By Lot'!E1007,'By Lot'!E1024,'By Lot'!E1041,'By Lot'!E1058,'By Lot'!E1075,'By Lot'!E1092)</f>
        <v>31</v>
      </c>
      <c r="F101" s="1">
        <f>SUM('By Lot'!F701,'By Lot'!F769,'By Lot'!F786,'By Lot'!F803,'By Lot'!F820,'By Lot'!F837,'By Lot'!F854,'By Lot'!F871,'By Lot'!F922,'By Lot'!F939,'By Lot'!F1007,'By Lot'!F1024,'By Lot'!F1041,'By Lot'!F1058,'By Lot'!F1075,'By Lot'!F1092)</f>
        <v>23</v>
      </c>
      <c r="G101" s="1">
        <f>SUM('By Lot'!G701,'By Lot'!G769,'By Lot'!G786,'By Lot'!G803,'By Lot'!G820,'By Lot'!G837,'By Lot'!G854,'By Lot'!G871,'By Lot'!G922,'By Lot'!G939,'By Lot'!G1007,'By Lot'!G1024,'By Lot'!G1041,'By Lot'!G1058,'By Lot'!G1075,'By Lot'!G1092)</f>
        <v>22</v>
      </c>
      <c r="H101" s="1">
        <f>SUM('By Lot'!H701,'By Lot'!H769,'By Lot'!H786,'By Lot'!H803,'By Lot'!H820,'By Lot'!H837,'By Lot'!H854,'By Lot'!H871,'By Lot'!H922,'By Lot'!H939,'By Lot'!H1007,'By Lot'!H1024,'By Lot'!H1041,'By Lot'!H1058,'By Lot'!H1075,'By Lot'!H1092)</f>
        <v>23</v>
      </c>
      <c r="I101" s="1">
        <f>SUM('By Lot'!I701,'By Lot'!I769,'By Lot'!I786,'By Lot'!I803,'By Lot'!I820,'By Lot'!I837,'By Lot'!I854,'By Lot'!I871,'By Lot'!I922,'By Lot'!I939,'By Lot'!I1007,'By Lot'!I1024,'By Lot'!I1041,'By Lot'!I1058,'By Lot'!I1075,'By Lot'!I1092)</f>
        <v>27</v>
      </c>
      <c r="J101" s="1">
        <f>SUM('By Lot'!J701,'By Lot'!J769,'By Lot'!J786,'By Lot'!J803,'By Lot'!J820,'By Lot'!J837,'By Lot'!J854,'By Lot'!J871,'By Lot'!J922,'By Lot'!J939,'By Lot'!J1007,'By Lot'!J1024,'By Lot'!J1041,'By Lot'!J1058,'By Lot'!J1075,'By Lot'!J1092)</f>
        <v>26</v>
      </c>
      <c r="K101" s="1">
        <f>SUM('By Lot'!K701,'By Lot'!K769,'By Lot'!K786,'By Lot'!K803,'By Lot'!K820,'By Lot'!K837,'By Lot'!K854,'By Lot'!K871,'By Lot'!K922,'By Lot'!K939,'By Lot'!K1007,'By Lot'!K1024,'By Lot'!K1041,'By Lot'!K1058,'By Lot'!K1075,'By Lot'!K1092)</f>
        <v>25</v>
      </c>
      <c r="L101" s="1">
        <f>SUM('By Lot'!L701,'By Lot'!L769,'By Lot'!L786,'By Lot'!L803,'By Lot'!L820,'By Lot'!L837,'By Lot'!L854,'By Lot'!L871,'By Lot'!L922,'By Lot'!L939,'By Lot'!L1007,'By Lot'!L1024,'By Lot'!L1041,'By Lot'!L1058,'By Lot'!L1075,'By Lot'!L1092)</f>
        <v>26</v>
      </c>
      <c r="M101" s="18">
        <f>SUM('By Lot'!M701,'By Lot'!M769,'By Lot'!M786,'By Lot'!M803,'By Lot'!M820,'By Lot'!M837,'By Lot'!M854,'By Lot'!M871,'By Lot'!M922,'By Lot'!M939,'By Lot'!M1007,'By Lot'!M1024,'By Lot'!M1041,'By Lot'!M1058,'By Lot'!M1075,'By Lot'!M1092)</f>
        <v>27</v>
      </c>
      <c r="N101" s="17">
        <f t="shared" si="40"/>
        <v>22</v>
      </c>
      <c r="O101" s="1">
        <f t="shared" si="41"/>
        <v>29</v>
      </c>
      <c r="P101" s="19">
        <f t="shared" si="42"/>
        <v>0.56862745098039214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7"/>
      <c r="B102" s="14" t="s">
        <v>42</v>
      </c>
      <c r="C102" s="14">
        <f>SUM('By Lot'!C702,'By Lot'!C770,'By Lot'!C787,'By Lot'!C804,
'By Lot'!C821,'By Lot'!C838,'By Lot'!C855,'By Lot'!C872,
'By Lot'!C923,'By Lot'!C940,'By Lot'!C1008,'By Lot'!C1025,
'By Lot'!C1042,'By Lot'!C1059,'By Lot'!C1076,'By Lot'!C1093)</f>
        <v>21</v>
      </c>
      <c r="D102" s="17">
        <f>SUM('By Lot'!D702,'By Lot'!D770,'By Lot'!D787,'By Lot'!D804,'By Lot'!D821,'By Lot'!D838,'By Lot'!D855,'By Lot'!D872,'By Lot'!D923,'By Lot'!D940,'By Lot'!D1008,'By Lot'!D1025,'By Lot'!D1042,'By Lot'!D1059,'By Lot'!D1076,'By Lot'!D1093)</f>
        <v>6</v>
      </c>
      <c r="E102" s="1">
        <f>SUM('By Lot'!E702,'By Lot'!E770,'By Lot'!E787,'By Lot'!E804,'By Lot'!E821,'By Lot'!E838,'By Lot'!E855,'By Lot'!E872,'By Lot'!E923,'By Lot'!E940,'By Lot'!E1008,'By Lot'!E1025,'By Lot'!E1042,'By Lot'!E1059,'By Lot'!E1076,'By Lot'!E1093)</f>
        <v>5</v>
      </c>
      <c r="F102" s="1">
        <f>SUM('By Lot'!F702,'By Lot'!F770,'By Lot'!F787,'By Lot'!F804,'By Lot'!F821,'By Lot'!F838,'By Lot'!F855,'By Lot'!F872,'By Lot'!F923,'By Lot'!F940,'By Lot'!F1008,'By Lot'!F1025,'By Lot'!F1042,'By Lot'!F1059,'By Lot'!F1076,'By Lot'!F1093)</f>
        <v>9</v>
      </c>
      <c r="G102" s="1">
        <f>SUM('By Lot'!G702,'By Lot'!G770,'By Lot'!G787,'By Lot'!G804,'By Lot'!G821,'By Lot'!G838,'By Lot'!G855,'By Lot'!G872,'By Lot'!G923,'By Lot'!G940,'By Lot'!G1008,'By Lot'!G1025,'By Lot'!G1042,'By Lot'!G1059,'By Lot'!G1076,'By Lot'!G1093)</f>
        <v>10</v>
      </c>
      <c r="H102" s="1">
        <f>SUM('By Lot'!H702,'By Lot'!H770,'By Lot'!H787,'By Lot'!H804,'By Lot'!H821,'By Lot'!H838,'By Lot'!H855,'By Lot'!H872,'By Lot'!H923,'By Lot'!H940,'By Lot'!H1008,'By Lot'!H1025,'By Lot'!H1042,'By Lot'!H1059,'By Lot'!H1076,'By Lot'!H1093)</f>
        <v>9</v>
      </c>
      <c r="I102" s="1">
        <f>SUM('By Lot'!I702,'By Lot'!I770,'By Lot'!I787,'By Lot'!I804,'By Lot'!I821,'By Lot'!I838,'By Lot'!I855,'By Lot'!I872,'By Lot'!I923,'By Lot'!I940,'By Lot'!I1008,'By Lot'!I1025,'By Lot'!I1042,'By Lot'!I1059,'By Lot'!I1076,'By Lot'!I1093)</f>
        <v>6</v>
      </c>
      <c r="J102" s="1">
        <f>SUM('By Lot'!J702,'By Lot'!J770,'By Lot'!J787,'By Lot'!J804,'By Lot'!J821,'By Lot'!J838,'By Lot'!J855,'By Lot'!J872,'By Lot'!J923,'By Lot'!J940,'By Lot'!J1008,'By Lot'!J1025,'By Lot'!J1042,'By Lot'!J1059,'By Lot'!J1076,'By Lot'!J1093)</f>
        <v>7</v>
      </c>
      <c r="K102" s="1">
        <f>SUM('By Lot'!K702,'By Lot'!K770,'By Lot'!K787,'By Lot'!K804,'By Lot'!K821,'By Lot'!K838,'By Lot'!K855,'By Lot'!K872,'By Lot'!K923,'By Lot'!K940,'By Lot'!K1008,'By Lot'!K1025,'By Lot'!K1042,'By Lot'!K1059,'By Lot'!K1076,'By Lot'!K1093)</f>
        <v>5</v>
      </c>
      <c r="L102" s="1">
        <f>SUM('By Lot'!L702,'By Lot'!L770,'By Lot'!L787,'By Lot'!L804,'By Lot'!L821,'By Lot'!L838,'By Lot'!L855,'By Lot'!L872,'By Lot'!L923,'By Lot'!L940,'By Lot'!L1008,'By Lot'!L1025,'By Lot'!L1042,'By Lot'!L1059,'By Lot'!L1076,'By Lot'!L1093)</f>
        <v>5</v>
      </c>
      <c r="M102" s="18">
        <f>SUM('By Lot'!M702,'By Lot'!M770,'By Lot'!M787,'By Lot'!M804,'By Lot'!M821,'By Lot'!M838,'By Lot'!M855,'By Lot'!M872,'By Lot'!M923,'By Lot'!M940,'By Lot'!M1008,'By Lot'!M1025,'By Lot'!M1042,'By Lot'!M1059,'By Lot'!M1076,'By Lot'!M1093)</f>
        <v>6</v>
      </c>
      <c r="N102" s="17">
        <f t="shared" si="40"/>
        <v>5</v>
      </c>
      <c r="O102" s="1">
        <f t="shared" si="41"/>
        <v>16</v>
      </c>
      <c r="P102" s="19">
        <f t="shared" si="42"/>
        <v>0.76190476190476186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7"/>
      <c r="B103" s="14" t="s">
        <v>43</v>
      </c>
      <c r="C103" s="14">
        <f>SUM('By Lot'!C703,'By Lot'!C771,'By Lot'!C788,'By Lot'!C805,
'By Lot'!C822,'By Lot'!C839,'By Lot'!C856,'By Lot'!C873,
'By Lot'!C924,'By Lot'!C941,'By Lot'!C1009,'By Lot'!C1026,
'By Lot'!C1043,'By Lot'!C1060,'By Lot'!C1077,'By Lot'!C1094)</f>
        <v>8</v>
      </c>
      <c r="D103" s="17">
        <f>SUM('By Lot'!D703,'By Lot'!D771,'By Lot'!D788,'By Lot'!D805,'By Lot'!D822,'By Lot'!D839,'By Lot'!D856,'By Lot'!D873,'By Lot'!D924,'By Lot'!D941,'By Lot'!D1009,'By Lot'!D1026,'By Lot'!D1043,'By Lot'!D1060,'By Lot'!D1077,'By Lot'!D1094)</f>
        <v>7</v>
      </c>
      <c r="E103" s="1">
        <f>SUM('By Lot'!E703,'By Lot'!E771,'By Lot'!E788,'By Lot'!E805,'By Lot'!E822,'By Lot'!E839,'By Lot'!E856,'By Lot'!E873,'By Lot'!E924,'By Lot'!E941,'By Lot'!E1009,'By Lot'!E1026,'By Lot'!E1043,'By Lot'!E1060,'By Lot'!E1077,'By Lot'!E1094)</f>
        <v>7</v>
      </c>
      <c r="F103" s="1">
        <f>SUM('By Lot'!F703,'By Lot'!F771,'By Lot'!F788,'By Lot'!F805,'By Lot'!F822,'By Lot'!F839,'By Lot'!F856,'By Lot'!F873,'By Lot'!F924,'By Lot'!F941,'By Lot'!F1009,'By Lot'!F1026,'By Lot'!F1043,'By Lot'!F1060,'By Lot'!F1077,'By Lot'!F1094)</f>
        <v>6</v>
      </c>
      <c r="G103" s="1">
        <f>SUM('By Lot'!G703,'By Lot'!G771,'By Lot'!G788,'By Lot'!G805,'By Lot'!G822,'By Lot'!G839,'By Lot'!G856,'By Lot'!G873,'By Lot'!G924,'By Lot'!G941,'By Lot'!G1009,'By Lot'!G1026,'By Lot'!G1043,'By Lot'!G1060,'By Lot'!G1077,'By Lot'!G1094)</f>
        <v>3</v>
      </c>
      <c r="H103" s="1">
        <f>SUM('By Lot'!H703,'By Lot'!H771,'By Lot'!H788,'By Lot'!H805,'By Lot'!H822,'By Lot'!H839,'By Lot'!H856,'By Lot'!H873,'By Lot'!H924,'By Lot'!H941,'By Lot'!H1009,'By Lot'!H1026,'By Lot'!H1043,'By Lot'!H1060,'By Lot'!H1077,'By Lot'!H1094)</f>
        <v>3</v>
      </c>
      <c r="I103" s="1">
        <f>SUM('By Lot'!I703,'By Lot'!I771,'By Lot'!I788,'By Lot'!I805,'By Lot'!I822,'By Lot'!I839,'By Lot'!I856,'By Lot'!I873,'By Lot'!I924,'By Lot'!I941,'By Lot'!I1009,'By Lot'!I1026,'By Lot'!I1043,'By Lot'!I1060,'By Lot'!I1077,'By Lot'!I1094)</f>
        <v>1</v>
      </c>
      <c r="J103" s="1">
        <f>SUM('By Lot'!J703,'By Lot'!J771,'By Lot'!J788,'By Lot'!J805,'By Lot'!J822,'By Lot'!J839,'By Lot'!J856,'By Lot'!J873,'By Lot'!J924,'By Lot'!J941,'By Lot'!J1009,'By Lot'!J1026,'By Lot'!J1043,'By Lot'!J1060,'By Lot'!J1077,'By Lot'!J1094)</f>
        <v>2</v>
      </c>
      <c r="K103" s="1">
        <f>SUM('By Lot'!K703,'By Lot'!K771,'By Lot'!K788,'By Lot'!K805,'By Lot'!K822,'By Lot'!K839,'By Lot'!K856,'By Lot'!K873,'By Lot'!K924,'By Lot'!K941,'By Lot'!K1009,'By Lot'!K1026,'By Lot'!K1043,'By Lot'!K1060,'By Lot'!K1077,'By Lot'!K1094)</f>
        <v>3</v>
      </c>
      <c r="L103" s="1">
        <f>SUM('By Lot'!L703,'By Lot'!L771,'By Lot'!L788,'By Lot'!L805,'By Lot'!L822,'By Lot'!L839,'By Lot'!L856,'By Lot'!L873,'By Lot'!L924,'By Lot'!L941,'By Lot'!L1009,'By Lot'!L1026,'By Lot'!L1043,'By Lot'!L1060,'By Lot'!L1077,'By Lot'!L1094)</f>
        <v>4</v>
      </c>
      <c r="M103" s="18">
        <f>SUM('By Lot'!M703,'By Lot'!M771,'By Lot'!M788,'By Lot'!M805,'By Lot'!M822,'By Lot'!M839,'By Lot'!M856,'By Lot'!M873,'By Lot'!M924,'By Lot'!M941,'By Lot'!M1009,'By Lot'!M1026,'By Lot'!M1043,'By Lot'!M1060,'By Lot'!M1077,'By Lot'!M1094)</f>
        <v>3</v>
      </c>
      <c r="N103" s="17">
        <f t="shared" si="40"/>
        <v>1</v>
      </c>
      <c r="O103" s="1">
        <f t="shared" si="41"/>
        <v>7</v>
      </c>
      <c r="P103" s="19">
        <f t="shared" si="42"/>
        <v>0.875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7"/>
      <c r="B104" s="14" t="s">
        <v>44</v>
      </c>
      <c r="C104" s="14">
        <f>SUM('By Lot'!C704,'By Lot'!C772,'By Lot'!C789,'By Lot'!C806,
'By Lot'!C823,'By Lot'!C840,'By Lot'!C857,'By Lot'!C874,
'By Lot'!C925,'By Lot'!C942,'By Lot'!C1010,'By Lot'!C1027,
'By Lot'!C1044,'By Lot'!C1061,'By Lot'!C1078,'By Lot'!C1095)</f>
        <v>17</v>
      </c>
      <c r="D104" s="17">
        <f>SUM('By Lot'!D704,'By Lot'!D772,'By Lot'!D789,'By Lot'!D806,'By Lot'!D823,'By Lot'!D840,'By Lot'!D857,'By Lot'!D874,'By Lot'!D925,'By Lot'!D942,'By Lot'!D1010,'By Lot'!D1027,'By Lot'!D1044,'By Lot'!D1061,'By Lot'!D1078,'By Lot'!D1095)</f>
        <v>12</v>
      </c>
      <c r="E104" s="1">
        <f>SUM('By Lot'!E704,'By Lot'!E772,'By Lot'!E789,'By Lot'!E806,'By Lot'!E823,'By Lot'!E840,'By Lot'!E857,'By Lot'!E874,'By Lot'!E925,'By Lot'!E942,'By Lot'!E1010,'By Lot'!E1027,'By Lot'!E1044,'By Lot'!E1061,'By Lot'!E1078,'By Lot'!E1095)</f>
        <v>8</v>
      </c>
      <c r="F104" s="1">
        <f>SUM('By Lot'!F704,'By Lot'!F772,'By Lot'!F789,'By Lot'!F806,'By Lot'!F823,'By Lot'!F840,'By Lot'!F857,'By Lot'!F874,'By Lot'!F925,'By Lot'!F942,'By Lot'!F1010,'By Lot'!F1027,'By Lot'!F1044,'By Lot'!F1061,'By Lot'!F1078,'By Lot'!F1095)</f>
        <v>10</v>
      </c>
      <c r="G104" s="1">
        <f>SUM('By Lot'!G704,'By Lot'!G772,'By Lot'!G789,'By Lot'!G806,'By Lot'!G823,'By Lot'!G840,'By Lot'!G857,'By Lot'!G874,'By Lot'!G925,'By Lot'!G942,'By Lot'!G1010,'By Lot'!G1027,'By Lot'!G1044,'By Lot'!G1061,'By Lot'!G1078,'By Lot'!G1095)</f>
        <v>10</v>
      </c>
      <c r="H104" s="1">
        <f>SUM('By Lot'!H704,'By Lot'!H772,'By Lot'!H789,'By Lot'!H806,'By Lot'!H823,'By Lot'!H840,'By Lot'!H857,'By Lot'!H874,'By Lot'!H925,'By Lot'!H942,'By Lot'!H1010,'By Lot'!H1027,'By Lot'!H1044,'By Lot'!H1061,'By Lot'!H1078,'By Lot'!H1095)</f>
        <v>8</v>
      </c>
      <c r="I104" s="1">
        <f>SUM('By Lot'!I704,'By Lot'!I772,'By Lot'!I789,'By Lot'!I806,'By Lot'!I823,'By Lot'!I840,'By Lot'!I857,'By Lot'!I874,'By Lot'!I925,'By Lot'!I942,'By Lot'!I1010,'By Lot'!I1027,'By Lot'!I1044,'By Lot'!I1061,'By Lot'!I1078,'By Lot'!I1095)</f>
        <v>6</v>
      </c>
      <c r="J104" s="1">
        <f>SUM('By Lot'!J704,'By Lot'!J772,'By Lot'!J789,'By Lot'!J806,'By Lot'!J823,'By Lot'!J840,'By Lot'!J857,'By Lot'!J874,'By Lot'!J925,'By Lot'!J942,'By Lot'!J1010,'By Lot'!J1027,'By Lot'!J1044,'By Lot'!J1061,'By Lot'!J1078,'By Lot'!J1095)</f>
        <v>6</v>
      </c>
      <c r="K104" s="1">
        <f>SUM('By Lot'!K704,'By Lot'!K772,'By Lot'!K789,'By Lot'!K806,'By Lot'!K823,'By Lot'!K840,'By Lot'!K857,'By Lot'!K874,'By Lot'!K925,'By Lot'!K942,'By Lot'!K1010,'By Lot'!K1027,'By Lot'!K1044,'By Lot'!K1061,'By Lot'!K1078,'By Lot'!K1095)</f>
        <v>6</v>
      </c>
      <c r="L104" s="1">
        <f>SUM('By Lot'!L704,'By Lot'!L772,'By Lot'!L789,'By Lot'!L806,'By Lot'!L823,'By Lot'!L840,'By Lot'!L857,'By Lot'!L874,'By Lot'!L925,'By Lot'!L942,'By Lot'!L1010,'By Lot'!L1027,'By Lot'!L1044,'By Lot'!L1061,'By Lot'!L1078,'By Lot'!L1095)</f>
        <v>6</v>
      </c>
      <c r="M104" s="18">
        <f>SUM('By Lot'!M704,'By Lot'!M772,'By Lot'!M789,'By Lot'!M806,'By Lot'!M823,'By Lot'!M840,'By Lot'!M857,'By Lot'!M874,'By Lot'!M925,'By Lot'!M942,'By Lot'!M1010,'By Lot'!M1027,'By Lot'!M1044,'By Lot'!M1061,'By Lot'!M1078,'By Lot'!M1095)</f>
        <v>8</v>
      </c>
      <c r="N104" s="17">
        <f t="shared" si="40"/>
        <v>6</v>
      </c>
      <c r="O104" s="1">
        <f t="shared" si="41"/>
        <v>11</v>
      </c>
      <c r="P104" s="19">
        <f t="shared" si="42"/>
        <v>0.6470588235294118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6"/>
      <c r="B105" s="21" t="s">
        <v>45</v>
      </c>
      <c r="C105" s="21">
        <f t="shared" ref="C105:M105" si="44">SUM(C95:C104)</f>
        <v>2407</v>
      </c>
      <c r="D105" s="22">
        <f t="shared" si="44"/>
        <v>931</v>
      </c>
      <c r="E105" s="23">
        <f t="shared" si="44"/>
        <v>797</v>
      </c>
      <c r="F105" s="23">
        <f t="shared" si="44"/>
        <v>452</v>
      </c>
      <c r="G105" s="23">
        <f t="shared" si="44"/>
        <v>309</v>
      </c>
      <c r="H105" s="23">
        <f t="shared" si="44"/>
        <v>261</v>
      </c>
      <c r="I105" s="23">
        <f t="shared" si="44"/>
        <v>204</v>
      </c>
      <c r="J105" s="23">
        <f t="shared" si="44"/>
        <v>237</v>
      </c>
      <c r="K105" s="23">
        <f t="shared" si="44"/>
        <v>270</v>
      </c>
      <c r="L105" s="23">
        <f t="shared" si="44"/>
        <v>324</v>
      </c>
      <c r="M105" s="24">
        <f t="shared" si="44"/>
        <v>367</v>
      </c>
      <c r="N105" s="22">
        <f t="shared" si="40"/>
        <v>204</v>
      </c>
      <c r="O105" s="23">
        <f t="shared" si="41"/>
        <v>2203</v>
      </c>
      <c r="P105" s="25">
        <f t="shared" si="42"/>
        <v>0.91524719567926882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5" t="s">
        <v>100</v>
      </c>
      <c r="B106" s="14" t="s">
        <v>29</v>
      </c>
      <c r="C106" s="14">
        <f>SUM('By Lot'!C876,'By Lot'!C893,'By Lot'!C944,'By Lot'!C961,'By Lot'!C978)</f>
        <v>24</v>
      </c>
      <c r="D106" s="17">
        <f>SUM('By Lot'!D876,'By Lot'!D893,'By Lot'!D944,'By Lot'!D961,'By Lot'!D978)</f>
        <v>11</v>
      </c>
      <c r="E106" s="1">
        <f>SUM('By Lot'!E876,'By Lot'!E893,'By Lot'!E944,'By Lot'!E961,'By Lot'!E978)</f>
        <v>5</v>
      </c>
      <c r="F106" s="1">
        <f>SUM('By Lot'!F876,'By Lot'!F893,'By Lot'!F944,'By Lot'!F961,'By Lot'!F978)</f>
        <v>2</v>
      </c>
      <c r="G106" s="1">
        <f>SUM('By Lot'!G876,'By Lot'!G893,'By Lot'!G944,'By Lot'!G961,'By Lot'!G978)</f>
        <v>0</v>
      </c>
      <c r="H106" s="1">
        <f>SUM('By Lot'!H876,'By Lot'!H893,'By Lot'!H944,'By Lot'!H961,'By Lot'!H978)</f>
        <v>0</v>
      </c>
      <c r="I106" s="1">
        <f>SUM('By Lot'!I876,'By Lot'!I893,'By Lot'!I944,'By Lot'!I961,'By Lot'!I978)</f>
        <v>0</v>
      </c>
      <c r="J106" s="1">
        <f>SUM('By Lot'!J876,'By Lot'!J893,'By Lot'!J944,'By Lot'!J961,'By Lot'!J978)</f>
        <v>0</v>
      </c>
      <c r="K106" s="1">
        <f>SUM('By Lot'!K876,'By Lot'!K893,'By Lot'!K944,'By Lot'!K961,'By Lot'!K978)</f>
        <v>5</v>
      </c>
      <c r="L106" s="1">
        <f>SUM('By Lot'!L876,'By Lot'!L893,'By Lot'!L944,'By Lot'!L961,'By Lot'!L978)</f>
        <v>5</v>
      </c>
      <c r="M106" s="18">
        <f>SUM('By Lot'!M876,'By Lot'!M893,'By Lot'!M944,'By Lot'!M961,'By Lot'!M978)</f>
        <v>6</v>
      </c>
      <c r="N106" s="17">
        <f t="shared" si="40"/>
        <v>0</v>
      </c>
      <c r="O106" s="1">
        <f t="shared" si="41"/>
        <v>24</v>
      </c>
      <c r="P106" s="19">
        <f t="shared" si="42"/>
        <v>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4" t="s">
        <v>33</v>
      </c>
      <c r="B107" s="14" t="s">
        <v>31</v>
      </c>
      <c r="C107" s="14">
        <f>SUM('By Lot'!C877,'By Lot'!C894,'By Lot'!C945,'By Lot'!C962,'By Lot'!C979)</f>
        <v>169</v>
      </c>
      <c r="D107" s="17">
        <f>SUM('By Lot'!D877,'By Lot'!D894,'By Lot'!D945,'By Lot'!D962,'By Lot'!D979)</f>
        <v>74</v>
      </c>
      <c r="E107" s="1">
        <f>SUM('By Lot'!E877,'By Lot'!E894,'By Lot'!E945,'By Lot'!E962,'By Lot'!E979)</f>
        <v>25</v>
      </c>
      <c r="F107" s="1">
        <f>SUM('By Lot'!F877,'By Lot'!F894,'By Lot'!F945,'By Lot'!F962,'By Lot'!F979)</f>
        <v>12</v>
      </c>
      <c r="G107" s="1">
        <f>SUM('By Lot'!G877,'By Lot'!G894,'By Lot'!G945,'By Lot'!G962,'By Lot'!G979)</f>
        <v>0</v>
      </c>
      <c r="H107" s="1">
        <f>SUM('By Lot'!H877,'By Lot'!H894,'By Lot'!H945,'By Lot'!H962,'By Lot'!H979)</f>
        <v>0</v>
      </c>
      <c r="I107" s="1">
        <f>SUM('By Lot'!I877,'By Lot'!I894,'By Lot'!I945,'By Lot'!I962,'By Lot'!I979)</f>
        <v>0</v>
      </c>
      <c r="J107" s="1">
        <f>SUM('By Lot'!J877,'By Lot'!J894,'By Lot'!J945,'By Lot'!J962,'By Lot'!J979)</f>
        <v>0</v>
      </c>
      <c r="K107" s="1">
        <f>SUM('By Lot'!K877,'By Lot'!K894,'By Lot'!K945,'By Lot'!K962,'By Lot'!K979)</f>
        <v>2</v>
      </c>
      <c r="L107" s="1">
        <f>SUM('By Lot'!L877,'By Lot'!L894,'By Lot'!L945,'By Lot'!L962,'By Lot'!L979)</f>
        <v>4</v>
      </c>
      <c r="M107" s="18">
        <f>SUM('By Lot'!M877,'By Lot'!M894,'By Lot'!M945,'By Lot'!M962,'By Lot'!M979)</f>
        <v>8</v>
      </c>
      <c r="N107" s="17">
        <f t="shared" si="40"/>
        <v>0</v>
      </c>
      <c r="O107" s="1">
        <f t="shared" si="41"/>
        <v>169</v>
      </c>
      <c r="P107" s="19">
        <f t="shared" si="42"/>
        <v>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4"/>
      <c r="B108" s="14" t="s">
        <v>34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4"/>
      <c r="B109" s="14" t="s">
        <v>37</v>
      </c>
      <c r="C109" s="14">
        <f>SUM('By Lot'!C879:C880,'By Lot'!C896:C897,'By Lot'!C947:C948,'By Lot'!C964:C965,'By Lot'!C981:C982)</f>
        <v>13</v>
      </c>
      <c r="D109" s="17">
        <f>SUM('By Lot'!D879:D880,'By Lot'!D896:D897,'By Lot'!D947:D948,'By Lot'!D964:D965,'By Lot'!D981:D982)</f>
        <v>5</v>
      </c>
      <c r="E109" s="1">
        <f>SUM('By Lot'!E879:E880,'By Lot'!E896:E897,'By Lot'!E947:E948,'By Lot'!E964:E965,'By Lot'!E981:E982)</f>
        <v>7</v>
      </c>
      <c r="F109" s="1">
        <f>SUM('By Lot'!F879:F880,'By Lot'!F896:F897,'By Lot'!F947:F948,'By Lot'!F964:F965,'By Lot'!F981:F982)</f>
        <v>1</v>
      </c>
      <c r="G109" s="1">
        <f>SUM('By Lot'!G879:G880,'By Lot'!G896:G897,'By Lot'!G947:G948,'By Lot'!G964:G965,'By Lot'!G981:G982)</f>
        <v>2</v>
      </c>
      <c r="H109" s="1">
        <f>SUM('By Lot'!H879:H880,'By Lot'!H896:H897,'By Lot'!H947:H948,'By Lot'!H964:H965,'By Lot'!H981:H982)</f>
        <v>0</v>
      </c>
      <c r="I109" s="1">
        <f>SUM('By Lot'!I879:I880,'By Lot'!I896:I897,'By Lot'!I947:I948,'By Lot'!I964:I965,'By Lot'!I981:I982)</f>
        <v>0</v>
      </c>
      <c r="J109" s="1">
        <f>SUM('By Lot'!J879:J880,'By Lot'!J896:J897,'By Lot'!J947:J948,'By Lot'!J964:J965,'By Lot'!J981:J982)</f>
        <v>0</v>
      </c>
      <c r="K109" s="1">
        <f>SUM('By Lot'!K879:K880,'By Lot'!K896:K897,'By Lot'!K947:K948,'By Lot'!K964:K965,'By Lot'!K981:K982)</f>
        <v>0</v>
      </c>
      <c r="L109" s="1">
        <f>SUM('By Lot'!L879:L880,'By Lot'!L896:L897,'By Lot'!L947:L948,'By Lot'!L964:L965,'By Lot'!L981:L982)</f>
        <v>1</v>
      </c>
      <c r="M109" s="18">
        <f>SUM('By Lot'!M879:M880,'By Lot'!M896:M897,'By Lot'!M947:M948,'By Lot'!M964:M965,'By Lot'!M981:M982)</f>
        <v>1</v>
      </c>
      <c r="N109" s="17">
        <f t="shared" ref="N109:N116" si="45">MIN(D109:M109)</f>
        <v>0</v>
      </c>
      <c r="O109" s="1">
        <f t="shared" ref="O109:O116" si="46">C109-N109</f>
        <v>13</v>
      </c>
      <c r="P109" s="19">
        <f t="shared" ref="P109:P116" si="47">O109/C109</f>
        <v>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4"/>
      <c r="B110" s="14" t="s">
        <v>39</v>
      </c>
      <c r="C110" s="14">
        <f>SUM('By Lot'!C881,'By Lot'!C898,'By Lot'!C949,'By Lot'!C966,'By Lot'!C983)</f>
        <v>9</v>
      </c>
      <c r="D110" s="17">
        <f>SUM('By Lot'!D881,'By Lot'!D898,'By Lot'!D949,'By Lot'!D966,'By Lot'!D983)</f>
        <v>5</v>
      </c>
      <c r="E110" s="1">
        <f>SUM('By Lot'!E881,'By Lot'!E898,'By Lot'!E949,'By Lot'!E966,'By Lot'!E983)</f>
        <v>4</v>
      </c>
      <c r="F110" s="1">
        <f>SUM('By Lot'!F881,'By Lot'!F898,'By Lot'!F949,'By Lot'!F966,'By Lot'!F983)</f>
        <v>3</v>
      </c>
      <c r="G110" s="1">
        <f>SUM('By Lot'!G881,'By Lot'!G898,'By Lot'!G949,'By Lot'!G966,'By Lot'!G983)</f>
        <v>2</v>
      </c>
      <c r="H110" s="1">
        <f>SUM('By Lot'!H881,'By Lot'!H898,'By Lot'!H949,'By Lot'!H966,'By Lot'!H983)</f>
        <v>3</v>
      </c>
      <c r="I110" s="1">
        <f>SUM('By Lot'!I881,'By Lot'!I898,'By Lot'!I949,'By Lot'!I966,'By Lot'!I983)</f>
        <v>3</v>
      </c>
      <c r="J110" s="1">
        <f>SUM('By Lot'!J881,'By Lot'!J898,'By Lot'!J949,'By Lot'!J966,'By Lot'!J983)</f>
        <v>3</v>
      </c>
      <c r="K110" s="1">
        <f>SUM('By Lot'!K881,'By Lot'!K898,'By Lot'!K949,'By Lot'!K966,'By Lot'!K983)</f>
        <v>1</v>
      </c>
      <c r="L110" s="1">
        <f>SUM('By Lot'!L881,'By Lot'!L898,'By Lot'!L949,'By Lot'!L966,'By Lot'!L983)</f>
        <v>1</v>
      </c>
      <c r="M110" s="18">
        <f>SUM('By Lot'!M881,'By Lot'!M898,'By Lot'!M949,'By Lot'!M966,'By Lot'!M983)</f>
        <v>2</v>
      </c>
      <c r="N110" s="17">
        <f t="shared" si="45"/>
        <v>1</v>
      </c>
      <c r="O110" s="1">
        <f t="shared" si="46"/>
        <v>8</v>
      </c>
      <c r="P110" s="19">
        <f t="shared" si="47"/>
        <v>0.88888888888888884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4"/>
      <c r="B111" s="14" t="s">
        <v>40</v>
      </c>
      <c r="C111" s="14">
        <f>SUM('By Lot'!C882:C887,'By Lot'!C899:C904,'By Lot'!C950:C955,'By Lot'!C967:C972,'By Lot'!C984:C989)</f>
        <v>13</v>
      </c>
      <c r="D111" s="17">
        <f>SUM('By Lot'!D882:D887,'By Lot'!D899:D904,'By Lot'!D950:D955,'By Lot'!D967:D972,'By Lot'!D984:D989)</f>
        <v>11</v>
      </c>
      <c r="E111" s="1">
        <f>SUM('By Lot'!E882:E887,'By Lot'!E899:E904,'By Lot'!E950:E955,'By Lot'!E967:E972,'By Lot'!E984:E989)</f>
        <v>11</v>
      </c>
      <c r="F111" s="1">
        <f>SUM('By Lot'!F882:F887,'By Lot'!F899:F904,'By Lot'!F950:F955,'By Lot'!F967:F972,'By Lot'!F984:F989)</f>
        <v>10</v>
      </c>
      <c r="G111" s="1">
        <f>SUM('By Lot'!G882:G887,'By Lot'!G899:G904,'By Lot'!G950:G955,'By Lot'!G967:G972,'By Lot'!G984:G989)</f>
        <v>8</v>
      </c>
      <c r="H111" s="1">
        <f>SUM('By Lot'!H882:H887,'By Lot'!H899:H904,'By Lot'!H950:H955,'By Lot'!H967:H972,'By Lot'!H984:H989)</f>
        <v>7</v>
      </c>
      <c r="I111" s="1">
        <f>SUM('By Lot'!I882:I887,'By Lot'!I899:I904,'By Lot'!I950:I955,'By Lot'!I967:I972,'By Lot'!I984:I989)</f>
        <v>5</v>
      </c>
      <c r="J111" s="1">
        <f>SUM('By Lot'!J882:J887,'By Lot'!J899:J904,'By Lot'!J950:J955,'By Lot'!J967:J972,'By Lot'!J984:J989)</f>
        <v>5</v>
      </c>
      <c r="K111" s="1">
        <f>SUM('By Lot'!K882:K887,'By Lot'!K899:K904,'By Lot'!K950:K955,'By Lot'!K967:K972,'By Lot'!K984:K989)</f>
        <v>5</v>
      </c>
      <c r="L111" s="1">
        <f>SUM('By Lot'!L882:L887,'By Lot'!L899:L904,'By Lot'!L950:L955,'By Lot'!L967:L972,'By Lot'!L984:L989)</f>
        <v>6</v>
      </c>
      <c r="M111" s="18">
        <f>SUM('By Lot'!M882:M887,'By Lot'!M899:M904,'By Lot'!M950:M955,'By Lot'!M967:M972,'By Lot'!M984:M989)</f>
        <v>8</v>
      </c>
      <c r="N111" s="17">
        <f t="shared" si="45"/>
        <v>5</v>
      </c>
      <c r="O111" s="1">
        <f t="shared" si="46"/>
        <v>8</v>
      </c>
      <c r="P111" s="19">
        <f t="shared" si="47"/>
        <v>0.61538461538461542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4"/>
      <c r="B112" s="14" t="s">
        <v>41</v>
      </c>
      <c r="C112" s="14">
        <f>SUM('By Lot'!C888,'By Lot'!C905,'By Lot'!C956,'By Lot'!C973,'By Lot'!C990)</f>
        <v>7</v>
      </c>
      <c r="D112" s="17">
        <f>SUM('By Lot'!D888,'By Lot'!D905,'By Lot'!D956,'By Lot'!D973,'By Lot'!D990)</f>
        <v>5</v>
      </c>
      <c r="E112" s="1">
        <f>SUM('By Lot'!E888,'By Lot'!E905,'By Lot'!E956,'By Lot'!E973,'By Lot'!E990)</f>
        <v>3</v>
      </c>
      <c r="F112" s="1">
        <f>SUM('By Lot'!F888,'By Lot'!F905,'By Lot'!F956,'By Lot'!F973,'By Lot'!F990)</f>
        <v>3</v>
      </c>
      <c r="G112" s="1">
        <f>SUM('By Lot'!G888,'By Lot'!G905,'By Lot'!G956,'By Lot'!G973,'By Lot'!G990)</f>
        <v>4</v>
      </c>
      <c r="H112" s="1">
        <f>SUM('By Lot'!H888,'By Lot'!H905,'By Lot'!H956,'By Lot'!H973,'By Lot'!H990)</f>
        <v>2</v>
      </c>
      <c r="I112" s="1">
        <f>SUM('By Lot'!I888,'By Lot'!I905,'By Lot'!I956,'By Lot'!I973,'By Lot'!I990)</f>
        <v>0</v>
      </c>
      <c r="J112" s="1">
        <f>SUM('By Lot'!J888,'By Lot'!J905,'By Lot'!J956,'By Lot'!J973,'By Lot'!J990)</f>
        <v>0</v>
      </c>
      <c r="K112" s="1">
        <f>SUM('By Lot'!K888,'By Lot'!K905,'By Lot'!K956,'By Lot'!K973,'By Lot'!K990)</f>
        <v>0</v>
      </c>
      <c r="L112" s="1">
        <f>SUM('By Lot'!L888,'By Lot'!L905,'By Lot'!L956,'By Lot'!L973,'By Lot'!L990)</f>
        <v>0</v>
      </c>
      <c r="M112" s="18">
        <f>SUM('By Lot'!M888,'By Lot'!M905,'By Lot'!M956,'By Lot'!M973,'By Lot'!M990)</f>
        <v>1</v>
      </c>
      <c r="N112" s="17">
        <f t="shared" si="45"/>
        <v>0</v>
      </c>
      <c r="O112" s="1">
        <f t="shared" si="46"/>
        <v>7</v>
      </c>
      <c r="P112" s="19">
        <f t="shared" si="47"/>
        <v>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4"/>
      <c r="B113" s="14" t="s">
        <v>42</v>
      </c>
      <c r="C113" s="14">
        <f>SUM('By Lot'!C889,'By Lot'!C906,'By Lot'!C957,'By Lot'!C974,'By Lot'!C991)</f>
        <v>8</v>
      </c>
      <c r="D113" s="17">
        <f>SUM('By Lot'!D889,'By Lot'!D906,'By Lot'!D957,'By Lot'!D974,'By Lot'!D991)</f>
        <v>1</v>
      </c>
      <c r="E113" s="1">
        <f>SUM('By Lot'!E889,'By Lot'!E906,'By Lot'!E957,'By Lot'!E974,'By Lot'!E991)</f>
        <v>0</v>
      </c>
      <c r="F113" s="1">
        <f>SUM('By Lot'!F889,'By Lot'!F906,'By Lot'!F957,'By Lot'!F974,'By Lot'!F991)</f>
        <v>0</v>
      </c>
      <c r="G113" s="1">
        <f>SUM('By Lot'!G889,'By Lot'!G906,'By Lot'!G957,'By Lot'!G974,'By Lot'!G991)</f>
        <v>0</v>
      </c>
      <c r="H113" s="1">
        <f>SUM('By Lot'!H889,'By Lot'!H906,'By Lot'!H957,'By Lot'!H974,'By Lot'!H991)</f>
        <v>0</v>
      </c>
      <c r="I113" s="1">
        <f>SUM('By Lot'!I889,'By Lot'!I906,'By Lot'!I957,'By Lot'!I974,'By Lot'!I991)</f>
        <v>0</v>
      </c>
      <c r="J113" s="1">
        <f>SUM('By Lot'!J889,'By Lot'!J906,'By Lot'!J957,'By Lot'!J974,'By Lot'!J991)</f>
        <v>0</v>
      </c>
      <c r="K113" s="1">
        <f>SUM('By Lot'!K889,'By Lot'!K906,'By Lot'!K957,'By Lot'!K974,'By Lot'!K991)</f>
        <v>0</v>
      </c>
      <c r="L113" s="1">
        <f>SUM('By Lot'!L889,'By Lot'!L906,'By Lot'!L957,'By Lot'!L974,'By Lot'!L991)</f>
        <v>0</v>
      </c>
      <c r="M113" s="18">
        <f>SUM('By Lot'!M889,'By Lot'!M906,'By Lot'!M957,'By Lot'!M974,'By Lot'!M991)</f>
        <v>0</v>
      </c>
      <c r="N113" s="17">
        <f t="shared" si="45"/>
        <v>0</v>
      </c>
      <c r="O113" s="1">
        <f t="shared" si="46"/>
        <v>8</v>
      </c>
      <c r="P113" s="19">
        <f t="shared" si="47"/>
        <v>1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4"/>
      <c r="B114" s="14" t="s">
        <v>43</v>
      </c>
      <c r="C114" s="14">
        <f>SUM('By Lot'!C890,'By Lot'!C907,'By Lot'!C958,'By Lot'!C975,'By Lot'!C992)</f>
        <v>4</v>
      </c>
      <c r="D114" s="17">
        <f>SUM('By Lot'!D890,'By Lot'!D907,'By Lot'!D958,'By Lot'!D975,'By Lot'!D992)</f>
        <v>1</v>
      </c>
      <c r="E114" s="1">
        <f>SUM('By Lot'!E890,'By Lot'!E907,'By Lot'!E958,'By Lot'!E975,'By Lot'!E992)</f>
        <v>1</v>
      </c>
      <c r="F114" s="1">
        <f>SUM('By Lot'!F890,'By Lot'!F907,'By Lot'!F958,'By Lot'!F975,'By Lot'!F992)</f>
        <v>0</v>
      </c>
      <c r="G114" s="1">
        <f>SUM('By Lot'!G890,'By Lot'!G907,'By Lot'!G958,'By Lot'!G975,'By Lot'!G992)</f>
        <v>0</v>
      </c>
      <c r="H114" s="1">
        <f>SUM('By Lot'!H890,'By Lot'!H907,'By Lot'!H958,'By Lot'!H975,'By Lot'!H992)</f>
        <v>0</v>
      </c>
      <c r="I114" s="1">
        <f>SUM('By Lot'!I890,'By Lot'!I907,'By Lot'!I958,'By Lot'!I975,'By Lot'!I992)</f>
        <v>0</v>
      </c>
      <c r="J114" s="1">
        <f>SUM('By Lot'!J890,'By Lot'!J907,'By Lot'!J958,'By Lot'!J975,'By Lot'!J992)</f>
        <v>0</v>
      </c>
      <c r="K114" s="1">
        <f>SUM('By Lot'!K890,'By Lot'!K907,'By Lot'!K958,'By Lot'!K975,'By Lot'!K992)</f>
        <v>0</v>
      </c>
      <c r="L114" s="1">
        <f>SUM('By Lot'!L890,'By Lot'!L907,'By Lot'!L958,'By Lot'!L975,'By Lot'!L992)</f>
        <v>0</v>
      </c>
      <c r="M114" s="18">
        <f>SUM('By Lot'!M890,'By Lot'!M907,'By Lot'!M958,'By Lot'!M975,'By Lot'!M992)</f>
        <v>0</v>
      </c>
      <c r="N114" s="17">
        <f t="shared" si="45"/>
        <v>0</v>
      </c>
      <c r="O114" s="1">
        <f t="shared" si="46"/>
        <v>4</v>
      </c>
      <c r="P114" s="19">
        <f t="shared" si="47"/>
        <v>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4"/>
      <c r="B115" s="14" t="s">
        <v>44</v>
      </c>
      <c r="C115" s="14">
        <f>SUM('By Lot'!C891,'By Lot'!C908,'By Lot'!C959,'By Lot'!C976,'By Lot'!C993)</f>
        <v>1</v>
      </c>
      <c r="D115" s="17">
        <f>SUM('By Lot'!D891,'By Lot'!D908,'By Lot'!D959,'By Lot'!D976,'By Lot'!D993)</f>
        <v>0</v>
      </c>
      <c r="E115" s="1">
        <f>SUM('By Lot'!E891,'By Lot'!E908,'By Lot'!E959,'By Lot'!E976,'By Lot'!E993)</f>
        <v>0</v>
      </c>
      <c r="F115" s="1">
        <f>SUM('By Lot'!F891,'By Lot'!F908,'By Lot'!F959,'By Lot'!F976,'By Lot'!F993)</f>
        <v>0</v>
      </c>
      <c r="G115" s="1">
        <f>SUM('By Lot'!G891,'By Lot'!G908,'By Lot'!G959,'By Lot'!G976,'By Lot'!G993)</f>
        <v>0</v>
      </c>
      <c r="H115" s="1">
        <f>SUM('By Lot'!H891,'By Lot'!H908,'By Lot'!H959,'By Lot'!H976,'By Lot'!H993)</f>
        <v>0</v>
      </c>
      <c r="I115" s="1">
        <f>SUM('By Lot'!I891,'By Lot'!I908,'By Lot'!I959,'By Lot'!I976,'By Lot'!I993)</f>
        <v>0</v>
      </c>
      <c r="J115" s="1">
        <f>SUM('By Lot'!J891,'By Lot'!J908,'By Lot'!J959,'By Lot'!J976,'By Lot'!J993)</f>
        <v>0</v>
      </c>
      <c r="K115" s="1">
        <f>SUM('By Lot'!K891,'By Lot'!K908,'By Lot'!K959,'By Lot'!K976,'By Lot'!K993)</f>
        <v>0</v>
      </c>
      <c r="L115" s="1">
        <f>SUM('By Lot'!L891,'By Lot'!L908,'By Lot'!L959,'By Lot'!L976,'By Lot'!L993)</f>
        <v>0</v>
      </c>
      <c r="M115" s="18">
        <f>SUM('By Lot'!M891,'By Lot'!M908,'By Lot'!M959,'By Lot'!M976,'By Lot'!M993)</f>
        <v>0</v>
      </c>
      <c r="N115" s="17">
        <f t="shared" si="45"/>
        <v>0</v>
      </c>
      <c r="O115" s="1">
        <f t="shared" si="46"/>
        <v>1</v>
      </c>
      <c r="P115" s="19">
        <f t="shared" si="47"/>
        <v>1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45</v>
      </c>
      <c r="C116" s="21">
        <f t="shared" ref="C116:M116" si="48">SUM(C106:C115)</f>
        <v>248</v>
      </c>
      <c r="D116" s="22">
        <f t="shared" si="48"/>
        <v>113</v>
      </c>
      <c r="E116" s="23">
        <f t="shared" si="48"/>
        <v>56</v>
      </c>
      <c r="F116" s="23">
        <f t="shared" si="48"/>
        <v>31</v>
      </c>
      <c r="G116" s="23">
        <f t="shared" si="48"/>
        <v>16</v>
      </c>
      <c r="H116" s="23">
        <f t="shared" si="48"/>
        <v>12</v>
      </c>
      <c r="I116" s="23">
        <f t="shared" si="48"/>
        <v>8</v>
      </c>
      <c r="J116" s="23">
        <f t="shared" si="48"/>
        <v>8</v>
      </c>
      <c r="K116" s="23">
        <f t="shared" si="48"/>
        <v>13</v>
      </c>
      <c r="L116" s="23">
        <f t="shared" si="48"/>
        <v>17</v>
      </c>
      <c r="M116" s="24">
        <f t="shared" si="48"/>
        <v>26</v>
      </c>
      <c r="N116" s="22">
        <f t="shared" si="45"/>
        <v>8</v>
      </c>
      <c r="O116" s="23">
        <f t="shared" si="46"/>
        <v>240</v>
      </c>
      <c r="P116" s="25">
        <f t="shared" si="47"/>
        <v>0.967741935483871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5" t="s">
        <v>100</v>
      </c>
      <c r="B117" s="14" t="s">
        <v>29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4" t="s">
        <v>94</v>
      </c>
      <c r="B118" s="14" t="s">
        <v>31</v>
      </c>
      <c r="C118" s="14">
        <f>SUM('By Lot'!C1098,'By Lot'!C1115,'By Lot'!C1132,'By Lot'!C1149,
'By Lot'!C1166,'By Lot'!C1183,'By Lot'!C1200,'By Lot'!C1218,
'By Lot'!C1235,'By Lot'!C1252,'By Lot'!C1269)</f>
        <v>714</v>
      </c>
      <c r="D118" s="17">
        <f>SUM('By Lot'!D1098,'By Lot'!D1115,'By Lot'!D1132,'By Lot'!D1149,'By Lot'!D1166,'By Lot'!D1183,'By Lot'!D1200,'By Lot'!D1218,'By Lot'!D1235,'By Lot'!D1252,'By Lot'!D1269)</f>
        <v>453</v>
      </c>
      <c r="E118" s="1">
        <f>SUM('By Lot'!E1098,'By Lot'!E1115,'By Lot'!E1132,'By Lot'!E1149,'By Lot'!E1166,'By Lot'!E1183,'By Lot'!E1200,'By Lot'!E1218,'By Lot'!E1235,'By Lot'!E1252,'By Lot'!E1269)</f>
        <v>276</v>
      </c>
      <c r="F118" s="1">
        <f>SUM('By Lot'!F1098,'By Lot'!F1115,'By Lot'!F1132,'By Lot'!F1149,'By Lot'!F1166,'By Lot'!F1183,'By Lot'!F1200,'By Lot'!F1218,'By Lot'!F1235,'By Lot'!F1252,'By Lot'!F1269)</f>
        <v>173</v>
      </c>
      <c r="G118" s="1">
        <f>SUM('By Lot'!G1098,'By Lot'!G1115,'By Lot'!G1132,'By Lot'!G1149,'By Lot'!G1166,'By Lot'!G1183,'By Lot'!G1200,'By Lot'!G1218,'By Lot'!G1235,'By Lot'!G1252,'By Lot'!G1269)</f>
        <v>148</v>
      </c>
      <c r="H118" s="1">
        <f>SUM('By Lot'!H1098,'By Lot'!H1115,'By Lot'!H1132,'By Lot'!H1149,'By Lot'!H1166,'By Lot'!H1183,'By Lot'!H1200,'By Lot'!H1218,'By Lot'!H1235,'By Lot'!H1252,'By Lot'!H1269)</f>
        <v>162</v>
      </c>
      <c r="I118" s="1">
        <f>SUM('By Lot'!I1098,'By Lot'!I1115,'By Lot'!I1132,'By Lot'!I1149,'By Lot'!I1166,'By Lot'!I1183,'By Lot'!I1200,'By Lot'!I1218,'By Lot'!I1235,'By Lot'!I1252,'By Lot'!I1269)</f>
        <v>179</v>
      </c>
      <c r="J118" s="1">
        <f>SUM('By Lot'!J1098,'By Lot'!J1115,'By Lot'!J1132,'By Lot'!J1149,'By Lot'!J1166,'By Lot'!J1183,'By Lot'!J1200,'By Lot'!J1218,'By Lot'!J1235,'By Lot'!J1252,'By Lot'!J1269)</f>
        <v>145</v>
      </c>
      <c r="K118" s="1">
        <f>SUM('By Lot'!K1098,'By Lot'!K1115,'By Lot'!K1132,'By Lot'!K1149,'By Lot'!K1166,'By Lot'!K1183,'By Lot'!K1200,'By Lot'!K1218,'By Lot'!K1235,'By Lot'!K1252,'By Lot'!K1269)</f>
        <v>168</v>
      </c>
      <c r="L118" s="1">
        <f>SUM('By Lot'!L1098,'By Lot'!L1115,'By Lot'!L1132,'By Lot'!L1149,'By Lot'!L1166,'By Lot'!L1183,'By Lot'!L1200,'By Lot'!L1218,'By Lot'!L1235,'By Lot'!L1252,'By Lot'!L1269)</f>
        <v>261</v>
      </c>
      <c r="M118" s="18">
        <f>SUM('By Lot'!M1098,'By Lot'!M1115,'By Lot'!M1132,'By Lot'!M1149,'By Lot'!M1166,'By Lot'!M1183,'By Lot'!M1200,'By Lot'!M1218,'By Lot'!M1235,'By Lot'!M1252,'By Lot'!M1269)</f>
        <v>453</v>
      </c>
      <c r="N118" s="17">
        <f t="shared" ref="N118:N132" si="49">MIN(D118:M118)</f>
        <v>145</v>
      </c>
      <c r="O118" s="1">
        <f t="shared" ref="O118:O132" si="50">C118-N118</f>
        <v>569</v>
      </c>
      <c r="P118" s="19">
        <f t="shared" ref="P118:P132" si="51">O118/C118</f>
        <v>0.79691876750700286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4" t="s">
        <v>95</v>
      </c>
      <c r="B119" s="14" t="s">
        <v>34</v>
      </c>
      <c r="C119" s="14">
        <f>SUM('By Lot'!C1099,'By Lot'!C1116,'By Lot'!C1133,'By Lot'!C1150,
'By Lot'!C1167,'By Lot'!C1184,'By Lot'!C1201,'By Lot'!C1219,
'By Lot'!C1236,'By Lot'!C1253,'By Lot'!C1270)</f>
        <v>407</v>
      </c>
      <c r="D119" s="17">
        <f>SUM('By Lot'!D1099,'By Lot'!D1116,'By Lot'!D1133,'By Lot'!D1150,'By Lot'!D1167,'By Lot'!D1184,'By Lot'!D1201,'By Lot'!D1219,'By Lot'!D1236,'By Lot'!D1253,'By Lot'!D1270)</f>
        <v>388</v>
      </c>
      <c r="E119" s="1">
        <f>SUM('By Lot'!E1099,'By Lot'!E1116,'By Lot'!E1133,'By Lot'!E1150,'By Lot'!E1167,'By Lot'!E1184,'By Lot'!E1201,'By Lot'!E1219,'By Lot'!E1236,'By Lot'!E1253,'By Lot'!E1270)</f>
        <v>361</v>
      </c>
      <c r="F119" s="1">
        <f>SUM('By Lot'!F1099,'By Lot'!F1116,'By Lot'!F1133,'By Lot'!F1150,'By Lot'!F1167,'By Lot'!F1184,'By Lot'!F1201,'By Lot'!F1219,'By Lot'!F1236,'By Lot'!F1253,'By Lot'!F1270)</f>
        <v>291</v>
      </c>
      <c r="G119" s="1">
        <f>SUM('By Lot'!G1099,'By Lot'!G1116,'By Lot'!G1133,'By Lot'!G1150,'By Lot'!G1167,'By Lot'!G1184,'By Lot'!G1201,'By Lot'!G1219,'By Lot'!G1236,'By Lot'!G1253,'By Lot'!G1270)</f>
        <v>247</v>
      </c>
      <c r="H119" s="1">
        <f>SUM('By Lot'!H1099,'By Lot'!H1116,'By Lot'!H1133,'By Lot'!H1150,'By Lot'!H1167,'By Lot'!H1184,'By Lot'!H1201,'By Lot'!H1219,'By Lot'!H1236,'By Lot'!H1253,'By Lot'!H1270)</f>
        <v>171</v>
      </c>
      <c r="I119" s="1">
        <f>SUM('By Lot'!I1099,'By Lot'!I1116,'By Lot'!I1133,'By Lot'!I1150,'By Lot'!I1167,'By Lot'!I1184,'By Lot'!I1201,'By Lot'!I1219,'By Lot'!I1236,'By Lot'!I1253,'By Lot'!I1270)</f>
        <v>111</v>
      </c>
      <c r="J119" s="1">
        <f>SUM('By Lot'!J1099,'By Lot'!J1116,'By Lot'!J1133,'By Lot'!J1150,'By Lot'!J1167,'By Lot'!J1184,'By Lot'!J1201,'By Lot'!J1219,'By Lot'!J1236,'By Lot'!J1253,'By Lot'!J1270)</f>
        <v>290</v>
      </c>
      <c r="K119" s="1">
        <f>SUM('By Lot'!K1099,'By Lot'!K1116,'By Lot'!K1133,'By Lot'!K1150,'By Lot'!K1167,'By Lot'!K1184,'By Lot'!K1201,'By Lot'!K1219,'By Lot'!K1236,'By Lot'!K1253,'By Lot'!K1270)</f>
        <v>295</v>
      </c>
      <c r="L119" s="1">
        <f>SUM('By Lot'!L1099,'By Lot'!L1116,'By Lot'!L1133,'By Lot'!L1150,'By Lot'!L1167,'By Lot'!L1184,'By Lot'!L1201,'By Lot'!L1219,'By Lot'!L1236,'By Lot'!L1253,'By Lot'!L1270)</f>
        <v>308</v>
      </c>
      <c r="M119" s="18">
        <f>SUM('By Lot'!M1099,'By Lot'!M1116,'By Lot'!M1133,'By Lot'!M1150,'By Lot'!M1167,'By Lot'!M1184,'By Lot'!M1201,'By Lot'!M1219,'By Lot'!M1236,'By Lot'!M1253,'By Lot'!M1270)</f>
        <v>343</v>
      </c>
      <c r="N119" s="17">
        <f t="shared" si="49"/>
        <v>111</v>
      </c>
      <c r="O119" s="1">
        <f t="shared" si="50"/>
        <v>296</v>
      </c>
      <c r="P119" s="19">
        <f t="shared" si="51"/>
        <v>0.72727272727272729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4" t="s">
        <v>140</v>
      </c>
      <c r="B120" s="14" t="s">
        <v>37</v>
      </c>
      <c r="C120" s="14">
        <f>SUM('By Lot'!C1100:C1101,'By Lot'!C1117:C1118,'By Lot'!C1134:C1135,'By Lot'!C1151:C1152,
'By Lot'!C1168:C1169,'By Lot'!C1185:C1186,'By Lot'!C1202:C1203,'By Lot'!C1220:C1221,
'By Lot'!C1237:C1238,'By Lot'!C1254:C1255,'By Lot'!C1271:C1272)</f>
        <v>249</v>
      </c>
      <c r="D120" s="17">
        <f>SUM('By Lot'!D1100:D1101,'By Lot'!D1117:D1118,'By Lot'!D1134:D1135,'By Lot'!D1151:D1152,'By Lot'!D1168:D1169,'By Lot'!D1185:D1186,'By Lot'!D1202:D1203,'By Lot'!D1220:D1221,'By Lot'!D1237:D1238,'By Lot'!D1254:D1255,'By Lot'!D1271:D1272)</f>
        <v>212</v>
      </c>
      <c r="E120" s="1">
        <f>SUM('By Lot'!E1100:E1101,'By Lot'!E1117:E1118,'By Lot'!E1134:E1135,'By Lot'!E1151:E1152,'By Lot'!E1168:E1169,'By Lot'!E1185:E1186,'By Lot'!E1202:E1203,'By Lot'!E1220:E1221,'By Lot'!E1237:E1238,'By Lot'!E1254:E1255,'By Lot'!E1271:E1272)</f>
        <v>172</v>
      </c>
      <c r="F120" s="1">
        <f>SUM('By Lot'!F1100:F1101,'By Lot'!F1117:F1118,'By Lot'!F1134:F1135,'By Lot'!F1151:F1152,'By Lot'!F1168:F1169,'By Lot'!F1185:F1186,'By Lot'!F1202:F1203,'By Lot'!F1220:F1221,'By Lot'!F1237:F1238,'By Lot'!F1254:F1255,'By Lot'!F1271:F1272)</f>
        <v>115</v>
      </c>
      <c r="G120" s="1">
        <f>SUM('By Lot'!G1100:G1101,'By Lot'!G1117:G1118,'By Lot'!G1134:G1135,'By Lot'!G1151:G1152,'By Lot'!G1168:G1169,'By Lot'!G1185:G1186,'By Lot'!G1202:G1203,'By Lot'!G1220:G1221,'By Lot'!G1237:G1238,'By Lot'!G1254:G1255,'By Lot'!G1271:G1272)</f>
        <v>67</v>
      </c>
      <c r="H120" s="1">
        <f>SUM('By Lot'!H1100:H1101,'By Lot'!H1117:H1118,'By Lot'!H1134:H1135,'By Lot'!H1151:H1152,'By Lot'!H1168:H1169,'By Lot'!H1185:H1186,'By Lot'!H1202:H1203,'By Lot'!H1220:H1221,'By Lot'!H1237:H1238,'By Lot'!H1254:H1255,'By Lot'!H1271:H1272)</f>
        <v>73</v>
      </c>
      <c r="I120" s="1">
        <f>SUM('By Lot'!I1100:I1101,'By Lot'!I1117:I1118,'By Lot'!I1134:I1135,'By Lot'!I1151:I1152,'By Lot'!I1168:I1169,'By Lot'!I1185:I1186,'By Lot'!I1202:I1203,'By Lot'!I1220:I1221,'By Lot'!I1237:I1238,'By Lot'!I1254:I1255,'By Lot'!I1271:I1272)</f>
        <v>84</v>
      </c>
      <c r="J120" s="1">
        <f>SUM('By Lot'!J1100:J1101,'By Lot'!J1117:J1118,'By Lot'!J1134:J1135,'By Lot'!J1151:J1152,'By Lot'!J1168:J1169,'By Lot'!J1185:J1186,'By Lot'!J1202:J1203,'By Lot'!J1220:J1221,'By Lot'!J1237:J1238,'By Lot'!J1254:J1255,'By Lot'!J1271:J1272)</f>
        <v>97</v>
      </c>
      <c r="K120" s="1">
        <f>SUM('By Lot'!K1100:K1101,'By Lot'!K1117:K1118,'By Lot'!K1134:K1135,'By Lot'!K1151:K1152,'By Lot'!K1168:K1169,'By Lot'!K1185:K1186,'By Lot'!K1202:K1203,'By Lot'!K1220:K1221,'By Lot'!K1237:K1238,'By Lot'!K1254:K1255,'By Lot'!K1271:K1272)</f>
        <v>93</v>
      </c>
      <c r="L120" s="1">
        <f>SUM('By Lot'!L1100:L1101,'By Lot'!L1117:L1118,'By Lot'!L1134:L1135,'By Lot'!L1151:L1152,'By Lot'!L1168:L1169,'By Lot'!L1185:L1186,'By Lot'!L1202:L1203,'By Lot'!L1220:L1221,'By Lot'!L1237:L1238,'By Lot'!L1254:L1255,'By Lot'!L1271:L1272)</f>
        <v>100</v>
      </c>
      <c r="M120" s="18">
        <f>SUM('By Lot'!M1100:M1101,'By Lot'!M1117:M1118,'By Lot'!M1134:M1135,'By Lot'!M1151:M1152,'By Lot'!M1168:M1169,'By Lot'!M1185:M1186,'By Lot'!M1202:M1203,'By Lot'!M1220:M1221,'By Lot'!M1237:M1238,'By Lot'!M1254:M1255,'By Lot'!M1271:M1272)</f>
        <v>128</v>
      </c>
      <c r="N120" s="17">
        <f t="shared" si="49"/>
        <v>67</v>
      </c>
      <c r="O120" s="1">
        <f t="shared" si="50"/>
        <v>182</v>
      </c>
      <c r="P120" s="19">
        <f t="shared" si="51"/>
        <v>0.73092369477911645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4" t="s">
        <v>145</v>
      </c>
      <c r="B121" s="14" t="s">
        <v>39</v>
      </c>
      <c r="C121" s="14">
        <f>SUM('By Lot'!C1102,'By Lot'!C1119,'By Lot'!C1136,'By Lot'!C1153,
'By Lot'!C1170,'By Lot'!C1187,'By Lot'!C1204,'By Lot'!C1222,
'By Lot'!C1239,'By Lot'!C1256,'By Lot'!C1273, )</f>
        <v>20</v>
      </c>
      <c r="D121" s="17">
        <f>SUM('By Lot'!D1102,'By Lot'!D1119,'By Lot'!D1136,'By Lot'!D1153,'By Lot'!D1170,'By Lot'!D1187,'By Lot'!D1204,'By Lot'!D1222,'By Lot'!D1239,'By Lot'!D1256,'By Lot'!D1273, )</f>
        <v>16</v>
      </c>
      <c r="E121" s="1">
        <f>SUM('By Lot'!E1102,'By Lot'!E1119,'By Lot'!E1136,'By Lot'!E1153,'By Lot'!E1170,'By Lot'!E1187,'By Lot'!E1204,'By Lot'!E1222,'By Lot'!E1239,'By Lot'!E1256,'By Lot'!E1273, )</f>
        <v>16</v>
      </c>
      <c r="F121" s="1">
        <f>SUM('By Lot'!F1102,'By Lot'!F1119,'By Lot'!F1136,'By Lot'!F1153,'By Lot'!F1170,'By Lot'!F1187,'By Lot'!F1204,'By Lot'!F1222,'By Lot'!F1239,'By Lot'!F1256,'By Lot'!F1273, )</f>
        <v>18</v>
      </c>
      <c r="G121" s="1">
        <f>SUM('By Lot'!G1102,'By Lot'!G1119,'By Lot'!G1136,'By Lot'!G1153,'By Lot'!G1170,'By Lot'!G1187,'By Lot'!G1204,'By Lot'!G1222,'By Lot'!G1239,'By Lot'!G1256,'By Lot'!G1273, )</f>
        <v>12</v>
      </c>
      <c r="H121" s="1">
        <f>SUM('By Lot'!H1102,'By Lot'!H1119,'By Lot'!H1136,'By Lot'!H1153,'By Lot'!H1170,'By Lot'!H1187,'By Lot'!H1204,'By Lot'!H1222,'By Lot'!H1239,'By Lot'!H1256,'By Lot'!H1273, )</f>
        <v>14</v>
      </c>
      <c r="I121" s="1">
        <f>SUM('By Lot'!I1102,'By Lot'!I1119,'By Lot'!I1136,'By Lot'!I1153,'By Lot'!I1170,'By Lot'!I1187,'By Lot'!I1204,'By Lot'!I1222,'By Lot'!I1239,'By Lot'!I1256,'By Lot'!I1273, )</f>
        <v>13</v>
      </c>
      <c r="J121" s="1">
        <f>SUM('By Lot'!J1102,'By Lot'!J1119,'By Lot'!J1136,'By Lot'!J1153,'By Lot'!J1170,'By Lot'!J1187,'By Lot'!J1204,'By Lot'!J1222,'By Lot'!J1239,'By Lot'!J1256,'By Lot'!J1273, )</f>
        <v>12</v>
      </c>
      <c r="K121" s="1">
        <f>SUM('By Lot'!K1102,'By Lot'!K1119,'By Lot'!K1136,'By Lot'!K1153,'By Lot'!K1170,'By Lot'!K1187,'By Lot'!K1204,'By Lot'!K1222,'By Lot'!K1239,'By Lot'!K1256,'By Lot'!K1273, )</f>
        <v>10</v>
      </c>
      <c r="L121" s="1">
        <f>SUM('By Lot'!L1102,'By Lot'!L1119,'By Lot'!L1136,'By Lot'!L1153,'By Lot'!L1170,'By Lot'!L1187,'By Lot'!L1204,'By Lot'!L1222,'By Lot'!L1239,'By Lot'!L1256,'By Lot'!L1273, )</f>
        <v>11</v>
      </c>
      <c r="M121" s="18">
        <f>SUM('By Lot'!M1102,'By Lot'!M1119,'By Lot'!M1136,'By Lot'!M1153,'By Lot'!M1170,'By Lot'!M1187,'By Lot'!M1204,'By Lot'!M1222,'By Lot'!M1239,'By Lot'!M1256,'By Lot'!M1273, )</f>
        <v>13</v>
      </c>
      <c r="N121" s="17">
        <f t="shared" si="49"/>
        <v>10</v>
      </c>
      <c r="O121" s="1">
        <f t="shared" si="50"/>
        <v>10</v>
      </c>
      <c r="P121" s="19">
        <f t="shared" si="51"/>
        <v>0.5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4" t="s">
        <v>148</v>
      </c>
      <c r="B122" s="14" t="s">
        <v>40</v>
      </c>
      <c r="C122" s="14">
        <f>SUM('By Lot'!C1103:C1108,'By Lot'!C1120:C1125,'By Lot'!C1137:C1142,'By Lot'!C1154:C1159,
'By Lot'!C1171:C1176,'By Lot'!C1188:C1193,'By Lot'!C1205:C1210,'By Lot'!C1223:C1228,
'By Lot'!C1240:C1245,'By Lot'!C1257:C1262,'By Lot'!C1274:C1279)</f>
        <v>83</v>
      </c>
      <c r="D122" s="17">
        <f>SUM('By Lot'!D1103:D1108,'By Lot'!D1120:D1125,'By Lot'!D1137:D1142,'By Lot'!D1154:D1159,'By Lot'!D1171:D1176,'By Lot'!D1188:D1193,'By Lot'!D1205:D1210,'By Lot'!D1223:D1228,'By Lot'!D1240:D1245,'By Lot'!D1257:D1262,'By Lot'!D1274:D1279)</f>
        <v>39</v>
      </c>
      <c r="E122" s="1">
        <f>SUM('By Lot'!E1103:E1108,'By Lot'!E1120:E1125,'By Lot'!E1137:E1142,'By Lot'!E1154:E1159,'By Lot'!E1171:E1176,'By Lot'!E1188:E1193,'By Lot'!E1205:E1210,'By Lot'!E1223:E1228,'By Lot'!E1240:E1245,'By Lot'!E1257:E1262,'By Lot'!E1274:E1279)</f>
        <v>17</v>
      </c>
      <c r="F122" s="1">
        <f>SUM('By Lot'!F1103:F1108,'By Lot'!F1120:F1125,'By Lot'!F1137:F1142,'By Lot'!F1154:F1159,'By Lot'!F1171:F1176,'By Lot'!F1188:F1193,'By Lot'!F1205:F1210,'By Lot'!F1223:F1228,'By Lot'!F1240:F1245,'By Lot'!F1257:F1262,'By Lot'!F1274:F1279)</f>
        <v>15</v>
      </c>
      <c r="G122" s="1">
        <f>SUM('By Lot'!G1103:G1108,'By Lot'!G1120:G1125,'By Lot'!G1137:G1142,'By Lot'!G1154:G1159,'By Lot'!G1171:G1176,'By Lot'!G1188:G1193,'By Lot'!G1205:G1210,'By Lot'!G1223:G1228,'By Lot'!G1240:G1245,'By Lot'!G1257:G1262,'By Lot'!G1274:G1279)</f>
        <v>15</v>
      </c>
      <c r="H122" s="1">
        <f>SUM('By Lot'!H1103:H1108,'By Lot'!H1120:H1125,'By Lot'!H1137:H1142,'By Lot'!H1154:H1159,'By Lot'!H1171:H1176,'By Lot'!H1188:H1193,'By Lot'!H1205:H1210,'By Lot'!H1223:H1228,'By Lot'!H1240:H1245,'By Lot'!H1257:H1262,'By Lot'!H1274:H1279)</f>
        <v>21</v>
      </c>
      <c r="I122" s="1">
        <f>SUM('By Lot'!I1103:I1108,'By Lot'!I1120:I1125,'By Lot'!I1137:I1142,'By Lot'!I1154:I1159,'By Lot'!I1171:I1176,'By Lot'!I1188:I1193,'By Lot'!I1205:I1210,'By Lot'!I1223:I1228,'By Lot'!I1240:I1245,'By Lot'!I1257:I1262,'By Lot'!I1274:I1279)</f>
        <v>20</v>
      </c>
      <c r="J122" s="1">
        <f>SUM('By Lot'!J1103:J1108,'By Lot'!J1120:J1125,'By Lot'!J1137:J1142,'By Lot'!J1154:J1159,'By Lot'!J1171:J1176,'By Lot'!J1188:J1193,'By Lot'!J1205:J1210,'By Lot'!J1223:J1228,'By Lot'!J1240:J1245,'By Lot'!J1257:J1262,'By Lot'!J1274:J1279)</f>
        <v>20</v>
      </c>
      <c r="K122" s="1">
        <f>SUM('By Lot'!K1103:K1108,'By Lot'!K1120:K1125,'By Lot'!K1137:K1142,'By Lot'!K1154:K1159,'By Lot'!K1171:K1176,'By Lot'!K1188:K1193,'By Lot'!K1205:K1210,'By Lot'!K1223:K1228,'By Lot'!K1240:K1245,'By Lot'!K1257:K1262,'By Lot'!K1274:K1279)</f>
        <v>23</v>
      </c>
      <c r="L122" s="1">
        <f>SUM('By Lot'!L1103:L1108,'By Lot'!L1120:L1125,'By Lot'!L1137:L1142,'By Lot'!L1154:L1159,'By Lot'!L1171:L1176,'By Lot'!L1188:L1193,'By Lot'!L1205:L1210,'By Lot'!L1223:L1228,'By Lot'!L1240:L1245,'By Lot'!L1257:L1262,'By Lot'!L1274:L1279)</f>
        <v>34</v>
      </c>
      <c r="M122" s="18">
        <f>SUM('By Lot'!M1103:M1108,'By Lot'!M1120:M1125,'By Lot'!M1137:M1142,'By Lot'!M1154:M1159,'By Lot'!M1171:M1176,'By Lot'!M1188:M1193,'By Lot'!M1205:M1210,'By Lot'!M1223:M1228,'By Lot'!M1240:M1245,'By Lot'!M1257:M1262,'By Lot'!M1274:M1279)</f>
        <v>49</v>
      </c>
      <c r="N122" s="17">
        <f t="shared" si="49"/>
        <v>15</v>
      </c>
      <c r="O122" s="1">
        <f t="shared" si="50"/>
        <v>68</v>
      </c>
      <c r="P122" s="19">
        <f t="shared" si="51"/>
        <v>0.81927710843373491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4"/>
      <c r="B123" s="14" t="s">
        <v>41</v>
      </c>
      <c r="C123" s="14">
        <f>SUM('By Lot'!C1109,'By Lot'!C1126,'By Lot'!C1143,'By Lot'!C1160,
'By Lot'!C1177,'By Lot'!C1194,'By Lot'!C1211,'By Lot'!C1229,
'By Lot'!C1246,'By Lot'!C1263,'By Lot'!C1280)</f>
        <v>24</v>
      </c>
      <c r="D123" s="17">
        <f>SUM('By Lot'!D1109,'By Lot'!D1126,'By Lot'!D1143,'By Lot'!D1160,'By Lot'!D1177,'By Lot'!D1194,'By Lot'!D1211,'By Lot'!D1229,'By Lot'!D1246,'By Lot'!D1263,'By Lot'!D1280)</f>
        <v>17</v>
      </c>
      <c r="E123" s="1">
        <f>SUM('By Lot'!E1109,'By Lot'!E1126,'By Lot'!E1143,'By Lot'!E1160,'By Lot'!E1177,'By Lot'!E1194,'By Lot'!E1211,'By Lot'!E1229,'By Lot'!E1246,'By Lot'!E1263,'By Lot'!E1280)</f>
        <v>17</v>
      </c>
      <c r="F123" s="1">
        <f>SUM('By Lot'!F1109,'By Lot'!F1126,'By Lot'!F1143,'By Lot'!F1160,'By Lot'!F1177,'By Lot'!F1194,'By Lot'!F1211,'By Lot'!F1229,'By Lot'!F1246,'By Lot'!F1263,'By Lot'!F1280)</f>
        <v>12</v>
      </c>
      <c r="G123" s="1">
        <f>SUM('By Lot'!G1109,'By Lot'!G1126,'By Lot'!G1143,'By Lot'!G1160,'By Lot'!G1177,'By Lot'!G1194,'By Lot'!G1211,'By Lot'!G1229,'By Lot'!G1246,'By Lot'!G1263,'By Lot'!G1280)</f>
        <v>11</v>
      </c>
      <c r="H123" s="1">
        <f>SUM('By Lot'!H1109,'By Lot'!H1126,'By Lot'!H1143,'By Lot'!H1160,'By Lot'!H1177,'By Lot'!H1194,'By Lot'!H1211,'By Lot'!H1229,'By Lot'!H1246,'By Lot'!H1263,'By Lot'!H1280)</f>
        <v>14</v>
      </c>
      <c r="I123" s="1">
        <f>SUM('By Lot'!I1109,'By Lot'!I1126,'By Lot'!I1143,'By Lot'!I1160,'By Lot'!I1177,'By Lot'!I1194,'By Lot'!I1211,'By Lot'!I1229,'By Lot'!I1246,'By Lot'!I1263,'By Lot'!I1280)</f>
        <v>14</v>
      </c>
      <c r="J123" s="1">
        <f>SUM('By Lot'!J1109,'By Lot'!J1126,'By Lot'!J1143,'By Lot'!J1160,'By Lot'!J1177,'By Lot'!J1194,'By Lot'!J1211,'By Lot'!J1229,'By Lot'!J1246,'By Lot'!J1263,'By Lot'!J1280)</f>
        <v>15</v>
      </c>
      <c r="K123" s="1">
        <f>SUM('By Lot'!K1109,'By Lot'!K1126,'By Lot'!K1143,'By Lot'!K1160,'By Lot'!K1177,'By Lot'!K1194,'By Lot'!K1211,'By Lot'!K1229,'By Lot'!K1246,'By Lot'!K1263,'By Lot'!K1280)</f>
        <v>15</v>
      </c>
      <c r="L123" s="1">
        <f>SUM('By Lot'!L1109,'By Lot'!L1126,'By Lot'!L1143,'By Lot'!L1160,'By Lot'!L1177,'By Lot'!L1194,'By Lot'!L1211,'By Lot'!L1229,'By Lot'!L1246,'By Lot'!L1263,'By Lot'!L1280)</f>
        <v>16</v>
      </c>
      <c r="M123" s="18">
        <f>SUM('By Lot'!M1109,'By Lot'!M1126,'By Lot'!M1143,'By Lot'!M1160,'By Lot'!M1177,'By Lot'!M1194,'By Lot'!M1211,'By Lot'!M1229,'By Lot'!M1246,'By Lot'!M1263,'By Lot'!M1280)</f>
        <v>20</v>
      </c>
      <c r="N123" s="17">
        <f t="shared" si="49"/>
        <v>11</v>
      </c>
      <c r="O123" s="1">
        <f t="shared" si="50"/>
        <v>13</v>
      </c>
      <c r="P123" s="19">
        <f t="shared" si="51"/>
        <v>0.54166666666666663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4"/>
      <c r="B124" s="14" t="s">
        <v>42</v>
      </c>
      <c r="C124" s="14">
        <f>SUM('By Lot'!C1110,'By Lot'!C1127,'By Lot'!C1144,'By Lot'!C1161,
'By Lot'!C1178,'By Lot'!C1195,'By Lot'!C1212,'By Lot'!C1230,
'By Lot'!C1247,'By Lot'!C1264,'By Lot'!C1281)</f>
        <v>22</v>
      </c>
      <c r="D124" s="17">
        <f>SUM('By Lot'!D1110,'By Lot'!D1127,'By Lot'!D1144,'By Lot'!D1161,'By Lot'!D1178,'By Lot'!D1195,'By Lot'!D1212,'By Lot'!D1230,'By Lot'!D1247,'By Lot'!D1264,'By Lot'!D1281)</f>
        <v>6</v>
      </c>
      <c r="E124" s="1">
        <f>SUM('By Lot'!E1110,'By Lot'!E1127,'By Lot'!E1144,'By Lot'!E1161,'By Lot'!E1178,'By Lot'!E1195,'By Lot'!E1212,'By Lot'!E1230,'By Lot'!E1247,'By Lot'!E1264,'By Lot'!E1281)</f>
        <v>6</v>
      </c>
      <c r="F124" s="1">
        <f>SUM('By Lot'!F1110,'By Lot'!F1127,'By Lot'!F1144,'By Lot'!F1161,'By Lot'!F1178,'By Lot'!F1195,'By Lot'!F1212,'By Lot'!F1230,'By Lot'!F1247,'By Lot'!F1264,'By Lot'!F1281)</f>
        <v>8</v>
      </c>
      <c r="G124" s="1">
        <f>SUM('By Lot'!G1110,'By Lot'!G1127,'By Lot'!G1144,'By Lot'!G1161,'By Lot'!G1178,'By Lot'!G1195,'By Lot'!G1212,'By Lot'!G1230,'By Lot'!G1247,'By Lot'!G1264,'By Lot'!G1281)</f>
        <v>2</v>
      </c>
      <c r="H124" s="1">
        <f>SUM('By Lot'!H1110,'By Lot'!H1127,'By Lot'!H1144,'By Lot'!H1161,'By Lot'!H1178,'By Lot'!H1195,'By Lot'!H1212,'By Lot'!H1230,'By Lot'!H1247,'By Lot'!H1264,'By Lot'!H1281)</f>
        <v>11</v>
      </c>
      <c r="I124" s="1">
        <f>SUM('By Lot'!I1110,'By Lot'!I1127,'By Lot'!I1144,'By Lot'!I1161,'By Lot'!I1178,'By Lot'!I1195,'By Lot'!I1212,'By Lot'!I1230,'By Lot'!I1247,'By Lot'!I1264,'By Lot'!I1281)</f>
        <v>10</v>
      </c>
      <c r="J124" s="1">
        <f>SUM('By Lot'!J1110,'By Lot'!J1127,'By Lot'!J1144,'By Lot'!J1161,'By Lot'!J1178,'By Lot'!J1195,'By Lot'!J1212,'By Lot'!J1230,'By Lot'!J1247,'By Lot'!J1264,'By Lot'!J1281)</f>
        <v>6</v>
      </c>
      <c r="K124" s="1">
        <f>SUM('By Lot'!K1110,'By Lot'!K1127,'By Lot'!K1144,'By Lot'!K1161,'By Lot'!K1178,'By Lot'!K1195,'By Lot'!K1212,'By Lot'!K1230,'By Lot'!K1247,'By Lot'!K1264,'By Lot'!K1281)</f>
        <v>6</v>
      </c>
      <c r="L124" s="1">
        <f>SUM('By Lot'!L1110,'By Lot'!L1127,'By Lot'!L1144,'By Lot'!L1161,'By Lot'!L1178,'By Lot'!L1195,'By Lot'!L1212,'By Lot'!L1230,'By Lot'!L1247,'By Lot'!L1264,'By Lot'!L1281)</f>
        <v>6</v>
      </c>
      <c r="M124" s="18">
        <f>SUM('By Lot'!M1110,'By Lot'!M1127,'By Lot'!M1144,'By Lot'!M1161,'By Lot'!M1178,'By Lot'!M1195,'By Lot'!M1212,'By Lot'!M1230,'By Lot'!M1247,'By Lot'!M1264,'By Lot'!M1281)</f>
        <v>6</v>
      </c>
      <c r="N124" s="17">
        <f t="shared" si="49"/>
        <v>2</v>
      </c>
      <c r="O124" s="1">
        <f t="shared" si="50"/>
        <v>20</v>
      </c>
      <c r="P124" s="19">
        <f t="shared" si="51"/>
        <v>0.90909090909090906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4"/>
      <c r="B125" s="14" t="s">
        <v>43</v>
      </c>
      <c r="C125" s="14">
        <f>SUM('By Lot'!C1111,'By Lot'!C1128,'By Lot'!C1145,'By Lot'!C1162,
'By Lot'!C1179,'By Lot'!C1196,'By Lot'!C1213,'By Lot'!C1231,
'By Lot'!C1248,'By Lot'!C1265,'By Lot'!C1282)</f>
        <v>1</v>
      </c>
      <c r="D125" s="17">
        <f>SUM('By Lot'!D1111,'By Lot'!D1128,'By Lot'!D1145,'By Lot'!D1162,'By Lot'!D1179,'By Lot'!D1196,'By Lot'!D1213,'By Lot'!D1231,'By Lot'!D1248,'By Lot'!D1265,'By Lot'!D1282)</f>
        <v>1</v>
      </c>
      <c r="E125" s="1">
        <f>SUM('By Lot'!E1111,'By Lot'!E1128,'By Lot'!E1145,'By Lot'!E1162,'By Lot'!E1179,'By Lot'!E1196,'By Lot'!E1213,'By Lot'!E1231,'By Lot'!E1248,'By Lot'!E1265,'By Lot'!E1282)</f>
        <v>0</v>
      </c>
      <c r="F125" s="1">
        <f>SUM('By Lot'!F1111,'By Lot'!F1128,'By Lot'!F1145,'By Lot'!F1162,'By Lot'!F1179,'By Lot'!F1196,'By Lot'!F1213,'By Lot'!F1231,'By Lot'!F1248,'By Lot'!F1265,'By Lot'!F1282)</f>
        <v>0</v>
      </c>
      <c r="G125" s="1">
        <f>SUM('By Lot'!G1111,'By Lot'!G1128,'By Lot'!G1145,'By Lot'!G1162,'By Lot'!G1179,'By Lot'!G1196,'By Lot'!G1213,'By Lot'!G1231,'By Lot'!G1248,'By Lot'!G1265,'By Lot'!G1282)</f>
        <v>0</v>
      </c>
      <c r="H125" s="1">
        <f>SUM('By Lot'!H1111,'By Lot'!H1128,'By Lot'!H1145,'By Lot'!H1162,'By Lot'!H1179,'By Lot'!H1196,'By Lot'!H1213,'By Lot'!H1231,'By Lot'!H1248,'By Lot'!H1265,'By Lot'!H1282)</f>
        <v>1</v>
      </c>
      <c r="I125" s="1">
        <f>SUM('By Lot'!I1111,'By Lot'!I1128,'By Lot'!I1145,'By Lot'!I1162,'By Lot'!I1179,'By Lot'!I1196,'By Lot'!I1213,'By Lot'!I1231,'By Lot'!I1248,'By Lot'!I1265,'By Lot'!I1282)</f>
        <v>0</v>
      </c>
      <c r="J125" s="1">
        <f>SUM('By Lot'!J1111,'By Lot'!J1128,'By Lot'!J1145,'By Lot'!J1162,'By Lot'!J1179,'By Lot'!J1196,'By Lot'!J1213,'By Lot'!J1231,'By Lot'!J1248,'By Lot'!J1265,'By Lot'!J1282)</f>
        <v>0</v>
      </c>
      <c r="K125" s="1">
        <f>SUM('By Lot'!K1111,'By Lot'!K1128,'By Lot'!K1145,'By Lot'!K1162,'By Lot'!K1179,'By Lot'!K1196,'By Lot'!K1213,'By Lot'!K1231,'By Lot'!K1248,'By Lot'!K1265,'By Lot'!K1282)</f>
        <v>0</v>
      </c>
      <c r="L125" s="1">
        <f>SUM('By Lot'!L1111,'By Lot'!L1128,'By Lot'!L1145,'By Lot'!L1162,'By Lot'!L1179,'By Lot'!L1196,'By Lot'!L1213,'By Lot'!L1231,'By Lot'!L1248,'By Lot'!L1265,'By Lot'!L1282)</f>
        <v>0</v>
      </c>
      <c r="M125" s="18">
        <f>SUM('By Lot'!M1111,'By Lot'!M1128,'By Lot'!M1145,'By Lot'!M1162,'By Lot'!M1179,'By Lot'!M1196,'By Lot'!M1213,'By Lot'!M1231,'By Lot'!M1248,'By Lot'!M1265,'By Lot'!M1282)</f>
        <v>0</v>
      </c>
      <c r="N125" s="17">
        <f t="shared" si="49"/>
        <v>0</v>
      </c>
      <c r="O125" s="1">
        <f t="shared" si="50"/>
        <v>1</v>
      </c>
      <c r="P125" s="19">
        <f t="shared" si="51"/>
        <v>1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4"/>
      <c r="B126" s="17" t="s">
        <v>44</v>
      </c>
      <c r="C126" s="20">
        <f>SUM('By Lot'!C1112,'By Lot'!C1129,'By Lot'!C1146,'By Lot'!C1163,
'By Lot'!C1180,'By Lot'!C1197,'By Lot'!C1214:C1215,'By Lot'!C1232,
'By Lot'!C1249,'By Lot'!C1266,'By Lot'!C1283)</f>
        <v>11</v>
      </c>
      <c r="D126" s="34">
        <f>SUM('By Lot'!D1112,'By Lot'!D1129,'By Lot'!D1146,'By Lot'!D1163,
'By Lot'!D1180,'By Lot'!D1197,'By Lot'!D1214:D1215,'By Lot'!D1232,
'By Lot'!D1249,'By Lot'!D1266,'By Lot'!D1283)</f>
        <v>8</v>
      </c>
      <c r="E126" s="34">
        <f>SUM('By Lot'!E1112,'By Lot'!E1129,'By Lot'!E1146,'By Lot'!E1163,
'By Lot'!E1180,'By Lot'!E1197,'By Lot'!E1214:E1215,'By Lot'!E1232,
'By Lot'!E1249,'By Lot'!E1266,'By Lot'!E1283)</f>
        <v>6</v>
      </c>
      <c r="F126" s="34">
        <f>SUM('By Lot'!F1112,'By Lot'!F1129,'By Lot'!F1146,'By Lot'!F1163,
'By Lot'!F1180,'By Lot'!F1197,'By Lot'!F1214:F1215,'By Lot'!F1232,
'By Lot'!F1249,'By Lot'!F1266,'By Lot'!F1283)</f>
        <v>6</v>
      </c>
      <c r="G126" s="34">
        <f>SUM('By Lot'!G1112,'By Lot'!G1129,'By Lot'!G1146,'By Lot'!G1163,
'By Lot'!G1180,'By Lot'!G1197,'By Lot'!G1214:G1215,'By Lot'!G1232,
'By Lot'!G1249,'By Lot'!G1266,'By Lot'!G1283)</f>
        <v>4</v>
      </c>
      <c r="H126" s="34">
        <f>SUM('By Lot'!H1112,'By Lot'!H1129,'By Lot'!H1146,'By Lot'!H1163,
'By Lot'!H1180,'By Lot'!H1197,'By Lot'!H1214:H1215,'By Lot'!H1232,
'By Lot'!H1249,'By Lot'!H1266,'By Lot'!H1283)</f>
        <v>6</v>
      </c>
      <c r="I126" s="34">
        <f>SUM('By Lot'!I1112,'By Lot'!I1129,'By Lot'!I1146,'By Lot'!I1163,
'By Lot'!I1180,'By Lot'!I1197,'By Lot'!I1214:I1215,'By Lot'!I1232,
'By Lot'!I1249,'By Lot'!I1266,'By Lot'!I1283)</f>
        <v>7</v>
      </c>
      <c r="J126" s="34">
        <f>SUM('By Lot'!J1112,'By Lot'!J1129,'By Lot'!J1146,'By Lot'!J1163,
'By Lot'!J1180,'By Lot'!J1197,'By Lot'!J1214:J1215,'By Lot'!J1232,
'By Lot'!J1249,'By Lot'!J1266,'By Lot'!J1283)</f>
        <v>4</v>
      </c>
      <c r="K126" s="34">
        <f>SUM('By Lot'!K1112,'By Lot'!K1129,'By Lot'!K1146,'By Lot'!K1163,
'By Lot'!K1180,'By Lot'!K1197,'By Lot'!K1214:K1215,'By Lot'!K1232,
'By Lot'!K1249,'By Lot'!K1266,'By Lot'!K1283)</f>
        <v>1</v>
      </c>
      <c r="L126" s="34">
        <f>SUM('By Lot'!L1112,'By Lot'!L1129,'By Lot'!L1146,'By Lot'!L1163,
'By Lot'!L1180,'By Lot'!L1197,'By Lot'!L1214:L1215,'By Lot'!L1232,
'By Lot'!L1249,'By Lot'!L1266,'By Lot'!L1283)</f>
        <v>4</v>
      </c>
      <c r="M126" s="35">
        <f>SUM('By Lot'!M1112,'By Lot'!M1129,'By Lot'!M1146,'By Lot'!M1163,
'By Lot'!M1180,'By Lot'!M1197,'By Lot'!M1214:M1215,'By Lot'!M1232,
'By Lot'!M1249,'By Lot'!M1266,'By Lot'!M1283)</f>
        <v>3</v>
      </c>
      <c r="N126" s="1">
        <f t="shared" si="49"/>
        <v>1</v>
      </c>
      <c r="O126" s="1">
        <f t="shared" si="50"/>
        <v>10</v>
      </c>
      <c r="P126" s="19">
        <f t="shared" si="51"/>
        <v>0.90909090909090906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45</v>
      </c>
      <c r="C127" s="36">
        <f t="shared" ref="C127:M127" si="52">SUM(C117:C126)</f>
        <v>1531</v>
      </c>
      <c r="D127" s="37">
        <f t="shared" si="52"/>
        <v>1140</v>
      </c>
      <c r="E127" s="38">
        <f t="shared" si="52"/>
        <v>871</v>
      </c>
      <c r="F127" s="38">
        <f t="shared" si="52"/>
        <v>638</v>
      </c>
      <c r="G127" s="38">
        <f t="shared" si="52"/>
        <v>506</v>
      </c>
      <c r="H127" s="38">
        <f t="shared" si="52"/>
        <v>473</v>
      </c>
      <c r="I127" s="38">
        <f t="shared" si="52"/>
        <v>438</v>
      </c>
      <c r="J127" s="38">
        <f t="shared" si="52"/>
        <v>589</v>
      </c>
      <c r="K127" s="38">
        <f t="shared" si="52"/>
        <v>611</v>
      </c>
      <c r="L127" s="38">
        <f t="shared" si="52"/>
        <v>740</v>
      </c>
      <c r="M127" s="39">
        <f t="shared" si="52"/>
        <v>1015</v>
      </c>
      <c r="N127" s="22">
        <f t="shared" si="49"/>
        <v>438</v>
      </c>
      <c r="O127" s="23">
        <f t="shared" si="50"/>
        <v>1093</v>
      </c>
      <c r="P127" s="25">
        <f t="shared" si="51"/>
        <v>0.71391247550620507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5" t="s">
        <v>175</v>
      </c>
      <c r="B128" s="14" t="s">
        <v>29</v>
      </c>
      <c r="C128" s="14">
        <f>SUM('By Lot'!C1540,'By Lot'!C1677,'By Lot'!C1694,'By Lot'!C1711,
'By Lot'!C1728,'By Lot'!C1779,'By Lot'!C1796,'By Lot'!C1830)</f>
        <v>158</v>
      </c>
      <c r="D128" s="17">
        <f>SUM('By Lot'!D1540,'By Lot'!D1677,'By Lot'!D1694,'By Lot'!D1711,'By Lot'!D1728,'By Lot'!D1779,'By Lot'!D1796,'By Lot'!D1830)</f>
        <v>119</v>
      </c>
      <c r="E128" s="1">
        <f>SUM('By Lot'!E1540,'By Lot'!E1677,'By Lot'!E1694,'By Lot'!E1711,'By Lot'!E1728,'By Lot'!E1779,'By Lot'!E1796,'By Lot'!E1830)</f>
        <v>62</v>
      </c>
      <c r="F128" s="1">
        <f>SUM('By Lot'!F1540,'By Lot'!F1677,'By Lot'!F1694,'By Lot'!F1711,'By Lot'!F1728,'By Lot'!F1779,'By Lot'!F1796,'By Lot'!F1830)</f>
        <v>17</v>
      </c>
      <c r="G128" s="1">
        <f>SUM('By Lot'!G1540,'By Lot'!G1677,'By Lot'!G1694,'By Lot'!G1711,'By Lot'!G1728,'By Lot'!G1779,'By Lot'!G1796,'By Lot'!G1830)</f>
        <v>0</v>
      </c>
      <c r="H128" s="1">
        <f>SUM('By Lot'!H1540,'By Lot'!H1677,'By Lot'!H1694,'By Lot'!H1711,'By Lot'!H1728,'By Lot'!H1779,'By Lot'!H1796,'By Lot'!H1830)</f>
        <v>3</v>
      </c>
      <c r="I128" s="1">
        <f>SUM('By Lot'!I1540,'By Lot'!I1677,'By Lot'!I1694,'By Lot'!I1711,'By Lot'!I1728,'By Lot'!I1779,'By Lot'!I1796,'By Lot'!I1830)</f>
        <v>12</v>
      </c>
      <c r="J128" s="1">
        <f>SUM('By Lot'!J1540,'By Lot'!J1677,'By Lot'!J1694,'By Lot'!J1711,'By Lot'!J1728,'By Lot'!J1779,'By Lot'!J1796,'By Lot'!J1830)</f>
        <v>8</v>
      </c>
      <c r="K128" s="1">
        <f>SUM('By Lot'!K1540,'By Lot'!K1677,'By Lot'!K1694,'By Lot'!K1711,'By Lot'!K1728,'By Lot'!K1779,'By Lot'!K1796,'By Lot'!K1830)</f>
        <v>12</v>
      </c>
      <c r="L128" s="1">
        <f>SUM('By Lot'!L1540,'By Lot'!L1677,'By Lot'!L1694,'By Lot'!L1711,'By Lot'!L1728,'By Lot'!L1779,'By Lot'!L1796,'By Lot'!L1830)</f>
        <v>16</v>
      </c>
      <c r="M128" s="18">
        <f>SUM('By Lot'!M1540,'By Lot'!M1677,'By Lot'!M1694,'By Lot'!M1711,'By Lot'!M1728,'By Lot'!M1779,'By Lot'!M1796,'By Lot'!M1830)</f>
        <v>36</v>
      </c>
      <c r="N128" s="17">
        <f t="shared" si="49"/>
        <v>0</v>
      </c>
      <c r="O128" s="1">
        <f t="shared" si="50"/>
        <v>158</v>
      </c>
      <c r="P128" s="19">
        <f t="shared" si="51"/>
        <v>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4" t="s">
        <v>75</v>
      </c>
      <c r="B129" s="14" t="s">
        <v>31</v>
      </c>
      <c r="C129" s="14">
        <f>SUM('By Lot'!C1541,'By Lot'!C1678,'By Lot'!C1695,'By Lot'!C1712,
'By Lot'!C1729,'By Lot'!C1780,'By Lot'!C1797,'By Lot'!C1831)</f>
        <v>216</v>
      </c>
      <c r="D129" s="17">
        <f>SUM('By Lot'!D1541,'By Lot'!D1678,'By Lot'!D1695,'By Lot'!D1712,'By Lot'!D1729,'By Lot'!D1780,'By Lot'!D1797,'By Lot'!D1831)</f>
        <v>80</v>
      </c>
      <c r="E129" s="1">
        <f>SUM('By Lot'!E1541,'By Lot'!E1678,'By Lot'!E1695,'By Lot'!E1712,'By Lot'!E1729,'By Lot'!E1782,'By Lot'!E1797,'By Lot'!E1831)</f>
        <v>2</v>
      </c>
      <c r="F129" s="1">
        <f>SUM('By Lot'!F1541,'By Lot'!F1678,'By Lot'!F1695,'By Lot'!F1712,'By Lot'!F1729,'By Lot'!F1782,'By Lot'!F1797,'By Lot'!F1831)</f>
        <v>0</v>
      </c>
      <c r="G129" s="1">
        <f>SUM('By Lot'!G1541,'By Lot'!G1678,'By Lot'!G1695,'By Lot'!G1712,'By Lot'!G1729,'By Lot'!G1782,'By Lot'!G1797,'By Lot'!G1831)</f>
        <v>0</v>
      </c>
      <c r="H129" s="1">
        <f>SUM('By Lot'!H1541,'By Lot'!H1678,'By Lot'!H1695,'By Lot'!H1712,'By Lot'!H1729,'By Lot'!H1782,'By Lot'!H1797,'By Lot'!H1831)</f>
        <v>4</v>
      </c>
      <c r="I129" s="1">
        <f>SUM('By Lot'!I1541,'By Lot'!I1678,'By Lot'!I1695,'By Lot'!I1712,'By Lot'!I1729,'By Lot'!I1782,'By Lot'!I1797,'By Lot'!I1831)</f>
        <v>1</v>
      </c>
      <c r="J129" s="1">
        <f>SUM('By Lot'!J1541,'By Lot'!J1678,'By Lot'!J1695,'By Lot'!J1712,'By Lot'!J1729,'By Lot'!J1782,'By Lot'!J1797,'By Lot'!J1831)</f>
        <v>0</v>
      </c>
      <c r="K129" s="1">
        <f>SUM('By Lot'!K1541,'By Lot'!K1678,'By Lot'!K1695,'By Lot'!K1712,'By Lot'!K1729,'By Lot'!K1782,'By Lot'!K1797,'By Lot'!K1831)</f>
        <v>4</v>
      </c>
      <c r="L129" s="1">
        <f>SUM('By Lot'!L1541,'By Lot'!L1678,'By Lot'!L1695,'By Lot'!L1712,'By Lot'!L1729,'By Lot'!L1782,'By Lot'!L1797,'By Lot'!L1831)</f>
        <v>15</v>
      </c>
      <c r="M129" s="18">
        <f>SUM('By Lot'!M1541,'By Lot'!M1678,'By Lot'!M1695,'By Lot'!M1712,'By Lot'!M1729,'By Lot'!M1782,'By Lot'!M1797,'By Lot'!M1831)</f>
        <v>83</v>
      </c>
      <c r="N129" s="17">
        <f t="shared" si="49"/>
        <v>0</v>
      </c>
      <c r="O129" s="1">
        <f t="shared" si="50"/>
        <v>216</v>
      </c>
      <c r="P129" s="19">
        <f t="shared" si="51"/>
        <v>1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4"/>
      <c r="B130" s="14" t="s">
        <v>34</v>
      </c>
      <c r="C130" s="14">
        <f>SUM('By Lot'!C1542,'By Lot'!C1679,'By Lot'!C1696,'By Lot'!C1713,
'By Lot'!C1730,'By Lot'!C1781,'By Lot'!C1798,'By Lot'!C1832)</f>
        <v>29</v>
      </c>
      <c r="D130" s="17">
        <f>SUM('By Lot'!D1542,'By Lot'!D1679,'By Lot'!D1696,'By Lot'!D1713,'By Lot'!D1730,'By Lot'!D1781,'By Lot'!D1798,'By Lot'!D1832)</f>
        <v>0</v>
      </c>
      <c r="E130" s="1">
        <f>SUM('By Lot'!E1542,'By Lot'!E1679,'By Lot'!E1696,'By Lot'!E1713,'By Lot'!E1730,'By Lot'!E1781,'By Lot'!E1798,'By Lot'!E1832)</f>
        <v>0</v>
      </c>
      <c r="F130" s="1">
        <f>SUM('By Lot'!F1542,'By Lot'!F1679,'By Lot'!F1696,'By Lot'!F1713,'By Lot'!F1730,'By Lot'!F1781,'By Lot'!F1798,'By Lot'!F1832)</f>
        <v>0</v>
      </c>
      <c r="G130" s="1">
        <f>SUM('By Lot'!G1542,'By Lot'!G1679,'By Lot'!G1696,'By Lot'!G1713,'By Lot'!G1730,'By Lot'!G1781,'By Lot'!G1798,'By Lot'!G1832)</f>
        <v>0</v>
      </c>
      <c r="H130" s="1">
        <f>SUM('By Lot'!H1542,'By Lot'!H1679,'By Lot'!H1696,'By Lot'!H1713,'By Lot'!H1730,'By Lot'!H1781,'By Lot'!H1798,'By Lot'!H1832)</f>
        <v>0</v>
      </c>
      <c r="I130" s="1">
        <f>SUM('By Lot'!I1542,'By Lot'!I1679,'By Lot'!I1696,'By Lot'!I1713,'By Lot'!I1730,'By Lot'!I1781,'By Lot'!I1798,'By Lot'!I1832)</f>
        <v>0</v>
      </c>
      <c r="J130" s="1">
        <f>SUM('By Lot'!J1542,'By Lot'!J1679,'By Lot'!J1696,'By Lot'!J1713,'By Lot'!J1730,'By Lot'!J1781,'By Lot'!J1798,'By Lot'!J1832)</f>
        <v>1</v>
      </c>
      <c r="K130" s="1">
        <f>SUM('By Lot'!K1542,'By Lot'!K1679,'By Lot'!K1696,'By Lot'!K1713,'By Lot'!K1730,'By Lot'!K1781,'By Lot'!K1798,'By Lot'!K1832)</f>
        <v>0</v>
      </c>
      <c r="L130" s="1">
        <f>SUM('By Lot'!L1542,'By Lot'!L1679,'By Lot'!L1696,'By Lot'!L1713,'By Lot'!L1730,'By Lot'!L1781,'By Lot'!L1798,'By Lot'!L1832)</f>
        <v>0</v>
      </c>
      <c r="M130" s="18">
        <f>SUM('By Lot'!M1542,'By Lot'!M1679,'By Lot'!M1696,'By Lot'!M1713,'By Lot'!M1730,'By Lot'!M1781,'By Lot'!M1798,'By Lot'!M1832)</f>
        <v>0</v>
      </c>
      <c r="N130" s="17">
        <f t="shared" si="49"/>
        <v>0</v>
      </c>
      <c r="O130" s="1">
        <f t="shared" si="50"/>
        <v>29</v>
      </c>
      <c r="P130" s="19">
        <f t="shared" si="51"/>
        <v>1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4"/>
      <c r="B131" s="14" t="s">
        <v>37</v>
      </c>
      <c r="C131" s="14">
        <f>SUM('By Lot'!C1543:C1544,'By Lot'!C1680:C1681,'By Lot'!C1697:C1698,'By Lot'!C1714:C1715,
'By Lot'!C1731:C1732,'By Lot'!C1782:C1783,'By Lot'!C1799:C1800,'By Lot'!C1833:C1834)</f>
        <v>31</v>
      </c>
      <c r="D131" s="17">
        <f>SUM('By Lot'!D1543:D1544,'By Lot'!D1680:D1681,'By Lot'!D1697:D1698,'By Lot'!D1714:D1715,'By Lot'!D1731:D1732,'By Lot'!D1782:D1783,'By Lot'!D1799:D1800,'By Lot'!D1833:D1834)</f>
        <v>0</v>
      </c>
      <c r="E131" s="1">
        <f>SUM('By Lot'!E1543:E1544,'By Lot'!E1680:E1681,'By Lot'!E1697:E1698,'By Lot'!E1714:E1715,'By Lot'!E1731:E1732,'By Lot'!E1783,'By Lot'!E1799:E1800,'By Lot'!E1833:E1834)</f>
        <v>4</v>
      </c>
      <c r="F131" s="1">
        <f>SUM('By Lot'!F1543:F1544,'By Lot'!F1680:F1681,'By Lot'!F1697:F1698,'By Lot'!F1714:F1715,'By Lot'!F1731:F1732,'By Lot'!F1783,'By Lot'!F1799:F1800,'By Lot'!F1833:F1834)</f>
        <v>2</v>
      </c>
      <c r="G131" s="1">
        <f>SUM('By Lot'!G1543:G1544,'By Lot'!G1680:G1681,'By Lot'!G1697:G1698,'By Lot'!G1714:G1715,'By Lot'!G1731:G1732,'By Lot'!G1783,'By Lot'!G1799:G1800,'By Lot'!G1833:G1834)</f>
        <v>0</v>
      </c>
      <c r="H131" s="1">
        <f>SUM('By Lot'!H1543:H1544,'By Lot'!H1680:H1681,'By Lot'!H1697:H1698,'By Lot'!H1714:H1715,'By Lot'!H1731:H1732,'By Lot'!H1783,'By Lot'!H1799:H1800,'By Lot'!H1833:H1834)</f>
        <v>3</v>
      </c>
      <c r="I131" s="1">
        <f>SUM('By Lot'!I1543:I1544,'By Lot'!I1680:I1681,'By Lot'!I1697:I1698,'By Lot'!I1714:I1715,'By Lot'!I1731:I1732,'By Lot'!I1783,'By Lot'!I1799:I1800,'By Lot'!I1833:I1834)</f>
        <v>2</v>
      </c>
      <c r="J131" s="1">
        <f>SUM('By Lot'!J1543:J1544,'By Lot'!J1680:J1681,'By Lot'!J1697:J1698,'By Lot'!J1714:J1715,'By Lot'!J1731:J1732,'By Lot'!J1783,'By Lot'!J1799:J1800,'By Lot'!J1833:J1834)</f>
        <v>5</v>
      </c>
      <c r="K131" s="1">
        <f>SUM('By Lot'!K1543:K1544,'By Lot'!K1680:K1681,'By Lot'!K1697:K1698,'By Lot'!K1714:K1715,'By Lot'!K1731:K1732,'By Lot'!K1783,'By Lot'!K1799:K1800,'By Lot'!K1833:K1834)</f>
        <v>6</v>
      </c>
      <c r="L131" s="1">
        <f>SUM('By Lot'!L1543:L1544,'By Lot'!L1680:L1681,'By Lot'!L1697:L1698,'By Lot'!L1714:L1715,'By Lot'!L1731:L1732,'By Lot'!L1783,'By Lot'!L1799:L1800,'By Lot'!L1833:L1834)</f>
        <v>3</v>
      </c>
      <c r="M131" s="18">
        <f>SUM('By Lot'!M1543:M1544,'By Lot'!M1680:M1681,'By Lot'!M1697:M1698,'By Lot'!M1714:M1715,'By Lot'!M1731:M1732,'By Lot'!M1783,'By Lot'!M1799:M1800,'By Lot'!M1833:M1834)</f>
        <v>2</v>
      </c>
      <c r="N131" s="17">
        <f t="shared" si="49"/>
        <v>0</v>
      </c>
      <c r="O131" s="1">
        <f t="shared" si="50"/>
        <v>31</v>
      </c>
      <c r="P131" s="19">
        <f t="shared" si="51"/>
        <v>1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4"/>
      <c r="B132" s="14" t="s">
        <v>39</v>
      </c>
      <c r="C132" s="14">
        <f>SUM('By Lot'!C1545,'By Lot'!C1682,'By Lot'!C1699,'By Lot'!C1716,
'By Lot'!C1733,'By Lot'!C1784,'By Lot'!C1801,'By Lot'!C1835)</f>
        <v>59</v>
      </c>
      <c r="D132" s="17">
        <f>SUM('By Lot'!D1545,'By Lot'!D1682,'By Lot'!D1699,'By Lot'!D1716,'By Lot'!D1733,'By Lot'!D1784,'By Lot'!D1801,'By Lot'!D1835)</f>
        <v>37</v>
      </c>
      <c r="E132" s="1">
        <f>SUM('By Lot'!E1545,'By Lot'!E1682,'By Lot'!E1699,'By Lot'!E1716,'By Lot'!E1733,,'By Lot'!E1801,'By Lot'!E1835)</f>
        <v>39</v>
      </c>
      <c r="F132" s="1">
        <f>SUM('By Lot'!F1545,'By Lot'!F1682,'By Lot'!F1699,'By Lot'!F1716,'By Lot'!F1733,,'By Lot'!F1801,'By Lot'!F1835)</f>
        <v>37</v>
      </c>
      <c r="G132" s="1">
        <f>SUM('By Lot'!G1545,'By Lot'!G1682,'By Lot'!G1699,'By Lot'!G1716,'By Lot'!G1733,,'By Lot'!G1801,'By Lot'!G1835)</f>
        <v>33</v>
      </c>
      <c r="H132" s="1">
        <f>SUM('By Lot'!H1545,'By Lot'!H1682,'By Lot'!H1699,'By Lot'!H1716,'By Lot'!H1733,,'By Lot'!H1801,'By Lot'!H1835)</f>
        <v>32</v>
      </c>
      <c r="I132" s="1">
        <f>SUM('By Lot'!I1545,'By Lot'!I1682,'By Lot'!I1699,'By Lot'!I1716,'By Lot'!I1733,,'By Lot'!I1801,'By Lot'!I1835)</f>
        <v>32</v>
      </c>
      <c r="J132" s="1">
        <f>SUM('By Lot'!J1545,'By Lot'!J1682,'By Lot'!J1699,'By Lot'!J1716,'By Lot'!J1733,,'By Lot'!J1801,'By Lot'!J1835)</f>
        <v>37</v>
      </c>
      <c r="K132" s="1">
        <f>SUM('By Lot'!K1545,'By Lot'!K1682,'By Lot'!K1699,'By Lot'!K1716,'By Lot'!K1733,,'By Lot'!K1801,'By Lot'!K1835)</f>
        <v>39</v>
      </c>
      <c r="L132" s="1">
        <f>SUM('By Lot'!L1545,'By Lot'!L1682,'By Lot'!L1699,'By Lot'!L1716,'By Lot'!L1733,,'By Lot'!L1801,'By Lot'!L1835)</f>
        <v>35</v>
      </c>
      <c r="M132" s="18">
        <f>SUM('By Lot'!M1545,'By Lot'!M1682,'By Lot'!M1699,'By Lot'!M1716,'By Lot'!M1733,,'By Lot'!M1801,'By Lot'!M1835)</f>
        <v>34</v>
      </c>
      <c r="N132" s="17">
        <f t="shared" si="49"/>
        <v>32</v>
      </c>
      <c r="O132" s="1">
        <f t="shared" si="50"/>
        <v>27</v>
      </c>
      <c r="P132" s="19">
        <f t="shared" si="51"/>
        <v>0.4576271186440678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4"/>
      <c r="B133" s="14" t="s">
        <v>40</v>
      </c>
      <c r="C133" s="14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4"/>
      <c r="B134" s="14" t="s">
        <v>41</v>
      </c>
      <c r="C134" s="14">
        <f>SUM('By Lot'!C1552,'By Lot'!C1689,'By Lot'!C1706,'By Lot'!C1723,
'By Lot'!C1740,'By Lot'!C1791,'By Lot'!C1808,'By Lot'!C1842)</f>
        <v>28</v>
      </c>
      <c r="D134" s="17">
        <f>SUM('By Lot'!D1552,'By Lot'!D1689,'By Lot'!D1706,'By Lot'!D1723,'By Lot'!D1740,'By Lot'!D1791,'By Lot'!D1808,'By Lot'!D1842)</f>
        <v>3</v>
      </c>
      <c r="E134" s="1">
        <f>SUM('By Lot'!E1552,'By Lot'!E1689,'By Lot'!E1706,'By Lot'!E1723,'By Lot'!E1740,'By Lot'!E1791,'By Lot'!E1808,'By Lot'!E1842)</f>
        <v>10</v>
      </c>
      <c r="F134" s="1">
        <f>SUM('By Lot'!F1552,'By Lot'!F1689,'By Lot'!F1706,'By Lot'!F1723,'By Lot'!F1740,'By Lot'!F1791,'By Lot'!F1808,'By Lot'!F1842)</f>
        <v>7</v>
      </c>
      <c r="G134" s="1">
        <f>SUM('By Lot'!G1552,'By Lot'!G1689,'By Lot'!G1706,'By Lot'!G1723,'By Lot'!G1740,'By Lot'!G1791,'By Lot'!G1808,'By Lot'!G1842)</f>
        <v>2</v>
      </c>
      <c r="H134" s="1">
        <f>SUM('By Lot'!H1552,'By Lot'!H1689,'By Lot'!H1706,'By Lot'!H1723,'By Lot'!H1740,'By Lot'!H1791,'By Lot'!H1808,'By Lot'!H1842)</f>
        <v>7</v>
      </c>
      <c r="I134" s="1">
        <f>SUM('By Lot'!I1552,'By Lot'!I1689,'By Lot'!I1706,'By Lot'!I1723,'By Lot'!I1740,'By Lot'!I1791,'By Lot'!I1808,'By Lot'!I1842)</f>
        <v>8</v>
      </c>
      <c r="J134" s="1">
        <f>SUM('By Lot'!J1552,'By Lot'!J1689,'By Lot'!J1706,'By Lot'!J1723,'By Lot'!J1740,'By Lot'!J1791,'By Lot'!J1808,'By Lot'!J1842)</f>
        <v>7</v>
      </c>
      <c r="K134" s="1">
        <f>SUM('By Lot'!K1552,'By Lot'!K1689,'By Lot'!K1706,'By Lot'!K1723,'By Lot'!K1740,'By Lot'!K1791,'By Lot'!K1808,'By Lot'!K1842)</f>
        <v>9</v>
      </c>
      <c r="L134" s="1">
        <f>SUM('By Lot'!L1552,'By Lot'!L1689,'By Lot'!L1706,'By Lot'!L1723,'By Lot'!L1740,'By Lot'!L1791,'By Lot'!L1808,'By Lot'!L1842)</f>
        <v>10</v>
      </c>
      <c r="M134" s="18">
        <f>SUM('By Lot'!M1552,'By Lot'!M1689,'By Lot'!M1706,'By Lot'!M1723,'By Lot'!M1740,'By Lot'!M1791,'By Lot'!M1808,'By Lot'!M1842)</f>
        <v>15</v>
      </c>
      <c r="N134" s="17">
        <f>MIN(D134:M134)</f>
        <v>2</v>
      </c>
      <c r="O134" s="1">
        <f>C134-N134</f>
        <v>26</v>
      </c>
      <c r="P134" s="19">
        <f>O134/C134</f>
        <v>0.9285714285714286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4"/>
      <c r="B135" s="14" t="s">
        <v>42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4"/>
      <c r="B136" s="14" t="s">
        <v>43</v>
      </c>
      <c r="C136" s="14">
        <f>SUM('By Lot'!C1554,'By Lot'!C1691,'By Lot'!C1708,'By Lot'!C1725,
'By Lot'!C1742,'By Lot'!C1793,'By Lot'!C1810,'By Lot'!C1844)</f>
        <v>9</v>
      </c>
      <c r="D136" s="17">
        <f>SUM('By Lot'!D1554,'By Lot'!D1691,'By Lot'!D1708,'By Lot'!D1725,'By Lot'!D1742,'By Lot'!D1793,'By Lot'!D1810,'By Lot'!D1844)</f>
        <v>2</v>
      </c>
      <c r="E136" s="1">
        <f>SUM(,'By Lot'!E1691,'By Lot'!E1708,'By Lot'!E1725,'By Lot'!E1742,'By Lot'!E1793,'By Lot'!E1810,'By Lot'!E1844)</f>
        <v>2</v>
      </c>
      <c r="F136" s="1">
        <f>SUM(,'By Lot'!F1691,'By Lot'!F1708,'By Lot'!F1725,'By Lot'!F1742,'By Lot'!F1793,'By Lot'!F1810,'By Lot'!F1844)</f>
        <v>3</v>
      </c>
      <c r="G136" s="1">
        <f>SUM(,'By Lot'!G1691,'By Lot'!G1708,'By Lot'!G1725,'By Lot'!G1742,'By Lot'!G1793,'By Lot'!G1810,'By Lot'!G1844)</f>
        <v>0</v>
      </c>
      <c r="H136" s="1">
        <f>SUM(,'By Lot'!H1691,'By Lot'!H1708,'By Lot'!H1725,'By Lot'!H1742,'By Lot'!H1793,'By Lot'!H1810,'By Lot'!H1844)</f>
        <v>1</v>
      </c>
      <c r="I136" s="1">
        <f>SUM(,'By Lot'!I1691,'By Lot'!I1708,'By Lot'!I1725,'By Lot'!I1742,'By Lot'!I1793,'By Lot'!I1810,'By Lot'!I1844)</f>
        <v>2</v>
      </c>
      <c r="J136" s="1">
        <f>SUM(,'By Lot'!J1691,'By Lot'!J1708,'By Lot'!J1725,'By Lot'!J1742,'By Lot'!J1793,'By Lot'!J1810,'By Lot'!J1844)</f>
        <v>2</v>
      </c>
      <c r="K136" s="1">
        <f>SUM(,'By Lot'!K1691,'By Lot'!K1708,'By Lot'!K1725,'By Lot'!K1742,'By Lot'!K1793,'By Lot'!K1810,'By Lot'!K1844)</f>
        <v>4</v>
      </c>
      <c r="L136" s="1">
        <f>SUM(,'By Lot'!L1691,'By Lot'!L1708,'By Lot'!L1725,'By Lot'!L1742,'By Lot'!L1793,'By Lot'!L1810,'By Lot'!L1844)</f>
        <v>5</v>
      </c>
      <c r="M136" s="18">
        <f>SUM(,'By Lot'!M1691,'By Lot'!M1708,'By Lot'!M1725,'By Lot'!M1742,'By Lot'!M1793,'By Lot'!M1810,'By Lot'!M1844)</f>
        <v>5</v>
      </c>
      <c r="N136" s="17">
        <f t="shared" ref="N136:N140" si="53">MIN(D136:M136)</f>
        <v>0</v>
      </c>
      <c r="O136" s="1">
        <f t="shared" ref="O136:O140" si="54">C136-N136</f>
        <v>9</v>
      </c>
      <c r="P136" s="19">
        <f t="shared" ref="P136:P140" si="55">O136/C136</f>
        <v>1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4"/>
      <c r="B137" s="14" t="s">
        <v>44</v>
      </c>
      <c r="C137" s="14">
        <f>SUM('By Lot'!C1555,'By Lot'!C1692,'By Lot'!C1709,'By Lot'!C1726,
'By Lot'!C1743,'By Lot'!C1794,'By Lot'!C1811,'By Lot'!C1845)</f>
        <v>13</v>
      </c>
      <c r="D137" s="17">
        <f>SUM('By Lot'!D1555,'By Lot'!D1692,'By Lot'!D1709,'By Lot'!D1726,'By Lot'!D1743,'By Lot'!D1794,'By Lot'!D1811,'By Lot'!D1845)</f>
        <v>0</v>
      </c>
      <c r="E137" s="1">
        <f>SUM('By Lot'!E1554,'By Lot'!E1692,'By Lot'!E1709,'By Lot'!E1726,'By Lot'!E1743,'By Lot'!E1794,'By Lot'!E1811,'By Lot'!E1845)</f>
        <v>10</v>
      </c>
      <c r="F137" s="1">
        <f>SUM('By Lot'!F1554,'By Lot'!F1692,'By Lot'!F1709,'By Lot'!F1726,'By Lot'!F1743,'By Lot'!F1794,'By Lot'!F1811,'By Lot'!F1845)</f>
        <v>6</v>
      </c>
      <c r="G137" s="1">
        <f>SUM('By Lot'!G1554,'By Lot'!G1692,'By Lot'!G1709,'By Lot'!G1726,'By Lot'!G1743,'By Lot'!G1794,'By Lot'!G1811,'By Lot'!G1845)</f>
        <v>4</v>
      </c>
      <c r="H137" s="1">
        <f>SUM('By Lot'!H1554,'By Lot'!H1692,'By Lot'!H1709,'By Lot'!H1726,'By Lot'!H1743,'By Lot'!H1794,'By Lot'!H1811,'By Lot'!H1845)</f>
        <v>3</v>
      </c>
      <c r="I137" s="1">
        <f>SUM('By Lot'!I1554,'By Lot'!I1692,'By Lot'!I1709,'By Lot'!I1726,'By Lot'!I1743,'By Lot'!I1794,'By Lot'!I1811,'By Lot'!I1845)</f>
        <v>5</v>
      </c>
      <c r="J137" s="1">
        <f>SUM('By Lot'!J1554,'By Lot'!J1692,'By Lot'!J1709,'By Lot'!J1726,'By Lot'!J1743,'By Lot'!J1794,'By Lot'!J1811,'By Lot'!J1845)</f>
        <v>2</v>
      </c>
      <c r="K137" s="1">
        <f>SUM('By Lot'!K1554,'By Lot'!K1692,'By Lot'!K1709,'By Lot'!K1726,'By Lot'!K1743,'By Lot'!K1794,'By Lot'!K1811,'By Lot'!K1845)</f>
        <v>7</v>
      </c>
      <c r="L137" s="1">
        <f>SUM('By Lot'!L1554,'By Lot'!L1692,'By Lot'!L1709,'By Lot'!L1726,'By Lot'!L1743,'By Lot'!L1794,'By Lot'!L1811,'By Lot'!L1845)</f>
        <v>6</v>
      </c>
      <c r="M137" s="18">
        <f>SUM('By Lot'!M1554,'By Lot'!M1692,'By Lot'!M1709,'By Lot'!M1726,'By Lot'!M1743,'By Lot'!M1794,'By Lot'!M1811,'By Lot'!M1845)</f>
        <v>6</v>
      </c>
      <c r="N137" s="17">
        <f t="shared" si="53"/>
        <v>0</v>
      </c>
      <c r="O137" s="1">
        <f t="shared" si="54"/>
        <v>13</v>
      </c>
      <c r="P137" s="19">
        <f t="shared" si="55"/>
        <v>1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20"/>
      <c r="B138" s="21" t="s">
        <v>45</v>
      </c>
      <c r="C138" s="21">
        <f t="shared" ref="C138:M138" si="56">SUM(C128:C137)</f>
        <v>543</v>
      </c>
      <c r="D138" s="22">
        <f t="shared" si="56"/>
        <v>241</v>
      </c>
      <c r="E138" s="23">
        <f t="shared" si="56"/>
        <v>129</v>
      </c>
      <c r="F138" s="23">
        <f t="shared" si="56"/>
        <v>72</v>
      </c>
      <c r="G138" s="23">
        <f t="shared" si="56"/>
        <v>39</v>
      </c>
      <c r="H138" s="23">
        <f t="shared" si="56"/>
        <v>53</v>
      </c>
      <c r="I138" s="23">
        <f t="shared" si="56"/>
        <v>62</v>
      </c>
      <c r="J138" s="23">
        <f t="shared" si="56"/>
        <v>62</v>
      </c>
      <c r="K138" s="23">
        <f t="shared" si="56"/>
        <v>81</v>
      </c>
      <c r="L138" s="23">
        <f t="shared" si="56"/>
        <v>90</v>
      </c>
      <c r="M138" s="24">
        <f t="shared" si="56"/>
        <v>181</v>
      </c>
      <c r="N138" s="22">
        <f t="shared" si="53"/>
        <v>39</v>
      </c>
      <c r="O138" s="23">
        <f t="shared" si="54"/>
        <v>504</v>
      </c>
      <c r="P138" s="25">
        <f t="shared" si="55"/>
        <v>0.92817679558011046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5" t="s">
        <v>33</v>
      </c>
      <c r="B139" s="14" t="s">
        <v>29</v>
      </c>
      <c r="C139" s="14">
        <f>SUM('By Lot'!C1762,'By Lot'!C1813)</f>
        <v>29</v>
      </c>
      <c r="D139" s="85" t="s">
        <v>184</v>
      </c>
      <c r="E139" s="1">
        <f>SUM('By Lot'!E1762,'By Lot'!E1813)</f>
        <v>13</v>
      </c>
      <c r="F139" s="1">
        <f>SUM('By Lot'!F1762,'By Lot'!F1813)</f>
        <v>8</v>
      </c>
      <c r="G139" s="1">
        <f>SUM('By Lot'!G1762,'By Lot'!G1813)</f>
        <v>3</v>
      </c>
      <c r="H139" s="1">
        <f>SUM('By Lot'!H1762,'By Lot'!H1813)</f>
        <v>1</v>
      </c>
      <c r="I139" s="1">
        <f>SUM('By Lot'!I1762,'By Lot'!I1813)</f>
        <v>4</v>
      </c>
      <c r="J139" s="1">
        <f>SUM('By Lot'!J1762,'By Lot'!J1813)</f>
        <v>3</v>
      </c>
      <c r="K139" s="1">
        <f>SUM('By Lot'!K1762,'By Lot'!K1813)</f>
        <v>3</v>
      </c>
      <c r="L139" s="1">
        <f>SUM('By Lot'!L1762,'By Lot'!L1813)</f>
        <v>4</v>
      </c>
      <c r="M139" s="18">
        <f>SUM('By Lot'!M1762,'By Lot'!M1813)</f>
        <v>10</v>
      </c>
      <c r="N139" s="17">
        <f t="shared" si="53"/>
        <v>1</v>
      </c>
      <c r="O139" s="1">
        <f t="shared" si="54"/>
        <v>28</v>
      </c>
      <c r="P139" s="19">
        <f t="shared" si="55"/>
        <v>0.96551724137931039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4" t="s">
        <v>185</v>
      </c>
      <c r="B140" s="14" t="s">
        <v>31</v>
      </c>
      <c r="C140" s="14">
        <f>SUM('By Lot'!C1763,'By Lot'!C1814)</f>
        <v>217</v>
      </c>
      <c r="D140" s="85" t="s">
        <v>184</v>
      </c>
      <c r="E140" s="1">
        <f>SUM('By Lot'!E1763,'By Lot'!E1814)</f>
        <v>1</v>
      </c>
      <c r="F140" s="1">
        <f>SUM('By Lot'!F1763,'By Lot'!F1814)</f>
        <v>0</v>
      </c>
      <c r="G140" s="1">
        <f>SUM('By Lot'!G1763,'By Lot'!G1814)</f>
        <v>0</v>
      </c>
      <c r="H140" s="1">
        <f>SUM('By Lot'!H1763,'By Lot'!H1814)</f>
        <v>1</v>
      </c>
      <c r="I140" s="1">
        <f>SUM('By Lot'!I1763,'By Lot'!I1814)</f>
        <v>2</v>
      </c>
      <c r="J140" s="1">
        <f>SUM('By Lot'!J1763,'By Lot'!J1814)</f>
        <v>5</v>
      </c>
      <c r="K140" s="1">
        <f>SUM('By Lot'!K1763,'By Lot'!K1814)</f>
        <v>43</v>
      </c>
      <c r="L140" s="1">
        <f>SUM('By Lot'!L1763,'By Lot'!L1814)</f>
        <v>86</v>
      </c>
      <c r="M140" s="18">
        <f>SUM('By Lot'!M1763,'By Lot'!M1814)</f>
        <v>104</v>
      </c>
      <c r="N140" s="17">
        <f t="shared" si="53"/>
        <v>0</v>
      </c>
      <c r="O140" s="1">
        <f t="shared" si="54"/>
        <v>217</v>
      </c>
      <c r="P140" s="19">
        <f t="shared" si="55"/>
        <v>1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4" t="s">
        <v>187</v>
      </c>
      <c r="B141" s="14" t="s">
        <v>34</v>
      </c>
      <c r="C141" s="14"/>
      <c r="D141" s="85"/>
      <c r="E141" s="1"/>
      <c r="F141" s="1"/>
      <c r="G141" s="1"/>
      <c r="H141" s="1"/>
      <c r="I141" s="1"/>
      <c r="J141" s="1"/>
      <c r="K141" s="1"/>
      <c r="L141" s="1"/>
      <c r="M141" s="18"/>
      <c r="N141" s="17"/>
      <c r="O141" s="1"/>
      <c r="P141" s="19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4"/>
      <c r="B142" s="14" t="s">
        <v>37</v>
      </c>
      <c r="C142" s="14">
        <f>SUM('By Lot'!C1765:C1766,'By Lot'!C1816:C1817)</f>
        <v>25</v>
      </c>
      <c r="D142" s="85" t="s">
        <v>184</v>
      </c>
      <c r="E142" s="1">
        <f>SUM('By Lot'!E1765:E1766,'By Lot'!E1816:E1817)</f>
        <v>6</v>
      </c>
      <c r="F142" s="1">
        <f>SUM('By Lot'!F1765:F1766,'By Lot'!F1816:F1817)</f>
        <v>7</v>
      </c>
      <c r="G142" s="1">
        <f>SUM('By Lot'!G1765:G1766,'By Lot'!G1816:G1817)</f>
        <v>5</v>
      </c>
      <c r="H142" s="1">
        <f>SUM('By Lot'!H1765:H1766,'By Lot'!H1816:H1817)</f>
        <v>10</v>
      </c>
      <c r="I142" s="1">
        <f>SUM('By Lot'!I1765:I1766,'By Lot'!I1816:I1817)</f>
        <v>6</v>
      </c>
      <c r="J142" s="1">
        <f>SUM('By Lot'!J1765:J1766,'By Lot'!J1816:J1817)</f>
        <v>6</v>
      </c>
      <c r="K142" s="1">
        <f>SUM('By Lot'!K1765:K1766,'By Lot'!K1816:K1817)</f>
        <v>4</v>
      </c>
      <c r="L142" s="1">
        <f>SUM('By Lot'!L1765:L1766,'By Lot'!L1816:L1817)</f>
        <v>9</v>
      </c>
      <c r="M142" s="18">
        <f>SUM('By Lot'!M1765:M1766,'By Lot'!M1816:M1817)</f>
        <v>5</v>
      </c>
      <c r="N142" s="17">
        <f t="shared" ref="N142:N173" si="57">MIN(D142:M142)</f>
        <v>4</v>
      </c>
      <c r="O142" s="1">
        <f t="shared" ref="O142:O173" si="58">C142-N142</f>
        <v>21</v>
      </c>
      <c r="P142" s="19">
        <f t="shared" ref="P142:P173" si="59">O142/C142</f>
        <v>0.84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4"/>
      <c r="B143" s="14" t="s">
        <v>39</v>
      </c>
      <c r="C143" s="14">
        <f>SUM('By Lot'!C1767,'By Lot'!C1818)</f>
        <v>12</v>
      </c>
      <c r="D143" s="85" t="s">
        <v>184</v>
      </c>
      <c r="E143" s="1">
        <f>SUM('By Lot'!E1767,'By Lot'!E1818)</f>
        <v>2</v>
      </c>
      <c r="F143" s="1">
        <f>SUM('By Lot'!F1767,'By Lot'!F1818)</f>
        <v>3</v>
      </c>
      <c r="G143" s="1">
        <f>SUM('By Lot'!G1767,'By Lot'!G1818)</f>
        <v>3</v>
      </c>
      <c r="H143" s="1">
        <f>SUM('By Lot'!H1767,'By Lot'!H1818)</f>
        <v>4</v>
      </c>
      <c r="I143" s="1">
        <f>SUM('By Lot'!I1767,'By Lot'!I1818)</f>
        <v>5</v>
      </c>
      <c r="J143" s="1">
        <f>SUM('By Lot'!J1767,'By Lot'!J1818)</f>
        <v>5</v>
      </c>
      <c r="K143" s="1">
        <f>SUM('By Lot'!K1767,'By Lot'!K1818)</f>
        <v>5</v>
      </c>
      <c r="L143" s="1">
        <f>SUM('By Lot'!L1767,'By Lot'!L1818)</f>
        <v>5</v>
      </c>
      <c r="M143" s="18">
        <f>SUM('By Lot'!M1767,'By Lot'!M1818)</f>
        <v>5</v>
      </c>
      <c r="N143" s="17">
        <f t="shared" si="57"/>
        <v>2</v>
      </c>
      <c r="O143" s="1">
        <f t="shared" si="58"/>
        <v>10</v>
      </c>
      <c r="P143" s="19">
        <f t="shared" si="59"/>
        <v>0.83333333333333337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4"/>
      <c r="B144" s="14" t="s">
        <v>40</v>
      </c>
      <c r="C144" s="14">
        <f>SUM('By Lot'!C1768:C1773,'By Lot'!C1819:C1824)</f>
        <v>12</v>
      </c>
      <c r="D144" s="85" t="s">
        <v>184</v>
      </c>
      <c r="E144" s="1">
        <f>SUM('By Lot'!E1768:E1773,'By Lot'!E1819:E1824)</f>
        <v>5</v>
      </c>
      <c r="F144" s="1">
        <f>SUM('By Lot'!F1768:F1773,'By Lot'!F1819:F1824)</f>
        <v>5</v>
      </c>
      <c r="G144" s="1">
        <f>SUM('By Lot'!G1768:G1773,'By Lot'!G1819:G1824)</f>
        <v>6</v>
      </c>
      <c r="H144" s="1">
        <f>SUM('By Lot'!H1768:H1773,'By Lot'!H1819:H1824)</f>
        <v>5</v>
      </c>
      <c r="I144" s="1">
        <f>SUM('By Lot'!I1768:I1773,'By Lot'!I1819:I1824)</f>
        <v>3</v>
      </c>
      <c r="J144" s="1">
        <f>SUM('By Lot'!J1768:J1773,'By Lot'!J1819:J1824)</f>
        <v>2</v>
      </c>
      <c r="K144" s="1">
        <f>SUM('By Lot'!K1768:K1773,'By Lot'!K1819:K1824)</f>
        <v>2</v>
      </c>
      <c r="L144" s="1">
        <f>SUM('By Lot'!L1768:L1773,'By Lot'!L1819:L1824)</f>
        <v>5</v>
      </c>
      <c r="M144" s="18">
        <f>SUM('By Lot'!M1768:M1773,'By Lot'!M1819:M1824)</f>
        <v>6</v>
      </c>
      <c r="N144" s="17">
        <f t="shared" si="57"/>
        <v>2</v>
      </c>
      <c r="O144" s="1">
        <f t="shared" si="58"/>
        <v>10</v>
      </c>
      <c r="P144" s="19">
        <f t="shared" si="59"/>
        <v>0.83333333333333337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4"/>
      <c r="B145" s="14" t="s">
        <v>41</v>
      </c>
      <c r="C145" s="14">
        <f>SUM('By Lot'!C1774,'By Lot'!C1825)</f>
        <v>9</v>
      </c>
      <c r="D145" s="85" t="s">
        <v>184</v>
      </c>
      <c r="E145" s="1">
        <f>SUM('By Lot'!E1774,'By Lot'!E1825)</f>
        <v>3</v>
      </c>
      <c r="F145" s="1">
        <f>SUM('By Lot'!F1774,'By Lot'!F1825)</f>
        <v>2</v>
      </c>
      <c r="G145" s="1">
        <f>SUM('By Lot'!G1774,'By Lot'!G1825)</f>
        <v>3</v>
      </c>
      <c r="H145" s="1">
        <f>SUM('By Lot'!H1774,'By Lot'!H1825)</f>
        <v>4</v>
      </c>
      <c r="I145" s="1">
        <f>SUM('By Lot'!I1774,'By Lot'!I1825)</f>
        <v>3</v>
      </c>
      <c r="J145" s="1">
        <f>SUM('By Lot'!J1774,'By Lot'!J1825)</f>
        <v>2</v>
      </c>
      <c r="K145" s="1">
        <f>SUM('By Lot'!K1774,'By Lot'!K1825)</f>
        <v>6</v>
      </c>
      <c r="L145" s="1">
        <f>SUM('By Lot'!L1774,'By Lot'!L1825)</f>
        <v>7</v>
      </c>
      <c r="M145" s="18">
        <f>SUM('By Lot'!M1774,'By Lot'!M1825)</f>
        <v>8</v>
      </c>
      <c r="N145" s="17">
        <f t="shared" si="57"/>
        <v>2</v>
      </c>
      <c r="O145" s="1">
        <f t="shared" si="58"/>
        <v>7</v>
      </c>
      <c r="P145" s="19">
        <f t="shared" si="59"/>
        <v>0.77777777777777779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4"/>
      <c r="B146" s="14" t="s">
        <v>42</v>
      </c>
      <c r="C146" s="14">
        <f>SUM('By Lot'!C1775,'By Lot'!C1826)</f>
        <v>129</v>
      </c>
      <c r="D146" s="85" t="s">
        <v>184</v>
      </c>
      <c r="E146" s="1">
        <f>SUM('By Lot'!E1775,'By Lot'!E1826)</f>
        <v>56</v>
      </c>
      <c r="F146" s="1">
        <f>SUM('By Lot'!F1775,'By Lot'!F1826)</f>
        <v>55</v>
      </c>
      <c r="G146" s="1">
        <f>SUM('By Lot'!G1775,'By Lot'!G1826)</f>
        <v>58</v>
      </c>
      <c r="H146" s="1">
        <f>SUM('By Lot'!H1775,'By Lot'!H1826)</f>
        <v>46</v>
      </c>
      <c r="I146" s="1">
        <f>SUM('By Lot'!I1775,'By Lot'!I1826)</f>
        <v>73</v>
      </c>
      <c r="J146" s="1">
        <f>SUM('By Lot'!J1775,'By Lot'!J1826)</f>
        <v>26</v>
      </c>
      <c r="K146" s="1">
        <f>SUM('By Lot'!K1775,'By Lot'!K1826)</f>
        <v>21</v>
      </c>
      <c r="L146" s="1">
        <f>SUM('By Lot'!L1775,'By Lot'!L1826)</f>
        <v>16</v>
      </c>
      <c r="M146" s="18">
        <f>SUM('By Lot'!M1775,'By Lot'!M1826)</f>
        <v>49</v>
      </c>
      <c r="N146" s="17">
        <f t="shared" si="57"/>
        <v>16</v>
      </c>
      <c r="O146" s="1">
        <f t="shared" si="58"/>
        <v>113</v>
      </c>
      <c r="P146" s="19">
        <f t="shared" si="59"/>
        <v>0.87596899224806202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4"/>
      <c r="B147" s="14" t="s">
        <v>43</v>
      </c>
      <c r="C147" s="14">
        <f>SUM('By Lot'!C1776,'By Lot'!C1827)</f>
        <v>8</v>
      </c>
      <c r="D147" s="85" t="s">
        <v>184</v>
      </c>
      <c r="E147" s="1">
        <f>SUM(,'By Lot'!E1827)</f>
        <v>0</v>
      </c>
      <c r="F147" s="1">
        <f>SUM('By Lot'!E1776,'By Lot'!F1827)</f>
        <v>1</v>
      </c>
      <c r="G147" s="1">
        <f>SUM('By Lot'!F1776,'By Lot'!G1827)</f>
        <v>2</v>
      </c>
      <c r="H147" s="1">
        <f>SUM('By Lot'!G1776,'By Lot'!H1827)</f>
        <v>4</v>
      </c>
      <c r="I147" s="1">
        <f>SUM('By Lot'!H1776,'By Lot'!I1827)</f>
        <v>2</v>
      </c>
      <c r="J147" s="1">
        <f>SUM('By Lot'!I1776,'By Lot'!J1827)</f>
        <v>2</v>
      </c>
      <c r="K147" s="1">
        <f>SUM('By Lot'!J1776,'By Lot'!K1827)</f>
        <v>2</v>
      </c>
      <c r="L147" s="1">
        <f>SUM('By Lot'!K1776,'By Lot'!L1827)</f>
        <v>2</v>
      </c>
      <c r="M147" s="18">
        <f>SUM('By Lot'!L1776,'By Lot'!M1827)</f>
        <v>1</v>
      </c>
      <c r="N147" s="17">
        <f t="shared" si="57"/>
        <v>0</v>
      </c>
      <c r="O147" s="1">
        <f t="shared" si="58"/>
        <v>8</v>
      </c>
      <c r="P147" s="19">
        <f t="shared" si="59"/>
        <v>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4"/>
      <c r="B148" s="14" t="s">
        <v>44</v>
      </c>
      <c r="C148" s="14">
        <f>SUM('By Lot'!C1777,'By Lot'!C1828)</f>
        <v>8</v>
      </c>
      <c r="D148" s="85" t="s">
        <v>184</v>
      </c>
      <c r="E148" s="1">
        <f>SUM('By Lot'!E1777,'By Lot'!E1828)</f>
        <v>6</v>
      </c>
      <c r="F148" s="1">
        <f>SUM('By Lot'!F1777,'By Lot'!F1828)</f>
        <v>3</v>
      </c>
      <c r="G148" s="1">
        <f>SUM('By Lot'!G1777,'By Lot'!G1828)</f>
        <v>4</v>
      </c>
      <c r="H148" s="1">
        <f>SUM('By Lot'!H1777,'By Lot'!H1828)</f>
        <v>2</v>
      </c>
      <c r="I148" s="1">
        <f>SUM('By Lot'!I1777,'By Lot'!I1828)</f>
        <v>3</v>
      </c>
      <c r="J148" s="1">
        <f>SUM('By Lot'!J1777,'By Lot'!J1828)</f>
        <v>4</v>
      </c>
      <c r="K148" s="1">
        <f>SUM('By Lot'!K1777,'By Lot'!K1828)</f>
        <v>4</v>
      </c>
      <c r="L148" s="1">
        <f>SUM('By Lot'!L1777,'By Lot'!L1828)</f>
        <v>3</v>
      </c>
      <c r="M148" s="18">
        <f>SUM('By Lot'!M1777,'By Lot'!M1828)</f>
        <v>4</v>
      </c>
      <c r="N148" s="17">
        <f t="shared" si="57"/>
        <v>2</v>
      </c>
      <c r="O148" s="1">
        <f t="shared" si="58"/>
        <v>6</v>
      </c>
      <c r="P148" s="19">
        <f t="shared" si="59"/>
        <v>0.75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20"/>
      <c r="B149" s="21" t="s">
        <v>45</v>
      </c>
      <c r="C149" s="21">
        <f t="shared" ref="C149:M149" si="60">SUM(C139:C148)</f>
        <v>449</v>
      </c>
      <c r="D149" s="22">
        <f t="shared" si="60"/>
        <v>0</v>
      </c>
      <c r="E149" s="23">
        <f t="shared" si="60"/>
        <v>92</v>
      </c>
      <c r="F149" s="23">
        <f t="shared" si="60"/>
        <v>84</v>
      </c>
      <c r="G149" s="23">
        <f t="shared" si="60"/>
        <v>84</v>
      </c>
      <c r="H149" s="23">
        <f t="shared" si="60"/>
        <v>77</v>
      </c>
      <c r="I149" s="23">
        <f t="shared" si="60"/>
        <v>101</v>
      </c>
      <c r="J149" s="23">
        <f t="shared" si="60"/>
        <v>55</v>
      </c>
      <c r="K149" s="23">
        <f t="shared" si="60"/>
        <v>90</v>
      </c>
      <c r="L149" s="23">
        <f t="shared" si="60"/>
        <v>137</v>
      </c>
      <c r="M149" s="24">
        <f t="shared" si="60"/>
        <v>192</v>
      </c>
      <c r="N149" s="22">
        <f t="shared" si="57"/>
        <v>0</v>
      </c>
      <c r="O149" s="23">
        <f t="shared" si="58"/>
        <v>449</v>
      </c>
      <c r="P149" s="25">
        <f t="shared" si="59"/>
        <v>1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6" t="s">
        <v>188</v>
      </c>
      <c r="B150" s="14" t="s">
        <v>29</v>
      </c>
      <c r="C150" s="14">
        <f>SUM('By Lot'!C1285,'By Lot'!C1302,'By Lot'!C1319,'By Lot'!C1336,'By Lot'!C1370,'By Lot'!C1557,'By Lot'!C1574,'By Lot'!C1592,'By Lot'!C1609,'By Lot'!C1626,'By Lot'!C1643,'By Lot'!C1745)</f>
        <v>408</v>
      </c>
      <c r="D150" s="17">
        <f>SUM('By Lot'!D1285,'By Lot'!D1302,'By Lot'!D1319,'By Lot'!D1336,'By Lot'!D1370,'By Lot'!D1557,'By Lot'!D1574,'By Lot'!D1592,'By Lot'!D1609,'By Lot'!D1626,'By Lot'!D1643,'By Lot'!D1745)</f>
        <v>360</v>
      </c>
      <c r="E150" s="1">
        <f>SUM('By Lot'!E1285,'By Lot'!E1302,'By Lot'!E1319,'By Lot'!E1336,'By Lot'!E1370,'By Lot'!E1557,'By Lot'!E1574,'By Lot'!E1592,'By Lot'!E1609,'By Lot'!E1626,'By Lot'!E1643,'By Lot'!E1745)</f>
        <v>252</v>
      </c>
      <c r="F150" s="1">
        <f>SUM('By Lot'!F1285,'By Lot'!F1302,'By Lot'!F1319,'By Lot'!F1336,'By Lot'!F1370,'By Lot'!F1557,'By Lot'!F1574,'By Lot'!F1592,'By Lot'!F1609,'By Lot'!F1626,'By Lot'!F1643,'By Lot'!F1745)</f>
        <v>69</v>
      </c>
      <c r="G150" s="1">
        <f>SUM('By Lot'!G1285,'By Lot'!G1302,'By Lot'!G1319,'By Lot'!G1336,'By Lot'!G1370,'By Lot'!G1557,'By Lot'!G1574,'By Lot'!G1592,'By Lot'!G1609,'By Lot'!G1626,'By Lot'!G1643,'By Lot'!G1745)</f>
        <v>16</v>
      </c>
      <c r="H150" s="1">
        <f>SUM('By Lot'!H1285,'By Lot'!H1302,'By Lot'!H1319,'By Lot'!H1336,'By Lot'!H1370,'By Lot'!H1557,'By Lot'!H1574,'By Lot'!H1592,'By Lot'!H1609,'By Lot'!H1626,'By Lot'!H1643,'By Lot'!H1745)</f>
        <v>14</v>
      </c>
      <c r="I150" s="1">
        <f>SUM('By Lot'!I1285,'By Lot'!I1302,'By Lot'!I1319,'By Lot'!I1336,'By Lot'!I1370,'By Lot'!I1557,'By Lot'!I1574,'By Lot'!I1592,'By Lot'!I1609,'By Lot'!I1626,'By Lot'!I1643,'By Lot'!I1745)</f>
        <v>13</v>
      </c>
      <c r="J150" s="1">
        <f>SUM('By Lot'!J1285,'By Lot'!J1302,'By Lot'!J1319,'By Lot'!J1336,'By Lot'!J1370,'By Lot'!J1557,'By Lot'!J1574,'By Lot'!J1592,'By Lot'!J1609,'By Lot'!J1626,'By Lot'!J1643,'By Lot'!J1745)</f>
        <v>16</v>
      </c>
      <c r="K150" s="1">
        <f>SUM('By Lot'!K1285,'By Lot'!K1302,'By Lot'!K1319,'By Lot'!K1336,'By Lot'!K1370,'By Lot'!K1557,'By Lot'!K1574,'By Lot'!K1592,'By Lot'!K1609,'By Lot'!K1626,'By Lot'!K1643,'By Lot'!K1745)</f>
        <v>15</v>
      </c>
      <c r="L150" s="1">
        <f>SUM('By Lot'!L1285,'By Lot'!L1302,'By Lot'!L1319,'By Lot'!L1336,'By Lot'!L1370,'By Lot'!L1557,'By Lot'!L1574,'By Lot'!L1592,'By Lot'!L1609,'By Lot'!L1626,'By Lot'!L1643,'By Lot'!L1745)</f>
        <v>12</v>
      </c>
      <c r="M150" s="18">
        <f>SUM('By Lot'!M1285,'By Lot'!M1302,'By Lot'!M1319,'By Lot'!M1336,'By Lot'!M1370,'By Lot'!M1557,'By Lot'!M1574,'By Lot'!M1592,'By Lot'!M1609,'By Lot'!M1626,'By Lot'!M1643,'By Lot'!M1745)</f>
        <v>18</v>
      </c>
      <c r="N150" s="17">
        <f t="shared" si="57"/>
        <v>12</v>
      </c>
      <c r="O150" s="1">
        <f t="shared" si="58"/>
        <v>396</v>
      </c>
      <c r="P150" s="19">
        <f t="shared" si="59"/>
        <v>0.97058823529411764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7" t="s">
        <v>75</v>
      </c>
      <c r="B151" s="14" t="s">
        <v>31</v>
      </c>
      <c r="C151" s="14">
        <f>SUM('By Lot'!C1286,'By Lot'!C1303,'By Lot'!C1320,'By Lot'!C1337,'By Lot'!C1371,'By Lot'!C1558,'By Lot'!C1575,'By Lot'!C1593,'By Lot'!C1610,'By Lot'!C1627,'By Lot'!C1644,'By Lot'!C1746)</f>
        <v>216</v>
      </c>
      <c r="D151" s="17">
        <f>SUM('By Lot'!D1286,'By Lot'!D1303,'By Lot'!D1320,'By Lot'!D1337,'By Lot'!D1371,'By Lot'!D1558,'By Lot'!D1575,'By Lot'!D1593,'By Lot'!D1610,'By Lot'!D1627,'By Lot'!D1644,'By Lot'!D1746)</f>
        <v>47</v>
      </c>
      <c r="E151" s="1">
        <f>SUM('By Lot'!E1286,'By Lot'!E1303,'By Lot'!E1320,'By Lot'!E1337,'By Lot'!E1371,'By Lot'!E1558,'By Lot'!E1575,'By Lot'!E1593,'By Lot'!E1610,'By Lot'!E1627,'By Lot'!E1644,'By Lot'!E1746)</f>
        <v>0</v>
      </c>
      <c r="F151" s="1">
        <f>SUM('By Lot'!F1286,'By Lot'!F1303,'By Lot'!F1320,'By Lot'!F1337,'By Lot'!F1371,'By Lot'!F1558,'By Lot'!F1575,'By Lot'!F1593,'By Lot'!F1610,'By Lot'!F1627,'By Lot'!F1644,'By Lot'!F1746)</f>
        <v>0</v>
      </c>
      <c r="G151" s="1">
        <f>SUM('By Lot'!G1286,'By Lot'!G1303,'By Lot'!G1320,'By Lot'!G1337,'By Lot'!G1371,'By Lot'!G1558,'By Lot'!G1575,'By Lot'!G1593,'By Lot'!G1610,'By Lot'!G1627,'By Lot'!G1644,'By Lot'!G1746)</f>
        <v>2</v>
      </c>
      <c r="H151" s="1">
        <f>SUM('By Lot'!H1286,'By Lot'!H1303,'By Lot'!H1320,'By Lot'!H1337,'By Lot'!H1371,'By Lot'!H1558,'By Lot'!H1575,'By Lot'!H1593,'By Lot'!H1610,'By Lot'!H1627,'By Lot'!H1644,'By Lot'!H1746)</f>
        <v>0</v>
      </c>
      <c r="I151" s="1">
        <f>SUM('By Lot'!I1286,'By Lot'!I1303,'By Lot'!I1320,'By Lot'!I1337,'By Lot'!I1371,'By Lot'!I1558,'By Lot'!I1575,'By Lot'!I1593,'By Lot'!I1610,'By Lot'!I1627,'By Lot'!I1644,'By Lot'!I1746)</f>
        <v>0</v>
      </c>
      <c r="J151" s="1">
        <f>SUM('By Lot'!J1286,'By Lot'!J1303,'By Lot'!J1320,'By Lot'!J1337,'By Lot'!J1371,'By Lot'!J1558,'By Lot'!J1575,'By Lot'!J1593,'By Lot'!J1610,'By Lot'!J1627,'By Lot'!J1644,'By Lot'!J1746)</f>
        <v>1</v>
      </c>
      <c r="K151" s="1">
        <f>SUM('By Lot'!K1286,'By Lot'!K1303,'By Lot'!K1320,'By Lot'!K1337,'By Lot'!K1371,'By Lot'!K1558,'By Lot'!K1575,'By Lot'!K1593,'By Lot'!K1610,'By Lot'!K1627,'By Lot'!K1644,'By Lot'!K1746)</f>
        <v>4</v>
      </c>
      <c r="L151" s="1">
        <f>SUM('By Lot'!L1286,'By Lot'!L1303,'By Lot'!L1320,'By Lot'!L1337,'By Lot'!L1371,'By Lot'!L1558,'By Lot'!L1575,'By Lot'!L1593,'By Lot'!L1610,'By Lot'!L1627,'By Lot'!L1644,'By Lot'!L1746)</f>
        <v>8</v>
      </c>
      <c r="M151" s="18">
        <f>SUM('By Lot'!M1286,'By Lot'!M1303,'By Lot'!M1320,'By Lot'!M1337,'By Lot'!M1371,'By Lot'!M1558,'By Lot'!M1575,'By Lot'!M1593,'By Lot'!M1610,'By Lot'!M1627,'By Lot'!M1644,'By Lot'!M1746)</f>
        <v>14</v>
      </c>
      <c r="N151" s="17">
        <f t="shared" si="57"/>
        <v>0</v>
      </c>
      <c r="O151" s="1">
        <f t="shared" si="58"/>
        <v>216</v>
      </c>
      <c r="P151" s="19">
        <f t="shared" si="59"/>
        <v>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7"/>
      <c r="B152" s="14" t="s">
        <v>34</v>
      </c>
      <c r="C152" s="14">
        <f>SUM('By Lot'!C1287,'By Lot'!C1304,'By Lot'!C1321,'By Lot'!C1338,'By Lot'!C1372,'By Lot'!C1559,'By Lot'!C1576,'By Lot'!C1594,'By Lot'!C1611,'By Lot'!C1628,'By Lot'!C1645,'By Lot'!C1747)</f>
        <v>83</v>
      </c>
      <c r="D152" s="17">
        <f>SUM('By Lot'!D1287,'By Lot'!D1304,'By Lot'!D1321,'By Lot'!D1338,'By Lot'!D1372,'By Lot'!D1559,'By Lot'!D1576,'By Lot'!D1594,'By Lot'!D1611,'By Lot'!D1628,'By Lot'!D1645,'By Lot'!D1747)</f>
        <v>0</v>
      </c>
      <c r="E152" s="1">
        <f>SUM('By Lot'!E1287,'By Lot'!E1304,'By Lot'!E1321,'By Lot'!E1338,'By Lot'!E1372,'By Lot'!E1559,'By Lot'!E1576,'By Lot'!E1594,'By Lot'!E1611,'By Lot'!E1628,'By Lot'!E1645,'By Lot'!E1747)</f>
        <v>0</v>
      </c>
      <c r="F152" s="1">
        <f>SUM('By Lot'!F1287,'By Lot'!F1304,'By Lot'!F1321,'By Lot'!F1338,'By Lot'!F1372,'By Lot'!F1559,'By Lot'!F1576,'By Lot'!F1594,'By Lot'!F1611,'By Lot'!F1628,'By Lot'!F1645,'By Lot'!F1747)</f>
        <v>0</v>
      </c>
      <c r="G152" s="1">
        <f>SUM('By Lot'!G1287,'By Lot'!G1304,'By Lot'!G1321,'By Lot'!G1338,'By Lot'!G1372,'By Lot'!G1559,'By Lot'!G1576,'By Lot'!G1594,'By Lot'!G1611,'By Lot'!G1628,'By Lot'!G1645,'By Lot'!G1747)</f>
        <v>0</v>
      </c>
      <c r="H152" s="1">
        <f>SUM('By Lot'!H1287,'By Lot'!H1304,'By Lot'!H1321,'By Lot'!H1338,'By Lot'!H1372,'By Lot'!H1559,'By Lot'!H1576,'By Lot'!H1594,'By Lot'!H1611,'By Lot'!H1628,'By Lot'!H1645,'By Lot'!H1747)</f>
        <v>0</v>
      </c>
      <c r="I152" s="1">
        <f>SUM('By Lot'!I1287,'By Lot'!I1304,'By Lot'!I1321,'By Lot'!I1338,'By Lot'!I1372,'By Lot'!I1559,'By Lot'!I1576,'By Lot'!I1594,'By Lot'!I1611,'By Lot'!I1628,'By Lot'!I1645,'By Lot'!I1747)</f>
        <v>0</v>
      </c>
      <c r="J152" s="1">
        <f>SUM('By Lot'!J1287,'By Lot'!J1304,'By Lot'!J1321,'By Lot'!J1338,'By Lot'!J1372,'By Lot'!J1559,'By Lot'!J1576,'By Lot'!J1594,'By Lot'!J1611,'By Lot'!J1628,'By Lot'!J1645,'By Lot'!J1747)</f>
        <v>0</v>
      </c>
      <c r="K152" s="1">
        <f>SUM('By Lot'!K1287,'By Lot'!K1304,'By Lot'!K1321,'By Lot'!K1338,'By Lot'!K1372,'By Lot'!K1559,'By Lot'!K1576,'By Lot'!K1594,'By Lot'!K1611,'By Lot'!K1628,'By Lot'!K1645,'By Lot'!K1747)</f>
        <v>0</v>
      </c>
      <c r="L152" s="1">
        <f>SUM('By Lot'!L1287,'By Lot'!L1304,'By Lot'!L1321,'By Lot'!L1338,'By Lot'!L1372,'By Lot'!L1559,'By Lot'!L1576,'By Lot'!L1594,'By Lot'!L1611,'By Lot'!L1628,'By Lot'!L1645,'By Lot'!L1747)</f>
        <v>0</v>
      </c>
      <c r="M152" s="18">
        <f>SUM('By Lot'!M1287,'By Lot'!M1304,'By Lot'!M1321,'By Lot'!M1338,'By Lot'!M1372,'By Lot'!M1559,'By Lot'!M1576,'By Lot'!M1594,'By Lot'!M1611,'By Lot'!M1628,'By Lot'!M1645,'By Lot'!M1747)</f>
        <v>0</v>
      </c>
      <c r="N152" s="17">
        <f t="shared" si="57"/>
        <v>0</v>
      </c>
      <c r="O152" s="1">
        <f t="shared" si="58"/>
        <v>83</v>
      </c>
      <c r="P152" s="19">
        <f t="shared" si="59"/>
        <v>1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7"/>
      <c r="B153" s="110" t="s">
        <v>37</v>
      </c>
      <c r="C153" s="187">
        <f>SUM('By Lot'!C1288:C1289,'By Lot'!C1305:C1306,'By Lot'!C1322:C1323,'By Lot'!C1339:C1340,'By Lot'!C1373:C1374,'By Lot'!C1560:C1561,'By Lot'!C1577:C1578,'By Lot'!C1595:C1596,'By Lot'!C1612:C1613,'By Lot'!C1629:C1630,'By Lot'!C1646:C1647,'By Lot'!C1748:C1749)</f>
        <v>239</v>
      </c>
      <c r="D153" s="167">
        <f>SUM('By Lot'!D1288:D1289,'By Lot'!D1305:D1306,'By Lot'!D1322:D1323,'By Lot'!D1339:D1340,'By Lot'!D1373:D1374,'By Lot'!D1560:D1561,'By Lot'!D1577:D1578,'By Lot'!D1595:D1596,'By Lot'!D1612:D1613,'By Lot'!D1629:D1630,'By Lot'!D1646:D1647,'By Lot'!D1748:D1749)</f>
        <v>202</v>
      </c>
      <c r="E153" s="167">
        <f>SUM('By Lot'!E1288:E1289,'By Lot'!E1305:E1306,'By Lot'!E1322:E1323,'By Lot'!E1339:E1340,'By Lot'!E1373:E1374,'By Lot'!E1560:E1561,'By Lot'!E1577:E1578,'By Lot'!E1595:E1596,'By Lot'!E1612:E1613,'By Lot'!E1629:E1630,'By Lot'!E1646:E1647,'By Lot'!E1748:E1749)</f>
        <v>148</v>
      </c>
      <c r="F153" s="167">
        <f>SUM('By Lot'!F1288:F1289,'By Lot'!F1305:F1306,'By Lot'!F1322:F1323,'By Lot'!F1339:F1340,'By Lot'!F1373:F1374,'By Lot'!F1560:F1561,'By Lot'!F1577:F1578,'By Lot'!F1595:F1596,'By Lot'!F1612:F1613,'By Lot'!F1629:F1630,'By Lot'!F1646:F1647,'By Lot'!F1748:F1749)</f>
        <v>111</v>
      </c>
      <c r="G153" s="167">
        <f>SUM('By Lot'!G1288:G1289,'By Lot'!G1305:G1306,'By Lot'!G1322:G1323,'By Lot'!G1339:G1340,'By Lot'!G1373:G1374,'By Lot'!G1560:G1561,'By Lot'!G1577:G1578,'By Lot'!G1595:G1596,'By Lot'!G1612:G1613,'By Lot'!G1629:G1630,'By Lot'!G1646:G1647,'By Lot'!G1748:G1749)</f>
        <v>52</v>
      </c>
      <c r="H153" s="167">
        <f>SUM('By Lot'!H1288:H1289,'By Lot'!H1305:H1306,'By Lot'!H1322:H1323,'By Lot'!H1339:H1340,'By Lot'!H1373:H1374,'By Lot'!H1560:H1561,'By Lot'!H1577:H1578,'By Lot'!H1595:H1596,'By Lot'!H1612:H1613,'By Lot'!H1629:H1630,'By Lot'!H1646:H1647,'By Lot'!H1748:H1749)</f>
        <v>42</v>
      </c>
      <c r="I153" s="167">
        <f>SUM('By Lot'!I1288:I1289,'By Lot'!I1305:I1306,'By Lot'!I1322:I1323,'By Lot'!I1339:I1340,'By Lot'!I1373:I1374,'By Lot'!I1560:I1561,'By Lot'!I1577:I1578,'By Lot'!I1595:I1596,'By Lot'!I1612:I1613,'By Lot'!I1629:I1630,'By Lot'!I1646:I1647,'By Lot'!I1748:I1749)</f>
        <v>39</v>
      </c>
      <c r="J153" s="167">
        <f>SUM('By Lot'!J1288:J1289,'By Lot'!J1305:J1306,'By Lot'!J1322:J1323,'By Lot'!J1339:J1340,'By Lot'!J1373:J1374,'By Lot'!J1560:J1561,'By Lot'!J1577:J1578,'By Lot'!J1595:J1596,'By Lot'!J1612:J1613,'By Lot'!J1629:J1630,'By Lot'!J1646:J1647,'By Lot'!J1748:J1749)</f>
        <v>30</v>
      </c>
      <c r="K153" s="167">
        <f>SUM('By Lot'!K1288:K1289,'By Lot'!K1305:K1306,'By Lot'!K1322:K1323,'By Lot'!K1339:K1340,'By Lot'!K1373:K1374,'By Lot'!K1560:K1561,'By Lot'!K1577:K1578,'By Lot'!K1595:K1596,'By Lot'!K1612:K1613,'By Lot'!K1629:K1630,'By Lot'!K1646:K1647,'By Lot'!K1748:K1749)</f>
        <v>29</v>
      </c>
      <c r="L153" s="167">
        <f>SUM('By Lot'!L1288:L1289,'By Lot'!L1305:L1306,'By Lot'!L1322:L1323,'By Lot'!L1339:L1340,'By Lot'!L1373:L1374,'By Lot'!L1560:L1561,'By Lot'!L1577:L1578,'By Lot'!L1595:L1596,'By Lot'!L1612:L1613,'By Lot'!L1629:L1630,'By Lot'!L1646:L1647,'By Lot'!L1748:L1749)</f>
        <v>32</v>
      </c>
      <c r="M153" s="186">
        <f>SUM('By Lot'!M1288:M1289,'By Lot'!M1305:M1306,'By Lot'!M1322:M1323,'By Lot'!M1339:M1340,'By Lot'!M1373:M1374,'By Lot'!M1560:M1561,'By Lot'!M1577:M1578,'By Lot'!M1595:M1596,'By Lot'!M1612:M1613,'By Lot'!M1629:M1630,'By Lot'!M1646:M1647,'By Lot'!M1748:M1749)</f>
        <v>39</v>
      </c>
      <c r="N153" s="167">
        <f t="shared" si="57"/>
        <v>29</v>
      </c>
      <c r="O153" s="1">
        <f t="shared" si="58"/>
        <v>210</v>
      </c>
      <c r="P153" s="19">
        <f t="shared" si="59"/>
        <v>0.87866108786610875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7"/>
      <c r="B154" s="110" t="s">
        <v>39</v>
      </c>
      <c r="C154" s="187">
        <f>SUM('By Lot'!C1290,'By Lot'!C1307,'By Lot'!C1324,'By Lot'!C1341,'By Lot'!C1375,'By Lot'!C1562,'By Lot'!C1579,'By Lot'!C1597,'By Lot'!C1614,'By Lot'!C1631,'By Lot'!C1648,'By Lot'!C1750)</f>
        <v>20</v>
      </c>
      <c r="D154" s="167">
        <f>SUM('By Lot'!D1290,'By Lot'!D1307,'By Lot'!D1324,'By Lot'!D1341,'By Lot'!D1375,'By Lot'!D1562,'By Lot'!D1579,'By Lot'!D1597,'By Lot'!D1614,'By Lot'!D1631,'By Lot'!D1648,'By Lot'!D1750)</f>
        <v>9</v>
      </c>
      <c r="E154" s="167">
        <f>SUM('By Lot'!E1290,'By Lot'!E1307,'By Lot'!E1324,'By Lot'!E1341,'By Lot'!E1375,'By Lot'!E1562,'By Lot'!E1579,'By Lot'!E1597,'By Lot'!E1614,'By Lot'!E1631,'By Lot'!E1648,'By Lot'!E1750)</f>
        <v>8</v>
      </c>
      <c r="F154" s="167">
        <f>SUM('By Lot'!F1290,'By Lot'!F1307,'By Lot'!F1324,'By Lot'!F1341,'By Lot'!F1375,'By Lot'!F1562,'By Lot'!F1579,'By Lot'!F1597,'By Lot'!F1614,'By Lot'!F1631,'By Lot'!F1648,'By Lot'!F1750)</f>
        <v>10</v>
      </c>
      <c r="G154" s="167">
        <f>SUM('By Lot'!G1290,'By Lot'!G1307,'By Lot'!G1324,'By Lot'!G1341,'By Lot'!G1375,'By Lot'!G1562,'By Lot'!G1579,'By Lot'!G1597,'By Lot'!G1614,'By Lot'!G1631,'By Lot'!G1648,'By Lot'!G1750)</f>
        <v>8</v>
      </c>
      <c r="H154" s="167">
        <f>SUM('By Lot'!H1290,'By Lot'!H1307,'By Lot'!H1324,'By Lot'!H1341,'By Lot'!H1375,'By Lot'!H1562,'By Lot'!H1579,'By Lot'!H1597,'By Lot'!H1614,'By Lot'!H1631,'By Lot'!H1648,'By Lot'!H1750)</f>
        <v>8</v>
      </c>
      <c r="I154" s="167">
        <f>SUM('By Lot'!I1290,'By Lot'!I1307,'By Lot'!I1324,'By Lot'!I1341,'By Lot'!I1375,'By Lot'!I1562,'By Lot'!I1579,'By Lot'!I1597,'By Lot'!I1614,'By Lot'!I1631,'By Lot'!I1648,'By Lot'!I1750)</f>
        <v>8</v>
      </c>
      <c r="J154" s="167">
        <f>SUM('By Lot'!J1290,'By Lot'!J1307,'By Lot'!J1324,'By Lot'!J1341,'By Lot'!J1375,'By Lot'!J1562,'By Lot'!J1579,'By Lot'!J1597,'By Lot'!J1614,'By Lot'!J1631,'By Lot'!J1648,'By Lot'!J1750)</f>
        <v>13</v>
      </c>
      <c r="K154" s="167">
        <f>SUM('By Lot'!K1290,'By Lot'!K1307,'By Lot'!K1324,'By Lot'!K1341,'By Lot'!K1375,'By Lot'!K1562,'By Lot'!K1579,'By Lot'!K1597,'By Lot'!K1614,'By Lot'!K1631,'By Lot'!K1648,'By Lot'!K1750)</f>
        <v>12</v>
      </c>
      <c r="L154" s="167">
        <f>SUM('By Lot'!L1290,'By Lot'!L1307,'By Lot'!L1324,'By Lot'!L1341,'By Lot'!L1375,'By Lot'!L1562,'By Lot'!L1579,'By Lot'!L1597,'By Lot'!L1614,'By Lot'!L1631,'By Lot'!L1648,'By Lot'!L1750)</f>
        <v>12</v>
      </c>
      <c r="M154" s="186">
        <f>SUM('By Lot'!M1290,'By Lot'!M1307,'By Lot'!M1324,'By Lot'!M1341,'By Lot'!M1375,'By Lot'!M1562,'By Lot'!M1579,'By Lot'!M1597,'By Lot'!M1614,'By Lot'!M1631,'By Lot'!M1648,'By Lot'!M1750)</f>
        <v>12</v>
      </c>
      <c r="N154" s="167">
        <f t="shared" si="57"/>
        <v>8</v>
      </c>
      <c r="O154" s="1">
        <f t="shared" si="58"/>
        <v>12</v>
      </c>
      <c r="P154" s="19">
        <f t="shared" si="59"/>
        <v>0.6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7"/>
      <c r="B155" s="17" t="s">
        <v>40</v>
      </c>
      <c r="C155" s="14">
        <f>SUM('By Lot'!C1291:C1296,'By Lot'!C1308:C1313,'By Lot'!C1325:C1330,'By Lot'!C1342:C1347,'By Lot'!C1376:C1381,'By Lot'!C1563:C1568,'By Lot'!C1580:C1586,'By Lot'!C1598:C1603,'By Lot'!C1615:C1620,'By Lot'!C1632:C1637,'By Lot'!C1649:C1654,'By Lot'!C1751:C1756)</f>
        <v>87</v>
      </c>
      <c r="D155" s="1">
        <f>SUM('By Lot'!D1291:D1296,'By Lot'!D1308:D1313,'By Lot'!D1325:D1330,'By Lot'!D1342:D1347,'By Lot'!D1376:D1381,'By Lot'!D1563:D1568,'By Lot'!D1580:D1586,'By Lot'!D1598:D1603,'By Lot'!D1615:D1620,'By Lot'!D1632:D1637,'By Lot'!D1649:D1654,'By Lot'!D1751:D1756)</f>
        <v>58</v>
      </c>
      <c r="E155" s="1">
        <f>SUM('By Lot'!E1291:E1296,'By Lot'!E1308:E1313,'By Lot'!E1325:E1330,'By Lot'!E1342:E1347,'By Lot'!E1376:E1381,'By Lot'!E1563:E1568,'By Lot'!E1580:E1586,'By Lot'!E1598:E1603,'By Lot'!E1615:E1620,'By Lot'!E1632:E1637,'By Lot'!E1649:E1654,'By Lot'!E1751:E1756)</f>
        <v>57</v>
      </c>
      <c r="F155" s="1">
        <f>SUM('By Lot'!F1291:F1296,'By Lot'!F1308:F1313,'By Lot'!F1325:F1330,'By Lot'!F1342:F1347,'By Lot'!F1376:F1381,'By Lot'!F1563:F1568,'By Lot'!F1580:F1586,'By Lot'!F1598:F1603,'By Lot'!F1615:F1620,'By Lot'!F1632:F1637,'By Lot'!F1649:F1654,'By Lot'!F1751:F1756)</f>
        <v>40</v>
      </c>
      <c r="G155" s="1">
        <f>SUM('By Lot'!G1291:G1296,'By Lot'!G1308:G1313,'By Lot'!G1325:G1330,'By Lot'!G1342:G1347,'By Lot'!G1376:G1381,'By Lot'!G1563:G1568,'By Lot'!G1580:G1586,'By Lot'!G1598:G1603,'By Lot'!G1615:G1620,'By Lot'!G1632:G1637,'By Lot'!G1649:G1654,'By Lot'!G1751:G1756)</f>
        <v>38</v>
      </c>
      <c r="H155" s="1">
        <f>SUM('By Lot'!H1291:H1296,'By Lot'!H1308:H1313,'By Lot'!H1325:H1330,'By Lot'!H1342:H1347,'By Lot'!H1376:H1381,'By Lot'!H1563:H1568,'By Lot'!H1580:H1586,'By Lot'!H1598:H1603,'By Lot'!H1615:H1620,'By Lot'!H1632:H1637,'By Lot'!H1649:H1654,'By Lot'!H1751:H1756)</f>
        <v>38</v>
      </c>
      <c r="I155" s="1">
        <f>SUM('By Lot'!I1291:I1296,'By Lot'!I1308:I1313,'By Lot'!I1325:I1330,'By Lot'!I1342:I1347,'By Lot'!I1376:I1381,'By Lot'!I1563:I1568,'By Lot'!I1580:I1586,'By Lot'!I1598:I1603,'By Lot'!I1615:I1620,'By Lot'!I1632:I1637,'By Lot'!I1649:I1654,'By Lot'!I1751:I1756)</f>
        <v>41</v>
      </c>
      <c r="J155" s="1">
        <f>SUM('By Lot'!J1291:J1296,'By Lot'!J1308:J1313,'By Lot'!J1325:J1330,'By Lot'!J1342:J1347,'By Lot'!J1376:J1381,'By Lot'!J1563:J1568,'By Lot'!J1580:J1586,'By Lot'!J1598:J1603,'By Lot'!J1615:J1620,'By Lot'!J1632:J1637,'By Lot'!J1649:J1654,'By Lot'!J1751:J1756)</f>
        <v>34</v>
      </c>
      <c r="K155" s="1">
        <f>SUM('By Lot'!K1291:K1296,'By Lot'!K1308:K1313,'By Lot'!K1325:K1330,'By Lot'!K1342:K1347,'By Lot'!K1376:K1381,'By Lot'!K1563:K1568,'By Lot'!K1580:K1586,'By Lot'!K1598:K1603,'By Lot'!K1615:K1620,'By Lot'!K1632:K1637,'By Lot'!K1649:K1654,'By Lot'!K1751:K1756)</f>
        <v>32</v>
      </c>
      <c r="L155" s="1">
        <f>SUM('By Lot'!L1291:L1296,'By Lot'!L1308:L1313,'By Lot'!L1325:L1330,'By Lot'!L1342:L1347,'By Lot'!L1376:L1381,'By Lot'!L1563:L1568,'By Lot'!L1580:L1586,'By Lot'!L1598:L1603,'By Lot'!L1615:L1620,'By Lot'!L1632:L1637,'By Lot'!L1649:L1654,'By Lot'!L1751:L1756)</f>
        <v>35</v>
      </c>
      <c r="M155" s="18">
        <f>SUM('By Lot'!M1291:M1296,'By Lot'!M1308:M1313,'By Lot'!M1325:M1330,'By Lot'!M1342:M1347,'By Lot'!M1376:M1381,'By Lot'!M1563:M1568,'By Lot'!M1580:M1586,'By Lot'!M1598:M1603,'By Lot'!M1615:M1620,'By Lot'!M1632:M1637,'By Lot'!M1649:M1654,'By Lot'!M1751:M1756)</f>
        <v>35</v>
      </c>
      <c r="N155" s="1">
        <f t="shared" si="57"/>
        <v>32</v>
      </c>
      <c r="O155" s="1">
        <f t="shared" si="58"/>
        <v>55</v>
      </c>
      <c r="P155" s="19">
        <f t="shared" si="59"/>
        <v>0.63218390804597702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7"/>
      <c r="B156" s="14" t="s">
        <v>41</v>
      </c>
      <c r="C156" s="14">
        <f>SUM('By Lot'!C1297,'By Lot'!C1314,'By Lot'!C1331,'By Lot'!C1348,'By Lot'!C1382,'By Lot'!C1569,'By Lot'!C1587,'By Lot'!C1604,'By Lot'!C1621,'By Lot'!C1638,'By Lot'!C1655,'By Lot'!C1757)</f>
        <v>28</v>
      </c>
      <c r="D156" s="17">
        <f>SUM('By Lot'!D1297,'By Lot'!D1314,'By Lot'!D1331,'By Lot'!D1348,'By Lot'!D1382,'By Lot'!D1569,'By Lot'!D1587,'By Lot'!D1604,'By Lot'!D1621,'By Lot'!D1638,'By Lot'!D1655,'By Lot'!D1757)</f>
        <v>13</v>
      </c>
      <c r="E156" s="1">
        <f>SUM('By Lot'!E1297,'By Lot'!E1314,'By Lot'!E1331,'By Lot'!E1348,'By Lot'!E1382,'By Lot'!E1569,'By Lot'!E1587,'By Lot'!E1604,'By Lot'!E1621,'By Lot'!E1638,'By Lot'!E1655,'By Lot'!E1757)</f>
        <v>5</v>
      </c>
      <c r="F156" s="1">
        <f>SUM('By Lot'!F1297,'By Lot'!F1314,'By Lot'!F1331,'By Lot'!F1348,'By Lot'!F1382,'By Lot'!F1569,'By Lot'!F1587,'By Lot'!F1604,'By Lot'!F1621,'By Lot'!F1638,'By Lot'!F1655,'By Lot'!F1757)</f>
        <v>6</v>
      </c>
      <c r="G156" s="1">
        <f>SUM('By Lot'!G1297,'By Lot'!G1314,'By Lot'!G1331,'By Lot'!G1348,'By Lot'!G1382,'By Lot'!G1569,'By Lot'!G1587,'By Lot'!G1604,'By Lot'!G1621,'By Lot'!G1638,'By Lot'!G1655,'By Lot'!G1757)</f>
        <v>6</v>
      </c>
      <c r="H156" s="1">
        <f>SUM('By Lot'!H1297,'By Lot'!H1314,'By Lot'!H1331,'By Lot'!H1348,'By Lot'!H1382,'By Lot'!H1569,'By Lot'!H1587,'By Lot'!H1604,'By Lot'!H1621,'By Lot'!H1638,'By Lot'!H1655,'By Lot'!H1757)</f>
        <v>6</v>
      </c>
      <c r="I156" s="1">
        <f>SUM('By Lot'!I1297,'By Lot'!I1314,'By Lot'!I1331,'By Lot'!I1348,'By Lot'!I1382,'By Lot'!I1569,'By Lot'!I1587,'By Lot'!I1604,'By Lot'!I1621,'By Lot'!I1638,'By Lot'!I1655,'By Lot'!I1757)</f>
        <v>6</v>
      </c>
      <c r="J156" s="1">
        <f>SUM('By Lot'!J1297,'By Lot'!J1314,'By Lot'!J1331,'By Lot'!J1348,'By Lot'!J1382,'By Lot'!J1569,'By Lot'!J1587,'By Lot'!J1604,'By Lot'!J1621,'By Lot'!J1638,'By Lot'!J1655,'By Lot'!J1757)</f>
        <v>1</v>
      </c>
      <c r="K156" s="1">
        <f>SUM('By Lot'!K1297,'By Lot'!K1314,'By Lot'!K1331,'By Lot'!K1348,'By Lot'!K1382,'By Lot'!K1569,'By Lot'!K1587,'By Lot'!K1604,'By Lot'!K1621,'By Lot'!K1638,'By Lot'!K1655,'By Lot'!K1757)</f>
        <v>6</v>
      </c>
      <c r="L156" s="1">
        <f>SUM('By Lot'!L1297,'By Lot'!L1314,'By Lot'!L1331,'By Lot'!L1348,'By Lot'!L1382,'By Lot'!L1569,'By Lot'!L1587,'By Lot'!L1604,'By Lot'!L1621,'By Lot'!L1638,'By Lot'!L1655,'By Lot'!L1757)</f>
        <v>8</v>
      </c>
      <c r="M156" s="18">
        <f>SUM('By Lot'!M1297,'By Lot'!M1314,'By Lot'!M1331,'By Lot'!M1348,'By Lot'!M1382,'By Lot'!M1569,'By Lot'!M1587,'By Lot'!M1604,'By Lot'!M1621,'By Lot'!M1638,'By Lot'!M1655,'By Lot'!M1757)</f>
        <v>8</v>
      </c>
      <c r="N156" s="17">
        <f t="shared" si="57"/>
        <v>1</v>
      </c>
      <c r="O156" s="1">
        <f t="shared" si="58"/>
        <v>27</v>
      </c>
      <c r="P156" s="19">
        <f t="shared" si="59"/>
        <v>0.9642857142857143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7"/>
      <c r="B157" s="14" t="s">
        <v>42</v>
      </c>
      <c r="C157" s="14">
        <f>SUM('By Lot'!C1298,'By Lot'!C1315,'By Lot'!C1332,'By Lot'!C1349,'By Lot'!C1383,'By Lot'!C1570,'By Lot'!C1588,'By Lot'!C1605,'By Lot'!C1622,'By Lot'!C1639,'By Lot'!C1656,'By Lot'!C1758)</f>
        <v>2</v>
      </c>
      <c r="D157" s="17">
        <f>SUM('By Lot'!D1298,'By Lot'!D1315,'By Lot'!D1332,'By Lot'!D1349,'By Lot'!D1383,'By Lot'!D1570,'By Lot'!D1588,'By Lot'!D1605,'By Lot'!D1622,'By Lot'!D1639,'By Lot'!D1656,'By Lot'!D1758)</f>
        <v>1</v>
      </c>
      <c r="E157" s="1">
        <f>SUM('By Lot'!E1298,'By Lot'!E1315,'By Lot'!E1332,'By Lot'!E1349,'By Lot'!E1383,'By Lot'!E1570,'By Lot'!E1588,'By Lot'!E1605,'By Lot'!E1622,'By Lot'!E1639,'By Lot'!E1656,'By Lot'!E1758)</f>
        <v>1</v>
      </c>
      <c r="F157" s="1">
        <f>SUM('By Lot'!F1298,'By Lot'!F1315,'By Lot'!F1332,'By Lot'!F1349,'By Lot'!F1383,'By Lot'!F1570,'By Lot'!F1588,'By Lot'!F1605,'By Lot'!F1622,'By Lot'!F1639,'By Lot'!F1656,'By Lot'!F1758)</f>
        <v>1</v>
      </c>
      <c r="G157" s="1">
        <f>SUM('By Lot'!G1298,'By Lot'!G1315,'By Lot'!G1332,'By Lot'!G1349,'By Lot'!G1383,'By Lot'!G1570,'By Lot'!G1588,'By Lot'!G1605,'By Lot'!G1622,'By Lot'!G1639,'By Lot'!G1656,'By Lot'!G1758)</f>
        <v>1</v>
      </c>
      <c r="H157" s="1">
        <f>SUM('By Lot'!H1298,'By Lot'!H1315,'By Lot'!H1332,'By Lot'!H1349,'By Lot'!H1383,'By Lot'!H1570,'By Lot'!H1588,'By Lot'!H1605,'By Lot'!H1622,'By Lot'!H1639,'By Lot'!H1656,'By Lot'!H1758)</f>
        <v>1</v>
      </c>
      <c r="I157" s="1">
        <f>SUM('By Lot'!I1298,'By Lot'!I1315,'By Lot'!I1332,'By Lot'!I1349,'By Lot'!I1383,'By Lot'!I1570,'By Lot'!I1588,'By Lot'!I1605,'By Lot'!I1622,'By Lot'!I1639,'By Lot'!I1656,'By Lot'!I1758)</f>
        <v>1</v>
      </c>
      <c r="J157" s="1">
        <f>SUM('By Lot'!J1298,'By Lot'!J1315,'By Lot'!J1332,'By Lot'!J1349,'By Lot'!J1383,'By Lot'!J1570,'By Lot'!J1588,'By Lot'!J1605,'By Lot'!J1622,'By Lot'!J1639,'By Lot'!J1656,'By Lot'!J1758)</f>
        <v>1</v>
      </c>
      <c r="K157" s="1">
        <f>SUM('By Lot'!K1298,'By Lot'!K1315,'By Lot'!K1332,'By Lot'!K1349,'By Lot'!K1383,'By Lot'!K1570,'By Lot'!K1588,'By Lot'!K1605,'By Lot'!K1622,'By Lot'!K1639,'By Lot'!K1656,'By Lot'!K1758)</f>
        <v>1</v>
      </c>
      <c r="L157" s="1">
        <f>SUM('By Lot'!L1298,'By Lot'!L1315,'By Lot'!L1332,'By Lot'!L1349,'By Lot'!L1383,'By Lot'!L1570,'By Lot'!L1588,'By Lot'!L1605,'By Lot'!L1622,'By Lot'!L1639,'By Lot'!L1656,'By Lot'!L1758)</f>
        <v>1</v>
      </c>
      <c r="M157" s="18">
        <f>SUM('By Lot'!M1298,'By Lot'!M1315,'By Lot'!M1332,'By Lot'!M1349,'By Lot'!M1383,'By Lot'!M1570,'By Lot'!M1588,'By Lot'!M1605,'By Lot'!M1622,'By Lot'!M1639,'By Lot'!M1656,'By Lot'!M1758)</f>
        <v>1</v>
      </c>
      <c r="N157" s="17">
        <f t="shared" si="57"/>
        <v>1</v>
      </c>
      <c r="O157" s="1">
        <f t="shared" si="58"/>
        <v>1</v>
      </c>
      <c r="P157" s="19">
        <f t="shared" si="59"/>
        <v>0.5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7"/>
      <c r="B158" s="14" t="s">
        <v>43</v>
      </c>
      <c r="C158" s="14">
        <f>SUM('By Lot'!C1299,'By Lot'!C1316,'By Lot'!C1333,'By Lot'!C1350,'By Lot'!C1384,'By Lot'!C1571,'By Lot'!C1589,'By Lot'!C1606,'By Lot'!C1623,'By Lot'!C1640,'By Lot'!C1657,'By Lot'!C1759)</f>
        <v>5</v>
      </c>
      <c r="D158" s="17">
        <f>SUM('By Lot'!D1299,'By Lot'!D1316,'By Lot'!D1333,'By Lot'!D1350,'By Lot'!D1384,'By Lot'!D1571,'By Lot'!D1589,'By Lot'!D1606,'By Lot'!D1623,'By Lot'!D1640,'By Lot'!D1657,'By Lot'!D1759)</f>
        <v>4</v>
      </c>
      <c r="E158" s="1">
        <f>SUM('By Lot'!E1299,'By Lot'!E1316,'By Lot'!E1333,'By Lot'!E1350,'By Lot'!E1384,'By Lot'!E1571,'By Lot'!E1589,'By Lot'!E1606,'By Lot'!E1623,'By Lot'!E1640,'By Lot'!E1657,'By Lot'!E1759)</f>
        <v>4</v>
      </c>
      <c r="F158" s="1">
        <f>SUM('By Lot'!F1299,'By Lot'!F1316,'By Lot'!F1333,'By Lot'!F1350,'By Lot'!F1384,'By Lot'!F1571,'By Lot'!F1589,'By Lot'!F1606,'By Lot'!F1623,'By Lot'!F1640,'By Lot'!F1657,'By Lot'!F1759)</f>
        <v>4</v>
      </c>
      <c r="G158" s="1">
        <f>SUM('By Lot'!G1299,'By Lot'!G1316,'By Lot'!G1333,'By Lot'!G1350,'By Lot'!G1384,'By Lot'!G1571,'By Lot'!G1589,'By Lot'!G1606,'By Lot'!G1623,'By Lot'!G1640,'By Lot'!G1657,'By Lot'!G1759)</f>
        <v>3</v>
      </c>
      <c r="H158" s="1">
        <f>SUM('By Lot'!H1299,'By Lot'!H1316,'By Lot'!H1333,'By Lot'!H1350,'By Lot'!H1384,'By Lot'!H1571,'By Lot'!H1589,'By Lot'!H1606,'By Lot'!H1623,'By Lot'!H1640,'By Lot'!H1657,'By Lot'!H1759)</f>
        <v>4</v>
      </c>
      <c r="I158" s="1">
        <f>SUM('By Lot'!I1299,'By Lot'!I1316,'By Lot'!I1333,'By Lot'!I1350,'By Lot'!I1384,'By Lot'!I1571,'By Lot'!I1589,'By Lot'!I1606,'By Lot'!I1623,'By Lot'!I1640,'By Lot'!I1657,'By Lot'!I1759)</f>
        <v>4</v>
      </c>
      <c r="J158" s="1">
        <f>SUM('By Lot'!J1299,'By Lot'!J1316,'By Lot'!J1333,'By Lot'!J1350,'By Lot'!J1384,'By Lot'!J1571,'By Lot'!J1589,'By Lot'!J1606,'By Lot'!J1623,'By Lot'!J1640,'By Lot'!J1657,'By Lot'!J1759)</f>
        <v>1</v>
      </c>
      <c r="K158" s="1">
        <f>SUM('By Lot'!K1299,'By Lot'!K1316,'By Lot'!K1333,'By Lot'!K1350,'By Lot'!K1384,'By Lot'!K1571,'By Lot'!K1589,'By Lot'!K1606,'By Lot'!K1623,'By Lot'!K1640,'By Lot'!K1657,'By Lot'!K1759)</f>
        <v>0</v>
      </c>
      <c r="L158" s="1">
        <f>SUM('By Lot'!L1299,'By Lot'!L1316,'By Lot'!L1333,'By Lot'!L1350,'By Lot'!L1384,'By Lot'!L1571,'By Lot'!L1589,'By Lot'!L1606,'By Lot'!L1623,'By Lot'!L1640,'By Lot'!L1657,'By Lot'!L1759)</f>
        <v>0</v>
      </c>
      <c r="M158" s="18">
        <f>SUM('By Lot'!M1299,'By Lot'!M1316,'By Lot'!M1333,'By Lot'!M1350,'By Lot'!M1384,'By Lot'!M1571,'By Lot'!M1589,'By Lot'!M1606,'By Lot'!M1623,'By Lot'!M1640,'By Lot'!M1657,'By Lot'!M1759)</f>
        <v>4</v>
      </c>
      <c r="N158" s="17">
        <f t="shared" si="57"/>
        <v>0</v>
      </c>
      <c r="O158" s="1">
        <f t="shared" si="58"/>
        <v>5</v>
      </c>
      <c r="P158" s="19">
        <f t="shared" si="59"/>
        <v>1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7"/>
      <c r="B159" s="14" t="s">
        <v>44</v>
      </c>
      <c r="C159" s="14">
        <f>SUM('By Lot'!C1300,'By Lot'!C1317,'By Lot'!C1334,'By Lot'!C1351,'By Lot'!C1385,'By Lot'!C1572,'By Lot'!C1590,'By Lot'!C1607,'By Lot'!C1624,'By Lot'!C1641,'By Lot'!C1658,'By Lot'!C1760)</f>
        <v>10</v>
      </c>
      <c r="D159" s="17">
        <f>SUM('By Lot'!D1300,'By Lot'!D1317,'By Lot'!D1334,'By Lot'!D1351,'By Lot'!D1385,'By Lot'!D1572,'By Lot'!D1590,'By Lot'!D1607,'By Lot'!D1624,'By Lot'!D1641,'By Lot'!D1658,'By Lot'!D1760)</f>
        <v>9</v>
      </c>
      <c r="E159" s="1">
        <f>SUM('By Lot'!E1300,'By Lot'!E1317,'By Lot'!E1334,'By Lot'!E1351,'By Lot'!E1385,'By Lot'!E1572,'By Lot'!E1590,'By Lot'!E1607,'By Lot'!E1624,'By Lot'!E1641,'By Lot'!E1658,'By Lot'!E1760)</f>
        <v>7</v>
      </c>
      <c r="F159" s="1">
        <f>SUM('By Lot'!F1300,'By Lot'!F1317,'By Lot'!F1334,'By Lot'!F1351,'By Lot'!F1385,'By Lot'!F1572,'By Lot'!F1590,'By Lot'!F1607,'By Lot'!F1624,'By Lot'!F1641,'By Lot'!F1658,'By Lot'!F1760)</f>
        <v>9</v>
      </c>
      <c r="G159" s="1">
        <f>SUM('By Lot'!G1300,'By Lot'!G1317,'By Lot'!G1334,'By Lot'!G1351,'By Lot'!G1385,'By Lot'!G1572,'By Lot'!G1590,'By Lot'!G1607,'By Lot'!G1624,'By Lot'!G1641,'By Lot'!G1658,'By Lot'!G1760)</f>
        <v>8</v>
      </c>
      <c r="H159" s="1">
        <f>SUM('By Lot'!H1300,'By Lot'!H1317,'By Lot'!H1334,'By Lot'!H1351,'By Lot'!H1385,'By Lot'!H1572,'By Lot'!H1590,'By Lot'!H1607,'By Lot'!H1624,'By Lot'!H1641,'By Lot'!H1658,'By Lot'!H1760)</f>
        <v>8</v>
      </c>
      <c r="I159" s="1">
        <f>SUM('By Lot'!I1300,'By Lot'!I1317,'By Lot'!I1334,'By Lot'!I1351,'By Lot'!I1385,'By Lot'!I1572,'By Lot'!I1590,'By Lot'!I1607,'By Lot'!I1624,'By Lot'!I1641,'By Lot'!I1658,'By Lot'!I1760)</f>
        <v>7</v>
      </c>
      <c r="J159" s="1">
        <f>SUM('By Lot'!J1300,'By Lot'!J1317,'By Lot'!J1334,'By Lot'!J1351,'By Lot'!J1385,'By Lot'!J1572,'By Lot'!J1590,'By Lot'!J1607,'By Lot'!J1624,'By Lot'!J1641,'By Lot'!J1658,'By Lot'!J1760)</f>
        <v>4</v>
      </c>
      <c r="K159" s="1">
        <f>SUM('By Lot'!K1300,'By Lot'!K1317,'By Lot'!K1334,'By Lot'!K1351,'By Lot'!K1385,'By Lot'!K1572,'By Lot'!K1590,'By Lot'!K1607,'By Lot'!K1624,'By Lot'!K1641,'By Lot'!K1658,'By Lot'!K1760)</f>
        <v>4</v>
      </c>
      <c r="L159" s="1">
        <f>SUM('By Lot'!L1300,'By Lot'!L1317,'By Lot'!L1334,'By Lot'!L1351,'By Lot'!L1385,'By Lot'!L1572,'By Lot'!L1590,'By Lot'!L1607,'By Lot'!L1624,'By Lot'!L1641,'By Lot'!L1658,'By Lot'!L1760)</f>
        <v>4</v>
      </c>
      <c r="M159" s="18">
        <f>SUM('By Lot'!M1300,'By Lot'!M1317,'By Lot'!M1334,'By Lot'!M1351,'By Lot'!M1385,'By Lot'!M1572,'By Lot'!M1590,'By Lot'!M1607,'By Lot'!M1624,'By Lot'!M1641,'By Lot'!M1658,'By Lot'!M1760)</f>
        <v>4</v>
      </c>
      <c r="N159" s="17">
        <f t="shared" si="57"/>
        <v>4</v>
      </c>
      <c r="O159" s="1">
        <f t="shared" si="58"/>
        <v>6</v>
      </c>
      <c r="P159" s="19">
        <f t="shared" si="59"/>
        <v>0.6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26"/>
      <c r="B160" s="21" t="s">
        <v>45</v>
      </c>
      <c r="C160" s="65">
        <f t="shared" ref="C160:M160" si="61">SUM(C150:C159)</f>
        <v>1098</v>
      </c>
      <c r="D160" s="159">
        <f t="shared" si="61"/>
        <v>703</v>
      </c>
      <c r="E160" s="160">
        <f t="shared" si="61"/>
        <v>482</v>
      </c>
      <c r="F160" s="160">
        <f t="shared" si="61"/>
        <v>250</v>
      </c>
      <c r="G160" s="160">
        <f t="shared" si="61"/>
        <v>134</v>
      </c>
      <c r="H160" s="160">
        <f t="shared" si="61"/>
        <v>121</v>
      </c>
      <c r="I160" s="160">
        <f t="shared" si="61"/>
        <v>119</v>
      </c>
      <c r="J160" s="160">
        <f t="shared" si="61"/>
        <v>101</v>
      </c>
      <c r="K160" s="160">
        <f t="shared" si="61"/>
        <v>103</v>
      </c>
      <c r="L160" s="160">
        <f t="shared" si="61"/>
        <v>112</v>
      </c>
      <c r="M160" s="161">
        <f t="shared" si="61"/>
        <v>135</v>
      </c>
      <c r="N160" s="22">
        <f t="shared" si="57"/>
        <v>101</v>
      </c>
      <c r="O160" s="23">
        <f t="shared" si="58"/>
        <v>997</v>
      </c>
      <c r="P160" s="25">
        <f t="shared" si="59"/>
        <v>0.90801457194899815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5" t="s">
        <v>198</v>
      </c>
      <c r="B161" s="110" t="s">
        <v>29</v>
      </c>
      <c r="C161" s="194">
        <f>SUM('By Lot'!C1847,'By Lot'!C1864,'By Lot'!C1881,'By Lot'!C1915,
'By Lot'!C1932,'By Lot'!C1949,'By Lot'!C1966,'By Lot'!C1983, 'By Lot'!C1898,'By Structure'!C62)</f>
        <v>423</v>
      </c>
      <c r="D161" s="190">
        <f>SUM('By Lot'!D1847,'By Lot'!D1864,'By Lot'!D1881,'By Lot'!D1915,
'By Lot'!D1932,'By Lot'!D1949,'By Lot'!D1966,'By Lot'!D1983, 'By Lot'!D1898,'By Structure'!D62)</f>
        <v>243</v>
      </c>
      <c r="E161" s="190">
        <f>SUM('By Lot'!E1847,'By Lot'!E1864,'By Lot'!E1881,'By Lot'!E1915,
'By Lot'!E1932,'By Lot'!E1949,'By Lot'!E1966,'By Lot'!E1983, 'By Lot'!E1898,'By Structure'!E62)</f>
        <v>20</v>
      </c>
      <c r="F161" s="190">
        <f>SUM('By Lot'!F1847,'By Lot'!F1864,'By Lot'!F1881,'By Lot'!F1915,
'By Lot'!F1932,'By Lot'!F1949,'By Lot'!F1966,'By Lot'!F1983, 'By Lot'!F1898,'By Structure'!F62)</f>
        <v>7</v>
      </c>
      <c r="G161" s="190">
        <f>SUM('By Lot'!G1847,'By Lot'!G1864,'By Lot'!G1881,'By Lot'!G1915,
'By Lot'!G1932,'By Lot'!G1949,'By Lot'!G1966,'By Lot'!G1983, 'By Lot'!G1898,'By Structure'!G62)</f>
        <v>5</v>
      </c>
      <c r="H161" s="190">
        <f>SUM('By Lot'!H1847,'By Lot'!H1864,'By Lot'!H1881,'By Lot'!H1915,
'By Lot'!H1932,'By Lot'!H1949,'By Lot'!H1966,'By Lot'!H1983, 'By Lot'!H1898,'By Structure'!H62)</f>
        <v>5</v>
      </c>
      <c r="I161" s="190">
        <f>SUM('By Lot'!I1847,'By Lot'!I1864,'By Lot'!I1881,'By Lot'!I1915,
'By Lot'!I1932,'By Lot'!I1949,'By Lot'!I1966,'By Lot'!I1983, 'By Lot'!I1898,'By Structure'!I62)</f>
        <v>3</v>
      </c>
      <c r="J161" s="190">
        <f>SUM('By Lot'!J1847,'By Lot'!J1864,'By Lot'!J1881,'By Lot'!J1915,
'By Lot'!J1932,'By Lot'!J1949,'By Lot'!J1966,'By Lot'!J1983, 'By Lot'!J1898,'By Structure'!J62)</f>
        <v>15</v>
      </c>
      <c r="K161" s="190">
        <f>SUM('By Lot'!K1847,'By Lot'!K1864,'By Lot'!K1881,'By Lot'!K1915,
'By Lot'!K1932,'By Lot'!K1949,'By Lot'!K1966,'By Lot'!K1983, 'By Lot'!K1898,'By Structure'!K62)</f>
        <v>24</v>
      </c>
      <c r="L161" s="190">
        <f>SUM('By Lot'!L1847,'By Lot'!L1864,'By Lot'!L1881,'By Lot'!L1915,
'By Lot'!L1932,'By Lot'!L1949,'By Lot'!L1966,'By Lot'!L1983, 'By Lot'!L1898,'By Structure'!L62)</f>
        <v>58</v>
      </c>
      <c r="M161" s="191">
        <f>SUM('By Lot'!M1847,'By Lot'!M1864,'By Lot'!M1881,'By Lot'!M1915,
'By Lot'!M1932,'By Lot'!M1949,'By Lot'!M1966,'By Lot'!M1983, 'By Lot'!M1898,'By Structure'!M62)</f>
        <v>92</v>
      </c>
      <c r="N161" s="1">
        <f t="shared" si="57"/>
        <v>3</v>
      </c>
      <c r="O161" s="1">
        <f t="shared" si="58"/>
        <v>420</v>
      </c>
      <c r="P161" s="19">
        <f t="shared" si="59"/>
        <v>0.99290780141843971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4" t="s">
        <v>32</v>
      </c>
      <c r="B162" s="110" t="s">
        <v>31</v>
      </c>
      <c r="C162" s="187">
        <f>SUM('By Lot'!C1848,'By Lot'!C1865,'By Lot'!C1882,'By Lot'!C1916,
'By Lot'!C1933,'By Lot'!C1950,'By Lot'!C1967,'By Lot'!C1984,'By Lot'!C1899,
'By Structure'!C63)</f>
        <v>556</v>
      </c>
      <c r="D162" s="167">
        <f>SUM('By Lot'!D1848,'By Lot'!D1865,'By Lot'!D1882,'By Lot'!D1916,
'By Lot'!D1933,'By Lot'!D1950,'By Lot'!D1967,'By Lot'!D1984,'By Lot'!D1899,
'By Structure'!D63)</f>
        <v>92</v>
      </c>
      <c r="E162" s="167">
        <f>SUM('By Lot'!E1848,'By Lot'!E1865,'By Lot'!E1882,'By Lot'!E1916,
'By Lot'!E1933,'By Lot'!E1950,'By Lot'!E1967,'By Lot'!E1984,'By Lot'!E1899,
'By Structure'!E63)</f>
        <v>0</v>
      </c>
      <c r="F162" s="167">
        <f>SUM('By Lot'!F1848,'By Lot'!F1865,'By Lot'!F1882,'By Lot'!F1916,
'By Lot'!F1933,'By Lot'!F1950,'By Lot'!F1967,'By Lot'!F1984,'By Lot'!F1899,
'By Structure'!F63)</f>
        <v>1</v>
      </c>
      <c r="G162" s="167">
        <f>SUM('By Lot'!G1848,'By Lot'!G1865,'By Lot'!G1882,'By Lot'!G1916,
'By Lot'!G1933,'By Lot'!G1950,'By Lot'!G1967,'By Lot'!G1984,'By Lot'!G1899,
'By Structure'!G63)</f>
        <v>0</v>
      </c>
      <c r="H162" s="167">
        <f>SUM('By Lot'!H1848,'By Lot'!H1865,'By Lot'!H1882,'By Lot'!H1916,
'By Lot'!H1933,'By Lot'!H1950,'By Lot'!H1967,'By Lot'!H1984,'By Lot'!H1899,
'By Structure'!H63)</f>
        <v>3</v>
      </c>
      <c r="I162" s="167">
        <f>SUM('By Lot'!I1848,'By Lot'!I1865,'By Lot'!I1882,'By Lot'!I1916,
'By Lot'!I1933,'By Lot'!I1950,'By Lot'!I1967,'By Lot'!I1984,'By Lot'!I1899,
'By Structure'!I63)</f>
        <v>8</v>
      </c>
      <c r="J162" s="167">
        <f>SUM('By Lot'!J1848,'By Lot'!J1865,'By Lot'!J1882,'By Lot'!J1916,
'By Lot'!J1933,'By Lot'!J1950,'By Lot'!J1967,'By Lot'!J1984,'By Lot'!J1899,
'By Structure'!J63)</f>
        <v>25</v>
      </c>
      <c r="K162" s="167">
        <f>SUM('By Lot'!K1848,'By Lot'!K1865,'By Lot'!K1882,'By Lot'!K1916,
'By Lot'!K1933,'By Lot'!K1950,'By Lot'!K1967,'By Lot'!K1984,'By Lot'!K1899,
'By Structure'!K63)</f>
        <v>78</v>
      </c>
      <c r="L162" s="167">
        <f>SUM('By Lot'!L1848,'By Lot'!L1865,'By Lot'!L1882,'By Lot'!L1916,
'By Lot'!L1933,'By Lot'!L1950,'By Lot'!L1967,'By Lot'!L1984,'By Lot'!L1899,
'By Structure'!L63)</f>
        <v>178</v>
      </c>
      <c r="M162" s="186">
        <f>SUM('By Lot'!M1848,'By Lot'!M1865,'By Lot'!M1882,'By Lot'!M1916,
'By Lot'!M1933,'By Lot'!M1950,'By Lot'!M1967,'By Lot'!M1984,'By Lot'!M1899,
'By Structure'!M63)</f>
        <v>308</v>
      </c>
      <c r="N162" s="1">
        <f t="shared" si="57"/>
        <v>0</v>
      </c>
      <c r="O162" s="1">
        <f t="shared" si="58"/>
        <v>556</v>
      </c>
      <c r="P162" s="19">
        <f t="shared" si="59"/>
        <v>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4" t="s">
        <v>206</v>
      </c>
      <c r="B163" s="110" t="s">
        <v>34</v>
      </c>
      <c r="C163" s="187">
        <f>SUM('By Lot'!C1849,'By Lot'!C1866,'By Lot'!C1883,'By Lot'!C1917,
'By Lot'!C1934,'By Lot'!C1951,'By Lot'!C1968,'By Lot'!C1985,'By Lot'!C1900,
'By Structure'!C64)</f>
        <v>428</v>
      </c>
      <c r="D163" s="167">
        <f>SUM('By Lot'!D1849,'By Lot'!D1866,'By Lot'!D1883,'By Lot'!D1917,
'By Lot'!D1934,'By Lot'!D1951,'By Lot'!D1968,'By Lot'!D1985,'By Lot'!D1900,
'By Structure'!D64)</f>
        <v>80</v>
      </c>
      <c r="E163" s="167">
        <f>SUM('By Lot'!E1849,'By Lot'!E1866,'By Lot'!E1883,'By Lot'!E1917,
'By Lot'!E1934,'By Lot'!E1951,'By Lot'!E1968,'By Lot'!E1985,'By Lot'!E1900,
'By Structure'!E64)</f>
        <v>42</v>
      </c>
      <c r="F163" s="167">
        <f>SUM('By Lot'!F1849,'By Lot'!F1866,'By Lot'!F1883,'By Lot'!F1917,
'By Lot'!F1934,'By Lot'!F1951,'By Lot'!F1968,'By Lot'!F1985,'By Lot'!F1900,
'By Structure'!F64)</f>
        <v>23</v>
      </c>
      <c r="G163" s="167">
        <f>SUM('By Lot'!G1849,'By Lot'!G1866,'By Lot'!G1883,'By Lot'!G1917,
'By Lot'!G1934,'By Lot'!G1951,'By Lot'!G1968,'By Lot'!G1985,'By Lot'!G1900,
'By Structure'!G64)</f>
        <v>2</v>
      </c>
      <c r="H163" s="167">
        <f>SUM('By Lot'!H1849,'By Lot'!H1866,'By Lot'!H1883,'By Lot'!H1917,
'By Lot'!H1934,'By Lot'!H1951,'By Lot'!H1968,'By Lot'!H1985,'By Lot'!H1900,
'By Structure'!H64)</f>
        <v>2</v>
      </c>
      <c r="I163" s="167">
        <f>SUM('By Lot'!I1849,'By Lot'!I1866,'By Lot'!I1883,'By Lot'!I1917,
'By Lot'!I1934,'By Lot'!I1951,'By Lot'!I1968,'By Lot'!I1985,'By Lot'!I1900,
'By Structure'!I64)</f>
        <v>1</v>
      </c>
      <c r="J163" s="167">
        <f>SUM('By Lot'!J1849,'By Lot'!J1866,'By Lot'!J1883,'By Lot'!J1917,
'By Lot'!J1934,'By Lot'!J1951,'By Lot'!J1968,'By Lot'!J1985,'By Lot'!J1900,
'By Structure'!J64)</f>
        <v>13</v>
      </c>
      <c r="K163" s="167">
        <f>SUM('By Lot'!K1849,'By Lot'!K1866,'By Lot'!K1883,'By Lot'!K1917,
'By Lot'!K1934,'By Lot'!K1951,'By Lot'!K1968,'By Lot'!K1985,'By Lot'!K1900,
'By Structure'!K64)</f>
        <v>40</v>
      </c>
      <c r="L163" s="167">
        <f>SUM('By Lot'!L1849,'By Lot'!L1866,'By Lot'!L1883,'By Lot'!L1917,
'By Lot'!L1934,'By Lot'!L1951,'By Lot'!L1968,'By Lot'!L1985,'By Lot'!L1900,
'By Structure'!L64)</f>
        <v>52</v>
      </c>
      <c r="M163" s="186">
        <f>SUM('By Lot'!M1849,'By Lot'!M1866,'By Lot'!M1883,'By Lot'!M1917,
'By Lot'!M1934,'By Lot'!M1951,'By Lot'!M1968,'By Lot'!M1985,'By Lot'!M1900,
'By Structure'!M64)</f>
        <v>86</v>
      </c>
      <c r="N163" s="1">
        <f t="shared" si="57"/>
        <v>1</v>
      </c>
      <c r="O163" s="1">
        <f t="shared" si="58"/>
        <v>427</v>
      </c>
      <c r="P163" s="19">
        <f t="shared" si="59"/>
        <v>0.99766355140186913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4"/>
      <c r="B164" s="110" t="s">
        <v>37</v>
      </c>
      <c r="C164" s="187">
        <f>SUM('By Lot'!C1850:C1851,'By Lot'!C1867:C1868,'By Lot'!C1884:C1885,'By Lot'!C1918:C1919,
'By Lot'!C1935:C1936,'By Lot'!C1952:C1953,'By Lot'!C1969:C1970,'By Lot'!C1986:C1987,'By Lot'!C1901:C1902,'By Structure'!C65)</f>
        <v>89</v>
      </c>
      <c r="D164" s="167">
        <f>SUM('By Lot'!D1850:D1851,'By Lot'!D1867:D1868,'By Lot'!D1884:D1885,'By Lot'!D1918:D1919,
'By Lot'!D1935:D1936,'By Lot'!D1952:D1953,'By Lot'!D1969:D1970,'By Lot'!D1986:D1987,'By Lot'!D1901:D1902,'By Structure'!D65)</f>
        <v>54</v>
      </c>
      <c r="E164" s="167">
        <f>SUM('By Lot'!E1850:E1851,'By Lot'!E1867:E1868,'By Lot'!E1884:E1885,'By Lot'!E1918:E1919,
'By Lot'!E1935:E1936,'By Lot'!E1952:E1953,'By Lot'!E1969:E1970,'By Lot'!E1986:E1987,'By Lot'!E1901:E1902,'By Structure'!E65)</f>
        <v>40</v>
      </c>
      <c r="F164" s="167">
        <f>SUM('By Lot'!F1850:F1851,'By Lot'!F1867:F1868,'By Lot'!F1884:F1885,'By Lot'!F1918:F1919,
'By Lot'!F1935:F1936,'By Lot'!F1952:F1953,'By Lot'!F1969:F1970,'By Lot'!F1986:F1987,'By Lot'!F1901:F1902,'By Structure'!F65)</f>
        <v>22</v>
      </c>
      <c r="G164" s="167">
        <f>SUM('By Lot'!G1850:G1851,'By Lot'!G1867:G1868,'By Lot'!G1884:G1885,'By Lot'!G1918:G1919,
'By Lot'!G1935:G1936,'By Lot'!G1952:G1953,'By Lot'!G1969:G1970,'By Lot'!G1986:G1987,'By Lot'!G1901:G1902,'By Structure'!G65)</f>
        <v>2</v>
      </c>
      <c r="H164" s="167">
        <f>SUM('By Lot'!H1850:H1851,'By Lot'!H1867:H1868,'By Lot'!H1884:H1885,'By Lot'!H1918:H1919,
'By Lot'!H1935:H1936,'By Lot'!H1952:H1953,'By Lot'!H1969:H1970,'By Lot'!H1986:H1987,'By Lot'!H1901:H1902,'By Structure'!H65)</f>
        <v>3</v>
      </c>
      <c r="I164" s="167">
        <f>SUM('By Lot'!I1850:I1851,'By Lot'!I1867:I1868,'By Lot'!I1884:I1885,'By Lot'!I1918:I1919,
'By Lot'!I1935:I1936,'By Lot'!I1952:I1953,'By Lot'!I1969:I1970,'By Lot'!I1986:I1987,'By Lot'!I1901:I1902,'By Structure'!I65)</f>
        <v>3</v>
      </c>
      <c r="J164" s="167">
        <f>SUM('By Lot'!J1850:J1851,'By Lot'!J1867:J1868,'By Lot'!J1884:J1885,'By Lot'!J1918:J1919,
'By Lot'!J1935:J1936,'By Lot'!J1952:J1953,'By Lot'!J1969:J1970,'By Lot'!J1986:J1987,'By Lot'!J1901:J1902,'By Structure'!J65)</f>
        <v>11</v>
      </c>
      <c r="K164" s="167">
        <f>SUM('By Lot'!K1850:K1851,'By Lot'!K1867:K1868,'By Lot'!K1884:K1885,'By Lot'!K1918:K1919,
'By Lot'!K1935:K1936,'By Lot'!K1952:K1953,'By Lot'!K1969:K1970,'By Lot'!K1986:K1987,'By Lot'!K1901:K1902,'By Structure'!K65)</f>
        <v>3</v>
      </c>
      <c r="L164" s="167">
        <f>SUM('By Lot'!L1850:L1851,'By Lot'!L1867:L1868,'By Lot'!L1884:L1885,'By Lot'!L1918:L1919,
'By Lot'!L1935:L1936,'By Lot'!L1952:L1953,'By Lot'!L1969:L1970,'By Lot'!L1986:L1987,'By Lot'!L1901:L1902,'By Structure'!L65)</f>
        <v>14</v>
      </c>
      <c r="M164" s="186">
        <f>SUM('By Lot'!M1850:M1851,'By Lot'!M1867:M1868,'By Lot'!M1884:M1885,'By Lot'!M1918:M1919,
'By Lot'!M1935:M1936,'By Lot'!M1952:M1953,'By Lot'!M1969:M1970,'By Lot'!M1986:M1987,'By Lot'!M1901:M1902,'By Structure'!M65)</f>
        <v>24</v>
      </c>
      <c r="N164" s="1">
        <f t="shared" si="57"/>
        <v>2</v>
      </c>
      <c r="O164" s="1">
        <f t="shared" si="58"/>
        <v>87</v>
      </c>
      <c r="P164" s="19">
        <f t="shared" si="59"/>
        <v>0.97752808988764039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4"/>
      <c r="B165" s="110" t="s">
        <v>39</v>
      </c>
      <c r="C165" s="187">
        <f>SUM('By Lot'!C1852,'By Lot'!C1869,'By Lot'!C1886,'By Lot'!C1920,
'By Lot'!C1937,'By Lot'!C1954,'By Lot'!C1971,'By Lot'!C1988,'By Lot'!C1903,'By Structure'!C66)</f>
        <v>134</v>
      </c>
      <c r="D165" s="167">
        <f>SUM('By Lot'!D1852,'By Lot'!D1869,'By Lot'!D1886,'By Lot'!D1920,
'By Lot'!D1937,'By Lot'!D1954,'By Lot'!D1971,'By Lot'!D1988,'By Lot'!D1903,'By Structure'!D66)</f>
        <v>126</v>
      </c>
      <c r="E165" s="167">
        <f>SUM('By Lot'!E1852,'By Lot'!E1869,'By Lot'!E1886,'By Lot'!E1920,
'By Lot'!E1937,'By Lot'!E1954,'By Lot'!E1971,'By Lot'!E1988,'By Lot'!E1903,'By Structure'!E66)</f>
        <v>108</v>
      </c>
      <c r="F165" s="167">
        <f>SUM('By Lot'!F1852,'By Lot'!F1869,'By Lot'!F1886,'By Lot'!F1920,
'By Lot'!F1937,'By Lot'!F1954,'By Lot'!F1971,'By Lot'!F1988,'By Lot'!F1903,'By Structure'!F66)</f>
        <v>102</v>
      </c>
      <c r="G165" s="167">
        <f>SUM('By Lot'!G1852,'By Lot'!G1869,'By Lot'!G1886,'By Lot'!G1920,
'By Lot'!G1937,'By Lot'!G1954,'By Lot'!G1971,'By Lot'!G1988,'By Lot'!G1903,'By Structure'!G66)</f>
        <v>84</v>
      </c>
      <c r="H165" s="167">
        <f>SUM('By Lot'!H1852,'By Lot'!H1869,'By Lot'!H1886,'By Lot'!H1920,
'By Lot'!H1937,'By Lot'!H1954,'By Lot'!H1971,'By Lot'!H1988,'By Lot'!H1903,'By Structure'!H66)</f>
        <v>73</v>
      </c>
      <c r="I165" s="167">
        <f>SUM('By Lot'!I1852,'By Lot'!I1869,'By Lot'!I1886,'By Lot'!I1920,
'By Lot'!I1937,'By Lot'!I1954,'By Lot'!I1971,'By Lot'!I1988,'By Lot'!I1903,'By Structure'!I66)</f>
        <v>63</v>
      </c>
      <c r="J165" s="167">
        <f>SUM('By Lot'!J1852,'By Lot'!J1869,'By Lot'!J1886,'By Lot'!J1920,
'By Lot'!J1937,'By Lot'!J1954,'By Lot'!J1971,'By Lot'!J1988,'By Lot'!J1903,'By Structure'!J66)</f>
        <v>67</v>
      </c>
      <c r="K165" s="167">
        <f>SUM('By Lot'!K1852,'By Lot'!K1869,'By Lot'!K1886,'By Lot'!K1920,
'By Lot'!K1937,'By Lot'!K1954,'By Lot'!K1971,'By Lot'!K1988,'By Lot'!K1903,'By Structure'!K66)</f>
        <v>69</v>
      </c>
      <c r="L165" s="167">
        <f>SUM('By Lot'!L1852,'By Lot'!L1869,'By Lot'!L1886,'By Lot'!L1920,
'By Lot'!L1937,'By Lot'!L1954,'By Lot'!L1971,'By Lot'!L1988,'By Lot'!L1903,'By Structure'!L66)</f>
        <v>72</v>
      </c>
      <c r="M165" s="186">
        <f>SUM('By Lot'!M1852,'By Lot'!M1869,'By Lot'!M1886,'By Lot'!M1920,
'By Lot'!M1937,'By Lot'!M1954,'By Lot'!M1971,'By Lot'!M1988,'By Lot'!M1903,'By Structure'!M66)</f>
        <v>77</v>
      </c>
      <c r="N165" s="1">
        <f t="shared" si="57"/>
        <v>63</v>
      </c>
      <c r="O165" s="1">
        <f t="shared" si="58"/>
        <v>71</v>
      </c>
      <c r="P165" s="19">
        <f t="shared" si="59"/>
        <v>0.52985074626865669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4"/>
      <c r="B166" s="110" t="s">
        <v>40</v>
      </c>
      <c r="C166" s="187">
        <f>SUM('By Lot'!C1853:C1858,'By Lot'!C1870:C1875,'By Lot'!C1887:C1892,'By Lot'!C1921:C1926,
'By Lot'!C1938:C1943,'By Lot'!C1955:C1960,'By Lot'!C1972:C1977,'By Lot'!C1989:C1994,'By Lot'!C1904:C1909, 'By Structure'!C67)</f>
        <v>133</v>
      </c>
      <c r="D166" s="167">
        <f>SUM('By Lot'!D1853:D1858,'By Lot'!D1870:D1875,'By Lot'!D1887:D1892,'By Lot'!D1921:D1926,
'By Lot'!D1938:D1943,'By Lot'!D1955:D1960,'By Lot'!D1972:D1977,'By Lot'!D1989:D1994,'By Lot'!D1904:D1909, 'By Structure'!D67)</f>
        <v>95</v>
      </c>
      <c r="E166" s="167">
        <f>SUM('By Lot'!E1853:E1858,'By Lot'!E1870:E1875,'By Lot'!E1887:E1892,'By Lot'!E1921:E1926,
'By Lot'!E1938:E1943,'By Lot'!E1955:E1960,'By Lot'!E1972:E1977,'By Lot'!E1989:E1994,'By Lot'!E1904:E1909, 'By Structure'!E67)</f>
        <v>68</v>
      </c>
      <c r="F166" s="167">
        <f>SUM('By Lot'!F1853:F1858,'By Lot'!F1870:F1875,'By Lot'!F1887:F1892,'By Lot'!F1921:F1926,
'By Lot'!F1938:F1943,'By Lot'!F1955:F1960,'By Lot'!F1972:F1977,'By Lot'!F1989:F1994,'By Lot'!F1904:F1909, 'By Structure'!F67)</f>
        <v>23</v>
      </c>
      <c r="G166" s="167">
        <f>SUM('By Lot'!G1853:G1858,'By Lot'!G1870:G1875,'By Lot'!G1887:G1892,'By Lot'!G1921:G1926,
'By Lot'!G1938:G1943,'By Lot'!G1955:G1960,'By Lot'!G1972:G1977,'By Lot'!G1989:G1994,'By Lot'!G1904:G1909, 'By Structure'!G67)</f>
        <v>13</v>
      </c>
      <c r="H166" s="167">
        <f>SUM('By Lot'!H1853:H1858,'By Lot'!H1870:H1875,'By Lot'!H1887:H1892,'By Lot'!H1921:H1926,
'By Lot'!H1938:H1943,'By Lot'!H1955:H1960,'By Lot'!H1972:H1977,'By Lot'!H1989:H1994,'By Lot'!H1904:H1909, 'By Structure'!H67)</f>
        <v>19</v>
      </c>
      <c r="I166" s="167">
        <f>SUM('By Lot'!I1853:I1858,'By Lot'!I1870:I1875,'By Lot'!I1887:I1892,'By Lot'!I1921:I1926,
'By Lot'!I1938:I1943,'By Lot'!I1955:I1960,'By Lot'!I1972:I1977,'By Lot'!I1989:I1994,'By Lot'!I1904:I1909, 'By Structure'!I67)</f>
        <v>24</v>
      </c>
      <c r="J166" s="167">
        <f>SUM('By Lot'!J1853:J1858,'By Lot'!J1870:J1875,'By Lot'!J1887:J1892,'By Lot'!J1921:J1926,
'By Lot'!J1938:J1943,'By Lot'!J1955:J1960,'By Lot'!J1972:J1977,'By Lot'!J1989:J1994,'By Lot'!J1904:J1909, 'By Structure'!J67)</f>
        <v>30</v>
      </c>
      <c r="K166" s="167">
        <f>SUM('By Lot'!K1853:K1858,'By Lot'!K1870:K1875,'By Lot'!K1887:K1892,'By Lot'!K1921:K1926,
'By Lot'!K1938:K1943,'By Lot'!K1955:K1960,'By Lot'!K1972:K1977,'By Lot'!K1989:K1994,'By Lot'!K1904:K1909, 'By Structure'!K67)</f>
        <v>32</v>
      </c>
      <c r="L166" s="167">
        <f>SUM('By Lot'!L1853:L1858,'By Lot'!L1870:L1875,'By Lot'!L1887:L1892,'By Lot'!L1921:L1926,
'By Lot'!L1938:L1943,'By Lot'!L1955:L1960,'By Lot'!L1972:L1977,'By Lot'!L1989:L1994,'By Lot'!L1904:L1909, 'By Structure'!L67)</f>
        <v>28</v>
      </c>
      <c r="M166" s="186">
        <f>SUM('By Lot'!M1853:M1858,'By Lot'!M1870:M1875,'By Lot'!M1887:M1892,'By Lot'!M1921:M1926,
'By Lot'!M1938:M1943,'By Lot'!M1955:M1960,'By Lot'!M1972:M1977,'By Lot'!M1989:M1994,'By Lot'!M1904:M1909, 'By Structure'!M67)</f>
        <v>52</v>
      </c>
      <c r="N166" s="1">
        <f t="shared" si="57"/>
        <v>13</v>
      </c>
      <c r="O166" s="1">
        <f t="shared" si="58"/>
        <v>120</v>
      </c>
      <c r="P166" s="19">
        <f t="shared" si="59"/>
        <v>0.90225563909774431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4"/>
      <c r="B167" s="110" t="s">
        <v>41</v>
      </c>
      <c r="C167" s="187">
        <f>SUM('By Lot'!C1859,'By Lot'!C1876,'By Lot'!C1893,'By Lot'!C1927,
'By Lot'!C1944,'By Lot'!C1961,'By Lot'!C1978,'By Lot'!C1995,'By Lot'!C1910,'By Structure'!C68)</f>
        <v>67</v>
      </c>
      <c r="D167" s="167">
        <f>SUM('By Lot'!D1859,'By Lot'!D1876,'By Lot'!D1893,'By Lot'!D1927,
'By Lot'!D1944,'By Lot'!D1961,'By Lot'!D1978,'By Lot'!D1995,'By Lot'!D1910,'By Structure'!D68)</f>
        <v>42</v>
      </c>
      <c r="E167" s="167">
        <f>SUM('By Lot'!E1859,'By Lot'!E1876,'By Lot'!E1893,'By Lot'!E1927,
'By Lot'!E1944,'By Lot'!E1961,'By Lot'!E1978,'By Lot'!E1995,'By Lot'!E1910,'By Structure'!E68)</f>
        <v>37</v>
      </c>
      <c r="F167" s="167">
        <f>SUM('By Lot'!F1859,'By Lot'!F1876,'By Lot'!F1893,'By Lot'!F1927,
'By Lot'!F1944,'By Lot'!F1961,'By Lot'!F1978,'By Lot'!F1995,'By Lot'!F1910,'By Structure'!F68)</f>
        <v>30</v>
      </c>
      <c r="G167" s="167">
        <f>SUM('By Lot'!G1859,'By Lot'!G1876,'By Lot'!G1893,'By Lot'!G1927,
'By Lot'!G1944,'By Lot'!G1961,'By Lot'!G1978,'By Lot'!G1995,'By Lot'!G1910,'By Structure'!G68)</f>
        <v>28</v>
      </c>
      <c r="H167" s="167">
        <f>SUM('By Lot'!H1859,'By Lot'!H1876,'By Lot'!H1893,'By Lot'!H1927,
'By Lot'!H1944,'By Lot'!H1961,'By Lot'!H1978,'By Lot'!H1995,'By Lot'!H1910,'By Structure'!H68)</f>
        <v>25</v>
      </c>
      <c r="I167" s="167">
        <f>SUM('By Lot'!I1859,'By Lot'!I1876,'By Lot'!I1893,'By Lot'!I1927,
'By Lot'!I1944,'By Lot'!I1961,'By Lot'!I1978,'By Lot'!I1995,'By Lot'!I1910,'By Structure'!I68)</f>
        <v>21</v>
      </c>
      <c r="J167" s="167">
        <f>SUM('By Lot'!J1859,'By Lot'!J1876,'By Lot'!J1893,'By Lot'!J1927,
'By Lot'!J1944,'By Lot'!J1961,'By Lot'!J1978,'By Lot'!J1995,'By Lot'!J1910,'By Structure'!J68)</f>
        <v>20</v>
      </c>
      <c r="K167" s="167">
        <f>SUM('By Lot'!K1859,'By Lot'!K1876,'By Lot'!K1893,'By Lot'!K1927,
'By Lot'!K1944,'By Lot'!K1961,'By Lot'!K1978,'By Lot'!K1995,'By Lot'!K1910,'By Structure'!K68)</f>
        <v>21</v>
      </c>
      <c r="L167" s="167">
        <f>SUM('By Lot'!L1859,'By Lot'!L1876,'By Lot'!L1893,'By Lot'!L1927,
'By Lot'!L1944,'By Lot'!L1961,'By Lot'!L1978,'By Lot'!L1995,'By Lot'!L1910,'By Structure'!L68)</f>
        <v>32</v>
      </c>
      <c r="M167" s="186">
        <f>SUM('By Lot'!M1859,'By Lot'!M1876,'By Lot'!M1893,'By Lot'!M1927,
'By Lot'!M1944,'By Lot'!M1961,'By Lot'!M1978,'By Lot'!M1995,'By Lot'!M1910,'By Structure'!M68)</f>
        <v>36</v>
      </c>
      <c r="N167" s="1">
        <f t="shared" si="57"/>
        <v>20</v>
      </c>
      <c r="O167" s="1">
        <f t="shared" si="58"/>
        <v>47</v>
      </c>
      <c r="P167" s="19">
        <f t="shared" si="59"/>
        <v>0.70149253731343286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4"/>
      <c r="B168" s="110" t="s">
        <v>42</v>
      </c>
      <c r="C168" s="187">
        <f>SUM('By Lot'!C1860,'By Lot'!C1877,'By Lot'!C1894,'By Lot'!C1928,
'By Lot'!C1945,'By Lot'!C1962,'By Lot'!C1979,'By Lot'!C1996,'By Structure'!C69)</f>
        <v>24</v>
      </c>
      <c r="D168" s="167">
        <f>SUM('By Lot'!D1860,'By Lot'!D1877,'By Lot'!D1894,'By Lot'!D1928,
'By Lot'!D1945,'By Lot'!D1962,'By Lot'!D1979,'By Lot'!D1996,'By Structure'!D69)</f>
        <v>14</v>
      </c>
      <c r="E168" s="167">
        <f>SUM('By Lot'!E1860,'By Lot'!E1877,'By Lot'!E1894,'By Lot'!E1928,
'By Lot'!E1945,'By Lot'!E1962,'By Lot'!E1979,'By Lot'!E1996,'By Structure'!E69)</f>
        <v>13</v>
      </c>
      <c r="F168" s="167">
        <f>SUM('By Lot'!F1860,'By Lot'!F1877,'By Lot'!F1894,'By Lot'!F1928,
'By Lot'!F1945,'By Lot'!F1962,'By Lot'!F1979,'By Lot'!F1996,'By Structure'!F69)</f>
        <v>10</v>
      </c>
      <c r="G168" s="167">
        <f>SUM('By Lot'!G1860,'By Lot'!G1877,'By Lot'!G1894,'By Lot'!G1928,
'By Lot'!G1945,'By Lot'!G1962,'By Lot'!G1979,'By Lot'!G1996,'By Structure'!G69)</f>
        <v>8</v>
      </c>
      <c r="H168" s="167">
        <f>SUM('By Lot'!H1860,'By Lot'!H1877,'By Lot'!H1894,'By Lot'!H1928,
'By Lot'!H1945,'By Lot'!H1962,'By Lot'!H1979,'By Lot'!H1996,'By Structure'!H69)</f>
        <v>8</v>
      </c>
      <c r="I168" s="167">
        <f>SUM('By Lot'!I1860,'By Lot'!I1877,'By Lot'!I1894,'By Lot'!I1928,
'By Lot'!I1945,'By Lot'!I1962,'By Lot'!I1979,'By Lot'!I1996,'By Structure'!I69)</f>
        <v>7</v>
      </c>
      <c r="J168" s="167">
        <f>SUM('By Lot'!J1860,'By Lot'!J1877,'By Lot'!J1894,'By Lot'!J1928,
'By Lot'!J1945,'By Lot'!J1962,'By Lot'!J1979,'By Lot'!J1996,'By Structure'!J69)</f>
        <v>8</v>
      </c>
      <c r="K168" s="167">
        <f>SUM('By Lot'!K1860,'By Lot'!K1877,'By Lot'!K1894,'By Lot'!K1928,
'By Lot'!K1945,'By Lot'!K1962,'By Lot'!K1979,'By Lot'!K1996,'By Structure'!K69)</f>
        <v>7</v>
      </c>
      <c r="L168" s="167">
        <f>SUM('By Lot'!L1860,'By Lot'!L1877,'By Lot'!L1894,'By Lot'!L1928,
'By Lot'!L1945,'By Lot'!L1962,'By Lot'!L1979,'By Lot'!L1996,'By Structure'!L69)</f>
        <v>6</v>
      </c>
      <c r="M168" s="186">
        <f>SUM('By Lot'!M1860,'By Lot'!M1877,'By Lot'!M1894,'By Lot'!M1928,
'By Lot'!M1945,'By Lot'!M1962,'By Lot'!M1979,'By Lot'!M1996,'By Structure'!M69)</f>
        <v>6</v>
      </c>
      <c r="N168" s="1">
        <f t="shared" si="57"/>
        <v>6</v>
      </c>
      <c r="O168" s="1">
        <f t="shared" si="58"/>
        <v>18</v>
      </c>
      <c r="P168" s="19">
        <f t="shared" si="59"/>
        <v>0.75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4"/>
      <c r="B169" s="110" t="s">
        <v>43</v>
      </c>
      <c r="C169" s="187">
        <f>SUM('By Lot'!C1861,'By Lot'!C1878,'By Lot'!C1895,'By Lot'!C1929,
'By Lot'!C1946,'By Lot'!C1963,'By Lot'!C1980,'By Lot'!C1997,'By Lot'!C1912,'By Structure'!C70)</f>
        <v>12</v>
      </c>
      <c r="D169" s="167">
        <f>SUM('By Lot'!D1861,'By Lot'!D1878,'By Lot'!D1895,'By Lot'!D1929,
'By Lot'!D1946,'By Lot'!D1963,'By Lot'!D1980,'By Lot'!D1997,'By Lot'!D1912,'By Structure'!D70)</f>
        <v>11</v>
      </c>
      <c r="E169" s="167">
        <f>SUM('By Lot'!E1861,'By Lot'!E1878,'By Lot'!E1895,'By Lot'!E1929,
'By Lot'!E1946,'By Lot'!E1963,'By Lot'!E1980,'By Lot'!E1997,'By Lot'!E1912,'By Structure'!E70)</f>
        <v>8</v>
      </c>
      <c r="F169" s="167">
        <f>SUM('By Lot'!F1861,'By Lot'!F1878,'By Lot'!F1895,'By Lot'!F1929,
'By Lot'!F1946,'By Lot'!F1963,'By Lot'!F1980,'By Lot'!F1997,'By Lot'!F1912,'By Structure'!F70)</f>
        <v>5</v>
      </c>
      <c r="G169" s="167">
        <f>SUM('By Lot'!G1861,'By Lot'!G1878,'By Lot'!G1895,'By Lot'!G1929,
'By Lot'!G1946,'By Lot'!G1963,'By Lot'!G1980,'By Lot'!G1997,'By Lot'!G1912,'By Structure'!G70)</f>
        <v>6</v>
      </c>
      <c r="H169" s="167">
        <f>SUM('By Lot'!H1861,'By Lot'!H1878,'By Lot'!H1895,'By Lot'!H1929,
'By Lot'!H1946,'By Lot'!H1963,'By Lot'!H1980,'By Lot'!H1997,'By Lot'!H1912,'By Structure'!H70)</f>
        <v>8</v>
      </c>
      <c r="I169" s="167">
        <f>SUM('By Lot'!I1861,'By Lot'!I1878,'By Lot'!I1895,'By Lot'!I1929,
'By Lot'!I1946,'By Lot'!I1963,'By Lot'!I1980,'By Lot'!I1997,'By Lot'!I1912,'By Structure'!I70)</f>
        <v>7</v>
      </c>
      <c r="J169" s="167">
        <f>SUM('By Lot'!J1861,'By Lot'!J1878,'By Lot'!J1895,'By Lot'!J1929,
'By Lot'!J1946,'By Lot'!J1963,'By Lot'!J1980,'By Lot'!J1997,'By Lot'!J1912,'By Structure'!J70)</f>
        <v>7</v>
      </c>
      <c r="K169" s="167">
        <f>SUM('By Lot'!K1861,'By Lot'!K1878,'By Lot'!K1895,'By Lot'!K1929,
'By Lot'!K1946,'By Lot'!K1963,'By Lot'!K1980,'By Lot'!K1997,'By Lot'!K1912,'By Structure'!K70)</f>
        <v>6</v>
      </c>
      <c r="L169" s="167">
        <f>SUM('By Lot'!L1861,'By Lot'!L1878,'By Lot'!L1895,'By Lot'!L1929,
'By Lot'!L1946,'By Lot'!L1963,'By Lot'!L1980,'By Lot'!L1997,'By Lot'!L1912,'By Structure'!L70)</f>
        <v>6</v>
      </c>
      <c r="M169" s="186">
        <f>SUM('By Lot'!M1861,'By Lot'!M1878,'By Lot'!M1895,'By Lot'!M1929,
'By Lot'!M1946,'By Lot'!M1963,'By Lot'!M1980,'By Lot'!M1997,'By Lot'!M1912,'By Structure'!M70)</f>
        <v>7</v>
      </c>
      <c r="N169" s="1">
        <f t="shared" si="57"/>
        <v>5</v>
      </c>
      <c r="O169" s="1">
        <f t="shared" si="58"/>
        <v>7</v>
      </c>
      <c r="P169" s="19">
        <f t="shared" si="59"/>
        <v>0.58333333333333337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4"/>
      <c r="B170" s="110" t="s">
        <v>44</v>
      </c>
      <c r="C170" s="195">
        <f>SUM('By Lot'!C1862,'By Lot'!C1879,'By Lot'!C1896,'By Lot'!C1930,
'By Lot'!C1947,'By Lot'!C1964,'By Lot'!C1981,'By Lot'!C1998,'By Lot'!C1913,'By Structure'!C71)</f>
        <v>12</v>
      </c>
      <c r="D170" s="192">
        <f>SUM('By Lot'!D1862,'By Lot'!D1879,'By Lot'!D1896,'By Lot'!D1930,
'By Lot'!D1947,'By Lot'!D1964,'By Lot'!D1981,'By Lot'!D1998,'By Lot'!D1913,'By Structure'!D71)</f>
        <v>6</v>
      </c>
      <c r="E170" s="192">
        <f>SUM('By Lot'!E1862,'By Lot'!E1879,'By Lot'!E1896,'By Lot'!E1930,
'By Lot'!E1947,'By Lot'!E1964,'By Lot'!E1981,'By Lot'!E1998,'By Lot'!E1913,'By Structure'!E71)</f>
        <v>7</v>
      </c>
      <c r="F170" s="192">
        <f>SUM('By Lot'!F1862,'By Lot'!F1879,'By Lot'!F1896,'By Lot'!F1930,
'By Lot'!F1947,'By Lot'!F1964,'By Lot'!F1981,'By Lot'!F1998,'By Lot'!F1913,'By Structure'!F71)</f>
        <v>1</v>
      </c>
      <c r="G170" s="192">
        <f>SUM('By Lot'!G1862,'By Lot'!G1879,'By Lot'!G1896,'By Lot'!G1930,
'By Lot'!G1947,'By Lot'!G1964,'By Lot'!G1981,'By Lot'!G1998,'By Lot'!G1913,'By Structure'!G71)</f>
        <v>2</v>
      </c>
      <c r="H170" s="192">
        <f>SUM('By Lot'!H1862,'By Lot'!H1879,'By Lot'!H1896,'By Lot'!H1930,
'By Lot'!H1947,'By Lot'!H1964,'By Lot'!H1981,'By Lot'!H1998,'By Lot'!H1913,'By Structure'!H71)</f>
        <v>2</v>
      </c>
      <c r="I170" s="192">
        <f>SUM('By Lot'!I1862,'By Lot'!I1879,'By Lot'!I1896,'By Lot'!I1930,
'By Lot'!I1947,'By Lot'!I1964,'By Lot'!I1981,'By Lot'!I1998,'By Lot'!I1913,'By Structure'!I71)</f>
        <v>0</v>
      </c>
      <c r="J170" s="192">
        <f>SUM('By Lot'!J1862,'By Lot'!J1879,'By Lot'!J1896,'By Lot'!J1930,
'By Lot'!J1947,'By Lot'!J1964,'By Lot'!J1981,'By Lot'!J1998,'By Lot'!J1913,'By Structure'!J71)</f>
        <v>2</v>
      </c>
      <c r="K170" s="192">
        <f>SUM('By Lot'!K1862,'By Lot'!K1879,'By Lot'!K1896,'By Lot'!K1930,
'By Lot'!K1947,'By Lot'!K1964,'By Lot'!K1981,'By Lot'!K1998,'By Lot'!K1913,'By Structure'!K71)</f>
        <v>2</v>
      </c>
      <c r="L170" s="192">
        <f>SUM('By Lot'!L1862,'By Lot'!L1879,'By Lot'!L1896,'By Lot'!L1930,
'By Lot'!L1947,'By Lot'!L1964,'By Lot'!L1981,'By Lot'!L1998,'By Lot'!L1913,'By Structure'!L71)</f>
        <v>4</v>
      </c>
      <c r="M170" s="193">
        <f>SUM('By Lot'!M1862,'By Lot'!M1879,'By Lot'!M1896,'By Lot'!M1930,
'By Lot'!M1947,'By Lot'!M1964,'By Lot'!M1981,'By Lot'!M1998,'By Lot'!M1913,'By Structure'!M71)</f>
        <v>6</v>
      </c>
      <c r="N170" s="1">
        <f t="shared" si="57"/>
        <v>0</v>
      </c>
      <c r="O170" s="1">
        <f t="shared" si="58"/>
        <v>12</v>
      </c>
      <c r="P170" s="19">
        <f t="shared" si="59"/>
        <v>1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20"/>
      <c r="B171" s="21" t="s">
        <v>45</v>
      </c>
      <c r="C171" s="36">
        <f t="shared" ref="C171:M171" si="62">SUM(C161:C170)</f>
        <v>1878</v>
      </c>
      <c r="D171" s="188">
        <f t="shared" si="62"/>
        <v>763</v>
      </c>
      <c r="E171" s="189">
        <f t="shared" si="62"/>
        <v>343</v>
      </c>
      <c r="F171" s="189">
        <f t="shared" si="62"/>
        <v>224</v>
      </c>
      <c r="G171" s="189">
        <f t="shared" si="62"/>
        <v>150</v>
      </c>
      <c r="H171" s="189">
        <f t="shared" si="62"/>
        <v>148</v>
      </c>
      <c r="I171" s="189">
        <f t="shared" si="62"/>
        <v>137</v>
      </c>
      <c r="J171" s="189">
        <f t="shared" si="62"/>
        <v>198</v>
      </c>
      <c r="K171" s="189">
        <f t="shared" si="62"/>
        <v>282</v>
      </c>
      <c r="L171" s="189">
        <f t="shared" si="62"/>
        <v>450</v>
      </c>
      <c r="M171" s="39">
        <f t="shared" si="62"/>
        <v>694</v>
      </c>
      <c r="N171" s="22">
        <f t="shared" si="57"/>
        <v>137</v>
      </c>
      <c r="O171" s="23">
        <f t="shared" si="58"/>
        <v>1741</v>
      </c>
      <c r="P171" s="25">
        <f t="shared" si="59"/>
        <v>0.92705005324813627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5" t="s">
        <v>27</v>
      </c>
      <c r="B172" s="14" t="s">
        <v>29</v>
      </c>
      <c r="C172" s="14">
        <f>SUM('By Lot'!C1353,'By Lot'!C1387,'By Lot'!C1404,
'By Lot'!C1421,'By Lot'!C1438,'By Lot'!C1455,
'By Lot'!C1472,'By Lot'!C1506,'By Lot'!C1523,
'By Lot'!C1660)</f>
        <v>90</v>
      </c>
      <c r="D172" s="17">
        <f>SUM('By Lot'!D1353,'By Lot'!D1387,'By Lot'!D1404,'By Lot'!D1421,'By Lot'!D1438,'By Lot'!D1455,'By Lot'!D1472,'By Lot'!D1506,'By Lot'!D1523,'By Lot'!D1660)</f>
        <v>75</v>
      </c>
      <c r="E172" s="1">
        <f>SUM('By Lot'!E1353,'By Lot'!E1387,'By Lot'!E1404,'By Lot'!E1421,'By Lot'!E1438,'By Lot'!E1455,'By Lot'!E1472,'By Lot'!E1506,'By Lot'!E1523,'By Lot'!E1660)</f>
        <v>19</v>
      </c>
      <c r="F172" s="1">
        <f>SUM('By Lot'!F1353,'By Lot'!F1387,'By Lot'!F1404,'By Lot'!F1421,'By Lot'!F1438,'By Lot'!F1455,'By Lot'!F1472,'By Lot'!F1506,'By Lot'!F1523,'By Lot'!F1660)</f>
        <v>0</v>
      </c>
      <c r="G172" s="1">
        <f>SUM('By Lot'!G1353,'By Lot'!G1387,'By Lot'!G1404,'By Lot'!G1421,'By Lot'!G1438,'By Lot'!G1455,'By Lot'!G1472,'By Lot'!G1506,'By Lot'!G1523,'By Lot'!G1660)</f>
        <v>2</v>
      </c>
      <c r="H172" s="1">
        <f>SUM('By Lot'!H1353,'By Lot'!H1387,'By Lot'!H1404,'By Lot'!H1421,'By Lot'!H1438,'By Lot'!H1455,'By Lot'!H1472,'By Lot'!H1506,'By Lot'!H1523,'By Lot'!H1660)</f>
        <v>1</v>
      </c>
      <c r="I172" s="1">
        <f>SUM('By Lot'!I1353,'By Lot'!I1387,'By Lot'!I1404,'By Lot'!I1421,'By Lot'!I1438,'By Lot'!I1455,'By Lot'!I1472,'By Lot'!I1506,'By Lot'!I1523,'By Lot'!I1660)</f>
        <v>2</v>
      </c>
      <c r="J172" s="1">
        <f>SUM('By Lot'!J1353,'By Lot'!J1387,'By Lot'!J1404,'By Lot'!J1421,'By Lot'!J1438,'By Lot'!J1455,'By Lot'!J1472,'By Lot'!J1506,'By Lot'!J1523,'By Lot'!J1660)</f>
        <v>0</v>
      </c>
      <c r="K172" s="1">
        <f>SUM('By Lot'!K1353,'By Lot'!K1387,'By Lot'!K1404,'By Lot'!K1421,'By Lot'!K1438,'By Lot'!K1455,'By Lot'!K1472,'By Lot'!K1506,'By Lot'!K1523,'By Lot'!K1660)</f>
        <v>5</v>
      </c>
      <c r="L172" s="1">
        <f>SUM('By Lot'!L1353,'By Lot'!L1387,'By Lot'!L1404,'By Lot'!L1421,'By Lot'!L1438,'By Lot'!L1455,'By Lot'!L1472,'By Lot'!L1506,'By Lot'!L1523,'By Lot'!L1660)</f>
        <v>9</v>
      </c>
      <c r="M172" s="18">
        <f>SUM('By Lot'!M1353,'By Lot'!M1387,'By Lot'!M1404,'By Lot'!M1421,'By Lot'!M1438,'By Lot'!M1455,'By Lot'!M1472,'By Lot'!M1506,'By Lot'!M1523,'By Lot'!M1660)</f>
        <v>14</v>
      </c>
      <c r="N172" s="17">
        <f t="shared" si="57"/>
        <v>0</v>
      </c>
      <c r="O172" s="1">
        <f t="shared" si="58"/>
        <v>90</v>
      </c>
      <c r="P172" s="19">
        <f t="shared" si="59"/>
        <v>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4" t="s">
        <v>49</v>
      </c>
      <c r="B173" s="14" t="s">
        <v>31</v>
      </c>
      <c r="C173" s="14">
        <f>SUM('By Lot'!C1354,'By Lot'!C1388,'By Lot'!C1405,
'By Lot'!C1422,'By Lot'!C1439,'By Lot'!C1456,
'By Lot'!C1473,'By Lot'!C1507,'By Lot'!C1524,
'By Lot'!C1661)</f>
        <v>22</v>
      </c>
      <c r="D173" s="17">
        <f>SUM('By Lot'!D1354,'By Lot'!D1388,'By Lot'!D1405,'By Lot'!D1422,'By Lot'!D1439,'By Lot'!D1456,'By Lot'!D1473,'By Lot'!D1507,'By Lot'!D1524,'By Lot'!D1661)</f>
        <v>0</v>
      </c>
      <c r="E173" s="1">
        <f>SUM('By Lot'!E1354,'By Lot'!E1388,'By Lot'!E1405,'By Lot'!E1422,'By Lot'!E1439,'By Lot'!E1456,'By Lot'!E1473,'By Lot'!E1507,'By Lot'!E1524,'By Lot'!E1661)</f>
        <v>0</v>
      </c>
      <c r="F173" s="1">
        <f>SUM('By Lot'!F1354,'By Lot'!F1388,'By Lot'!F1405,'By Lot'!F1422,'By Lot'!F1439,'By Lot'!F1456,'By Lot'!F1473,'By Lot'!F1507,'By Lot'!F1524,'By Lot'!F1661)</f>
        <v>0</v>
      </c>
      <c r="G173" s="1">
        <f>SUM('By Lot'!G1354,'By Lot'!G1388,'By Lot'!G1405,'By Lot'!G1422,'By Lot'!G1439,'By Lot'!G1456,'By Lot'!G1473,'By Lot'!G1507,'By Lot'!G1524,'By Lot'!G1661)</f>
        <v>0</v>
      </c>
      <c r="H173" s="1">
        <f>SUM('By Lot'!H1354,'By Lot'!H1388,'By Lot'!H1405,'By Lot'!H1422,'By Lot'!H1439,'By Lot'!H1456,'By Lot'!H1473,'By Lot'!H1507,'By Lot'!H1524,'By Lot'!H1661)</f>
        <v>0</v>
      </c>
      <c r="I173" s="1">
        <f>SUM('By Lot'!I1354,'By Lot'!I1388,'By Lot'!I1405,'By Lot'!I1422,'By Lot'!I1439,'By Lot'!I1456,'By Lot'!I1473,'By Lot'!I1507,'By Lot'!I1524,'By Lot'!I1661)</f>
        <v>0</v>
      </c>
      <c r="J173" s="1">
        <f>SUM('By Lot'!J1354,'By Lot'!J1388,'By Lot'!J1405,'By Lot'!J1422,'By Lot'!J1439,'By Lot'!J1456,'By Lot'!J1473,'By Lot'!J1507,'By Lot'!J1524,'By Lot'!J1661)</f>
        <v>1</v>
      </c>
      <c r="K173" s="1">
        <f>SUM('By Lot'!K1354,'By Lot'!K1388,'By Lot'!K1405,'By Lot'!K1422,'By Lot'!K1439,'By Lot'!K1456,'By Lot'!K1473,'By Lot'!K1507,'By Lot'!K1524,'By Lot'!K1661)</f>
        <v>0</v>
      </c>
      <c r="L173" s="1">
        <f>SUM('By Lot'!L1354,'By Lot'!L1388,'By Lot'!L1405,'By Lot'!L1422,'By Lot'!L1439,'By Lot'!L1456,'By Lot'!L1473,'By Lot'!L1507,'By Lot'!L1524,'By Lot'!L1661)</f>
        <v>2</v>
      </c>
      <c r="M173" s="18">
        <f>SUM('By Lot'!M1354,'By Lot'!M1388,'By Lot'!M1405,'By Lot'!M1422,'By Lot'!M1439,'By Lot'!M1456,'By Lot'!M1473,'By Lot'!M1507,'By Lot'!M1524,'By Lot'!M1661)</f>
        <v>2</v>
      </c>
      <c r="N173" s="17">
        <f t="shared" si="57"/>
        <v>0</v>
      </c>
      <c r="O173" s="1">
        <f t="shared" si="58"/>
        <v>22</v>
      </c>
      <c r="P173" s="19">
        <f t="shared" si="59"/>
        <v>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4"/>
      <c r="B174" s="14" t="s">
        <v>34</v>
      </c>
      <c r="C174" s="14"/>
      <c r="D174" s="17"/>
      <c r="E174" s="1"/>
      <c r="F174" s="1"/>
      <c r="G174" s="1"/>
      <c r="H174" s="1"/>
      <c r="I174" s="1"/>
      <c r="J174" s="1"/>
      <c r="K174" s="1"/>
      <c r="L174" s="1"/>
      <c r="M174" s="18"/>
      <c r="N174" s="17"/>
      <c r="O174" s="1"/>
      <c r="P174" s="1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4"/>
      <c r="B175" s="14" t="s">
        <v>37</v>
      </c>
      <c r="C175" s="14">
        <f>SUM('By Lot'!C1356:C1357,'By Lot'!C1390:C1391,'By Lot'!C1407:C1408,
'By Lot'!C1424:C1425,'By Lot'!C1441:C1442,'By Lot'!C1458:C1459,
'By Lot'!C1475:C1476,'By Lot'!C1509:C1510,'By Lot'!C1526:C1527,
'By Lot'!C1663:C1664)</f>
        <v>19</v>
      </c>
      <c r="D175" s="17">
        <f>SUM('By Lot'!D1356:D1357,'By Lot'!D1390:D1391,'By Lot'!D1407:D1408,'By Lot'!D1424:D1425,'By Lot'!D1441:D1442,'By Lot'!D1458:D1459,'By Lot'!D1475:D1476,'By Lot'!D1509:D1510,'By Lot'!D1526:D1527,'By Lot'!D1663:D1664)</f>
        <v>14</v>
      </c>
      <c r="E175" s="1">
        <f>SUM('By Lot'!E1356:E1357,'By Lot'!E1390:E1391,'By Lot'!E1407:E1408,'By Lot'!E1424:E1425,'By Lot'!E1441:E1442,'By Lot'!E1458:E1459,'By Lot'!E1475:E1476,'By Lot'!E1509:E1510,'By Lot'!E1526:E1527,'By Lot'!E1663:E1664)</f>
        <v>7</v>
      </c>
      <c r="F175" s="1">
        <f>SUM('By Lot'!F1356:F1357,'By Lot'!F1390:F1391,'By Lot'!F1407:F1408,'By Lot'!F1424:F1425,'By Lot'!F1441:F1442,'By Lot'!F1458:F1459,'By Lot'!F1475:F1476,'By Lot'!F1509:F1510,'By Lot'!F1526:F1527,'By Lot'!F1663:F1664)</f>
        <v>0</v>
      </c>
      <c r="G175" s="1">
        <f>SUM('By Lot'!G1356:G1357,'By Lot'!G1390:G1391,'By Lot'!G1407:G1408,'By Lot'!G1424:G1425,'By Lot'!G1441:G1442,'By Lot'!G1458:G1459,'By Lot'!G1475:G1476,'By Lot'!G1509:G1510,'By Lot'!G1526:G1527,'By Lot'!G1663:G1664)</f>
        <v>0</v>
      </c>
      <c r="H175" s="1">
        <f>SUM('By Lot'!H1356:H1357,'By Lot'!H1390:H1391,'By Lot'!H1407:H1408,'By Lot'!H1424:H1425,'By Lot'!H1441:H1442,'By Lot'!H1458:H1459,'By Lot'!H1475:H1476,'By Lot'!H1509:H1510,'By Lot'!H1526:H1527,'By Lot'!H1663:H1664)</f>
        <v>1</v>
      </c>
      <c r="I175" s="1">
        <f>SUM('By Lot'!I1356:I1357,'By Lot'!I1390:I1391,'By Lot'!I1407:I1408,'By Lot'!I1424:I1425,'By Lot'!I1441:I1442,'By Lot'!I1458:I1459,'By Lot'!I1475:I1476,'By Lot'!I1509:I1510,'By Lot'!I1526:I1527,'By Lot'!I1663:I1664)</f>
        <v>0</v>
      </c>
      <c r="J175" s="1">
        <f>SUM('By Lot'!J1356:J1357,'By Lot'!J1390:J1391,'By Lot'!J1407:J1408,'By Lot'!J1424:J1425,'By Lot'!J1441:J1442,'By Lot'!J1458:J1459,'By Lot'!J1475:J1476,'By Lot'!J1509:J1510,'By Lot'!J1526:J1527,'By Lot'!J1663:J1664)</f>
        <v>1</v>
      </c>
      <c r="K175" s="1">
        <f>SUM('By Lot'!K1356:K1357,'By Lot'!K1390:K1391,'By Lot'!K1407:K1408,'By Lot'!K1424:K1425,'By Lot'!K1441:K1442,'By Lot'!K1458:K1459,'By Lot'!K1475:K1476,'By Lot'!K1509:K1510,'By Lot'!K1526:K1527,'By Lot'!K1663:K1664)</f>
        <v>2</v>
      </c>
      <c r="L175" s="1">
        <f>SUM('By Lot'!L1356:L1357,'By Lot'!L1390:L1391,'By Lot'!L1407:L1408,'By Lot'!L1424:L1425,'By Lot'!L1441:L1442,'By Lot'!L1458:L1459,'By Lot'!L1475:L1476,'By Lot'!L1509:L1510,'By Lot'!L1526:L1527,'By Lot'!L1663:L1664)</f>
        <v>9</v>
      </c>
      <c r="M175" s="18">
        <f>SUM('By Lot'!M1356:M1357,'By Lot'!M1390:M1391,'By Lot'!M1407:M1408,'By Lot'!M1424:M1425,'By Lot'!M1441:M1442,'By Lot'!M1458:M1459,'By Lot'!M1475:M1476,'By Lot'!M1509:M1510,'By Lot'!M1526:M1527,'By Lot'!M1663:M1664)</f>
        <v>12</v>
      </c>
      <c r="N175" s="17">
        <f t="shared" ref="N175:N182" si="63">MIN(D175:M175)</f>
        <v>0</v>
      </c>
      <c r="O175" s="1">
        <f t="shared" ref="O175:O182" si="64">C175-N175</f>
        <v>19</v>
      </c>
      <c r="P175" s="19">
        <f t="shared" ref="P175:P182" si="65">O175/C175</f>
        <v>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4"/>
      <c r="B176" s="14" t="s">
        <v>39</v>
      </c>
      <c r="C176" s="14">
        <f>SUM('By Lot'!C1358,'By Lot'!C1392,'By Lot'!C1409,
'By Lot'!C1426,'By Lot'!C1443,'By Lot'!C1460,
'By Lot'!C1477,'By Lot'!C1511,'By Lot'!C1528,
'By Lot'!C1665)</f>
        <v>81</v>
      </c>
      <c r="D176" s="17">
        <f>SUM('By Lot'!D1358,'By Lot'!D1392,'By Lot'!D1409,'By Lot'!D1426,'By Lot'!D1443,'By Lot'!D1460,'By Lot'!D1477,'By Lot'!D1511,'By Lot'!D1528,'By Lot'!D1665)</f>
        <v>76</v>
      </c>
      <c r="E176" s="1">
        <f>SUM('By Lot'!E1358,'By Lot'!E1392,'By Lot'!E1409,'By Lot'!E1426,'By Lot'!E1443,'By Lot'!E1460,'By Lot'!E1477,'By Lot'!E1511,'By Lot'!E1528,'By Lot'!E1665)</f>
        <v>71</v>
      </c>
      <c r="F176" s="1">
        <f>SUM('By Lot'!F1358,'By Lot'!F1392,'By Lot'!F1409,'By Lot'!F1426,'By Lot'!F1443,'By Lot'!F1460,'By Lot'!F1477,'By Lot'!F1511,'By Lot'!F1528,'By Lot'!F1665)</f>
        <v>51</v>
      </c>
      <c r="G176" s="1">
        <f>SUM('By Lot'!G1358,'By Lot'!G1392,'By Lot'!G1409,'By Lot'!G1426,'By Lot'!G1443,'By Lot'!G1460,'By Lot'!G1477,'By Lot'!G1511,'By Lot'!G1528,'By Lot'!G1665)</f>
        <v>47</v>
      </c>
      <c r="H176" s="1">
        <f>SUM('By Lot'!H1358,'By Lot'!H1392,'By Lot'!H1409,'By Lot'!H1426,'By Lot'!H1443,'By Lot'!H1460,'By Lot'!H1477,'By Lot'!H1511,'By Lot'!H1528,'By Lot'!H1665)</f>
        <v>43</v>
      </c>
      <c r="I176" s="1">
        <f>SUM('By Lot'!I1358,'By Lot'!I1392,'By Lot'!I1409,'By Lot'!I1426,'By Lot'!I1443,'By Lot'!I1460,'By Lot'!I1477,'By Lot'!I1511,'By Lot'!I1528,'By Lot'!I1665)</f>
        <v>40</v>
      </c>
      <c r="J176" s="1">
        <f>SUM('By Lot'!J1358,'By Lot'!J1392,'By Lot'!J1409,'By Lot'!J1426,'By Lot'!J1443,'By Lot'!J1460,'By Lot'!J1477,'By Lot'!J1511,'By Lot'!J1528,'By Lot'!J1665)</f>
        <v>39</v>
      </c>
      <c r="K176" s="1">
        <f>SUM('By Lot'!K1358,'By Lot'!K1392,'By Lot'!K1409,'By Lot'!K1426,'By Lot'!K1443,'By Lot'!K1460,'By Lot'!K1477,'By Lot'!K1511,'By Lot'!K1528,'By Lot'!K1665)</f>
        <v>34</v>
      </c>
      <c r="L176" s="1">
        <f>SUM('By Lot'!L1358,'By Lot'!L1392,'By Lot'!L1409,'By Lot'!L1426,'By Lot'!L1443,'By Lot'!L1460,'By Lot'!L1477,'By Lot'!L1511,'By Lot'!L1528,'By Lot'!L1665)</f>
        <v>39</v>
      </c>
      <c r="M176" s="18">
        <f>SUM('By Lot'!M1358,'By Lot'!M1392,'By Lot'!M1409,'By Lot'!M1426,'By Lot'!M1443,'By Lot'!M1460,'By Lot'!M1477,'By Lot'!M1511,'By Lot'!M1528,'By Lot'!M1665)</f>
        <v>46</v>
      </c>
      <c r="N176" s="17">
        <f t="shared" si="63"/>
        <v>34</v>
      </c>
      <c r="O176" s="1">
        <f t="shared" si="64"/>
        <v>47</v>
      </c>
      <c r="P176" s="19">
        <f t="shared" si="65"/>
        <v>0.58024691358024694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4"/>
      <c r="B177" s="14" t="s">
        <v>40</v>
      </c>
      <c r="C177" s="14">
        <f>SUM('By Lot'!C1359:C1364,'By Lot'!C1393:C1398,'By Lot'!C1410:C1415,
'By Lot'!C1427:C1432,'By Lot'!C1444:C1449,'By Lot'!C1461:C1466,
'By Lot'!C1478:C1483,'By Lot'!C1512:C1517,'By Lot'!C1529:C1534,
'By Lot'!C1666:C1671)</f>
        <v>33</v>
      </c>
      <c r="D177" s="17">
        <f>SUM('By Lot'!D1359:D1364,'By Lot'!D1393:D1398,'By Lot'!D1410:D1415,'By Lot'!D1427:D1432,'By Lot'!D1444:D1449,'By Lot'!D1461:D1466,'By Lot'!D1478:D1483,'By Lot'!D1512:D1517,'By Lot'!D1529:D1534,'By Lot'!D1666:D1671)</f>
        <v>29</v>
      </c>
      <c r="E177" s="1">
        <f>SUM('By Lot'!E1359:E1364,'By Lot'!E1393:E1398,'By Lot'!E1410:E1415,'By Lot'!E1427:E1432,'By Lot'!E1444:E1449,'By Lot'!E1461:E1466,'By Lot'!E1478:E1483,'By Lot'!E1512:E1517,'By Lot'!E1529:E1534,'By Lot'!E1666:E1671)</f>
        <v>20</v>
      </c>
      <c r="F177" s="1">
        <f>SUM('By Lot'!F1359:F1364,'By Lot'!F1393:F1398,'By Lot'!F1410:F1415,'By Lot'!F1427:F1432,'By Lot'!F1444:F1449,'By Lot'!F1461:F1466,'By Lot'!F1478:F1483,'By Lot'!F1512:F1517,'By Lot'!F1529:F1534,'By Lot'!F1666:F1671)</f>
        <v>10</v>
      </c>
      <c r="G177" s="1">
        <f>SUM('By Lot'!G1359:G1364,'By Lot'!G1393:G1398,'By Lot'!G1410:G1415,'By Lot'!G1427:G1432,'By Lot'!G1444:G1449,'By Lot'!G1461:G1466,'By Lot'!G1478:G1483,'By Lot'!G1512:G1517,'By Lot'!G1529:G1534,'By Lot'!G1666:G1671)</f>
        <v>8</v>
      </c>
      <c r="H177" s="1">
        <f>SUM('By Lot'!H1359:H1364,'By Lot'!H1393:H1398,'By Lot'!H1410:H1415,'By Lot'!H1427:H1432,'By Lot'!H1444:H1449,'By Lot'!H1461:H1466,'By Lot'!H1478:H1483,'By Lot'!H1512:H1517,'By Lot'!H1529:H1534,'By Lot'!H1666:H1671)</f>
        <v>7</v>
      </c>
      <c r="I177" s="1">
        <f>SUM('By Lot'!I1359:I1364,'By Lot'!I1393:I1398,'By Lot'!I1410:I1415,'By Lot'!I1427:I1432,'By Lot'!I1444:I1449,'By Lot'!I1461:I1466,'By Lot'!I1478:I1483,'By Lot'!I1512:I1517,'By Lot'!I1529:I1534,'By Lot'!I1666:I1671)</f>
        <v>12</v>
      </c>
      <c r="J177" s="1">
        <f>SUM('By Lot'!J1359:J1364,'By Lot'!J1393:J1398,'By Lot'!J1410:J1415,'By Lot'!J1427:J1432,'By Lot'!J1444:J1449,'By Lot'!J1461:J1466,'By Lot'!J1478:J1483,'By Lot'!J1512:J1517,'By Lot'!J1529:J1534,'By Lot'!J1666:J1671)</f>
        <v>11</v>
      </c>
      <c r="K177" s="1">
        <f>SUM('By Lot'!K1359:K1364,'By Lot'!K1393:K1398,'By Lot'!K1410:K1415,'By Lot'!K1427:K1432,'By Lot'!K1444:K1449,'By Lot'!K1461:K1466,'By Lot'!K1478:K1483,'By Lot'!K1512:K1517,'By Lot'!K1529:K1534,'By Lot'!K1666:K1671)</f>
        <v>11</v>
      </c>
      <c r="L177" s="1">
        <f>SUM('By Lot'!L1359:L1364,'By Lot'!L1393:L1398,'By Lot'!L1410:L1415,'By Lot'!L1427:L1432,'By Lot'!L1444:L1449,'By Lot'!L1461:L1466,'By Lot'!L1478:L1483,'By Lot'!L1512:L1517,'By Lot'!L1529:L1534,'By Lot'!L1666:L1671)</f>
        <v>12</v>
      </c>
      <c r="M177" s="18">
        <f>SUM('By Lot'!M1359:M1364,'By Lot'!M1393:M1398,'By Lot'!M1410:M1415,'By Lot'!M1427:M1432,'By Lot'!M1444:M1449,'By Lot'!M1461:M1466,'By Lot'!M1478:M1483,'By Lot'!M1512:M1517,'By Lot'!M1529:M1534,'By Lot'!M1666:M1671)</f>
        <v>16</v>
      </c>
      <c r="N177" s="17">
        <f t="shared" si="63"/>
        <v>7</v>
      </c>
      <c r="O177" s="1">
        <f t="shared" si="64"/>
        <v>26</v>
      </c>
      <c r="P177" s="19">
        <f t="shared" si="65"/>
        <v>0.78787878787878785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4"/>
      <c r="B178" s="14" t="s">
        <v>41</v>
      </c>
      <c r="C178" s="14">
        <f>SUM('By Lot'!C1365,'By Lot'!C1399,'By Lot'!C1416,
'By Lot'!C1433,'By Lot'!C1450,'By Lot'!C1467,
'By Lot'!C1484,'By Lot'!C1518,'By Lot'!C1535,
'By Lot'!C1672)</f>
        <v>37</v>
      </c>
      <c r="D178" s="17">
        <f>SUM('By Lot'!D1365,'By Lot'!D1399,'By Lot'!D1416,'By Lot'!D1433,'By Lot'!D1450,'By Lot'!D1467,'By Lot'!D1484,'By Lot'!D1518,'By Lot'!D1535,'By Lot'!D1672)</f>
        <v>28</v>
      </c>
      <c r="E178" s="1">
        <f>SUM('By Lot'!E1365,'By Lot'!E1399,'By Lot'!E1416,'By Lot'!E1433,'By Lot'!E1450,'By Lot'!E1467,'By Lot'!E1484,'By Lot'!E1518,'By Lot'!E1535,'By Lot'!E1672)</f>
        <v>22</v>
      </c>
      <c r="F178" s="1">
        <f>SUM('By Lot'!F1365,'By Lot'!F1399,'By Lot'!F1416,'By Lot'!F1433,'By Lot'!F1450,'By Lot'!F1467,'By Lot'!F1484,'By Lot'!F1518,'By Lot'!F1535,'By Lot'!F1672)</f>
        <v>6</v>
      </c>
      <c r="G178" s="1">
        <f>SUM('By Lot'!G1365,'By Lot'!G1399,'By Lot'!G1416,'By Lot'!G1433,'By Lot'!G1450,'By Lot'!G1467,'By Lot'!G1484,'By Lot'!G1518,'By Lot'!G1535,'By Lot'!G1672)</f>
        <v>0</v>
      </c>
      <c r="H178" s="1">
        <f>SUM('By Lot'!H1365,'By Lot'!H1399,'By Lot'!H1416,'By Lot'!H1433,'By Lot'!H1450,'By Lot'!H1467,'By Lot'!H1484,'By Lot'!H1518,'By Lot'!H1535,'By Lot'!H1672)</f>
        <v>1</v>
      </c>
      <c r="I178" s="1">
        <f>SUM('By Lot'!I1365,'By Lot'!I1399,'By Lot'!I1416,'By Lot'!I1433,'By Lot'!I1450,'By Lot'!I1467,'By Lot'!I1484,'By Lot'!I1518,'By Lot'!I1535,'By Lot'!I1672)</f>
        <v>2</v>
      </c>
      <c r="J178" s="1">
        <f>SUM('By Lot'!J1365,'By Lot'!J1399,'By Lot'!J1416,'By Lot'!J1433,'By Lot'!J1450,'By Lot'!J1467,'By Lot'!J1484,'By Lot'!J1518,'By Lot'!J1535,'By Lot'!J1672)</f>
        <v>1</v>
      </c>
      <c r="K178" s="1">
        <f>SUM('By Lot'!K1365,'By Lot'!K1399,'By Lot'!K1416,'By Lot'!K1433,'By Lot'!K1450,'By Lot'!K1467,'By Lot'!K1484,'By Lot'!K1518,'By Lot'!K1535,'By Lot'!K1672)</f>
        <v>9</v>
      </c>
      <c r="L178" s="1">
        <f>SUM('By Lot'!L1365,'By Lot'!L1399,'By Lot'!L1416,'By Lot'!L1433,'By Lot'!L1450,'By Lot'!L1467,'By Lot'!L1484,'By Lot'!L1518,'By Lot'!L1535,'By Lot'!L1672)</f>
        <v>8</v>
      </c>
      <c r="M178" s="18">
        <f>SUM('By Lot'!M1365,'By Lot'!M1399,'By Lot'!M1416,'By Lot'!M1433,'By Lot'!M1450,'By Lot'!M1467,'By Lot'!M1484,'By Lot'!M1518,'By Lot'!M1535,'By Lot'!M1672)</f>
        <v>14</v>
      </c>
      <c r="N178" s="17">
        <f t="shared" si="63"/>
        <v>0</v>
      </c>
      <c r="O178" s="1">
        <f t="shared" si="64"/>
        <v>37</v>
      </c>
      <c r="P178" s="19">
        <f t="shared" si="65"/>
        <v>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4"/>
      <c r="B179" s="14" t="s">
        <v>42</v>
      </c>
      <c r="C179" s="14">
        <f>SUM('By Lot'!C1366,'By Lot'!C1400,'By Lot'!C1417,
'By Lot'!C1434,'By Lot'!C1451,'By Lot'!C1468,
'By Lot'!C1485,'By Lot'!C1519,'By Lot'!C1536,
'By Lot'!C1673)</f>
        <v>3</v>
      </c>
      <c r="D179" s="17">
        <f>SUM('By Lot'!D1366,'By Lot'!D1400,'By Lot'!D1417,'By Lot'!D1434,'By Lot'!D1451,'By Lot'!D1468,'By Lot'!D1485,'By Lot'!D1519,'By Lot'!D1536,'By Lot'!D1673)</f>
        <v>1</v>
      </c>
      <c r="E179" s="1">
        <f>SUM('By Lot'!E1366,'By Lot'!E1400,'By Lot'!E1417,'By Lot'!E1434,'By Lot'!E1451,'By Lot'!E1468,'By Lot'!E1485,'By Lot'!E1519,'By Lot'!E1536,'By Lot'!E1673)</f>
        <v>2</v>
      </c>
      <c r="F179" s="1">
        <f>SUM('By Lot'!F1366,'By Lot'!F1400,'By Lot'!F1417,'By Lot'!F1434,'By Lot'!F1451,'By Lot'!F1468,'By Lot'!F1485,'By Lot'!F1519,'By Lot'!F1536,'By Lot'!F1673)</f>
        <v>1</v>
      </c>
      <c r="G179" s="1">
        <f>SUM('By Lot'!G1366,'By Lot'!G1400,'By Lot'!G1417,'By Lot'!G1434,'By Lot'!G1451,'By Lot'!G1468,'By Lot'!G1485,'By Lot'!G1519,'By Lot'!G1536,'By Lot'!G1673)</f>
        <v>0</v>
      </c>
      <c r="H179" s="1">
        <f>SUM('By Lot'!H1366,'By Lot'!H1400,'By Lot'!H1417,'By Lot'!H1434,'By Lot'!H1451,'By Lot'!H1468,'By Lot'!H1485,'By Lot'!H1519,'By Lot'!H1536,'By Lot'!H1673)</f>
        <v>0</v>
      </c>
      <c r="I179" s="1">
        <f>SUM('By Lot'!I1366,'By Lot'!I1400,'By Lot'!I1417,'By Lot'!I1434,'By Lot'!I1451,'By Lot'!I1468,'By Lot'!I1485,'By Lot'!I1519,'By Lot'!I1536,'By Lot'!I1673)</f>
        <v>0</v>
      </c>
      <c r="J179" s="1">
        <f>SUM('By Lot'!J1366,'By Lot'!J1400,'By Lot'!J1417,'By Lot'!J1434,'By Lot'!J1451,'By Lot'!J1468,'By Lot'!J1485,'By Lot'!J1519,'By Lot'!J1536,'By Lot'!J1673)</f>
        <v>0</v>
      </c>
      <c r="K179" s="1">
        <f>SUM('By Lot'!K1366,'By Lot'!K1400,'By Lot'!K1417,'By Lot'!K1434,'By Lot'!K1451,'By Lot'!K1468,'By Lot'!K1485,'By Lot'!K1519,'By Lot'!K1536,'By Lot'!K1673)</f>
        <v>2</v>
      </c>
      <c r="L179" s="1">
        <f>SUM('By Lot'!L1366,'By Lot'!L1400,'By Lot'!L1417,'By Lot'!L1434,'By Lot'!L1451,'By Lot'!L1468,'By Lot'!L1485,'By Lot'!L1519,'By Lot'!L1536,'By Lot'!L1673)</f>
        <v>2</v>
      </c>
      <c r="M179" s="18">
        <f>SUM('By Lot'!M1366,'By Lot'!M1400,'By Lot'!M1417,'By Lot'!M1434,'By Lot'!M1451,'By Lot'!M1468,'By Lot'!M1485,'By Lot'!M1519,'By Lot'!M1536,'By Lot'!M1673)</f>
        <v>2</v>
      </c>
      <c r="N179" s="17">
        <f t="shared" si="63"/>
        <v>0</v>
      </c>
      <c r="O179" s="1">
        <f t="shared" si="64"/>
        <v>3</v>
      </c>
      <c r="P179" s="19">
        <f t="shared" si="65"/>
        <v>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4"/>
      <c r="B180" s="14" t="s">
        <v>43</v>
      </c>
      <c r="C180" s="14">
        <f>SUM('By Lot'!C1367,'By Lot'!C1401,'By Lot'!C1418,
'By Lot'!C1435,'By Lot'!C1452,'By Lot'!C1469,
'By Lot'!C1486,'By Lot'!C1520,'By Lot'!C1537,
'By Lot'!C1674)</f>
        <v>12</v>
      </c>
      <c r="D180" s="17">
        <f>SUM('By Lot'!D1367,'By Lot'!D1401,'By Lot'!D1418,'By Lot'!D1435,'By Lot'!D1452,'By Lot'!D1469,'By Lot'!D1486,'By Lot'!D1520,'By Lot'!D1537,'By Lot'!D1674)</f>
        <v>3</v>
      </c>
      <c r="E180" s="1">
        <f>SUM('By Lot'!E1367,'By Lot'!E1401,'By Lot'!E1418,'By Lot'!E1435,'By Lot'!E1452,'By Lot'!E1469,'By Lot'!E1486,'By Lot'!E1520,'By Lot'!E1537,'By Lot'!E1674)</f>
        <v>5</v>
      </c>
      <c r="F180" s="1">
        <f>SUM('By Lot'!F1367,'By Lot'!F1401,'By Lot'!F1418,'By Lot'!F1435,'By Lot'!F1452,'By Lot'!F1469,'By Lot'!F1486,'By Lot'!F1520,'By Lot'!F1537,'By Lot'!F1674)</f>
        <v>4</v>
      </c>
      <c r="G180" s="1">
        <f>SUM('By Lot'!G1367,'By Lot'!G1401,'By Lot'!G1418,'By Lot'!G1435,'By Lot'!G1452,'By Lot'!G1469,'By Lot'!G1486,'By Lot'!G1520,'By Lot'!G1537,'By Lot'!G1674)</f>
        <v>5</v>
      </c>
      <c r="H180" s="1">
        <f>SUM('By Lot'!H1367,'By Lot'!H1401,'By Lot'!H1418,'By Lot'!H1435,'By Lot'!H1452,'By Lot'!H1469,'By Lot'!H1486,'By Lot'!H1520,'By Lot'!H1537,'By Lot'!H1674)</f>
        <v>4</v>
      </c>
      <c r="I180" s="1">
        <f>SUM('By Lot'!I1367,'By Lot'!I1401,'By Lot'!I1418,'By Lot'!I1435,'By Lot'!I1452,'By Lot'!I1469,'By Lot'!I1486,'By Lot'!I1520,'By Lot'!I1537,'By Lot'!I1674)</f>
        <v>4</v>
      </c>
      <c r="J180" s="1">
        <f>SUM('By Lot'!J1367,'By Lot'!J1401,'By Lot'!J1418,'By Lot'!J1435,'By Lot'!J1452,'By Lot'!J1469,'By Lot'!J1486,'By Lot'!J1520,'By Lot'!J1537,'By Lot'!J1674)</f>
        <v>2</v>
      </c>
      <c r="K180" s="1">
        <f>SUM('By Lot'!K1367,'By Lot'!K1401,'By Lot'!K1418,'By Lot'!K1435,'By Lot'!K1452,'By Lot'!K1469,'By Lot'!K1486,'By Lot'!K1520,'By Lot'!K1537,'By Lot'!K1674)</f>
        <v>2</v>
      </c>
      <c r="L180" s="1">
        <f>SUM('By Lot'!L1367,'By Lot'!L1401,'By Lot'!L1418,'By Lot'!L1435,'By Lot'!L1452,'By Lot'!L1469,'By Lot'!L1486,'By Lot'!L1520,'By Lot'!L1537,'By Lot'!L1674)</f>
        <v>3</v>
      </c>
      <c r="M180" s="18">
        <f>SUM('By Lot'!M1367,'By Lot'!M1401,'By Lot'!M1418,'By Lot'!M1435,'By Lot'!M1452,'By Lot'!M1469,'By Lot'!M1486,'By Lot'!M1520,'By Lot'!M1537,'By Lot'!M1674)</f>
        <v>3</v>
      </c>
      <c r="N180" s="17">
        <f t="shared" si="63"/>
        <v>2</v>
      </c>
      <c r="O180" s="1">
        <f t="shared" si="64"/>
        <v>10</v>
      </c>
      <c r="P180" s="19">
        <f t="shared" si="65"/>
        <v>0.83333333333333337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4"/>
      <c r="B181" s="14" t="s">
        <v>44</v>
      </c>
      <c r="C181" s="14">
        <f>SUM('By Lot'!C1368,'By Lot'!C1402,'By Lot'!C1419,
'By Lot'!C1436,'By Lot'!C1453,'By Lot'!C1470,
'By Lot'!C1487,'By Lot'!C1521,'By Lot'!C1538,
'By Lot'!C1675)</f>
        <v>4</v>
      </c>
      <c r="D181" s="17">
        <f>SUM('By Lot'!D1368,'By Lot'!D1402,'By Lot'!D1419,'By Lot'!D1436,'By Lot'!D1453,'By Lot'!D1470,'By Lot'!D1487,'By Lot'!D1521,'By Lot'!D1538,'By Lot'!D1675)</f>
        <v>4</v>
      </c>
      <c r="E181" s="1">
        <f>SUM('By Lot'!E1368,'By Lot'!E1402,'By Lot'!E1419,'By Lot'!E1436,'By Lot'!E1453,'By Lot'!E1470,'By Lot'!E1487,'By Lot'!E1521,'By Lot'!E1538,'By Lot'!E1675)</f>
        <v>4</v>
      </c>
      <c r="F181" s="1">
        <f>SUM('By Lot'!F1368,'By Lot'!F1402,'By Lot'!F1419,'By Lot'!F1436,'By Lot'!F1453,'By Lot'!F1470,'By Lot'!F1487,'By Lot'!F1521,'By Lot'!F1538,'By Lot'!F1675)</f>
        <v>2</v>
      </c>
      <c r="G181" s="1">
        <f>SUM('By Lot'!G1368,'By Lot'!G1402,'By Lot'!G1419,'By Lot'!G1436,'By Lot'!G1453,'By Lot'!G1470,'By Lot'!G1487,'By Lot'!G1521,'By Lot'!G1538,'By Lot'!G1675)</f>
        <v>2</v>
      </c>
      <c r="H181" s="1">
        <f>SUM('By Lot'!H1368,'By Lot'!H1402,'By Lot'!H1419,'By Lot'!H1436,'By Lot'!H1453,'By Lot'!H1470,'By Lot'!H1487,'By Lot'!H1521,'By Lot'!H1538,'By Lot'!H1675)</f>
        <v>2</v>
      </c>
      <c r="I181" s="1">
        <f>SUM('By Lot'!I1368,'By Lot'!I1402,'By Lot'!I1419,'By Lot'!I1436,'By Lot'!I1453,'By Lot'!I1470,'By Lot'!I1487,'By Lot'!I1521,'By Lot'!I1538,'By Lot'!I1675)</f>
        <v>1</v>
      </c>
      <c r="J181" s="1">
        <f>SUM('By Lot'!J1368,'By Lot'!J1402,'By Lot'!J1419,'By Lot'!J1436,'By Lot'!J1453,'By Lot'!J1470,'By Lot'!J1487,'By Lot'!J1521,'By Lot'!J1538,'By Lot'!J1675)</f>
        <v>1</v>
      </c>
      <c r="K181" s="1">
        <f>SUM('By Lot'!K1368,'By Lot'!K1402,'By Lot'!K1419,'By Lot'!K1436,'By Lot'!K1453,'By Lot'!K1470,'By Lot'!K1487,'By Lot'!K1521,'By Lot'!K1538,'By Lot'!K1675)</f>
        <v>2</v>
      </c>
      <c r="L181" s="1">
        <f>SUM('By Lot'!L1368,'By Lot'!L1402,'By Lot'!L1419,'By Lot'!L1436,'By Lot'!L1453,'By Lot'!L1470,'By Lot'!L1487,'By Lot'!L1521,'By Lot'!L1538,'By Lot'!L1675)</f>
        <v>2</v>
      </c>
      <c r="M181" s="18">
        <f>SUM('By Lot'!M1368,'By Lot'!M1402,'By Lot'!M1419,'By Lot'!M1436,'By Lot'!M1453,'By Lot'!M1470,'By Lot'!M1487,'By Lot'!M1521,'By Lot'!M1538,'By Lot'!M1675)</f>
        <v>4</v>
      </c>
      <c r="N181" s="17">
        <f t="shared" si="63"/>
        <v>1</v>
      </c>
      <c r="O181" s="1">
        <f t="shared" si="64"/>
        <v>3</v>
      </c>
      <c r="P181" s="19">
        <f t="shared" si="65"/>
        <v>0.75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20"/>
      <c r="B182" s="21" t="s">
        <v>45</v>
      </c>
      <c r="C182" s="21">
        <f t="shared" ref="C182:M182" si="66">SUM(C172:C181)</f>
        <v>301</v>
      </c>
      <c r="D182" s="22">
        <f t="shared" si="66"/>
        <v>230</v>
      </c>
      <c r="E182" s="23">
        <f t="shared" si="66"/>
        <v>150</v>
      </c>
      <c r="F182" s="23">
        <f t="shared" si="66"/>
        <v>74</v>
      </c>
      <c r="G182" s="23">
        <f t="shared" si="66"/>
        <v>64</v>
      </c>
      <c r="H182" s="23">
        <f t="shared" si="66"/>
        <v>59</v>
      </c>
      <c r="I182" s="23">
        <f t="shared" si="66"/>
        <v>61</v>
      </c>
      <c r="J182" s="23">
        <f t="shared" si="66"/>
        <v>56</v>
      </c>
      <c r="K182" s="23">
        <f t="shared" si="66"/>
        <v>67</v>
      </c>
      <c r="L182" s="23">
        <f t="shared" si="66"/>
        <v>86</v>
      </c>
      <c r="M182" s="24">
        <f t="shared" si="66"/>
        <v>113</v>
      </c>
      <c r="N182" s="22">
        <f t="shared" si="63"/>
        <v>56</v>
      </c>
      <c r="O182" s="23">
        <f t="shared" si="64"/>
        <v>245</v>
      </c>
      <c r="P182" s="25">
        <f t="shared" si="65"/>
        <v>0.81395348837209303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5" t="s">
        <v>67</v>
      </c>
      <c r="B183" s="14" t="s">
        <v>29</v>
      </c>
      <c r="C183" s="14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4" t="s">
        <v>33</v>
      </c>
      <c r="B184" s="14" t="s">
        <v>31</v>
      </c>
      <c r="C184" s="14">
        <f>SUM('By Lot'!C2086,'By Lot'!C2103,'By Lot'!C2120,'By Lot'!C2137,'By Lot'!C2154)</f>
        <v>495</v>
      </c>
      <c r="D184" s="17">
        <f>SUM('By Lot'!D2086,'By Lot'!D2103,'By Lot'!D2120,'By Lot'!D2137,'By Lot'!D2154)</f>
        <v>392</v>
      </c>
      <c r="E184" s="1">
        <f>SUM('By Lot'!E2086,'By Lot'!E2103,'By Lot'!E2120,'By Lot'!E2137,'By Lot'!E2154)</f>
        <v>352</v>
      </c>
      <c r="F184" s="1">
        <f>SUM('By Lot'!F2086,'By Lot'!F2103,'By Lot'!F2120,'By Lot'!F2137,'By Lot'!F2154)</f>
        <v>131</v>
      </c>
      <c r="G184" s="1">
        <f>SUM('By Lot'!G2086,'By Lot'!G2103,'By Lot'!G2120,'By Lot'!G2137,'By Lot'!G2154)</f>
        <v>41</v>
      </c>
      <c r="H184" s="1">
        <f>SUM('By Lot'!H2086,'By Lot'!H2103,'By Lot'!H2120,'By Lot'!H2137,'By Lot'!H2154)</f>
        <v>43</v>
      </c>
      <c r="I184" s="1">
        <f>SUM('By Lot'!I2086,'By Lot'!I2103,'By Lot'!I2120,'By Lot'!I2137,'By Lot'!I2154)</f>
        <v>39</v>
      </c>
      <c r="J184" s="1">
        <f>SUM('By Lot'!J2086,'By Lot'!J2103,'By Lot'!J2120,'By Lot'!J2137,'By Lot'!J2154)</f>
        <v>44</v>
      </c>
      <c r="K184" s="1">
        <f>SUM('By Lot'!K2086,'By Lot'!K2103,'By Lot'!K2120,'By Lot'!K2137,'By Lot'!K2154)</f>
        <v>47</v>
      </c>
      <c r="L184" s="1">
        <f>SUM('By Lot'!L2086,'By Lot'!L2103,'By Lot'!L2120,'By Lot'!L2137,'By Lot'!L2154)</f>
        <v>48</v>
      </c>
      <c r="M184" s="18">
        <f>SUM('By Lot'!M2086,'By Lot'!M2103,'By Lot'!M2120,'By Lot'!M2137,'By Lot'!M2154)</f>
        <v>56</v>
      </c>
      <c r="N184" s="17">
        <f t="shared" ref="N184:N185" si="67">MIN(D184:M184)</f>
        <v>39</v>
      </c>
      <c r="O184" s="1">
        <f t="shared" ref="O184:O185" si="68">C184-N184</f>
        <v>456</v>
      </c>
      <c r="P184" s="19">
        <f t="shared" ref="P184:P185" si="69">O184/C184</f>
        <v>0.92121212121212126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4" t="s">
        <v>207</v>
      </c>
      <c r="B185" s="14" t="s">
        <v>34</v>
      </c>
      <c r="C185" s="14">
        <f>SUM('By Lot'!C2087,'By Lot'!C2104,'By Lot'!C2121,'By Lot'!C2138,'By Lot'!C2155)</f>
        <v>1019</v>
      </c>
      <c r="D185" s="17">
        <f>SUM('By Lot'!D2087,'By Lot'!D2104,'By Lot'!D2121,'By Lot'!D2138,'By Lot'!D2155)</f>
        <v>883</v>
      </c>
      <c r="E185" s="1">
        <f>SUM('By Lot'!E2087,'By Lot'!E2104,'By Lot'!E2121,'By Lot'!E2138,'By Lot'!E2155)</f>
        <v>727</v>
      </c>
      <c r="F185" s="1">
        <f>SUM('By Lot'!F2087,'By Lot'!F2104,'By Lot'!F2121,'By Lot'!F2138,'By Lot'!F2155)</f>
        <v>355</v>
      </c>
      <c r="G185" s="1">
        <f>SUM('By Lot'!G2087,'By Lot'!G2104,'By Lot'!G2121,'By Lot'!G2138,'By Lot'!G2155)</f>
        <v>225</v>
      </c>
      <c r="H185" s="1">
        <f>SUM('By Lot'!H2087,'By Lot'!H2104,'By Lot'!H2121,'By Lot'!H2138,'By Lot'!H2155)</f>
        <v>148</v>
      </c>
      <c r="I185" s="1">
        <f>SUM('By Lot'!I2087,'By Lot'!I2104,'By Lot'!I2121,'By Lot'!I2138,'By Lot'!I2155)</f>
        <v>106</v>
      </c>
      <c r="J185" s="1">
        <f>SUM('By Lot'!J2087,'By Lot'!J2104,'By Lot'!J2121,'By Lot'!J2138,'By Lot'!J2155)</f>
        <v>114</v>
      </c>
      <c r="K185" s="1">
        <f>SUM('By Lot'!K2087,'By Lot'!K2104,'By Lot'!K2121,'By Lot'!K2138,'By Lot'!K2155)</f>
        <v>121</v>
      </c>
      <c r="L185" s="1">
        <f>SUM('By Lot'!L2087,'By Lot'!L2104,'By Lot'!L2121,'By Lot'!L2138,'By Lot'!L2155)</f>
        <v>150</v>
      </c>
      <c r="M185" s="18">
        <f>SUM('By Lot'!M2087,'By Lot'!M2104,'By Lot'!M2121,'By Lot'!M2138,'By Lot'!M2155)</f>
        <v>178</v>
      </c>
      <c r="N185" s="17">
        <f t="shared" si="67"/>
        <v>106</v>
      </c>
      <c r="O185" s="1">
        <f t="shared" si="68"/>
        <v>913</v>
      </c>
      <c r="P185" s="19">
        <f t="shared" si="69"/>
        <v>0.89597644749754657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4"/>
      <c r="B186" s="14" t="s">
        <v>37</v>
      </c>
      <c r="C186" s="14"/>
      <c r="D186" s="17"/>
      <c r="E186" s="1"/>
      <c r="F186" s="1"/>
      <c r="G186" s="1"/>
      <c r="H186" s="1"/>
      <c r="I186" s="1"/>
      <c r="J186" s="1"/>
      <c r="K186" s="1"/>
      <c r="L186" s="1"/>
      <c r="M186" s="18"/>
      <c r="N186" s="17"/>
      <c r="O186" s="1"/>
      <c r="P186" s="19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4"/>
      <c r="B187" s="14" t="s">
        <v>39</v>
      </c>
      <c r="C187" s="14">
        <f>SUM('By Lot'!C2090,'By Lot'!C2107,'By Lot'!C2124,'By Lot'!C2141,'By Lot'!C2158)</f>
        <v>6</v>
      </c>
      <c r="D187" s="17">
        <f>SUM('By Lot'!D2090,'By Lot'!D2107,'By Lot'!D2124,'By Lot'!D2141,'By Lot'!D2158)</f>
        <v>2</v>
      </c>
      <c r="E187" s="1">
        <f>SUM('By Lot'!E2090,'By Lot'!E2107,'By Lot'!E2124,'By Lot'!E2141,'By Lot'!E2175)</f>
        <v>0</v>
      </c>
      <c r="F187" s="1">
        <f>SUM('By Lot'!F2090,'By Lot'!F2107,'By Lot'!F2124,'By Lot'!F2141,'By Lot'!F2175)</f>
        <v>0</v>
      </c>
      <c r="G187" s="1">
        <f>SUM('By Lot'!G2090,'By Lot'!G2107,'By Lot'!G2124,'By Lot'!G2141,'By Lot'!G2175)</f>
        <v>0</v>
      </c>
      <c r="H187" s="1">
        <f>SUM('By Lot'!H2090,'By Lot'!H2107,'By Lot'!H2124,'By Lot'!H2141,'By Lot'!H2175)</f>
        <v>0</v>
      </c>
      <c r="I187" s="1">
        <f>SUM('By Lot'!I2090,'By Lot'!I2107,'By Lot'!I2124,'By Lot'!I2141,'By Lot'!I2175)</f>
        <v>0</v>
      </c>
      <c r="J187" s="1">
        <f>SUM('By Lot'!J2090,'By Lot'!J2107,'By Lot'!J2124,'By Lot'!J2141,'By Lot'!J2175)</f>
        <v>0</v>
      </c>
      <c r="K187" s="1">
        <f>SUM('By Lot'!K2090,'By Lot'!K2107,'By Lot'!K2124,'By Lot'!K2141,'By Lot'!K2175)</f>
        <v>0</v>
      </c>
      <c r="L187" s="1">
        <f>SUM('By Lot'!L2090,'By Lot'!L2107,'By Lot'!L2124,'By Lot'!L2141,'By Lot'!L2175)</f>
        <v>0</v>
      </c>
      <c r="M187" s="18">
        <f>SUM('By Lot'!M2090,'By Lot'!M2107,'By Lot'!M2124,'By Lot'!M2141,'By Lot'!M2175)</f>
        <v>0</v>
      </c>
      <c r="N187" s="17">
        <f t="shared" ref="N187:N190" si="70">MIN(D187:M187)</f>
        <v>0</v>
      </c>
      <c r="O187" s="1">
        <f t="shared" ref="O187:O190" si="71">C187-N187</f>
        <v>6</v>
      </c>
      <c r="P187" s="19">
        <f t="shared" ref="P187:P190" si="72">O187/C187</f>
        <v>1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4"/>
      <c r="B188" s="14" t="s">
        <v>40</v>
      </c>
      <c r="C188" s="14">
        <f>SUM('By Lot'!C2091:C2096,'By Lot'!C2108:C2113,'By Lot'!C2125:C2130,'By Lot'!C2142:C2147,'By Lot'!C2159:C2164)</f>
        <v>33</v>
      </c>
      <c r="D188" s="17">
        <f>SUM('By Lot'!D2091:D2096,'By Lot'!D2108:D2113,'By Lot'!D2125:D2130,'By Lot'!D2142:D2147,'By Lot'!D2159:D2164)</f>
        <v>18</v>
      </c>
      <c r="E188" s="1">
        <f>SUM('By Lot'!E2091:E2096,'By Lot'!E2108:E2113,'By Lot'!E2125:E2130,'By Lot'!E2142:E2147,'By Lot'!E2159:E2164)</f>
        <v>19</v>
      </c>
      <c r="F188" s="1">
        <f>SUM('By Lot'!F2091:F2096,'By Lot'!F2108:F2113,'By Lot'!F2125:F2130,'By Lot'!F2142:F2147,'By Lot'!F2159:F2164)</f>
        <v>16</v>
      </c>
      <c r="G188" s="1">
        <f>SUM('By Lot'!G2091:G2096,'By Lot'!G2108:G2113,'By Lot'!G2125:G2130,'By Lot'!G2142:G2147,'By Lot'!G2159:G2164)</f>
        <v>17</v>
      </c>
      <c r="H188" s="1">
        <f>SUM('By Lot'!H2091:H2096,'By Lot'!H2108:H2113,'By Lot'!H2125:H2130,'By Lot'!H2142:H2147,'By Lot'!H2159:H2164)</f>
        <v>18</v>
      </c>
      <c r="I188" s="1">
        <f>SUM('By Lot'!I2091:I2096,'By Lot'!I2108:I2113,'By Lot'!I2125:I2130,'By Lot'!I2142:I2147,'By Lot'!I2159:I2164)</f>
        <v>18</v>
      </c>
      <c r="J188" s="1">
        <f>SUM('By Lot'!J2091:J2096,'By Lot'!J2108:J2113,'By Lot'!J2125:J2130,'By Lot'!J2142:J2147,'By Lot'!J2159:J2164)</f>
        <v>18</v>
      </c>
      <c r="K188" s="1">
        <f>SUM('By Lot'!K2091:K2096,'By Lot'!K2108:K2113,'By Lot'!K2125:K2130,'By Lot'!K2142:K2147,'By Lot'!K2159:K2164)</f>
        <v>16</v>
      </c>
      <c r="L188" s="1">
        <f>SUM('By Lot'!L2091:L2096,'By Lot'!L2108:L2113,'By Lot'!L2125:L2130,'By Lot'!L2142:L2147,'By Lot'!L2159:L2164)</f>
        <v>19</v>
      </c>
      <c r="M188" s="18">
        <f>SUM('By Lot'!M2091:M2096,'By Lot'!M2108:M2113,'By Lot'!M2125:M2130,'By Lot'!M2142:M2147,'By Lot'!M2159:M2164)</f>
        <v>21</v>
      </c>
      <c r="N188" s="17">
        <f t="shared" si="70"/>
        <v>16</v>
      </c>
      <c r="O188" s="1">
        <f t="shared" si="71"/>
        <v>17</v>
      </c>
      <c r="P188" s="19">
        <f t="shared" si="72"/>
        <v>0.51515151515151514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4"/>
      <c r="B189" s="14" t="s">
        <v>41</v>
      </c>
      <c r="C189" s="14">
        <f>SUM('By Lot'!C2097,'By Lot'!C2114,'By Lot'!C2131,'By Lot'!C2148,'By Lot'!C2165)</f>
        <v>16</v>
      </c>
      <c r="D189" s="17">
        <f>SUM('By Lot'!D2097,'By Lot'!D2114,'By Lot'!D2131,'By Lot'!D2148,'By Lot'!D2165)</f>
        <v>15</v>
      </c>
      <c r="E189" s="1">
        <f>SUM('By Lot'!E2097,'By Lot'!E2114,'By Lot'!E2131,'By Lot'!E2148,'By Lot'!E2165)</f>
        <v>12</v>
      </c>
      <c r="F189" s="1">
        <f>SUM('By Lot'!F2097,'By Lot'!F2114,'By Lot'!F2131,'By Lot'!F2148,'By Lot'!F2165)</f>
        <v>7</v>
      </c>
      <c r="G189" s="1">
        <f>SUM('By Lot'!G2097,'By Lot'!G2114,'By Lot'!G2131,'By Lot'!G2148,'By Lot'!G2165)</f>
        <v>6</v>
      </c>
      <c r="H189" s="1">
        <f>SUM('By Lot'!H2097,'By Lot'!H2114,'By Lot'!H2131,'By Lot'!H2148,'By Lot'!H2165)</f>
        <v>7</v>
      </c>
      <c r="I189" s="1">
        <f>SUM('By Lot'!I2097,'By Lot'!I2114,'By Lot'!I2131,'By Lot'!I2148,'By Lot'!I2165)</f>
        <v>9</v>
      </c>
      <c r="J189" s="1">
        <f>SUM('By Lot'!J2097,'By Lot'!J2114,'By Lot'!J2131,'By Lot'!J2148,'By Lot'!J2165)</f>
        <v>11</v>
      </c>
      <c r="K189" s="1">
        <f>SUM('By Lot'!K2097,'By Lot'!K2114,'By Lot'!K2131,'By Lot'!K2148,'By Lot'!K2165)</f>
        <v>12</v>
      </c>
      <c r="L189" s="1">
        <f>SUM('By Lot'!L2097,'By Lot'!L2114,'By Lot'!L2131,'By Lot'!L2148,'By Lot'!L2165)</f>
        <v>12</v>
      </c>
      <c r="M189" s="18">
        <f>SUM('By Lot'!M2097,'By Lot'!M2114,'By Lot'!M2131,'By Lot'!M2148,'By Lot'!M2165)</f>
        <v>13</v>
      </c>
      <c r="N189" s="17">
        <f t="shared" si="70"/>
        <v>6</v>
      </c>
      <c r="O189" s="1">
        <f t="shared" si="71"/>
        <v>10</v>
      </c>
      <c r="P189" s="19">
        <f t="shared" si="72"/>
        <v>0.625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4"/>
      <c r="B190" s="14" t="s">
        <v>42</v>
      </c>
      <c r="C190" s="14">
        <f>SUM('By Lot'!C2098,'By Lot'!C2115,'By Lot'!C2132,'By Lot'!C2149,'By Lot'!C2166)</f>
        <v>6</v>
      </c>
      <c r="D190" s="17">
        <f>SUM('By Lot'!D2098,'By Lot'!D2115,'By Lot'!D2132,'By Lot'!D2149,'By Lot'!D2166)</f>
        <v>5</v>
      </c>
      <c r="E190" s="1">
        <f>SUM('By Lot'!E2098,'By Lot'!E2115,'By Lot'!E2132,'By Lot'!E2149,'By Lot'!E2166)</f>
        <v>5</v>
      </c>
      <c r="F190" s="1">
        <f>SUM('By Lot'!F2098,'By Lot'!F2115,'By Lot'!F2132,'By Lot'!F2149,'By Lot'!F2166)</f>
        <v>6</v>
      </c>
      <c r="G190" s="1">
        <f>SUM('By Lot'!G2098,'By Lot'!G2115,'By Lot'!G2132,'By Lot'!G2149,'By Lot'!G2166)</f>
        <v>4</v>
      </c>
      <c r="H190" s="1">
        <f>SUM('By Lot'!H2098,'By Lot'!H2115,'By Lot'!H2132,'By Lot'!H2149,'By Lot'!H2166)</f>
        <v>4</v>
      </c>
      <c r="I190" s="1">
        <f>SUM('By Lot'!I2098,'By Lot'!I2115,'By Lot'!I2132,'By Lot'!I2149,'By Lot'!I2166)</f>
        <v>4</v>
      </c>
      <c r="J190" s="1">
        <f>SUM('By Lot'!J2098,'By Lot'!J2115,'By Lot'!J2132,'By Lot'!J2149,'By Lot'!J2166)</f>
        <v>5</v>
      </c>
      <c r="K190" s="1">
        <f>SUM('By Lot'!K2098,'By Lot'!K2115,'By Lot'!K2132,'By Lot'!K2149,'By Lot'!K2166)</f>
        <v>5</v>
      </c>
      <c r="L190" s="1">
        <f>SUM('By Lot'!L2098,'By Lot'!L2115,'By Lot'!L2132,'By Lot'!L2149,'By Lot'!L2166)</f>
        <v>5</v>
      </c>
      <c r="M190" s="18">
        <f>SUM('By Lot'!M2098,'By Lot'!M2115,'By Lot'!M2132,'By Lot'!M2149,'By Lot'!M2166)</f>
        <v>5</v>
      </c>
      <c r="N190" s="17">
        <f t="shared" si="70"/>
        <v>4</v>
      </c>
      <c r="O190" s="1">
        <f t="shared" si="71"/>
        <v>2</v>
      </c>
      <c r="P190" s="19">
        <f t="shared" si="72"/>
        <v>0.33333333333333331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4"/>
      <c r="B191" s="14" t="s">
        <v>43</v>
      </c>
      <c r="C191" s="14"/>
      <c r="D191" s="17"/>
      <c r="E191" s="1"/>
      <c r="F191" s="1"/>
      <c r="G191" s="1"/>
      <c r="H191" s="1"/>
      <c r="I191" s="1"/>
      <c r="J191" s="1"/>
      <c r="K191" s="1"/>
      <c r="L191" s="1"/>
      <c r="M191" s="18"/>
      <c r="N191" s="17"/>
      <c r="O191" s="1"/>
      <c r="P191" s="19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4"/>
      <c r="B192" s="14" t="s">
        <v>44</v>
      </c>
      <c r="C192" s="14">
        <f>SUM('By Lot'!C2100,'By Lot'!C2117,'By Lot'!C2134,'By Lot'!C2151,'By Lot'!C2168)</f>
        <v>5</v>
      </c>
      <c r="D192" s="17">
        <f>SUM('By Lot'!D2100,'By Lot'!D2117,'By Lot'!D2134,'By Lot'!D2151,'By Lot'!D2168)</f>
        <v>5</v>
      </c>
      <c r="E192" s="1">
        <f>SUM('By Lot'!E2100,'By Lot'!E2117,'By Lot'!E2134,'By Lot'!E2151,'By Lot'!E2168)</f>
        <v>4</v>
      </c>
      <c r="F192" s="1">
        <f>SUM('By Lot'!F2100,'By Lot'!F2117,'By Lot'!F2134,'By Lot'!F2151,'By Lot'!F2168)</f>
        <v>2</v>
      </c>
      <c r="G192" s="1">
        <f>SUM('By Lot'!G2100,'By Lot'!G2117,'By Lot'!G2134,'By Lot'!G2151,'By Lot'!G2168)</f>
        <v>3</v>
      </c>
      <c r="H192" s="1">
        <f>SUM('By Lot'!H2100,'By Lot'!H2117,'By Lot'!H2134,'By Lot'!H2151,'By Lot'!H2168)</f>
        <v>4</v>
      </c>
      <c r="I192" s="1">
        <f>SUM('By Lot'!I2100,'By Lot'!I2117,'By Lot'!I2134,'By Lot'!I2151,'By Lot'!I2168)</f>
        <v>1</v>
      </c>
      <c r="J192" s="1">
        <f>SUM('By Lot'!J2100,'By Lot'!J2117,'By Lot'!J2134,'By Lot'!J2151,'By Lot'!J2168)</f>
        <v>2</v>
      </c>
      <c r="K192" s="1">
        <f>SUM('By Lot'!K2100,'By Lot'!K2117,'By Lot'!K2134,'By Lot'!K2151,'By Lot'!K2168)</f>
        <v>3</v>
      </c>
      <c r="L192" s="1">
        <f>SUM('By Lot'!L2100,'By Lot'!L2117,'By Lot'!L2134,'By Lot'!L2151,'By Lot'!L2168)</f>
        <v>4</v>
      </c>
      <c r="M192" s="18">
        <f>SUM('By Lot'!M2100,'By Lot'!M2117,'By Lot'!M2134,'By Lot'!M2151,'By Lot'!M2168)</f>
        <v>4</v>
      </c>
      <c r="N192" s="17">
        <f t="shared" ref="N192:N195" si="73">MIN(D192:M192)</f>
        <v>1</v>
      </c>
      <c r="O192" s="1">
        <f t="shared" ref="O192:O195" si="74">C192-N192</f>
        <v>4</v>
      </c>
      <c r="P192" s="19">
        <f t="shared" ref="P192:P195" si="75">O192/C192</f>
        <v>0.8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20"/>
      <c r="B193" s="21" t="s">
        <v>45</v>
      </c>
      <c r="C193" s="21">
        <f t="shared" ref="C193:M193" si="76">SUM(C183:C192)</f>
        <v>1580</v>
      </c>
      <c r="D193" s="22">
        <f t="shared" si="76"/>
        <v>1320</v>
      </c>
      <c r="E193" s="23">
        <f t="shared" si="76"/>
        <v>1119</v>
      </c>
      <c r="F193" s="23">
        <f t="shared" si="76"/>
        <v>517</v>
      </c>
      <c r="G193" s="23">
        <f t="shared" si="76"/>
        <v>296</v>
      </c>
      <c r="H193" s="23">
        <f t="shared" si="76"/>
        <v>224</v>
      </c>
      <c r="I193" s="23">
        <f t="shared" si="76"/>
        <v>177</v>
      </c>
      <c r="J193" s="23">
        <f t="shared" si="76"/>
        <v>194</v>
      </c>
      <c r="K193" s="23">
        <f t="shared" si="76"/>
        <v>204</v>
      </c>
      <c r="L193" s="23">
        <f t="shared" si="76"/>
        <v>238</v>
      </c>
      <c r="M193" s="24">
        <f t="shared" si="76"/>
        <v>277</v>
      </c>
      <c r="N193" s="22">
        <f t="shared" si="73"/>
        <v>177</v>
      </c>
      <c r="O193" s="23">
        <f t="shared" si="74"/>
        <v>1403</v>
      </c>
      <c r="P193" s="25">
        <f t="shared" si="75"/>
        <v>0.88797468354430376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5" t="s">
        <v>200</v>
      </c>
      <c r="B194" s="14" t="s">
        <v>29</v>
      </c>
      <c r="C194" s="14">
        <f>SUM('By Lot'!C2170,'By Lot'!C2187,'By Lot'!C2204,'By Lot'!C2221,
'By Lot'!C2238,'By Lot'!C2255,'By Lot'!C2272,
'By Lot'!C2289,'By Lot'!C2306,'By Lot'!C2323,
'By Lot'!C2340,'By Lot'!C2357,'By Lot'!C2374,
'By Lot'!C2391,'By Lot'!C2408,'By Lot'!C2425,
'By Lot'!C2442,'By Lot'!C2459,'By Lot'!C2476,
'By Lot'!C2493,'By Lot'!C2510,'By Lot'!C2527,
'By Lot'!C2544,'By Lot'!C2561)</f>
        <v>527</v>
      </c>
      <c r="D194" s="17">
        <f>SUM('By Lot'!D2170,'By Lot'!D2187,'By Lot'!D2221,'By Lot'!D2238,'By Lot'!D2255,'By Lot'!D2272,'By Lot'!D2289,'By Lot'!D2306,'By Lot'!D2323,'By Lot'!D2340,'By Lot'!D2357,'By Lot'!D2374,'By Lot'!D2391,'By Lot'!D2408,'By Lot'!D2425,'By Lot'!D2442,'By Lot'!D2459,'By Lot'!D2476,'By Lot'!D2493,'By Lot'!D2527,,'By Lot'!D2544,'By Lot'!D2561)</f>
        <v>222</v>
      </c>
      <c r="E194" s="1">
        <f>SUM('By Lot'!E2170,'By Lot'!E2187,'By Lot'!E2221,'By Lot'!E2238,'By Lot'!E2255,'By Lot'!E2272,'By Lot'!E2289,'By Lot'!E2306,'By Lot'!E2323,'By Lot'!E2340,'By Lot'!E2357,'By Lot'!E2374,'By Lot'!E2391,'By Lot'!E2408,'By Lot'!E2425,'By Lot'!E2442,'By Lot'!E2459,'By Lot'!E2476,'By Lot'!E2493,'By Lot'!E2527,,'By Lot'!E2544,'By Lot'!E2561)</f>
        <v>128</v>
      </c>
      <c r="F194" s="1">
        <f>SUM('By Lot'!F2170,'By Lot'!F2187,'By Lot'!F2221,'By Lot'!F2238,'By Lot'!F2255,'By Lot'!F2272,'By Lot'!F2289,'By Lot'!F2306,'By Lot'!F2323,'By Lot'!F2340,'By Lot'!F2357,'By Lot'!F2374,'By Lot'!F2391,'By Lot'!F2408,'By Lot'!F2425,'By Lot'!F2442,'By Lot'!F2459,'By Lot'!F2476,'By Lot'!F2493,'By Lot'!F2527,,'By Lot'!F2544,'By Lot'!F2561)</f>
        <v>106</v>
      </c>
      <c r="G194" s="1">
        <f>SUM('By Lot'!G2170,'By Lot'!G2187,'By Lot'!G2221,'By Lot'!G2238,'By Lot'!G2255,'By Lot'!G2272,'By Lot'!G2289,'By Lot'!G2306,'By Lot'!G2323,'By Lot'!G2340,'By Lot'!G2357,'By Lot'!G2374,'By Lot'!G2391,'By Lot'!G2408,'By Lot'!G2425,'By Lot'!G2442,'By Lot'!G2459,'By Lot'!G2476,'By Lot'!G2493,'By Lot'!G2527,,'By Lot'!G2544,'By Lot'!G2561)</f>
        <v>75</v>
      </c>
      <c r="H194" s="1">
        <f>SUM('By Lot'!H2170,'By Lot'!H2187,'By Lot'!H2221,'By Lot'!H2238,'By Lot'!H2255,'By Lot'!H2272,'By Lot'!H2289,'By Lot'!H2306,'By Lot'!H2323,'By Lot'!H2340,'By Lot'!H2357,'By Lot'!H2374,'By Lot'!H2391,'By Lot'!H2408,'By Lot'!H2425,'By Lot'!H2442,'By Lot'!H2459,'By Lot'!H2476,'By Lot'!H2493,'By Lot'!H2527,,'By Lot'!H2544,'By Lot'!H2561)</f>
        <v>78</v>
      </c>
      <c r="I194" s="1">
        <f>SUM('By Lot'!I2170,'By Lot'!I2187,'By Lot'!I2221,'By Lot'!I2238,'By Lot'!I2255,'By Lot'!I2272,'By Lot'!I2289,'By Lot'!I2306,'By Lot'!I2323,'By Lot'!I2340,'By Lot'!I2357,'By Lot'!I2374,'By Lot'!I2391,'By Lot'!I2408,'By Lot'!I2425,'By Lot'!I2442,'By Lot'!I2459,'By Lot'!I2476,'By Lot'!I2493,'By Lot'!I2527,,'By Lot'!I2544,'By Lot'!I2561)</f>
        <v>82</v>
      </c>
      <c r="J194" s="1">
        <f>SUM('By Lot'!J2170,'By Lot'!J2187,'By Lot'!J2221,'By Lot'!J2238,'By Lot'!J2255,'By Lot'!J2272,'By Lot'!J2289,'By Lot'!J2306,'By Lot'!J2323,'By Lot'!J2340,'By Lot'!J2357,'By Lot'!J2374,'By Lot'!J2391,'By Lot'!J2408,'By Lot'!J2425,'By Lot'!J2442,'By Lot'!J2459,'By Lot'!J2476,'By Lot'!J2493,'By Lot'!J2527,,'By Lot'!J2544,'By Lot'!J2561)</f>
        <v>99</v>
      </c>
      <c r="K194" s="1">
        <f>SUM('By Lot'!K2170,'By Lot'!K2187,'By Lot'!K2221,'By Lot'!K2238,'By Lot'!K2255,'By Lot'!K2272,'By Lot'!K2289,'By Lot'!K2306,'By Lot'!K2323,'By Lot'!K2340,'By Lot'!K2357,'By Lot'!K2374,'By Lot'!K2391,'By Lot'!K2408,'By Lot'!K2425,'By Lot'!K2442,'By Lot'!K2459,'By Lot'!K2476,'By Lot'!K2493,'By Lot'!K2527,,'By Lot'!K2544,'By Lot'!K2561)</f>
        <v>111</v>
      </c>
      <c r="L194" s="1">
        <f>SUM('By Lot'!L2170,'By Lot'!L2187,'By Lot'!L2221,'By Lot'!L2238,'By Lot'!L2255,'By Lot'!L2272,'By Lot'!L2289,'By Lot'!L2306,'By Lot'!L2323,'By Lot'!L2340,'By Lot'!L2357,'By Lot'!L2374,'By Lot'!L2391,'By Lot'!L2408,'By Lot'!L2425,'By Lot'!L2442,'By Lot'!L2459,'By Lot'!L2476,'By Lot'!L2493,'By Lot'!L2527,,'By Lot'!L2544,'By Lot'!L2561)</f>
        <v>133</v>
      </c>
      <c r="M194" s="18">
        <f>SUM('By Lot'!M2170,'By Lot'!M2187,'By Lot'!M2221,'By Lot'!M2238,'By Lot'!M2255,'By Lot'!M2272,'By Lot'!M2289,'By Lot'!M2306,'By Lot'!M2323,'By Lot'!M2340,'By Lot'!M2357,'By Lot'!M2374,'By Lot'!M2391,'By Lot'!M2408,'By Lot'!M2425,'By Lot'!M2442,'By Lot'!M2459,'By Lot'!M2476,'By Lot'!M2493,'By Lot'!M2527,,'By Lot'!M2544,'By Lot'!M2561)</f>
        <v>155</v>
      </c>
      <c r="N194" s="17">
        <f t="shared" si="73"/>
        <v>75</v>
      </c>
      <c r="O194" s="1">
        <f t="shared" si="74"/>
        <v>452</v>
      </c>
      <c r="P194" s="19">
        <f t="shared" si="75"/>
        <v>0.85768500948766602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4" t="s">
        <v>202</v>
      </c>
      <c r="B195" s="17" t="s">
        <v>31</v>
      </c>
      <c r="C195" s="14">
        <f>SUM('By Lot'!C2171,'By Lot'!C2188,'By Lot'!C2205,
'By Lot'!C2222,'By Lot'!C2239,'By Lot'!C2256,
'By Lot'!C2273,'By Lot'!C2290,'By Lot'!C2307,
'By Lot'!C2324,'By Lot'!C2341,'By Lot'!C2358,
'By Lot'!C2375,'By Lot'!C2392,'By Lot'!C2409,
'By Lot'!C2426,'By Lot'!C2443,'By Lot'!C2460,
'By Lot'!C2477,'By Lot'!C2494,'By Lot'!C2511,
'By Lot'!C2528,'By Lot'!C2545,'By Lot'!C2562)</f>
        <v>1295</v>
      </c>
      <c r="D195" s="1">
        <f>SUM('By Lot'!D2171,'By Lot'!D2188,'By Lot'!D2205,
'By Lot'!D2222,'By Lot'!D2239,'By Lot'!D2256,
'By Lot'!D2273,'By Lot'!D2290,'By Lot'!D2307,
'By Lot'!D2324,'By Lot'!D2341,'By Lot'!D2358,
'By Lot'!D2375,'By Lot'!D2392,'By Lot'!D2409,
'By Lot'!D2426,'By Lot'!D2443,'By Lot'!D2460,
'By Lot'!D2477,'By Lot'!D2494,'By Lot'!D2511,
'By Lot'!D2528,'By Lot'!D2545,'By Lot'!D2562)</f>
        <v>414</v>
      </c>
      <c r="E195" s="1">
        <f>SUM('By Lot'!E2171,'By Lot'!E2188,'By Lot'!E2205,
'By Lot'!E2222,'By Lot'!E2239,'By Lot'!E2256,
'By Lot'!E2273,'By Lot'!E2290,'By Lot'!E2307,
'By Lot'!E2324,'By Lot'!E2341,'By Lot'!E2358,
'By Lot'!E2375,'By Lot'!E2392,'By Lot'!E2409,
'By Lot'!E2426,'By Lot'!E2443,'By Lot'!E2460,
'By Lot'!E2477,'By Lot'!E2494,'By Lot'!E2511,
'By Lot'!E2528,'By Lot'!E2545,'By Lot'!E2562)</f>
        <v>272</v>
      </c>
      <c r="F195" s="1">
        <f>SUM('By Lot'!F2171,'By Lot'!F2188,'By Lot'!F2205,
'By Lot'!F2222,'By Lot'!F2239,'By Lot'!F2256,
'By Lot'!F2273,'By Lot'!F2290,'By Lot'!F2307,
'By Lot'!F2324,'By Lot'!F2341,'By Lot'!F2358,
'By Lot'!F2375,'By Lot'!F2392,'By Lot'!F2409,
'By Lot'!F2426,'By Lot'!F2443,'By Lot'!F2460,
'By Lot'!F2477,'By Lot'!F2494,'By Lot'!F2511,
'By Lot'!F2528,'By Lot'!F2545,'By Lot'!F2562)</f>
        <v>236</v>
      </c>
      <c r="G195" s="1">
        <f>SUM('By Lot'!G2171,'By Lot'!G2188,'By Lot'!G2205,
'By Lot'!G2222,'By Lot'!G2239,'By Lot'!G2256,
'By Lot'!G2273,'By Lot'!G2290,'By Lot'!G2307,
'By Lot'!G2324,'By Lot'!G2341,'By Lot'!G2358,
'By Lot'!G2375,'By Lot'!G2392,'By Lot'!G2409,
'By Lot'!G2426,'By Lot'!G2443,'By Lot'!G2460,
'By Lot'!G2477,'By Lot'!G2494,'By Lot'!G2511,
'By Lot'!G2528,'By Lot'!G2545,'By Lot'!G2562)</f>
        <v>167</v>
      </c>
      <c r="H195" s="1">
        <f>SUM('By Lot'!H2171,'By Lot'!H2188,'By Lot'!H2205,
'By Lot'!H2222,'By Lot'!H2239,'By Lot'!H2256,
'By Lot'!H2273,'By Lot'!H2290,'By Lot'!H2307,
'By Lot'!H2324,'By Lot'!H2341,'By Lot'!H2358,
'By Lot'!H2375,'By Lot'!H2392,'By Lot'!H2409,
'By Lot'!H2426,'By Lot'!H2443,'By Lot'!H2460,
'By Lot'!H2477,'By Lot'!H2494,'By Lot'!H2511,
'By Lot'!H2528,'By Lot'!H2545,'By Lot'!H2562)</f>
        <v>113</v>
      </c>
      <c r="I195" s="1">
        <f>SUM('By Lot'!I2171,'By Lot'!I2188,'By Lot'!I2205,
'By Lot'!I2222,'By Lot'!I2239,'By Lot'!I2256,
'By Lot'!I2273,'By Lot'!I2290,'By Lot'!I2307,
'By Lot'!I2324,'By Lot'!I2341,'By Lot'!I2358,
'By Lot'!I2375,'By Lot'!I2392,'By Lot'!I2409,
'By Lot'!I2426,'By Lot'!I2443,'By Lot'!I2460,
'By Lot'!I2477,'By Lot'!I2494,'By Lot'!I2511,
'By Lot'!I2528,'By Lot'!I2545,'By Lot'!I2562)</f>
        <v>96</v>
      </c>
      <c r="J195" s="1">
        <f>SUM('By Lot'!J2171,'By Lot'!J2188,'By Lot'!J2205,
'By Lot'!J2222,'By Lot'!J2239,'By Lot'!J2256,
'By Lot'!J2273,'By Lot'!J2290,'By Lot'!J2307,
'By Lot'!J2324,'By Lot'!J2341,'By Lot'!J2358,
'By Lot'!J2375,'By Lot'!J2392,'By Lot'!J2409,
'By Lot'!J2426,'By Lot'!J2443,'By Lot'!J2460,
'By Lot'!J2477,'By Lot'!J2494,'By Lot'!J2511,
'By Lot'!J2528,'By Lot'!J2545,'By Lot'!J2562)</f>
        <v>96</v>
      </c>
      <c r="K195" s="1">
        <f>SUM('By Lot'!K2171,'By Lot'!K2188,'By Lot'!K2205,
'By Lot'!K2222,'By Lot'!K2239,'By Lot'!K2256,
'By Lot'!K2273,'By Lot'!K2290,'By Lot'!K2307,
'By Lot'!K2324,'By Lot'!K2341,'By Lot'!K2358,
'By Lot'!K2375,'By Lot'!K2392,'By Lot'!K2409,
'By Lot'!K2426,'By Lot'!K2443,'By Lot'!K2460,
'By Lot'!K2477,'By Lot'!K2494,'By Lot'!K2511,
'By Lot'!K2528,'By Lot'!K2545,'By Lot'!K2562)</f>
        <v>127</v>
      </c>
      <c r="L195" s="1">
        <f>SUM('By Lot'!L2171,'By Lot'!L2188,'By Lot'!L2205,
'By Lot'!L2222,'By Lot'!L2239,'By Lot'!L2256,
'By Lot'!L2273,'By Lot'!L2290,'By Lot'!L2307,
'By Lot'!L2324,'By Lot'!L2341,'By Lot'!L2358,
'By Lot'!L2375,'By Lot'!L2392,'By Lot'!L2409,
'By Lot'!L2426,'By Lot'!L2443,'By Lot'!L2460,
'By Lot'!L2477,'By Lot'!L2494,'By Lot'!L2511,
'By Lot'!L2528,'By Lot'!L2545,'By Lot'!L2562)</f>
        <v>184</v>
      </c>
      <c r="M195" s="18">
        <f>SUM('By Lot'!M2171,'By Lot'!M2188,'By Lot'!M2205,
'By Lot'!M2222,'By Lot'!M2239,'By Lot'!M2256,
'By Lot'!M2273,'By Lot'!M2290,'By Lot'!M2307,
'By Lot'!M2324,'By Lot'!M2341,'By Lot'!M2358,
'By Lot'!M2375,'By Lot'!M2392,'By Lot'!M2409,
'By Lot'!M2426,'By Lot'!M2443,'By Lot'!M2460,
'By Lot'!M2477,'By Lot'!M2494,'By Lot'!M2511,
'By Lot'!M2528,'By Lot'!M2545,'By Lot'!M2562)</f>
        <v>233</v>
      </c>
      <c r="N195" s="1">
        <f t="shared" si="73"/>
        <v>96</v>
      </c>
      <c r="O195" s="1">
        <f t="shared" si="74"/>
        <v>1199</v>
      </c>
      <c r="P195" s="19">
        <f t="shared" si="75"/>
        <v>0.92586872586872582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4"/>
      <c r="B196" s="14" t="s">
        <v>34</v>
      </c>
      <c r="C196" s="14"/>
      <c r="D196" s="17"/>
      <c r="E196" s="1"/>
      <c r="F196" s="1"/>
      <c r="G196" s="1"/>
      <c r="H196" s="1"/>
      <c r="I196" s="1"/>
      <c r="J196" s="1"/>
      <c r="K196" s="1"/>
      <c r="L196" s="1"/>
      <c r="M196" s="18"/>
      <c r="N196" s="17"/>
      <c r="O196" s="1"/>
      <c r="P196" s="19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4"/>
      <c r="B197" s="14" t="s">
        <v>37</v>
      </c>
      <c r="C197" s="14">
        <f>SUM('By Lot'!C2173:C2174,'By Lot'!C2190:C2191,'By Lot'!C2224:C2225,'By Lot'!C2241:C2242,'By Lot'!C2258:C2259,'By Lot'!C2275:C2276,'By Lot'!C2292:C2293,'By Lot'!C2309:C2310,'By Lot'!C2326:C2327,'By Lot'!C2343:C2344,'By Lot'!C2360:C2361,'By Lot'!C2377:C2378,'By Lot'!C2394:C2395,'By Lot'!C2411:C2412,'By Lot'!C2428:C2429,'By Lot'!C2445:C2446,'By Lot'!C2462:C2463,'By Lot'!C2479:C2480,'By Lot'!C2496:C2497,'By Lot'!C2513:C2514,'By Lot'!C2530:C2531,'By Lot'!C2547:C2548,'By Lot'!C2547,'By Lot'!C2564:C2565)</f>
        <v>928</v>
      </c>
      <c r="D197" s="17">
        <f>SUM('By Lot'!D2173:D2174,'By Lot'!D2190:D2191,'By Lot'!D2224:D2225,'By Lot'!D2241:D2242,'By Lot'!D2258:D2259,'By Lot'!D2275:D2276,'By Lot'!D2292:D2293,'By Lot'!D2309:D2310,'By Lot'!D2326:D2327,'By Lot'!D2343:D2344,'By Lot'!D2360:D2361,'By Lot'!D2377:D2378,'By Lot'!D2394:D2395,'By Lot'!D2411:D2412,'By Lot'!D2428:D2429,'By Lot'!D2445:D2446,'By Lot'!D2462:D2463,'By Lot'!D2479:D2480,'By Lot'!D2496:D2497,'By Lot'!D2513:D2514,'By Lot'!D2530:D2531,'By Lot'!D2547:D2548,'By Lot'!D2547,'By Lot'!D2564:D2565)</f>
        <v>406</v>
      </c>
      <c r="E197" s="1">
        <f>SUM('By Lot'!E2173:E2174,'By Lot'!E2190:E2191,'By Lot'!E2224:E2225,'By Lot'!E2241:E2242,'By Lot'!E2258:E2259,'By Lot'!E2275:E2276,'By Lot'!E2292:E2293,'By Lot'!E2309:E2310,'By Lot'!E2326:E2327,'By Lot'!E2343:E2344,'By Lot'!E2360:E2361,'By Lot'!E2377:E2378,'By Lot'!E2394:E2395,'By Lot'!E2411:E2412,'By Lot'!E2428:E2429,'By Lot'!E2445:E2446,'By Lot'!E2462:E2463,'By Lot'!E2479:E2480,'By Lot'!E2496:E2497,'By Lot'!E2513:E2514,'By Lot'!E2530:E2531,'By Lot'!E2547:E2548,'By Lot'!E2547,'By Lot'!E2564:E2565)</f>
        <v>284</v>
      </c>
      <c r="F197" s="1">
        <f>SUM('By Lot'!F2173:F2174,'By Lot'!F2190:F2191,'By Lot'!F2224:F2225,'By Lot'!F2241:F2242,'By Lot'!F2258:F2259,'By Lot'!F2275:F2276,'By Lot'!F2292:F2293,'By Lot'!F2309:F2310,'By Lot'!F2326:F2327,'By Lot'!F2343:F2344,'By Lot'!F2360:F2361,'By Lot'!F2377:F2378,'By Lot'!F2394:F2395,'By Lot'!F2411:F2412,'By Lot'!F2428:F2429,'By Lot'!F2445:F2446,'By Lot'!F2462:F2463,'By Lot'!F2479:F2480,'By Lot'!F2496:F2497,'By Lot'!F2513:F2514,'By Lot'!F2530:F2531,'By Lot'!F2547:F2548,'By Lot'!F2547,'By Lot'!F2564:F2565)</f>
        <v>167</v>
      </c>
      <c r="G197" s="1">
        <f>SUM('By Lot'!G2173:G2174,'By Lot'!G2190:G2191,'By Lot'!G2224:G2225,'By Lot'!G2241:G2242,'By Lot'!G2258:G2259,'By Lot'!G2275:G2276,'By Lot'!G2292:G2293,'By Lot'!G2309:G2310,'By Lot'!G2326:G2327,'By Lot'!G2343:G2344,'By Lot'!G2360:G2361,'By Lot'!G2377:G2378,'By Lot'!G2394:G2395,'By Lot'!G2411:G2412,'By Lot'!G2428:G2429,'By Lot'!G2445:G2446,'By Lot'!G2462:G2463,'By Lot'!G2479:G2480,'By Lot'!G2496:G2497,'By Lot'!G2513:G2514,'By Lot'!G2530:G2531,'By Lot'!G2547:G2548,'By Lot'!G2547,'By Lot'!G2564:G2565)</f>
        <v>143</v>
      </c>
      <c r="H197" s="1">
        <f>SUM('By Lot'!H2173:H2174,'By Lot'!H2190:H2191,'By Lot'!H2224:H2225,'By Lot'!H2241:H2242,'By Lot'!H2258:H2259,'By Lot'!H2275:H2276,'By Lot'!H2292:H2293,'By Lot'!H2309:H2310,'By Lot'!H2326:H2327,'By Lot'!H2343:H2344,'By Lot'!H2360:H2361,'By Lot'!H2377:H2378,'By Lot'!H2394:H2395,'By Lot'!H2411:H2412,'By Lot'!H2428:H2429,'By Lot'!H2445:H2446,'By Lot'!H2462:H2463,'By Lot'!H2479:H2480,'By Lot'!H2496:H2497,'By Lot'!H2513:H2514,'By Lot'!H2530:H2531,'By Lot'!H2547:H2548,'By Lot'!H2547,'By Lot'!H2564:H2565)</f>
        <v>148</v>
      </c>
      <c r="I197" s="1">
        <f>SUM('By Lot'!I2173:I2174,'By Lot'!I2190:I2191,'By Lot'!I2224:I2225,'By Lot'!I2241:I2242,'By Lot'!I2258:I2259,'By Lot'!I2275:I2276,'By Lot'!I2292:I2293,'By Lot'!I2309:I2310,'By Lot'!I2326:I2327,'By Lot'!I2343:I2344,'By Lot'!I2360:I2361,'By Lot'!I2377:I2378,'By Lot'!I2394:I2395,'By Lot'!I2411:I2412,'By Lot'!I2428:I2429,'By Lot'!I2445:I2446,'By Lot'!I2462:I2463,'By Lot'!I2479:I2480,'By Lot'!I2496:I2497,'By Lot'!I2513:I2514,'By Lot'!I2530:I2531,'By Lot'!I2547:I2548,'By Lot'!I2547,'By Lot'!I2564:I2565)</f>
        <v>183</v>
      </c>
      <c r="J197" s="1">
        <f>SUM('By Lot'!J2173:J2174,'By Lot'!J2190:J2191,'By Lot'!J2224:J2225,'By Lot'!J2241:J2242,'By Lot'!J2258:J2259,'By Lot'!J2275:J2276,'By Lot'!J2292:J2293,'By Lot'!J2309:J2310,'By Lot'!J2326:J2327,'By Lot'!J2343:J2344,'By Lot'!J2360:J2361,'By Lot'!J2377:J2378,'By Lot'!J2394:J2395,'By Lot'!J2411:J2412,'By Lot'!J2428:J2429,'By Lot'!J2445:J2446,'By Lot'!J2462:J2463,'By Lot'!J2479:J2480,'By Lot'!J2496:J2497,'By Lot'!J2513:J2514,'By Lot'!J2530:J2531,'By Lot'!J2547:J2548,'By Lot'!J2547,'By Lot'!J2564:J2565)</f>
        <v>161</v>
      </c>
      <c r="K197" s="1">
        <f>SUM('By Lot'!K2173:K2174,'By Lot'!K2190:K2191,'By Lot'!K2224:K2225,'By Lot'!K2241:K2242,'By Lot'!K2258:K2259,'By Lot'!K2275:K2276,'By Lot'!K2292:K2293,'By Lot'!K2309:K2310,'By Lot'!K2326:K2327,'By Lot'!K2343:K2344,'By Lot'!K2360:K2361,'By Lot'!K2377:K2378,'By Lot'!K2394:K2395,'By Lot'!K2411:K2412,'By Lot'!K2428:K2429,'By Lot'!K2445:K2446,'By Lot'!K2462:K2463,'By Lot'!K2479:K2480,'By Lot'!K2496:K2497,'By Lot'!K2513:K2514,'By Lot'!K2530:K2531,'By Lot'!K2547:K2548,'By Lot'!K2547,'By Lot'!K2564:K2565)</f>
        <v>180</v>
      </c>
      <c r="L197" s="1">
        <f>SUM('By Lot'!L2173:L2174,'By Lot'!L2190:L2191,'By Lot'!L2224:L2225,'By Lot'!L2241:L2242,'By Lot'!L2258:L2259,'By Lot'!L2275:L2276,'By Lot'!L2292:L2293,'By Lot'!L2309:L2310,'By Lot'!L2326:L2327,'By Lot'!L2343:L2344,'By Lot'!L2360:L2361,'By Lot'!L2377:L2378,'By Lot'!L2394:L2395,'By Lot'!L2411:L2412,'By Lot'!L2428:L2429,'By Lot'!L2445:L2446,'By Lot'!L2462:L2463,'By Lot'!L2479:L2480,'By Lot'!L2496:L2497,'By Lot'!L2513:L2514,'By Lot'!L2530:L2531,'By Lot'!L2547:L2548,'By Lot'!L2547,'By Lot'!L2564:L2565)</f>
        <v>235</v>
      </c>
      <c r="M197" s="18">
        <f>SUM('By Lot'!M2173:M2174,'By Lot'!M2190:M2191,'By Lot'!M2224:M2225,'By Lot'!M2241:M2242,'By Lot'!M2258:M2259,'By Lot'!M2275:M2276,'By Lot'!M2292:M2293,'By Lot'!M2309:M2310,'By Lot'!M2326:M2327,'By Lot'!M2343:M2344,'By Lot'!M2360:M2361,'By Lot'!M2377:M2378,'By Lot'!M2394:M2395,'By Lot'!M2411:M2412,'By Lot'!M2428:M2429,'By Lot'!M2445:M2446,'By Lot'!M2462:M2463,'By Lot'!M2479:M2480,'By Lot'!M2496:M2497,'By Lot'!M2513:M2514,'By Lot'!M2530:M2531,'By Lot'!M2547:M2548,'By Lot'!M2547,'By Lot'!M2564:M2565)</f>
        <v>256</v>
      </c>
      <c r="N197" s="17">
        <f t="shared" ref="N197:N204" si="77">MIN(D197:M197)</f>
        <v>143</v>
      </c>
      <c r="O197" s="1">
        <f t="shared" ref="O197:O204" si="78">C197-N197</f>
        <v>785</v>
      </c>
      <c r="P197" s="19">
        <f t="shared" ref="P197:P204" si="79">O197/C197</f>
        <v>0.84590517241379315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4"/>
      <c r="B198" s="14" t="s">
        <v>39</v>
      </c>
      <c r="C198" s="14">
        <f>SUM('By Lot'!C2175,'By Lot'!C2192,'By Lot'!C2226,'By Lot'!C2243,
'By Lot'!C2260,'By Lot'!C2277,'By Lot'!C2294,'By Lot'!C2311,
'By Lot'!C2328,'By Lot'!C2345,'By Lot'!C2362,'By Lot'!C2379,
'By Lot'!C2396,'By Lot'!C2413,'By Lot'!C2430,'By Lot'!C2447,
'By Lot'!C2464,'By Lot'!C2481,'By Lot'!C2498,'By Lot'!C2515,
'By Lot'!C2532,'By Lot'!C2549,'By Lot'!C2566)</f>
        <v>102</v>
      </c>
      <c r="D198" s="17">
        <f>SUM('By Lot'!D2175,'By Lot'!D2192,'By Lot'!D2226,'By Lot'!D2243,'By Lot'!D2260,'By Lot'!D2277,'By Lot'!D2294,'By Lot'!D2311,'By Lot'!D2328,'By Lot'!D2345,'By Lot'!D2362,'By Lot'!D2379,'By Lot'!D2396,'By Lot'!D2413,'By Lot'!D2430,'By Lot'!D2447,'By Lot'!D2464,'By Lot'!D2481,'By Lot'!D2498,'By Lot'!D2515,'By Lot'!D2532,'By Lot'!D2549,'By Lot'!D2566)</f>
        <v>77</v>
      </c>
      <c r="E198" s="1">
        <f>SUM('By Lot'!E2175,'By Lot'!E2192,'By Lot'!E2226,'By Lot'!E2243,'By Lot'!E2260,'By Lot'!E2277,'By Lot'!E2294,'By Lot'!E2311,'By Lot'!E2328,'By Lot'!E2345,'By Lot'!E2362,'By Lot'!E2379,'By Lot'!E2396,'By Lot'!E2413,'By Lot'!E2430,'By Lot'!E2447,'By Lot'!E2464,'By Lot'!E2481,'By Lot'!E2498,'By Lot'!E2515,'By Lot'!E2532,'By Lot'!E2549,'By Lot'!E2566)</f>
        <v>72</v>
      </c>
      <c r="F198" s="1">
        <f>SUM('By Lot'!F2175,'By Lot'!F2192,'By Lot'!F2226,'By Lot'!F2243,'By Lot'!F2260,'By Lot'!F2277,'By Lot'!F2294,'By Lot'!F2311,'By Lot'!F2328,'By Lot'!F2345,'By Lot'!F2362,'By Lot'!F2379,'By Lot'!F2396,'By Lot'!F2413,'By Lot'!F2430,'By Lot'!F2447,'By Lot'!F2464,'By Lot'!F2481,'By Lot'!F2498,'By Lot'!F2515,'By Lot'!F2532,'By Lot'!F2549,'By Lot'!F2566)</f>
        <v>59</v>
      </c>
      <c r="G198" s="1">
        <f>SUM('By Lot'!G2175,'By Lot'!G2192,'By Lot'!G2226,'By Lot'!G2243,'By Lot'!G2260,'By Lot'!G2277,'By Lot'!G2294,'By Lot'!G2311,'By Lot'!G2328,'By Lot'!G2345,'By Lot'!G2362,'By Lot'!G2379,'By Lot'!G2396,'By Lot'!G2413,'By Lot'!G2430,'By Lot'!G2447,'By Lot'!G2464,'By Lot'!G2481,'By Lot'!G2498,'By Lot'!G2515,'By Lot'!G2532,'By Lot'!G2549,'By Lot'!G2566)</f>
        <v>56</v>
      </c>
      <c r="H198" s="1">
        <f>SUM('By Lot'!H2175,'By Lot'!H2192,'By Lot'!H2226,'By Lot'!H2243,'By Lot'!H2260,'By Lot'!H2277,'By Lot'!H2294,'By Lot'!H2311,'By Lot'!H2328,'By Lot'!H2345,'By Lot'!H2362,'By Lot'!H2379,'By Lot'!H2396,'By Lot'!H2413,'By Lot'!H2430,'By Lot'!H2447,'By Lot'!H2464,'By Lot'!H2481,'By Lot'!H2498,'By Lot'!H2515,'By Lot'!H2532,'By Lot'!H2549,'By Lot'!H2566)</f>
        <v>55</v>
      </c>
      <c r="I198" s="1">
        <f>SUM('By Lot'!I2175,'By Lot'!I2192,'By Lot'!I2226,'By Lot'!I2243,'By Lot'!I2260,'By Lot'!I2277,'By Lot'!I2294,'By Lot'!I2311,'By Lot'!I2328,'By Lot'!I2345,'By Lot'!I2362,'By Lot'!I2379,'By Lot'!I2396,'By Lot'!I2413,'By Lot'!I2430,'By Lot'!I2447,'By Lot'!I2464,'By Lot'!I2481,'By Lot'!I2498,'By Lot'!I2515,'By Lot'!I2532,'By Lot'!I2549,'By Lot'!I2566)</f>
        <v>56</v>
      </c>
      <c r="J198" s="1">
        <f>SUM('By Lot'!J2175,'By Lot'!J2192,'By Lot'!J2226,'By Lot'!J2243,'By Lot'!J2260,'By Lot'!J2277,'By Lot'!J2294,'By Lot'!J2311,'By Lot'!J2328,'By Lot'!J2345,'By Lot'!J2362,'By Lot'!J2379,'By Lot'!J2396,'By Lot'!J2413,'By Lot'!J2430,'By Lot'!J2447,'By Lot'!J2464,'By Lot'!J2481,'By Lot'!J2498,'By Lot'!J2515,'By Lot'!J2532,'By Lot'!J2549,'By Lot'!J2566)</f>
        <v>53</v>
      </c>
      <c r="K198" s="1">
        <f>SUM('By Lot'!K2175,'By Lot'!K2192,'By Lot'!K2226,'By Lot'!K2243,'By Lot'!K2260,'By Lot'!K2277,'By Lot'!K2294,'By Lot'!K2311,'By Lot'!K2328,'By Lot'!K2345,'By Lot'!K2362,'By Lot'!K2379,'By Lot'!K2396,'By Lot'!K2413,'By Lot'!K2430,'By Lot'!K2447,'By Lot'!K2464,'By Lot'!K2481,'By Lot'!K2498,'By Lot'!K2515,'By Lot'!K2532,'By Lot'!K2549,'By Lot'!K2566)</f>
        <v>52</v>
      </c>
      <c r="L198" s="1">
        <f>SUM('By Lot'!L2175,'By Lot'!L2192,'By Lot'!L2226,'By Lot'!L2243,'By Lot'!L2260,'By Lot'!L2277,'By Lot'!L2294,'By Lot'!L2311,'By Lot'!L2328,'By Lot'!L2345,'By Lot'!L2362,'By Lot'!L2379,'By Lot'!L2396,'By Lot'!L2413,'By Lot'!L2430,'By Lot'!L2447,'By Lot'!L2464,'By Lot'!L2481,'By Lot'!L2498,'By Lot'!L2515,'By Lot'!L2532,'By Lot'!L2549,'By Lot'!L2566)</f>
        <v>54</v>
      </c>
      <c r="M198" s="18">
        <f>SUM('By Lot'!M2175,'By Lot'!M2192,'By Lot'!M2226,'By Lot'!M2243,'By Lot'!M2260,'By Lot'!M2277,'By Lot'!M2294,'By Lot'!M2311,'By Lot'!M2328,'By Lot'!M2345,'By Lot'!M2362,'By Lot'!M2379,'By Lot'!M2396,'By Lot'!M2413,'By Lot'!M2430,'By Lot'!M2447,'By Lot'!M2464,'By Lot'!M2481,'By Lot'!M2498,'By Lot'!M2515,'By Lot'!M2532,'By Lot'!M2549,'By Lot'!M2566)</f>
        <v>61</v>
      </c>
      <c r="N198" s="17">
        <f t="shared" si="77"/>
        <v>52</v>
      </c>
      <c r="O198" s="1">
        <f t="shared" si="78"/>
        <v>50</v>
      </c>
      <c r="P198" s="19">
        <f t="shared" si="79"/>
        <v>0.49019607843137253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4"/>
      <c r="B199" s="14" t="s">
        <v>40</v>
      </c>
      <c r="C199" s="14">
        <f>SUM('By Lot'!C2176:C2181,'By Lot'!C2193:C2198,'By Lot'!C2227:C2232,'By Lot'!C2244:C2249,'By Lot'!C2261:C2266,'By Lot'!C2278:C2283,'By Lot'!C2295:C2300,'By Lot'!C2312:C2317,'By Lot'!C2329:C2334,'By Lot'!C2346:C2351,'By Lot'!C2363:C2368,'By Lot'!C2380:C2385,'By Lot'!C2397:C2402,'By Lot'!C2414:C2419,'By Lot'!C2431:C2436,'By Lot'!C2448:C2453,'By Lot'!C2465:C2470,'By Lot'!C2482:C2487,'By Lot'!C2499:C2504,'By Lot'!C2516:C2521,'By Lot'!C2533:C2538,'By Lot'!C2550:C2555,'By Lot'!C2567:C2572)</f>
        <v>213</v>
      </c>
      <c r="D199" s="17">
        <f>SUM('By Lot'!D2176:D2181,'By Lot'!D2193:D2198,'By Lot'!D2227:D2232,'By Lot'!D2244:D2249,'By Lot'!D2261:D2266,'By Lot'!D2278:D2283,'By Lot'!D2295:D2300,'By Lot'!D2312:D2317,'By Lot'!D2329:D2334,'By Lot'!D2346:D2351,'By Lot'!D2363:D2368,'By Lot'!D2380:D2385,'By Lot'!D2397:D2402,'By Lot'!D2414:D2419,'By Lot'!D2431:D2436,'By Lot'!D2448:D2453,'By Lot'!D2465:D2470,'By Lot'!D2482:D2487,'By Lot'!D2499:D2504,'By Lot'!D2516:D2521,'By Lot'!D2533:D2538,'By Lot'!D2550:D2555,'By Lot'!D2567:D2572)</f>
        <v>128</v>
      </c>
      <c r="E199" s="1">
        <f>SUM('By Lot'!E2176:E2181,'By Lot'!E2193:E2198,'By Lot'!E2227:E2232,'By Lot'!E2244:E2249,'By Lot'!E2261:E2266,'By Lot'!E2278:E2283,'By Lot'!E2295:E2300,'By Lot'!E2312:E2317,'By Lot'!E2329:E2334,'By Lot'!E2346:E2351,'By Lot'!E2363:E2368,'By Lot'!E2380:E2385,'By Lot'!E2397:E2402,'By Lot'!E2414:E2419,'By Lot'!E2431:E2436,'By Lot'!E2448:E2453,'By Lot'!E2465:E2470,'By Lot'!E2482:E2487,'By Lot'!E2499:E2504,'By Lot'!E2516:E2521,'By Lot'!E2533:E2538,'By Lot'!E2550:E2555,'By Lot'!E2567:E2572)</f>
        <v>79</v>
      </c>
      <c r="F199" s="178">
        <f>SUM('By Lot'!F2176:F2181,'By Lot'!F2193:F2198,'By Lot'!F2227:F2232,'By Lot'!F2244:F2249,'By Lot'!F2261:F2266,'By Lot'!F2278:F2283,'By Lot'!F2295:F2300,'By Lot'!F2312:F2317,'By Lot'!F2329:F2334,'By Lot'!F2346:F2351,'By Lot'!F2363:F2368,'By Lot'!F2380:F2385,'By Lot'!F2397:F2402,'By Lot'!F2414:F2419,'By Lot'!F2431:F2436,'By Lot'!F2448:F2453,'By Lot'!F2465:F2470,'By Lot'!F2482:F2487,'By Lot'!F2499:F2504,'By Lot'!F2516:F2521,'By Lot'!F2533:F2538,'By Lot'!F2550:F2555,'By Lot'!F2567:F2572)</f>
        <v>44</v>
      </c>
      <c r="G199" s="178">
        <f>SUM('By Lot'!G2176:G2181,'By Lot'!G2193:G2198,'By Lot'!G2227:G2232,'By Lot'!G2244:G2249,'By Lot'!G2261:G2266,'By Lot'!G2278:G2283,'By Lot'!G2295:G2300,'By Lot'!G2312:G2317,'By Lot'!G2329:G2334,'By Lot'!G2346:G2351,'By Lot'!G2363:G2368,'By Lot'!G2380:G2385,'By Lot'!G2397:G2402,'By Lot'!G2414:G2419,'By Lot'!G2431:G2436,'By Lot'!G2448:G2453,'By Lot'!G2465:G2470,'By Lot'!G2482:G2487,'By Lot'!G2499:G2504,'By Lot'!G2516:G2521,'By Lot'!G2533:G2538,'By Lot'!G2550:G2555,'By Lot'!G2567:G2572)</f>
        <v>40</v>
      </c>
      <c r="H199" s="178">
        <f>SUM('By Lot'!H2176:H2181,'By Lot'!H2193:H2198,'By Lot'!H2227:H2232,'By Lot'!H2244:H2249,'By Lot'!H2261:H2266,'By Lot'!H2278:H2283,'By Lot'!H2295:H2300,'By Lot'!H2312:H2317,'By Lot'!H2329:H2334,'By Lot'!H2346:H2351,'By Lot'!H2363:H2368,'By Lot'!H2380:H2385,'By Lot'!H2397:H2402,'By Lot'!H2414:H2419,'By Lot'!H2431:H2436,'By Lot'!H2448:H2453,'By Lot'!H2465:H2470,'By Lot'!H2482:H2487,'By Lot'!H2499:H2504,'By Lot'!H2516:H2521,'By Lot'!H2533:H2538,'By Lot'!H2550:H2555,'By Lot'!H2567:H2572)</f>
        <v>49</v>
      </c>
      <c r="I199" s="178">
        <f>SUM('By Lot'!I2176:I2181,'By Lot'!I2193:I2198,'By Lot'!I2227:I2232,'By Lot'!I2244:I2249,'By Lot'!I2261:I2266,'By Lot'!I2278:I2283,'By Lot'!I2295:I2300,'By Lot'!I2312:I2317,'By Lot'!I2329:I2334,'By Lot'!I2346:I2351,'By Lot'!I2363:I2368,'By Lot'!I2380:I2385,'By Lot'!I2397:I2402,'By Lot'!I2414:I2419,'By Lot'!I2431:I2436,'By Lot'!I2448:I2453,'By Lot'!I2465:I2470,'By Lot'!I2482:I2487,'By Lot'!I2499:I2504,'By Lot'!I2516:I2521,'By Lot'!I2533:I2538,'By Lot'!I2550:I2555,'By Lot'!I2567:I2572)</f>
        <v>36</v>
      </c>
      <c r="J199" s="178">
        <f>SUM('By Lot'!J2176:J2181,'By Lot'!J2193:J2198,'By Lot'!J2227:J2232,'By Lot'!J2244:J2249,'By Lot'!J2261:J2266,'By Lot'!J2278:J2283,'By Lot'!J2295:J2300,'By Lot'!J2312:J2317,'By Lot'!J2329:J2334,'By Lot'!J2346:J2351,'By Lot'!J2363:J2368,'By Lot'!J2380:J2385,'By Lot'!J2397:J2402,'By Lot'!J2414:J2419,'By Lot'!J2431:J2436,'By Lot'!J2448:J2453,'By Lot'!J2465:J2470,'By Lot'!J2482:J2487,'By Lot'!J2499:J2504,'By Lot'!J2516:J2521,'By Lot'!J2533:J2538,'By Lot'!J2550:J2555,'By Lot'!J2567:J2572)</f>
        <v>30</v>
      </c>
      <c r="K199" s="178">
        <f>SUM('By Lot'!K2176:K2181,'By Lot'!K2193:K2198,'By Lot'!K2227:K2232,'By Lot'!K2244:K2249,'By Lot'!K2261:K2266,'By Lot'!K2278:K2283,'By Lot'!K2295:K2300,'By Lot'!K2312:K2317,'By Lot'!K2329:K2334,'By Lot'!K2346:K2351,'By Lot'!K2363:K2368,'By Lot'!K2380:K2385,'By Lot'!K2397:K2402,'By Lot'!K2414:K2419,'By Lot'!K2431:K2436,'By Lot'!K2448:K2453,'By Lot'!K2465:K2470,'By Lot'!K2482:K2487,'By Lot'!K2499:K2504,'By Lot'!K2516:K2521,'By Lot'!K2533:K2538,'By Lot'!K2550:K2555,'By Lot'!K2567:K2572)</f>
        <v>38</v>
      </c>
      <c r="L199" s="178">
        <f>SUM('By Lot'!L2176:L2181,'By Lot'!L2193:L2198,'By Lot'!L2227:L2232,'By Lot'!L2244:L2249,'By Lot'!L2261:L2266,'By Lot'!L2278:L2283,'By Lot'!L2295:L2300,'By Lot'!L2312:L2317,'By Lot'!L2329:L2334,'By Lot'!L2346:L2351,'By Lot'!L2363:L2368,'By Lot'!L2380:L2385,'By Lot'!L2397:L2402,'By Lot'!L2414:L2419,'By Lot'!L2431:L2436,'By Lot'!L2448:L2453,'By Lot'!L2465:L2470,'By Lot'!L2482:L2487,'By Lot'!L2499:L2504,'By Lot'!L2516:L2521,'By Lot'!L2533:L2538,'By Lot'!L2550:L2555,'By Lot'!L2567:L2572)</f>
        <v>63</v>
      </c>
      <c r="M199" s="18">
        <f>SUM('By Lot'!M2176:M2181,'By Lot'!M2193:M2198,'By Lot'!M2227:M2232,'By Lot'!M2244:M2249,'By Lot'!M2261:M2266,'By Lot'!M2278:M2283,'By Lot'!M2295:M2300,'By Lot'!M2312:M2317,'By Lot'!M2329:M2334,'By Lot'!M2346:M2351,'By Lot'!M2363:M2368,'By Lot'!M2380:M2385,'By Lot'!M2397:M2402,'By Lot'!M2414:M2419,'By Lot'!M2431:M2436,'By Lot'!M2448:M2453,'By Lot'!M2465:M2470,'By Lot'!M2482:M2487,'By Lot'!M2499:M2504,'By Lot'!M2516:M2521,'By Lot'!M2533:M2538,'By Lot'!M2550:M2555,'By Lot'!M2567:M2572)</f>
        <v>76</v>
      </c>
      <c r="N199" s="17">
        <f t="shared" si="77"/>
        <v>30</v>
      </c>
      <c r="O199" s="1">
        <f t="shared" si="78"/>
        <v>183</v>
      </c>
      <c r="P199" s="19">
        <f t="shared" si="79"/>
        <v>0.85915492957746475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4"/>
      <c r="B200" s="14" t="s">
        <v>41</v>
      </c>
      <c r="C200" s="14">
        <f>SUM('By Lot'!C2182,'By Lot'!C2199,'By Lot'!C2233,'By Lot'!C2250,'By Lot'!C2267,'By Lot'!C2284,'By Lot'!C2301,'By Lot'!C2318,'By Lot'!C2335,'By Lot'!C2352,'By Lot'!C2369,'By Lot'!C2386,'By Lot'!C2403,'By Lot'!C2420,'By Lot'!C2437,'By Lot'!C2454,'By Lot'!C2471,'By Lot'!C2488,'By Lot'!C2505,'By Lot'!C2522,'By Lot'!C2539,'By Lot'!C2556,'By Lot'!C2573)</f>
        <v>181</v>
      </c>
      <c r="D200" s="17">
        <f>SUM('By Lot'!D2182,'By Lot'!D2199,'By Lot'!D2233,'By Lot'!D2250,'By Lot'!D2267,'By Lot'!D2284,'By Lot'!D2301,'By Lot'!D2318,'By Lot'!D2335,'By Lot'!D2352,'By Lot'!D2369,'By Lot'!D2386,'By Lot'!D2403,'By Lot'!D2420,'By Lot'!D2437,'By Lot'!D2454,'By Lot'!D2471,'By Lot'!D2488,'By Lot'!D2505,'By Lot'!D2522,'By Lot'!D2539,'By Lot'!D2556,'By Lot'!D2573)</f>
        <v>76</v>
      </c>
      <c r="E200" s="1">
        <f>SUM('By Lot'!E2182,'By Lot'!E2199,'By Lot'!E2233,'By Lot'!E2250,'By Lot'!E2267,'By Lot'!E2284,'By Lot'!E2301,'By Lot'!E2318,'By Lot'!E2335,'By Lot'!E2352,'By Lot'!E2369,'By Lot'!E2386,'By Lot'!E2403,'By Lot'!E2420,'By Lot'!E2437,'By Lot'!E2454,'By Lot'!E2471,'By Lot'!E2488,'By Lot'!E2505,'By Lot'!E2522,'By Lot'!E2539,'By Lot'!E2556,'By Lot'!E2573)</f>
        <v>42</v>
      </c>
      <c r="F200" s="1">
        <f>SUM('By Lot'!F2182,'By Lot'!F2199,'By Lot'!F2233,'By Lot'!F2250,'By Lot'!F2267,'By Lot'!F2284,'By Lot'!F2301,'By Lot'!F2318,'By Lot'!F2335,'By Lot'!F2352,'By Lot'!F2369,'By Lot'!F2386,'By Lot'!F2403,'By Lot'!F2420,'By Lot'!F2437,'By Lot'!F2454,'By Lot'!F2471,'By Lot'!F2488,'By Lot'!F2505,'By Lot'!F2522,'By Lot'!F2539,'By Lot'!F2556,'By Lot'!F2573)</f>
        <v>27</v>
      </c>
      <c r="G200" s="1">
        <f>SUM('By Lot'!G2182,'By Lot'!G2199,'By Lot'!G2233,'By Lot'!G2250,'By Lot'!G2267,'By Lot'!G2284,'By Lot'!G2301,'By Lot'!G2318,'By Lot'!G2335,'By Lot'!G2352,'By Lot'!G2369,'By Lot'!G2386,'By Lot'!G2403,'By Lot'!G2420,'By Lot'!G2437,'By Lot'!G2454,'By Lot'!G2471,'By Lot'!G2488,'By Lot'!G2505,'By Lot'!G2522,'By Lot'!G2539,'By Lot'!G2556,'By Lot'!G2573)</f>
        <v>21</v>
      </c>
      <c r="H200" s="1">
        <f>SUM('By Lot'!H2182,'By Lot'!H2199,'By Lot'!H2233,'By Lot'!H2250,'By Lot'!H2267,'By Lot'!H2284,'By Lot'!H2301,'By Lot'!H2318,'By Lot'!H2335,'By Lot'!H2352,'By Lot'!H2369,'By Lot'!H2386,'By Lot'!H2403,'By Lot'!H2420,'By Lot'!H2437,'By Lot'!H2454,'By Lot'!H2471,'By Lot'!H2488,'By Lot'!H2505,'By Lot'!H2522,'By Lot'!H2539,'By Lot'!H2556,'By Lot'!H2573)</f>
        <v>24</v>
      </c>
      <c r="I200" s="1">
        <f>SUM('By Lot'!I2182,'By Lot'!I2199,'By Lot'!I2233,'By Lot'!I2250,'By Lot'!I2267,'By Lot'!I2284,'By Lot'!I2301,'By Lot'!I2318,'By Lot'!I2335,'By Lot'!I2352,'By Lot'!I2369,'By Lot'!I2386,'By Lot'!I2403,'By Lot'!I2420,'By Lot'!I2437,'By Lot'!I2454,'By Lot'!I2471,'By Lot'!I2488,'By Lot'!I2505,'By Lot'!I2522,'By Lot'!I2539,'By Lot'!I2556,'By Lot'!I2573)</f>
        <v>37</v>
      </c>
      <c r="J200" s="1">
        <f>SUM('By Lot'!J2182,'By Lot'!J2199,'By Lot'!J2233,'By Lot'!J2250,'By Lot'!J2267,'By Lot'!J2284,'By Lot'!J2301,'By Lot'!J2318,'By Lot'!J2335,'By Lot'!J2352,'By Lot'!J2369,'By Lot'!J2386,'By Lot'!J2403,'By Lot'!J2420,'By Lot'!J2437,'By Lot'!J2454,'By Lot'!J2471,'By Lot'!J2488,'By Lot'!J2505,'By Lot'!J2522,'By Lot'!J2539,'By Lot'!J2556,'By Lot'!J2573)</f>
        <v>29</v>
      </c>
      <c r="K200" s="1">
        <f>SUM('By Lot'!K2182,'By Lot'!K2199,'By Lot'!K2233,'By Lot'!K2250,'By Lot'!K2267,'By Lot'!K2284,'By Lot'!K2301,'By Lot'!K2318,'By Lot'!K2335,'By Lot'!K2352,'By Lot'!K2369,'By Lot'!K2386,'By Lot'!K2403,'By Lot'!K2420,'By Lot'!K2437,'By Lot'!K2454,'By Lot'!K2471,'By Lot'!K2488,'By Lot'!K2505,'By Lot'!K2522,'By Lot'!K2539,'By Lot'!K2556,'By Lot'!K2573)</f>
        <v>41</v>
      </c>
      <c r="L200" s="1">
        <f>SUM('By Lot'!L2182,'By Lot'!L2199,'By Lot'!L2233,'By Lot'!L2250,'By Lot'!L2267,'By Lot'!L2284,'By Lot'!L2301,'By Lot'!L2318,'By Lot'!L2335,'By Lot'!L2352,'By Lot'!L2369,'By Lot'!L2386,'By Lot'!L2403,'By Lot'!L2420,'By Lot'!L2437,'By Lot'!L2454,'By Lot'!L2471,'By Lot'!L2488,'By Lot'!L2505,'By Lot'!L2522,'By Lot'!L2539,'By Lot'!L2556,'By Lot'!L2573)</f>
        <v>46</v>
      </c>
      <c r="M200" s="18">
        <f>SUM('By Lot'!M2182,'By Lot'!M2199,'By Lot'!M2233,'By Lot'!M2250,'By Lot'!M2267,'By Lot'!M2284,'By Lot'!M2301,'By Lot'!M2318,'By Lot'!M2335,'By Lot'!M2352,'By Lot'!M2369,'By Lot'!M2386,'By Lot'!M2403,'By Lot'!M2420,'By Lot'!M2437,'By Lot'!M2454,'By Lot'!M2471,'By Lot'!M2488,'By Lot'!M2505,'By Lot'!M2522,'By Lot'!M2539,'By Lot'!M2556,'By Lot'!M2573)</f>
        <v>52</v>
      </c>
      <c r="N200" s="17">
        <f t="shared" si="77"/>
        <v>21</v>
      </c>
      <c r="O200" s="1">
        <f t="shared" si="78"/>
        <v>160</v>
      </c>
      <c r="P200" s="19">
        <f t="shared" si="79"/>
        <v>0.88397790055248615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4"/>
      <c r="B201" s="14" t="s">
        <v>42</v>
      </c>
      <c r="C201" s="14">
        <f>SUM('By Lot'!C2183,'By Lot'!C2200,'By Lot'!C2234,'By Lot'!C2251,'By Lot'!C2268,'By Lot'!C2285,'By Lot'!C2302,'By Lot'!C2319,'By Lot'!C2336,'By Lot'!C2353,'By Lot'!C2370,'By Lot'!C2387,'By Lot'!C2404,'By Lot'!C2421,'By Lot'!C2438,'By Lot'!C2455,'By Lot'!C2472,'By Lot'!C2489,'By Lot'!C2506,'By Lot'!C2523,'By Lot'!C2540,'By Lot'!C2557,'By Lot'!C2574)</f>
        <v>15</v>
      </c>
      <c r="D201" s="17">
        <f>SUM('By Lot'!D2183,'By Lot'!D2200,'By Lot'!D2234,'By Lot'!D2251,'By Lot'!D2268,'By Lot'!D2285,'By Lot'!D2302,'By Lot'!D2319,'By Lot'!D2336,'By Lot'!D2353,'By Lot'!D2370,'By Lot'!D2387,'By Lot'!D2404,'By Lot'!D2421,'By Lot'!D2438,'By Lot'!D2455,'By Lot'!D2472,'By Lot'!D2489,'By Lot'!D2506,'By Lot'!D2523,'By Lot'!D2540,'By Lot'!D2557,'By Lot'!D2574)</f>
        <v>5</v>
      </c>
      <c r="E201" s="1">
        <f>SUM('By Lot'!E2183,'By Lot'!E2200,'By Lot'!E2234,'By Lot'!E2251,'By Lot'!E2268,'By Lot'!E2285,'By Lot'!E2302,'By Lot'!E2319,'By Lot'!E2336,'By Lot'!E2353,'By Lot'!E2370,'By Lot'!E2387,'By Lot'!E2404,'By Lot'!E2421,'By Lot'!E2438,'By Lot'!E2455,'By Lot'!E2472,'By Lot'!E2489,'By Lot'!E2506,'By Lot'!E2523,'By Lot'!E2540,'By Lot'!E2557,'By Lot'!E2574)</f>
        <v>4</v>
      </c>
      <c r="F201" s="1">
        <f>SUM('By Lot'!F2183,'By Lot'!F2200,'By Lot'!F2234,'By Lot'!F2251,'By Lot'!F2268,'By Lot'!F2285,'By Lot'!F2302,'By Lot'!F2319,'By Lot'!F2336,'By Lot'!F2353,'By Lot'!F2370,'By Lot'!F2387,'By Lot'!F2404,'By Lot'!F2421,'By Lot'!F2438,'By Lot'!F2455,'By Lot'!F2472,'By Lot'!F2489,'By Lot'!F2506,'By Lot'!F2523,'By Lot'!F2540,'By Lot'!F2557,'By Lot'!F2574)</f>
        <v>3</v>
      </c>
      <c r="G201" s="1">
        <f>SUM('By Lot'!G2183,'By Lot'!G2200,'By Lot'!G2234,'By Lot'!G2251,'By Lot'!G2268,'By Lot'!G2285,'By Lot'!G2302,'By Lot'!G2319,'By Lot'!G2336,'By Lot'!G2353,'By Lot'!G2370,'By Lot'!G2387,'By Lot'!G2404,'By Lot'!G2421,'By Lot'!G2438,'By Lot'!G2455,'By Lot'!G2472,'By Lot'!G2489,'By Lot'!G2506,'By Lot'!G2523,'By Lot'!G2540,'By Lot'!G2557,'By Lot'!G2574)</f>
        <v>3</v>
      </c>
      <c r="H201" s="1">
        <f>SUM('By Lot'!H2183,'By Lot'!H2200,'By Lot'!H2234,'By Lot'!H2251,'By Lot'!H2268,'By Lot'!H2285,'By Lot'!H2302,'By Lot'!H2319,'By Lot'!H2336,'By Lot'!H2353,'By Lot'!H2370,'By Lot'!H2387,'By Lot'!H2404,'By Lot'!H2421,'By Lot'!H2438,'By Lot'!H2455,'By Lot'!H2472,'By Lot'!H2489,'By Lot'!H2506,'By Lot'!H2523,'By Lot'!H2540,'By Lot'!H2557,'By Lot'!H2574)</f>
        <v>4</v>
      </c>
      <c r="I201" s="1">
        <f>SUM('By Lot'!I2183,'By Lot'!I2200,'By Lot'!I2234,'By Lot'!I2251,'By Lot'!I2268,'By Lot'!I2285,'By Lot'!I2302,'By Lot'!I2319,'By Lot'!I2336,'By Lot'!I2353,'By Lot'!I2370,'By Lot'!I2387,'By Lot'!I2404,'By Lot'!I2421,'By Lot'!I2438,'By Lot'!I2455,'By Lot'!I2472,'By Lot'!I2489,'By Lot'!I2506,'By Lot'!I2523,'By Lot'!I2540,'By Lot'!I2557,'By Lot'!I2574)</f>
        <v>2</v>
      </c>
      <c r="J201" s="1">
        <f>SUM('By Lot'!J2183,'By Lot'!J2200,'By Lot'!J2234,'By Lot'!J2251,'By Lot'!J2268,'By Lot'!J2285,'By Lot'!J2302,'By Lot'!J2319,'By Lot'!J2336,'By Lot'!J2353,'By Lot'!J2370,'By Lot'!J2387,'By Lot'!J2404,'By Lot'!J2421,'By Lot'!J2438,'By Lot'!J2455,'By Lot'!J2472,'By Lot'!J2489,'By Lot'!J2506,'By Lot'!J2523,'By Lot'!J2540,'By Lot'!J2557,'By Lot'!J2574)</f>
        <v>3</v>
      </c>
      <c r="K201" s="1">
        <f>SUM('By Lot'!K2183,'By Lot'!K2200,'By Lot'!K2234,'By Lot'!K2251,'By Lot'!K2268,'By Lot'!K2285,'By Lot'!K2302,'By Lot'!K2319,'By Lot'!K2336,'By Lot'!K2353,'By Lot'!K2370,'By Lot'!K2387,'By Lot'!K2404,'By Lot'!K2421,'By Lot'!K2438,'By Lot'!K2455,'By Lot'!K2472,'By Lot'!K2489,'By Lot'!K2506,'By Lot'!K2523,'By Lot'!K2540,'By Lot'!K2557,'By Lot'!K2574)</f>
        <v>5</v>
      </c>
      <c r="L201" s="1">
        <f>SUM('By Lot'!L2183,'By Lot'!L2200,'By Lot'!L2234,'By Lot'!L2251,'By Lot'!L2268,'By Lot'!L2285,'By Lot'!L2302,'By Lot'!L2319,'By Lot'!L2336,'By Lot'!L2353,'By Lot'!L2370,'By Lot'!L2387,'By Lot'!L2404,'By Lot'!L2421,'By Lot'!L2438,'By Lot'!L2455,'By Lot'!L2472,'By Lot'!L2489,'By Lot'!L2506,'By Lot'!L2523,'By Lot'!L2540,'By Lot'!L2557,'By Lot'!L2574)</f>
        <v>3</v>
      </c>
      <c r="M201" s="18">
        <f>SUM('By Lot'!M2183,'By Lot'!M2200,'By Lot'!M2234,'By Lot'!M2251,'By Lot'!M2268,'By Lot'!M2285,'By Lot'!M2302,'By Lot'!M2319,'By Lot'!M2336,'By Lot'!M2353,'By Lot'!M2370,'By Lot'!M2387,'By Lot'!M2404,'By Lot'!M2421,'By Lot'!M2438,'By Lot'!M2455,'By Lot'!M2472,'By Lot'!M2489,'By Lot'!M2506,'By Lot'!M2523,'By Lot'!M2540,'By Lot'!M2557,'By Lot'!M2574)</f>
        <v>3</v>
      </c>
      <c r="N201" s="17">
        <f t="shared" si="77"/>
        <v>2</v>
      </c>
      <c r="O201" s="1">
        <f t="shared" si="78"/>
        <v>13</v>
      </c>
      <c r="P201" s="19">
        <f t="shared" si="79"/>
        <v>0.8666666666666667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4"/>
      <c r="B202" s="14" t="s">
        <v>43</v>
      </c>
      <c r="C202" s="14">
        <f>SUM('By Lot'!C2184,'By Lot'!C2201,'By Lot'!C2235,'By Lot'!C2252,'By Lot'!C2269,'By Lot'!C2286,'By Lot'!C2303,'By Lot'!C2320,'By Lot'!C2337,'By Lot'!C2354,'By Lot'!C2371,'By Lot'!C2388,'By Lot'!C2405,'By Lot'!C2422,'By Lot'!C2439,'By Lot'!C2456,'By Lot'!C2473,'By Lot'!C2490,'By Lot'!C2507,'By Lot'!C2524,'By Lot'!C2541,'By Lot'!C2558,'By Lot'!C2575)</f>
        <v>14</v>
      </c>
      <c r="D202" s="17">
        <f>SUM('By Lot'!D2184,'By Lot'!D2201,'By Lot'!D2235,'By Lot'!D2252,'By Lot'!D2269,'By Lot'!D2286,'By Lot'!D2303,'By Lot'!D2320,'By Lot'!D2337,'By Lot'!D2354,'By Lot'!D2371,'By Lot'!D2388,'By Lot'!D2405,'By Lot'!D2422,'By Lot'!D2439,'By Lot'!D2456,'By Lot'!D2473,'By Lot'!D2490,'By Lot'!D2507,'By Lot'!D2524,'By Lot'!D2541,'By Lot'!D2558,'By Lot'!D2575)</f>
        <v>6</v>
      </c>
      <c r="E202" s="1">
        <f>SUM('By Lot'!E2184,'By Lot'!E2201,'By Lot'!E2235,'By Lot'!E2252,'By Lot'!E2269,'By Lot'!E2286,'By Lot'!E2303,'By Lot'!E2320,'By Lot'!E2337,'By Lot'!E2354,'By Lot'!E2371,'By Lot'!E2388,'By Lot'!E2405,'By Lot'!E2422,'By Lot'!E2439,'By Lot'!E2456,'By Lot'!E2473,'By Lot'!E2490,'By Lot'!E2507,'By Lot'!E2524,'By Lot'!E2541,'By Lot'!E2558,'By Lot'!E2575)</f>
        <v>0</v>
      </c>
      <c r="F202" s="1">
        <f>SUM('By Lot'!F2184,'By Lot'!F2201,'By Lot'!F2235,'By Lot'!F2252,'By Lot'!F2269,'By Lot'!F2286,'By Lot'!F2303,'By Lot'!F2320,'By Lot'!F2337,'By Lot'!F2354,'By Lot'!F2371,'By Lot'!F2388,'By Lot'!F2405,'By Lot'!F2422,'By Lot'!F2439,'By Lot'!F2456,'By Lot'!F2473,'By Lot'!F2490,'By Lot'!F2507,'By Lot'!F2524,'By Lot'!F2541,'By Lot'!F2558,'By Lot'!F2575)</f>
        <v>2</v>
      </c>
      <c r="G202" s="1">
        <f>SUM('By Lot'!G2184,'By Lot'!G2201,'By Lot'!G2235,'By Lot'!G2252,'By Lot'!G2269,'By Lot'!G2286,'By Lot'!G2303,'By Lot'!G2320,'By Lot'!G2337,'By Lot'!G2354,'By Lot'!G2371,'By Lot'!G2388,'By Lot'!G2405,'By Lot'!G2422,'By Lot'!G2439,'By Lot'!G2456,'By Lot'!G2473,'By Lot'!G2490,'By Lot'!G2507,'By Lot'!G2524,'By Lot'!G2541,'By Lot'!G2558,'By Lot'!G2575)</f>
        <v>2</v>
      </c>
      <c r="H202" s="1">
        <f>SUM('By Lot'!H2184,'By Lot'!H2201,'By Lot'!H2235,'By Lot'!H2252,'By Lot'!H2269,'By Lot'!H2286,'By Lot'!H2303,'By Lot'!H2320,'By Lot'!H2337,'By Lot'!H2354,'By Lot'!H2371,'By Lot'!H2388,'By Lot'!H2405,'By Lot'!H2422,'By Lot'!H2439,'By Lot'!H2456,'By Lot'!H2473,'By Lot'!H2490,'By Lot'!H2507,'By Lot'!H2524,'By Lot'!H2541,'By Lot'!H2558,'By Lot'!H2575)</f>
        <v>1</v>
      </c>
      <c r="I202" s="1">
        <f>SUM('By Lot'!I2184,'By Lot'!I2201,'By Lot'!I2235,'By Lot'!I2252,'By Lot'!I2269,'By Lot'!I2286,'By Lot'!I2303,'By Lot'!I2320,'By Lot'!I2337,'By Lot'!I2354,'By Lot'!I2371,'By Lot'!I2388,'By Lot'!I2405,'By Lot'!I2422,'By Lot'!I2439,'By Lot'!I2456,'By Lot'!I2473,'By Lot'!I2490,'By Lot'!I2507,'By Lot'!I2524,'By Lot'!I2541,'By Lot'!I2558,'By Lot'!I2575)</f>
        <v>3</v>
      </c>
      <c r="J202" s="1">
        <f>SUM('By Lot'!J2184,'By Lot'!J2201,'By Lot'!J2235,'By Lot'!J2252,'By Lot'!J2269,'By Lot'!J2286,'By Lot'!J2303,'By Lot'!J2320,'By Lot'!J2337,'By Lot'!J2354,'By Lot'!J2371,'By Lot'!J2388,'By Lot'!J2405,'By Lot'!J2422,'By Lot'!J2439,'By Lot'!J2456,'By Lot'!J2473,'By Lot'!J2490,'By Lot'!J2507,'By Lot'!J2524,'By Lot'!J2541,'By Lot'!J2558,'By Lot'!J2575)</f>
        <v>1</v>
      </c>
      <c r="K202" s="1">
        <f>SUM('By Lot'!K2184,'By Lot'!K2201,'By Lot'!K2235,'By Lot'!K2252,'By Lot'!K2269,'By Lot'!K2286,'By Lot'!K2303,'By Lot'!K2320,'By Lot'!K2337,'By Lot'!K2354,'By Lot'!K2371,'By Lot'!K2388,'By Lot'!K2405,'By Lot'!K2422,'By Lot'!K2439,'By Lot'!K2456,'By Lot'!K2473,'By Lot'!K2490,'By Lot'!K2507,'By Lot'!K2524,'By Lot'!K2541,'By Lot'!K2558,'By Lot'!K2575)</f>
        <v>4</v>
      </c>
      <c r="L202" s="1">
        <f>SUM('By Lot'!L2184,'By Lot'!L2201,'By Lot'!L2235,'By Lot'!L2252,'By Lot'!L2269,'By Lot'!L2286,'By Lot'!L2303,'By Lot'!L2320,'By Lot'!L2337,'By Lot'!L2354,'By Lot'!L2371,'By Lot'!L2388,'By Lot'!L2405,'By Lot'!L2422,'By Lot'!L2439,'By Lot'!L2456,'By Lot'!L2473,'By Lot'!L2490,'By Lot'!L2507,'By Lot'!L2524,'By Lot'!L2541,'By Lot'!L2558,'By Lot'!L2575)</f>
        <v>6</v>
      </c>
      <c r="M202" s="18">
        <f>SUM('By Lot'!M2184,'By Lot'!M2201,'By Lot'!M2235,'By Lot'!M2252,'By Lot'!M2269,'By Lot'!M2286,'By Lot'!M2303,'By Lot'!M2320,'By Lot'!M2337,'By Lot'!M2354,'By Lot'!M2371,'By Lot'!M2388,'By Lot'!M2405,'By Lot'!M2422,'By Lot'!M2439,'By Lot'!M2456,'By Lot'!M2473,'By Lot'!M2490,'By Lot'!M2507,'By Lot'!M2524,'By Lot'!M2541,'By Lot'!M2558,'By Lot'!M2575)</f>
        <v>8</v>
      </c>
      <c r="N202" s="17">
        <f t="shared" si="77"/>
        <v>0</v>
      </c>
      <c r="O202" s="1">
        <f t="shared" si="78"/>
        <v>14</v>
      </c>
      <c r="P202" s="19">
        <f t="shared" si="79"/>
        <v>1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4"/>
      <c r="B203" s="14" t="s">
        <v>44</v>
      </c>
      <c r="C203" s="14">
        <f>SUM('By Lot'!C2185,'By Lot'!C2202,'By Lot'!C2236,'By Lot'!C2253,'By Lot'!C2270,'By Lot'!C2287,'By Lot'!C2304,'By Lot'!C2321,'By Lot'!C2338,'By Lot'!C2355,'By Lot'!C2372,'By Lot'!C2389,'By Lot'!C2406,'By Lot'!C2423,'By Lot'!C2440,'By Lot'!C2457,'By Lot'!C2474,'By Lot'!C2491,'By Lot'!C2508,'By Lot'!C2525,'By Lot'!C2542,'By Lot'!C2559,'By Lot'!C2576)</f>
        <v>19</v>
      </c>
      <c r="D203" s="17">
        <f>SUM('By Lot'!D2185,'By Lot'!D2202,'By Lot'!D2236,'By Lot'!D2253,'By Lot'!D2270,'By Lot'!D2287,'By Lot'!D2304,'By Lot'!D2321,'By Lot'!D2338,'By Lot'!D2355,'By Lot'!D2372,'By Lot'!D2389,'By Lot'!D2406,'By Lot'!D2423,'By Lot'!D2440,'By Lot'!D2457,'By Lot'!D2474,'By Lot'!D2491,'By Lot'!D2508,'By Lot'!D2525,'By Lot'!D2542,'By Lot'!D2559,'By Lot'!D2576)</f>
        <v>13</v>
      </c>
      <c r="E203" s="1">
        <f>SUM('By Lot'!E2185,'By Lot'!E2202,'By Lot'!E2236,'By Lot'!E2253,'By Lot'!E2270,'By Lot'!E2287,'By Lot'!E2304,'By Lot'!E2321,'By Lot'!E2338,'By Lot'!E2355,'By Lot'!E2372,'By Lot'!E2389,'By Lot'!E2406,'By Lot'!E2423,'By Lot'!E2440,'By Lot'!E2457,'By Lot'!E2474,'By Lot'!E2491,'By Lot'!E2508,'By Lot'!E2525,'By Lot'!E2542,'By Lot'!E2559,'By Lot'!E2576)</f>
        <v>7</v>
      </c>
      <c r="F203" s="1">
        <f>SUM('By Lot'!F2185,'By Lot'!F2202,'By Lot'!F2236,'By Lot'!F2253,'By Lot'!F2270,'By Lot'!F2287,'By Lot'!F2304,'By Lot'!F2321,'By Lot'!F2338,'By Lot'!F2355,'By Lot'!F2372,'By Lot'!F2389,'By Lot'!F2406,'By Lot'!F2423,'By Lot'!F2440,'By Lot'!F2457,'By Lot'!F2474,'By Lot'!F2491,'By Lot'!F2508,'By Lot'!F2525,'By Lot'!F2542,'By Lot'!F2559,'By Lot'!F2576)</f>
        <v>8</v>
      </c>
      <c r="G203" s="1">
        <f>SUM('By Lot'!G2185,'By Lot'!G2202,'By Lot'!G2236,'By Lot'!G2253,'By Lot'!G2270,'By Lot'!G2287,'By Lot'!G2304,'By Lot'!G2321,'By Lot'!G2338,'By Lot'!G2355,'By Lot'!G2372,'By Lot'!G2389,'By Lot'!G2406,'By Lot'!G2423,'By Lot'!G2440,'By Lot'!G2457,'By Lot'!G2474,'By Lot'!G2491,'By Lot'!G2508,'By Lot'!G2525,'By Lot'!G2542,'By Lot'!G2559,'By Lot'!G2576)</f>
        <v>2</v>
      </c>
      <c r="H203" s="1">
        <f>SUM('By Lot'!H2185,'By Lot'!H2202,'By Lot'!H2236,'By Lot'!H2253,'By Lot'!H2270,'By Lot'!H2287,'By Lot'!H2304,'By Lot'!H2321,'By Lot'!H2338,'By Lot'!H2355,'By Lot'!H2372,'By Lot'!H2389,'By Lot'!H2406,'By Lot'!H2423,'By Lot'!H2440,'By Lot'!H2457,'By Lot'!H2474,'By Lot'!H2491,'By Lot'!H2508,'By Lot'!H2525,'By Lot'!H2542,'By Lot'!H2559,'By Lot'!H2576)</f>
        <v>5</v>
      </c>
      <c r="I203" s="1">
        <f>SUM('By Lot'!I2185,'By Lot'!I2202,'By Lot'!I2236,'By Lot'!I2253,'By Lot'!I2270,'By Lot'!I2287,'By Lot'!I2304,'By Lot'!I2321,'By Lot'!I2338,'By Lot'!I2355,'By Lot'!I2372,'By Lot'!I2389,'By Lot'!I2406,'By Lot'!I2423,'By Lot'!I2440,'By Lot'!I2457,'By Lot'!I2474,'By Lot'!I2491,'By Lot'!I2508,'By Lot'!I2525,'By Lot'!I2542,'By Lot'!I2559,'By Lot'!I2576)</f>
        <v>6</v>
      </c>
      <c r="J203" s="1">
        <f>SUM('By Lot'!J2185,'By Lot'!J2202,'By Lot'!J2236,'By Lot'!J2253,'By Lot'!J2270,'By Lot'!J2287,'By Lot'!J2304,'By Lot'!J2321,'By Lot'!J2338,'By Lot'!J2355,'By Lot'!J2372,'By Lot'!J2389,'By Lot'!J2406,'By Lot'!J2423,'By Lot'!J2440,'By Lot'!J2457,'By Lot'!J2474,'By Lot'!J2491,'By Lot'!J2508,'By Lot'!J2525,'By Lot'!J2542,'By Lot'!J2559,'By Lot'!J2576)</f>
        <v>4</v>
      </c>
      <c r="K203" s="1">
        <f>SUM('By Lot'!K2185,'By Lot'!K2202,'By Lot'!K2236,'By Lot'!K2253,'By Lot'!K2270,'By Lot'!K2287,'By Lot'!K2304,'By Lot'!K2321,'By Lot'!K2338,'By Lot'!K2355,'By Lot'!K2372,'By Lot'!K2389,'By Lot'!K2406,'By Lot'!K2423,'By Lot'!K2440,'By Lot'!K2457,'By Lot'!K2474,'By Lot'!K2491,'By Lot'!K2508,'By Lot'!K2525,'By Lot'!K2542,'By Lot'!K2559,'By Lot'!K2576)</f>
        <v>5</v>
      </c>
      <c r="L203" s="1">
        <f>SUM('By Lot'!L2185,'By Lot'!L2202,'By Lot'!L2236,'By Lot'!L2253,'By Lot'!L2270,'By Lot'!L2287,'By Lot'!L2304,'By Lot'!L2321,'By Lot'!L2338,'By Lot'!L2355,'By Lot'!L2372,'By Lot'!L2389,'By Lot'!L2406,'By Lot'!L2423,'By Lot'!L2440,'By Lot'!L2457,'By Lot'!L2474,'By Lot'!L2491,'By Lot'!L2508,'By Lot'!L2525,'By Lot'!L2542,'By Lot'!L2559,'By Lot'!L2576)</f>
        <v>9</v>
      </c>
      <c r="M203" s="18">
        <f>SUM('By Lot'!M2185,'By Lot'!M2202,'By Lot'!M2236,'By Lot'!M2253,'By Lot'!M2270,'By Lot'!M2287,'By Lot'!M2304,'By Lot'!M2321,'By Lot'!M2338,'By Lot'!M2355,'By Lot'!M2372,'By Lot'!M2389,'By Lot'!M2406,'By Lot'!M2423,'By Lot'!M2440,'By Lot'!M2457,'By Lot'!M2474,'By Lot'!M2491,'By Lot'!M2508,'By Lot'!M2525,'By Lot'!M2542,'By Lot'!M2559,'By Lot'!M2576)</f>
        <v>11</v>
      </c>
      <c r="N203" s="17">
        <f t="shared" si="77"/>
        <v>2</v>
      </c>
      <c r="O203" s="1">
        <f t="shared" si="78"/>
        <v>17</v>
      </c>
      <c r="P203" s="19">
        <f t="shared" si="79"/>
        <v>0.89473684210526316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20"/>
      <c r="B204" s="21" t="s">
        <v>45</v>
      </c>
      <c r="C204" s="21">
        <f>SUM(C194:C203)</f>
        <v>3294</v>
      </c>
      <c r="D204" s="22">
        <f t="shared" ref="D204:M204" si="80">SUM(D194:D203)</f>
        <v>1347</v>
      </c>
      <c r="E204" s="23">
        <f t="shared" si="80"/>
        <v>888</v>
      </c>
      <c r="F204" s="23">
        <f t="shared" si="80"/>
        <v>652</v>
      </c>
      <c r="G204" s="23">
        <f t="shared" si="80"/>
        <v>509</v>
      </c>
      <c r="H204" s="23">
        <f t="shared" si="80"/>
        <v>477</v>
      </c>
      <c r="I204" s="23">
        <f t="shared" si="80"/>
        <v>501</v>
      </c>
      <c r="J204" s="23">
        <f t="shared" si="80"/>
        <v>476</v>
      </c>
      <c r="K204" s="23">
        <f t="shared" si="80"/>
        <v>563</v>
      </c>
      <c r="L204" s="23">
        <f t="shared" si="80"/>
        <v>733</v>
      </c>
      <c r="M204" s="24">
        <f t="shared" si="80"/>
        <v>855</v>
      </c>
      <c r="N204" s="22">
        <f t="shared" si="77"/>
        <v>476</v>
      </c>
      <c r="O204" s="23">
        <f t="shared" si="78"/>
        <v>2818</v>
      </c>
      <c r="P204" s="25">
        <f t="shared" si="79"/>
        <v>0.85549483910139645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5" t="s">
        <v>199</v>
      </c>
      <c r="B205" s="14" t="s">
        <v>29</v>
      </c>
      <c r="C205" s="14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4" t="s">
        <v>201</v>
      </c>
      <c r="B206" s="14" t="s">
        <v>31</v>
      </c>
      <c r="C206" s="14">
        <f>SUM('By Lot'!C2579,'By Lot'!C2596,'By Lot'!C2613)</f>
        <v>462</v>
      </c>
      <c r="D206" s="17">
        <f>SUM('By Lot'!D2579,'By Lot'!D2596,'By Lot'!D2613)</f>
        <v>195</v>
      </c>
      <c r="E206" s="1">
        <f>SUM('By Lot'!E2579,'By Lot'!E2596,'By Lot'!E2613)</f>
        <v>2</v>
      </c>
      <c r="F206" s="1">
        <f>SUM('By Lot'!F2579,'By Lot'!F2596,'By Lot'!F2613)</f>
        <v>0</v>
      </c>
      <c r="G206" s="1">
        <f>SUM('By Lot'!G2579,'By Lot'!G2596,'By Lot'!G2613)</f>
        <v>0</v>
      </c>
      <c r="H206" s="1">
        <f>SUM('By Lot'!H2579,'By Lot'!H2596,'By Lot'!H2613)</f>
        <v>0</v>
      </c>
      <c r="I206" s="1">
        <f>SUM('By Lot'!I2579,'By Lot'!I2596,'By Lot'!I2613)</f>
        <v>2</v>
      </c>
      <c r="J206" s="1">
        <f>SUM('By Lot'!J2579,'By Lot'!J2596,'By Lot'!J2613)</f>
        <v>0</v>
      </c>
      <c r="K206" s="1">
        <f>SUM('By Lot'!K2579,'By Lot'!K2596,'By Lot'!K2613)</f>
        <v>4</v>
      </c>
      <c r="L206" s="1">
        <f>SUM('By Lot'!L2579,'By Lot'!L2596,'By Lot'!L2613)</f>
        <v>11</v>
      </c>
      <c r="M206" s="18">
        <f>SUM('By Lot'!M2579,'By Lot'!M2596,'By Lot'!M2613)</f>
        <v>24</v>
      </c>
      <c r="N206" s="17">
        <f t="shared" ref="N206:N207" si="81">MIN(D206:M206)</f>
        <v>0</v>
      </c>
      <c r="O206" s="1">
        <f t="shared" ref="O206:O207" si="82">C206-N206</f>
        <v>462</v>
      </c>
      <c r="P206" s="19">
        <f t="shared" ref="P206:P207" si="83">O206/C206</f>
        <v>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4" t="s">
        <v>208</v>
      </c>
      <c r="B207" s="14" t="s">
        <v>34</v>
      </c>
      <c r="C207" s="14">
        <f>SUM('By Lot'!C2580,'By Lot'!C2597,'By Lot'!C2614)</f>
        <v>241</v>
      </c>
      <c r="D207" s="17">
        <f>SUM('By Lot'!D2580,'By Lot'!D2597,'By Lot'!D2614)</f>
        <v>175</v>
      </c>
      <c r="E207" s="1">
        <f>SUM('By Lot'!E2580,'By Lot'!E2597,'By Lot'!E2614)</f>
        <v>157</v>
      </c>
      <c r="F207" s="1">
        <f>SUM('By Lot'!F2580,'By Lot'!F2597,'By Lot'!F2614)</f>
        <v>152</v>
      </c>
      <c r="G207" s="1">
        <f>SUM('By Lot'!G2580,'By Lot'!G2597,'By Lot'!G2614)</f>
        <v>151</v>
      </c>
      <c r="H207" s="1">
        <f>SUM('By Lot'!H2580,'By Lot'!H2597,'By Lot'!H2614)</f>
        <v>147</v>
      </c>
      <c r="I207" s="1">
        <f>SUM('By Lot'!I2580,'By Lot'!I2597,'By Lot'!I2614)</f>
        <v>151</v>
      </c>
      <c r="J207" s="1">
        <f>SUM('By Lot'!J2580,'By Lot'!J2597,'By Lot'!J2614)</f>
        <v>159</v>
      </c>
      <c r="K207" s="1">
        <f>SUM('By Lot'!K2580,'By Lot'!K2597,'By Lot'!K2614)</f>
        <v>162</v>
      </c>
      <c r="L207" s="1">
        <f>SUM('By Lot'!L2580,'By Lot'!L2597,'By Lot'!L2614)</f>
        <v>165</v>
      </c>
      <c r="M207" s="18">
        <f>SUM('By Lot'!M2580,'By Lot'!M2597,'By Lot'!M2614)</f>
        <v>179</v>
      </c>
      <c r="N207" s="17">
        <f t="shared" si="81"/>
        <v>147</v>
      </c>
      <c r="O207" s="1">
        <f t="shared" si="82"/>
        <v>94</v>
      </c>
      <c r="P207" s="19">
        <f t="shared" si="83"/>
        <v>0.39004149377593361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4"/>
      <c r="B208" s="14" t="s">
        <v>37</v>
      </c>
      <c r="C208" s="14"/>
      <c r="D208" s="17"/>
      <c r="E208" s="1"/>
      <c r="F208" s="1"/>
      <c r="G208" s="1"/>
      <c r="H208" s="1"/>
      <c r="I208" s="1"/>
      <c r="J208" s="1"/>
      <c r="K208" s="1"/>
      <c r="L208" s="1"/>
      <c r="M208" s="18"/>
      <c r="N208" s="17"/>
      <c r="O208" s="1"/>
      <c r="P208" s="19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4"/>
      <c r="B209" s="14" t="s">
        <v>39</v>
      </c>
      <c r="C209" s="14"/>
      <c r="D209" s="17"/>
      <c r="E209" s="1"/>
      <c r="F209" s="1"/>
      <c r="G209" s="1"/>
      <c r="H209" s="1"/>
      <c r="I209" s="1"/>
      <c r="J209" s="1"/>
      <c r="K209" s="1"/>
      <c r="L209" s="1"/>
      <c r="M209" s="18"/>
      <c r="N209" s="17"/>
      <c r="O209" s="1"/>
      <c r="P209" s="1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4"/>
      <c r="B210" s="14" t="s">
        <v>40</v>
      </c>
      <c r="C210" s="14">
        <f>SUM('By Lot'!C2584:C2589,'By Lot'!C2601:C2606,'By Lot'!C2618:C2623)</f>
        <v>12</v>
      </c>
      <c r="D210" s="17">
        <f>SUM('By Lot'!D2584:D2589,'By Lot'!D2601:D2606,'By Lot'!D2618:D2623)</f>
        <v>12</v>
      </c>
      <c r="E210" s="1">
        <f>SUM('By Lot'!E2584:E2589,'By Lot'!E2601:E2606,'By Lot'!E2618:E2623)</f>
        <v>9</v>
      </c>
      <c r="F210" s="1">
        <f>SUM('By Lot'!F2584:F2589,'By Lot'!F2601:F2606,'By Lot'!F2618:F2623)</f>
        <v>1</v>
      </c>
      <c r="G210" s="1">
        <f>SUM('By Lot'!G2584:G2589,'By Lot'!G2601:G2606,'By Lot'!G2618:G2623)</f>
        <v>0</v>
      </c>
      <c r="H210" s="1">
        <f>SUM('By Lot'!H2584:H2589,'By Lot'!H2601:H2606,'By Lot'!H2618:H2623)</f>
        <v>2</v>
      </c>
      <c r="I210" s="1">
        <f>SUM('By Lot'!I2584:I2589,'By Lot'!I2601:I2606,'By Lot'!I2618:I2623)</f>
        <v>2</v>
      </c>
      <c r="J210" s="1">
        <f>SUM('By Lot'!J2584:J2589,'By Lot'!J2601:J2606,'By Lot'!J2618:J2623)</f>
        <v>3</v>
      </c>
      <c r="K210" s="1">
        <f>SUM('By Lot'!K2584:K2589,'By Lot'!K2601:K2606,'By Lot'!K2618:K2623)</f>
        <v>3</v>
      </c>
      <c r="L210" s="1">
        <f>SUM('By Lot'!L2584:L2589,'By Lot'!L2601:L2606,'By Lot'!L2618:L2623)</f>
        <v>3</v>
      </c>
      <c r="M210" s="18">
        <f>SUM('By Lot'!M2584:M2589,'By Lot'!M2601:M2606,'By Lot'!M2618:M2623)</f>
        <v>4</v>
      </c>
      <c r="N210" s="17">
        <f t="shared" ref="N210:N211" si="84">MIN(D210:M210)</f>
        <v>0</v>
      </c>
      <c r="O210" s="1">
        <f t="shared" ref="O210:O211" si="85">C210-N210</f>
        <v>12</v>
      </c>
      <c r="P210" s="19">
        <f t="shared" ref="P210:P211" si="86">O210/C210</f>
        <v>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4"/>
      <c r="B211" s="14" t="s">
        <v>41</v>
      </c>
      <c r="C211" s="14">
        <f>SUM('By Lot'!C2590,'By Lot'!C2607,'By Lot'!C2624)</f>
        <v>26</v>
      </c>
      <c r="D211" s="17">
        <f>SUM('By Lot'!D2590,'By Lot'!D2607,'By Lot'!D2624)</f>
        <v>18</v>
      </c>
      <c r="E211" s="1">
        <f>SUM('By Lot'!E2590,'By Lot'!E2607,'By Lot'!E2624)</f>
        <v>6</v>
      </c>
      <c r="F211" s="1">
        <f>SUM('By Lot'!F2590,'By Lot'!F2607,'By Lot'!F2624)</f>
        <v>1</v>
      </c>
      <c r="G211" s="1">
        <f>SUM('By Lot'!G2590,'By Lot'!G2607,'By Lot'!G2624)</f>
        <v>4</v>
      </c>
      <c r="H211" s="1">
        <f>SUM('By Lot'!H2590,'By Lot'!H2607,'By Lot'!H2624)</f>
        <v>4</v>
      </c>
      <c r="I211" s="1">
        <f>SUM('By Lot'!I2590,'By Lot'!I2607,'By Lot'!I2624)</f>
        <v>5</v>
      </c>
      <c r="J211" s="1">
        <f>SUM('By Lot'!J2590,'By Lot'!J2607,'By Lot'!J2624)</f>
        <v>3</v>
      </c>
      <c r="K211" s="1">
        <f>SUM('By Lot'!K2590,'By Lot'!K2607,'By Lot'!K2624)</f>
        <v>3</v>
      </c>
      <c r="L211" s="1">
        <f>SUM('By Lot'!L2590,'By Lot'!L2607,'By Lot'!L2624)</f>
        <v>7</v>
      </c>
      <c r="M211" s="18">
        <f>SUM('By Lot'!M2590,'By Lot'!M2607,'By Lot'!M2624)</f>
        <v>8</v>
      </c>
      <c r="N211" s="17">
        <f t="shared" si="84"/>
        <v>1</v>
      </c>
      <c r="O211" s="1">
        <f t="shared" si="85"/>
        <v>25</v>
      </c>
      <c r="P211" s="19">
        <f t="shared" si="86"/>
        <v>0.96153846153846156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4"/>
      <c r="B212" s="14" t="s">
        <v>42</v>
      </c>
      <c r="C212" s="14"/>
      <c r="D212" s="17"/>
      <c r="E212" s="1"/>
      <c r="F212" s="1"/>
      <c r="G212" s="1"/>
      <c r="H212" s="1"/>
      <c r="I212" s="1"/>
      <c r="J212" s="1"/>
      <c r="K212" s="1"/>
      <c r="L212" s="1"/>
      <c r="M212" s="18"/>
      <c r="N212" s="17"/>
      <c r="O212" s="1"/>
      <c r="P212" s="19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4"/>
      <c r="B213" s="14" t="s">
        <v>43</v>
      </c>
      <c r="C213" s="14"/>
      <c r="D213" s="17"/>
      <c r="E213" s="1"/>
      <c r="F213" s="1"/>
      <c r="G213" s="1"/>
      <c r="H213" s="1"/>
      <c r="I213" s="1"/>
      <c r="J213" s="1"/>
      <c r="K213" s="1"/>
      <c r="L213" s="1"/>
      <c r="M213" s="18"/>
      <c r="N213" s="17"/>
      <c r="O213" s="1"/>
      <c r="P213" s="19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4"/>
      <c r="B214" s="14" t="s">
        <v>44</v>
      </c>
      <c r="C214" s="14"/>
      <c r="D214" s="17"/>
      <c r="E214" s="1"/>
      <c r="F214" s="1"/>
      <c r="G214" s="1"/>
      <c r="H214" s="1"/>
      <c r="I214" s="1"/>
      <c r="J214" s="1"/>
      <c r="K214" s="1"/>
      <c r="L214" s="1"/>
      <c r="M214" s="18"/>
      <c r="N214" s="17"/>
      <c r="O214" s="1"/>
      <c r="P214" s="19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20"/>
      <c r="B215" s="21" t="s">
        <v>45</v>
      </c>
      <c r="C215" s="21">
        <f t="shared" ref="C215:M215" si="87">SUM(C205:C214)</f>
        <v>741</v>
      </c>
      <c r="D215" s="22">
        <f t="shared" si="87"/>
        <v>400</v>
      </c>
      <c r="E215" s="23">
        <f t="shared" si="87"/>
        <v>174</v>
      </c>
      <c r="F215" s="23">
        <f t="shared" si="87"/>
        <v>154</v>
      </c>
      <c r="G215" s="23">
        <f t="shared" si="87"/>
        <v>155</v>
      </c>
      <c r="H215" s="23">
        <f t="shared" si="87"/>
        <v>153</v>
      </c>
      <c r="I215" s="23">
        <f t="shared" si="87"/>
        <v>160</v>
      </c>
      <c r="J215" s="23">
        <f t="shared" si="87"/>
        <v>165</v>
      </c>
      <c r="K215" s="23">
        <f t="shared" si="87"/>
        <v>172</v>
      </c>
      <c r="L215" s="23">
        <f t="shared" si="87"/>
        <v>186</v>
      </c>
      <c r="M215" s="24">
        <f t="shared" si="87"/>
        <v>215</v>
      </c>
      <c r="N215" s="22">
        <f t="shared" ref="N215:N217" si="88">MIN(D215:M215)</f>
        <v>153</v>
      </c>
      <c r="O215" s="23">
        <f t="shared" ref="O215:O217" si="89">C215-N215</f>
        <v>588</v>
      </c>
      <c r="P215" s="25">
        <f t="shared" ref="P215:P217" si="90">O215/C215</f>
        <v>0.79352226720647778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5" t="s">
        <v>46</v>
      </c>
      <c r="B216" s="14" t="s">
        <v>29</v>
      </c>
      <c r="C216" s="14">
        <f>SUM('By Structure'!C106,'By Structure'!C117,'By Structure'!C128,
'By Lot'!C3088,'By Lot'!C3105,'By Lot'!C3122,
'By Lot'!C3139,'By Lot'!C3156,'By Lot'!C3173,
'By Lot'!C3190,'By Lot'!C3207,'By Lot'!C3224,
'By Lot'!C3241,'By Lot'!C3258)</f>
        <v>275</v>
      </c>
      <c r="D216" s="17">
        <f>SUM('By Structure'!D106,'By Structure'!D117,'By Structure'!D128,'By Lot'!D3088,'By Lot'!D3105,'By Lot'!D3122,'By Lot'!D3139,'By Lot'!D3156,'By Lot'!D3173,'By Lot'!D3190,'By Lot'!D3207,'By Lot'!D3224,'By Lot'!D3241,'By Lot'!D3258)</f>
        <v>110</v>
      </c>
      <c r="E216" s="1">
        <f>SUM('By Structure'!E106,'By Structure'!E117,'By Structure'!E128,'By Lot'!E3088,'By Lot'!E3105,'By Lot'!E3122,'By Lot'!E3139,'By Lot'!E3156,'By Lot'!E3173,'By Lot'!E3190,'By Lot'!E3207,'By Lot'!E3224,'By Lot'!E3241,'By Lot'!E3258)</f>
        <v>50</v>
      </c>
      <c r="F216" s="1">
        <f>SUM('By Structure'!F106,'By Structure'!F117,'By Structure'!F128,'By Lot'!F3088,'By Lot'!F3105,'By Lot'!F3122,'By Lot'!F3139,'By Lot'!F3156,'By Lot'!F3173,'By Lot'!F3190,'By Lot'!F3207,'By Lot'!F3224,'By Lot'!F3241,'By Lot'!F3258)</f>
        <v>7</v>
      </c>
      <c r="G216" s="1">
        <f>SUM('By Structure'!G106,'By Structure'!G117,'By Structure'!G128,'By Lot'!G3088,'By Lot'!G3105,'By Lot'!G3122,'By Lot'!G3139,'By Lot'!G3156,'By Lot'!G3173,'By Lot'!G3190,'By Lot'!G3207,'By Lot'!G3224,'By Lot'!G3241,'By Lot'!G3258)</f>
        <v>5</v>
      </c>
      <c r="H216" s="1">
        <f>SUM('By Structure'!H106,'By Structure'!H117,'By Structure'!H128,'By Lot'!H3088,'By Lot'!H3105,'By Lot'!H3122,'By Lot'!H3139,'By Lot'!H3156,'By Lot'!H3173,'By Lot'!H3190,'By Lot'!H3207,'By Lot'!H3224,'By Lot'!H3241,'By Lot'!H3258)</f>
        <v>9</v>
      </c>
      <c r="I216" s="1">
        <f>SUM('By Structure'!I106,'By Structure'!I117,'By Structure'!I128,'By Lot'!I3088,'By Lot'!I3105,'By Lot'!I3122,'By Lot'!I3139,'By Lot'!I3156,'By Lot'!I3173,'By Lot'!I3190,'By Lot'!I3207,'By Lot'!I3224,'By Lot'!I3241,'By Lot'!I3258)</f>
        <v>5</v>
      </c>
      <c r="J216" s="1">
        <f>SUM('By Structure'!J106,'By Structure'!J117,'By Structure'!J128,'By Lot'!J3088,'By Lot'!J3105,'By Lot'!J3122,'By Lot'!J3139,'By Lot'!J3156,'By Lot'!J3173,'By Lot'!J3190,'By Lot'!J3207,'By Lot'!J3224,'By Lot'!J3241,'By Lot'!J3258)</f>
        <v>27</v>
      </c>
      <c r="K216" s="1">
        <f>SUM('By Structure'!K106,'By Structure'!K117,'By Structure'!K128,'By Lot'!K3088,'By Lot'!K3105,'By Lot'!K3122,'By Lot'!K3139,'By Lot'!K3156,'By Lot'!K3173,'By Lot'!K3190,'By Lot'!K3207,'By Lot'!K3224,'By Lot'!K3241,'By Lot'!K3258)</f>
        <v>38</v>
      </c>
      <c r="L216" s="1">
        <f>SUM('By Structure'!L106,'By Structure'!L117,'By Structure'!L128,'By Lot'!L3088,'By Lot'!L3105,'By Lot'!L3122,'By Lot'!L3139,'By Lot'!L3156,'By Lot'!L3173,'By Lot'!L3190,'By Lot'!L3207,'By Lot'!L3224,'By Lot'!L3241,'By Lot'!L3258)</f>
        <v>44</v>
      </c>
      <c r="M216" s="18">
        <f>SUM('By Structure'!M106,'By Structure'!M117,'By Structure'!M128,'By Lot'!M3088,'By Lot'!M3105,'By Lot'!M3122,'By Lot'!M3139,'By Lot'!M3156,'By Lot'!M3173,'By Lot'!M3190,'By Lot'!M3207,'By Lot'!M3224,'By Lot'!M3241,'By Lot'!M3258)</f>
        <v>50</v>
      </c>
      <c r="N216" s="17">
        <f t="shared" si="88"/>
        <v>5</v>
      </c>
      <c r="O216" s="1">
        <f t="shared" si="89"/>
        <v>270</v>
      </c>
      <c r="P216" s="19">
        <f t="shared" si="90"/>
        <v>0.98181818181818181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4" t="s">
        <v>49</v>
      </c>
      <c r="B217" s="14" t="s">
        <v>31</v>
      </c>
      <c r="C217" s="14">
        <f>SUM('By Structure'!C107,'By Structure'!C118,'By Structure'!C129,
'By Lot'!C3089,'By Lot'!C3106,'By Lot'!C3123,
'By Lot'!C3140,'By Lot'!C3157,'By Lot'!C3174,
'By Lot'!C3191,'By Lot'!C3208,'By Lot'!C3225,
'By Lot'!C3242,'By Lot'!C3259)</f>
        <v>1228</v>
      </c>
      <c r="D217" s="17">
        <f>SUM('By Structure'!D107,'By Structure'!D118,'By Structure'!D129,'By Lot'!D3089,'By Lot'!D3106,'By Lot'!D3123,'By Lot'!D3140,'By Lot'!D3157,'By Lot'!D3174,'By Lot'!D3191,'By Lot'!D3208,'By Lot'!D3225,'By Lot'!D3242,'By Lot'!D3259)</f>
        <v>796</v>
      </c>
      <c r="E217" s="1">
        <f>SUM('By Structure'!E107,'By Structure'!E118,'By Structure'!E129,'By Lot'!E3089,'By Lot'!E3106,'By Lot'!E3123,'By Lot'!E3140,'By Lot'!E3157,'By Lot'!E3174,'By Lot'!E3191,'By Lot'!E3208,'By Lot'!E3225,'By Lot'!E3242,'By Lot'!E3259)</f>
        <v>310</v>
      </c>
      <c r="F217" s="1">
        <f>SUM('By Structure'!F107,'By Structure'!F118,'By Structure'!F129,'By Lot'!F3089,'By Lot'!F3106,'By Lot'!F3123,'By Lot'!F3140,'By Lot'!F3157,'By Lot'!F3174,'By Lot'!F3191,'By Lot'!F3208,'By Lot'!F3225,'By Lot'!F3242,'By Lot'!F3259)</f>
        <v>224</v>
      </c>
      <c r="G217" s="1">
        <f>SUM('By Structure'!G107,'By Structure'!G118,'By Structure'!G129,'By Lot'!G3089,'By Lot'!G3106,'By Lot'!G3123,'By Lot'!G3140,'By Lot'!G3157,'By Lot'!G3174,'By Lot'!G3191,'By Lot'!G3208,'By Lot'!G3225,'By Lot'!G3242,'By Lot'!G3259)</f>
        <v>209</v>
      </c>
      <c r="H217" s="1">
        <f>SUM('By Structure'!H107,'By Structure'!H118,'By Structure'!H129,'By Lot'!H3089,'By Lot'!H3106,'By Lot'!H3123,'By Lot'!H3140,'By Lot'!H3157,'By Lot'!H3174,'By Lot'!H3191,'By Lot'!H3208,'By Lot'!H3225,'By Lot'!H3242,'By Lot'!H3259)</f>
        <v>210</v>
      </c>
      <c r="I217" s="1">
        <f>SUM('By Structure'!I107,'By Structure'!I118,'By Structure'!I129,'By Lot'!I3089,'By Lot'!I3106,'By Lot'!I3123,'By Lot'!I3140,'By Lot'!I3157,'By Lot'!I3174,'By Lot'!I3191,'By Lot'!I3208,'By Lot'!I3225,'By Lot'!I3242,'By Lot'!I3259)</f>
        <v>207</v>
      </c>
      <c r="J217" s="1">
        <f>SUM('By Structure'!J107,'By Structure'!J118,'By Structure'!J129,'By Lot'!J3089,'By Lot'!J3106,'By Lot'!J3123,'By Lot'!J3140,'By Lot'!J3157,'By Lot'!J3174,'By Lot'!J3191,'By Lot'!J3208,'By Lot'!J3225,'By Lot'!J3242,'By Lot'!J3259)</f>
        <v>247</v>
      </c>
      <c r="K217" s="1">
        <f>SUM('By Structure'!K107,'By Structure'!K118,'By Structure'!K129,'By Lot'!K3089,'By Lot'!K3106,'By Lot'!K3123,'By Lot'!K3140,'By Lot'!K3157,'By Lot'!K3174,'By Lot'!K3191,'By Lot'!K3208,'By Lot'!K3225,'By Lot'!K3242,'By Lot'!K3259)</f>
        <v>253</v>
      </c>
      <c r="L217" s="1">
        <f>SUM('By Structure'!L107,'By Structure'!L118,'By Structure'!L129,'By Lot'!L3089,'By Lot'!L3106,'By Lot'!L3123,'By Lot'!L3140,'By Lot'!L3157,'By Lot'!L3174,'By Lot'!L3191,'By Lot'!L3208,'By Lot'!L3225,'By Lot'!L3242,'By Lot'!L3259)</f>
        <v>269</v>
      </c>
      <c r="M217" s="18">
        <f>SUM('By Structure'!M107,'By Structure'!M118,'By Structure'!M129,'By Lot'!M3089,'By Lot'!M3106,'By Lot'!M3123,'By Lot'!M3140,'By Lot'!M3157,'By Lot'!M3174,'By Lot'!M3191,'By Lot'!M3208,'By Lot'!M3225,'By Lot'!M3242,'By Lot'!M3259)</f>
        <v>297</v>
      </c>
      <c r="N217" s="17">
        <f t="shared" si="88"/>
        <v>207</v>
      </c>
      <c r="O217" s="1">
        <f t="shared" si="89"/>
        <v>1021</v>
      </c>
      <c r="P217" s="19">
        <f t="shared" si="90"/>
        <v>0.83143322475570036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4" t="s">
        <v>51</v>
      </c>
      <c r="B218" s="14" t="s">
        <v>34</v>
      </c>
      <c r="C218" s="14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4"/>
      <c r="B219" s="14" t="s">
        <v>37</v>
      </c>
      <c r="C219" s="14">
        <f>SUM('By Structure'!C109,'By Structure'!C120,'By Structure'!C131,
'By Lot'!C3091:C3092,'By Lot'!C3108:C3109,'By Lot'!C3125:C3126,
'By Lot'!C3142:C3143,'By Lot'!C3159:C3160,'By Lot'!C3176:C3177,
'By Lot'!C3193:C3194,'By Lot'!C3210:C3211,'By Lot'!C3227:C3228,
'By Lot'!C3244:C3245,'By Lot'!C3261:C3262)</f>
        <v>365</v>
      </c>
      <c r="D219" s="17">
        <f>SUM('By Structure'!D109,'By Structure'!D120,'By Structure'!D131,'By Lot'!D3091:D3092,'By Lot'!D3108:D3109,'By Lot'!D3125:D3126,'By Lot'!D3142:D3143,'By Lot'!D3159:D3160,'By Lot'!D3176:D3177,'By Lot'!D3193:D3194,'By Lot'!D3210:D3211,'By Lot'!D3227:D3228,'By Lot'!D3244:D3245,'By Lot'!D3261:D3262)</f>
        <v>284</v>
      </c>
      <c r="E219" s="1">
        <f>SUM('By Structure'!E109,'By Structure'!E120,'By Structure'!E131,'By Lot'!E3091:E3092,'By Lot'!E3108:E3109,'By Lot'!E3125:E3126,'By Lot'!E3142:E3143,'By Lot'!E3159:E3160,'By Lot'!E3176:E3177,'By Lot'!E3193:E3194,'By Lot'!E3210:E3211,'By Lot'!E3227:E3228,'By Lot'!E3244:E3245,'By Lot'!E3261:E3262)</f>
        <v>109</v>
      </c>
      <c r="F219" s="1">
        <f>SUM('By Structure'!F109,'By Structure'!F120,'By Structure'!F131,'By Lot'!F3091:F3092,'By Lot'!F3108:F3109,'By Lot'!F3125:F3126,'By Lot'!F3142:F3143,'By Lot'!F3159:F3160,'By Lot'!F3176:F3177,'By Lot'!F3193:F3194,'By Lot'!F3210:F3211,'By Lot'!F3227:F3228,'By Lot'!F3244:F3245,'By Lot'!F3261:F3262)</f>
        <v>81</v>
      </c>
      <c r="G219" s="1">
        <f>SUM('By Structure'!G109,'By Structure'!G120,'By Structure'!G131,'By Lot'!G3091:G3092,'By Lot'!G3108:G3109,'By Lot'!G3125:G3126,'By Lot'!G3142:G3143,'By Lot'!G3159:G3160,'By Lot'!G3176:G3177,'By Lot'!G3193:G3194,'By Lot'!G3210:G3211,'By Lot'!G3227:G3228,'By Lot'!G3244:G3245,'By Lot'!G3261:G3262)</f>
        <v>70</v>
      </c>
      <c r="H219" s="1">
        <f>SUM('By Structure'!H109,'By Structure'!H120,'By Structure'!H131,'By Lot'!H3091:H3092,'By Lot'!H3108:H3109,'By Lot'!H3125:H3126,'By Lot'!H3142:H3143,'By Lot'!H3159:H3160,'By Lot'!H3176:H3177,'By Lot'!H3193:H3194,'By Lot'!H3210:H3211,'By Lot'!H3227:H3228,'By Lot'!H3244:H3245,'By Lot'!H3261:H3262)</f>
        <v>100</v>
      </c>
      <c r="I219" s="1">
        <f>SUM('By Structure'!I109,'By Structure'!I120,'By Structure'!I131,'By Lot'!I3091:I3092,'By Lot'!I3108:I3109,'By Lot'!I3125:I3126,'By Lot'!I3142:I3143,'By Lot'!I3159:I3160,'By Lot'!I3176:I3177,'By Lot'!I3193:I3194,'By Lot'!I3210:I3211,'By Lot'!I3227:I3228,'By Lot'!I3244:I3245,'By Lot'!I3261:I3262)</f>
        <v>96</v>
      </c>
      <c r="J219" s="1">
        <f>SUM('By Structure'!J109,'By Structure'!J120,'By Structure'!J131,'By Lot'!J3091:J3092,'By Lot'!J3108:J3109,'By Lot'!J3125:J3126,'By Lot'!J3142:J3143,'By Lot'!J3159:J3160,'By Lot'!J3176:J3177,'By Lot'!J3193:J3194,'By Lot'!J3210:J3211,'By Lot'!J3227:J3228,'By Lot'!J3244:J3245,'By Lot'!J3261:J3262)</f>
        <v>117</v>
      </c>
      <c r="K219" s="1">
        <f>SUM('By Structure'!K109,'By Structure'!K120,'By Structure'!K131,'By Lot'!K3091:K3092,'By Lot'!K3108:K3109,'By Lot'!K3125:K3126,'By Lot'!K3142:K3143,'By Lot'!K3159:K3160,'By Lot'!K3176:K3177,'By Lot'!K3193:K3194,'By Lot'!K3210:K3211,'By Lot'!K3227:K3228,'By Lot'!K3244:K3245,'By Lot'!K3261:K3262)</f>
        <v>108</v>
      </c>
      <c r="L219" s="1">
        <f>SUM('By Structure'!L109,'By Structure'!L120,'By Structure'!L131,'By Lot'!L3091:L3092,'By Lot'!L3108:L3109,'By Lot'!L3125:L3126,'By Lot'!L3142:L3143,'By Lot'!L3159:L3160,'By Lot'!L3176:L3177,'By Lot'!L3193:L3194,'By Lot'!L3210:L3211,'By Lot'!L3227:L3228,'By Lot'!L3244:L3245,'By Lot'!L3261:L3262)</f>
        <v>131</v>
      </c>
      <c r="M219" s="18">
        <f>SUM('By Structure'!M109,'By Structure'!M120,'By Structure'!M131,'By Lot'!M3091:M3092,'By Lot'!M3108:M3109,'By Lot'!M3125:M3126,'By Lot'!M3142:M3143,'By Lot'!M3159:M3160,'By Lot'!M3176:M3177,'By Lot'!M3193:M3194,'By Lot'!M3210:M3211,'By Lot'!M3227:M3228,'By Lot'!M3244:M3245,'By Lot'!M3261:M3262)</f>
        <v>137</v>
      </c>
      <c r="N219" s="17">
        <f t="shared" ref="N219:N226" si="91">MIN(D219:M219)</f>
        <v>70</v>
      </c>
      <c r="O219" s="1">
        <f t="shared" ref="O219:O226" si="92">C219-N219</f>
        <v>295</v>
      </c>
      <c r="P219" s="19">
        <f t="shared" ref="P219:P226" si="93">O219/C219</f>
        <v>0.80821917808219179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4"/>
      <c r="B220" s="14" t="s">
        <v>39</v>
      </c>
      <c r="C220" s="14">
        <f>SUM('By Structure'!C110,'By Structure'!C121,'By Structure'!C132,'By Lot'!C3093,'By Lot'!C3110,'By Lot'!C3127,'By Lot'!C3144,'By Lot'!C3161,'By Lot'!C3178,'By Lot'!C3195,'By Lot'!C3212,'By Lot'!C3229,'By Lot'!C3246,'By Lot'!C3263)</f>
        <v>90</v>
      </c>
      <c r="D220" s="17">
        <f>SUM('By Structure'!D110,'By Structure'!D121,'By Structure'!D132,'By Lot'!D3093,'By Lot'!D3110,'By Lot'!D3127,'By Lot'!D3144,'By Lot'!D3161,'By Lot'!D3178,'By Lot'!D3195,'By Lot'!D3212,'By Lot'!D3229,'By Lot'!D3246,'By Lot'!D3263)</f>
        <v>71</v>
      </c>
      <c r="E220" s="1">
        <f>SUM('By Structure'!E110,'By Structure'!E121,'By Structure'!E132,'By Lot'!E3093,'By Lot'!E3110,'By Lot'!E3127,'By Lot'!E3144,'By Lot'!E3161,'By Lot'!E3178,'By Lot'!E3195,'By Lot'!E3212,'By Lot'!E3229,'By Lot'!E3246,'By Lot'!E3263)</f>
        <v>59</v>
      </c>
      <c r="F220" s="1">
        <f>SUM('By Structure'!F110,'By Structure'!F121,'By Structure'!F132,'By Lot'!F3093,'By Lot'!F3110,'By Lot'!F3127,'By Lot'!F3144,'By Lot'!F3161,'By Lot'!F3178,'By Lot'!F3195,'By Lot'!F3212,'By Lot'!F3229,'By Lot'!F3246,'By Lot'!F3263)</f>
        <v>46</v>
      </c>
      <c r="G220" s="1">
        <f>SUM('By Structure'!G110,'By Structure'!G121,'By Structure'!G132,'By Lot'!G3093,'By Lot'!G3110,'By Lot'!G3127,'By Lot'!G3144,'By Lot'!G3161,'By Lot'!G3178,'By Lot'!G3195,'By Lot'!G3212,'By Lot'!G3229,'By Lot'!G3246,'By Lot'!G3263)</f>
        <v>46</v>
      </c>
      <c r="H220" s="1">
        <f>SUM('By Structure'!H110,'By Structure'!H121,'By Structure'!H132,'By Lot'!H3093,'By Lot'!H3110,'By Lot'!H3127,'By Lot'!H3144,'By Lot'!H3161,'By Lot'!H3178,'By Lot'!H3195,'By Lot'!H3212,'By Lot'!H3229,'By Lot'!H3246,'By Lot'!H3263)</f>
        <v>52</v>
      </c>
      <c r="I220" s="1">
        <f>SUM('By Structure'!I110,'By Structure'!I121,'By Structure'!I132,'By Lot'!I3093,'By Lot'!I3110,'By Lot'!I3127,'By Lot'!I3144,'By Lot'!I3161,'By Lot'!I3178,'By Lot'!I3195,'By Lot'!I3212,'By Lot'!I3229,'By Lot'!I3246,'By Lot'!I3263)</f>
        <v>50</v>
      </c>
      <c r="J220" s="1">
        <f>SUM('By Structure'!J110,'By Structure'!J121,'By Structure'!J132,'By Lot'!J3093,'By Lot'!J3110,'By Lot'!J3127,'By Lot'!J3144,'By Lot'!J3161,'By Lot'!J3178,'By Lot'!J3195,'By Lot'!J3212,'By Lot'!J3229,'By Lot'!J3246,'By Lot'!J3263)</f>
        <v>57</v>
      </c>
      <c r="K220" s="1">
        <f>SUM('By Structure'!K110,'By Structure'!K121,'By Structure'!K132,'By Lot'!K3093,'By Lot'!K3110,'By Lot'!K3127,'By Lot'!K3144,'By Lot'!K3161,'By Lot'!K3178,'By Lot'!K3195,'By Lot'!K3212,'By Lot'!K3229,'By Lot'!K3246,'By Lot'!K3263)</f>
        <v>55</v>
      </c>
      <c r="L220" s="1">
        <f>SUM('By Structure'!L110,'By Structure'!L121,'By Structure'!L132,'By Lot'!L3093,'By Lot'!L3110,'By Lot'!L3127,'By Lot'!L3144,'By Lot'!L3161,'By Lot'!L3178,'By Lot'!L3195,'By Lot'!L3212,'By Lot'!L3229,'By Lot'!L3246,'By Lot'!L3263)</f>
        <v>61</v>
      </c>
      <c r="M220" s="18">
        <f>SUM('By Structure'!M110,'By Structure'!M121,'By Structure'!M132,'By Lot'!M3093,'By Lot'!M3110,'By Lot'!M3127,'By Lot'!M3144,'By Lot'!M3161,'By Lot'!M3178,'By Lot'!M3195,'By Lot'!M3212,'By Lot'!M3229,'By Lot'!M3246,'By Lot'!M3263)</f>
        <v>62</v>
      </c>
      <c r="N220" s="17">
        <f t="shared" si="91"/>
        <v>46</v>
      </c>
      <c r="O220" s="1">
        <f t="shared" si="92"/>
        <v>44</v>
      </c>
      <c r="P220" s="19">
        <f t="shared" si="93"/>
        <v>0.48888888888888887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4"/>
      <c r="B221" s="14" t="s">
        <v>40</v>
      </c>
      <c r="C221" s="14">
        <f>SUM('By Structure'!C111,'By Structure'!C122,'By Structure'!C133,'By Lot'!C3094:C3099,'By Lot'!C3111:C3116,'By Lot'!C3128:C3133,'By Lot'!C3145:C3150,'By Lot'!C3162:C3167,'By Lot'!C3179:C3184,'By Lot'!C3196:C3201,'By Lot'!C3213:C3218,'By Lot'!C3230:C3235,'By Lot'!C3247:C3252,'By Lot'!C3264:C3269)</f>
        <v>113</v>
      </c>
      <c r="D221" s="17">
        <f>SUM('By Structure'!D111,'By Structure'!D122,'By Structure'!D133,'By Lot'!D3094:D3099,'By Lot'!D3111:D3116,'By Lot'!D3128:D3133,'By Lot'!D3145:D3150,'By Lot'!D3162:D3167,'By Lot'!D3179:D3184,'By Lot'!D3196:D3201,'By Lot'!D3213:D3218,'By Lot'!D3230:D3235,'By Lot'!D3247:D3252,'By Lot'!D3264:D3269)</f>
        <v>92</v>
      </c>
      <c r="E221" s="1">
        <f>SUM('By Structure'!E111,'By Structure'!E122,'By Structure'!E133,'By Lot'!E3094:E3099,'By Lot'!E3111:E3116,'By Lot'!E3128:E3133,'By Lot'!E3145:E3150,'By Lot'!E3162:E3167,'By Lot'!E3179:E3184,'By Lot'!E3196:E3201,'By Lot'!E3213:E3218,'By Lot'!E3230:E3235,'By Lot'!E3247:E3252,'By Lot'!E3264:E3269)</f>
        <v>76</v>
      </c>
      <c r="F221" s="1">
        <f>SUM('By Structure'!F111,'By Structure'!F122,'By Structure'!F133,'By Lot'!F3094:F3099,'By Lot'!F3111:F3116,'By Lot'!F3128:F3133,'By Lot'!F3145:F3150,'By Lot'!F3162:F3167,'By Lot'!F3179:F3184,'By Lot'!F3196:F3201,'By Lot'!F3213:F3218,'By Lot'!F3230:F3235,'By Lot'!F3247:F3252,'By Lot'!F3264:F3269)</f>
        <v>56</v>
      </c>
      <c r="G221" s="1">
        <f>SUM('By Structure'!G111,'By Structure'!G122,'By Structure'!G133,'By Lot'!G3094:G3099,'By Lot'!G3111:G3116,'By Lot'!G3128:G3133,'By Lot'!G3145:G3150,'By Lot'!G3162:G3167,'By Lot'!G3179:G3184,'By Lot'!G3196:G3201,'By Lot'!G3213:G3218,'By Lot'!G3230:G3235,'By Lot'!G3247:G3252,'By Lot'!G3264:G3269)</f>
        <v>56</v>
      </c>
      <c r="H221" s="1">
        <f>SUM('By Structure'!H111,'By Structure'!H122,'By Structure'!H133,'By Lot'!H3094:H3099,'By Lot'!H3111:H3116,'By Lot'!H3128:H3133,'By Lot'!H3145:H3150,'By Lot'!H3162:H3167,'By Lot'!H3179:H3184,'By Lot'!H3196:H3201,'By Lot'!H3213:H3218,'By Lot'!H3230:H3235,'By Lot'!H3247:H3252,'By Lot'!H3264:H3269)</f>
        <v>60</v>
      </c>
      <c r="I221" s="1">
        <f>SUM('By Structure'!I111,'By Structure'!I122,'By Structure'!I133,'By Lot'!I3094:I3099,'By Lot'!I3111:I3116,'By Lot'!I3128:I3133,'By Lot'!I3145:I3150,'By Lot'!I3162:I3167,'By Lot'!I3179:I3184,'By Lot'!I3196:I3201,'By Lot'!I3213:I3218,'By Lot'!I3230:I3235,'By Lot'!I3247:I3252,'By Lot'!I3264:I3269)</f>
        <v>74</v>
      </c>
      <c r="J221" s="1">
        <f>SUM('By Structure'!J111,'By Structure'!J122,'By Structure'!J133,'By Lot'!J3094:J3099,'By Lot'!J3111:J3116,'By Lot'!J3128:J3133,'By Lot'!J3145:J3150,'By Lot'!J3162:J3167,'By Lot'!J3179:J3184,'By Lot'!J3196:J3201,'By Lot'!J3213:J3218,'By Lot'!J3230:J3235,'By Lot'!J3247:J3252,'By Lot'!J3264:J3269)</f>
        <v>76</v>
      </c>
      <c r="K221" s="1">
        <f>SUM('By Structure'!K111,'By Structure'!K122,'By Structure'!K133,'By Lot'!K3094:K3099,'By Lot'!K3111:K3116,'By Lot'!K3128:K3133,'By Lot'!K3145:K3150,'By Lot'!K3162:K3167,'By Lot'!K3179:K3184,'By Lot'!K3196:K3201,'By Lot'!K3213:K3218,'By Lot'!K3230:K3235,'By Lot'!K3247:K3252,'By Lot'!K3264:K3269)</f>
        <v>68</v>
      </c>
      <c r="L221" s="1">
        <f>SUM('By Structure'!L111,'By Structure'!L122,'By Structure'!L133,'By Lot'!L3094:L3099,'By Lot'!L3111:L3116,'By Lot'!L3128:L3133,'By Lot'!L3145:L3150,'By Lot'!L3162:L3167,'By Lot'!L3179:L3184,'By Lot'!L3196:L3201,'By Lot'!L3213:L3218,'By Lot'!L3230:L3235,'By Lot'!L3247:L3252,'By Lot'!L3264:L3269)</f>
        <v>68</v>
      </c>
      <c r="M221" s="18">
        <f>SUM('By Structure'!M111,'By Structure'!M122,'By Structure'!M133,'By Lot'!M3094:M3099,'By Lot'!M3111:M3116,'By Lot'!M3128:M3133,'By Lot'!M3145:M3150,'By Lot'!M3162:M3167,'By Lot'!M3179:M3184,'By Lot'!M3196:M3201,'By Lot'!M3213:M3218,'By Lot'!M3230:M3235,'By Lot'!M3247:M3252,'By Lot'!M3264:M3269)</f>
        <v>72</v>
      </c>
      <c r="N221" s="17">
        <f t="shared" si="91"/>
        <v>56</v>
      </c>
      <c r="O221" s="1">
        <f t="shared" si="92"/>
        <v>57</v>
      </c>
      <c r="P221" s="19">
        <f t="shared" si="93"/>
        <v>0.50442477876106195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4"/>
      <c r="B222" s="14" t="s">
        <v>41</v>
      </c>
      <c r="C222" s="14">
        <f>SUM('By Structure'!C112,'By Structure'!C123,'By Structure'!C134,'By Lot'!C3100,'By Lot'!C3117,'By Lot'!C3134,'By Lot'!C3151,'By Lot'!C3168,'By Lot'!C3185,'By Lot'!C3202,'By Lot'!C3219,'By Lot'!C3236,'By Lot'!C3253,'By Lot'!C3270)</f>
        <v>54</v>
      </c>
      <c r="D222" s="17">
        <f>SUM('By Structure'!D112,'By Structure'!D123,'By Structure'!D134,'By Lot'!D3100,'By Lot'!D3117,'By Lot'!D3134,'By Lot'!D3151,'By Lot'!D3168,'By Lot'!D3185,'By Lot'!D3202,'By Lot'!D3219,'By Lot'!D3236,'By Lot'!D3253,'By Lot'!D3270)</f>
        <v>22</v>
      </c>
      <c r="E222" s="1">
        <f>SUM('By Structure'!E112,'By Structure'!E123,'By Structure'!E134,'By Lot'!E3100,'By Lot'!E3117,'By Lot'!E3134,'By Lot'!E3151,'By Lot'!E3168,'By Lot'!E3185,'By Lot'!E3202,'By Lot'!E3219,'By Lot'!E3236,'By Lot'!E3253,'By Lot'!E3270)</f>
        <v>14</v>
      </c>
      <c r="F222" s="1">
        <f>SUM('By Structure'!F112,'By Structure'!F123,'By Structure'!F134,'By Lot'!F3100,'By Lot'!F3117,'By Lot'!F3134,'By Lot'!F3151,'By Lot'!F3168,'By Lot'!F3185,'By Lot'!F3202,'By Lot'!F3219,'By Lot'!F3236,'By Lot'!F3253,'By Lot'!F3270)</f>
        <v>7</v>
      </c>
      <c r="G222" s="1">
        <f>SUM('By Structure'!G112,'By Structure'!G123,'By Structure'!G134,'By Lot'!G3100,'By Lot'!G3117,'By Lot'!G3134,'By Lot'!G3151,'By Lot'!G3168,'By Lot'!G3185,'By Lot'!G3202,'By Lot'!G3219,'By Lot'!G3236,'By Lot'!G3253,'By Lot'!G3270)</f>
        <v>9</v>
      </c>
      <c r="H222" s="1">
        <f>SUM('By Structure'!H112,'By Structure'!H123,'By Structure'!H134,'By Lot'!H3100,'By Lot'!H3117,'By Lot'!H3134,'By Lot'!H3151,'By Lot'!H3168,'By Lot'!H3185,'By Lot'!H3202,'By Lot'!H3219,'By Lot'!H3236,'By Lot'!H3253,'By Lot'!H3270)</f>
        <v>14</v>
      </c>
      <c r="I222" s="1">
        <f>SUM('By Structure'!I112,'By Structure'!I123,'By Structure'!I134,'By Lot'!I3100,'By Lot'!I3117,'By Lot'!I3134,'By Lot'!I3151,'By Lot'!I3168,'By Lot'!I3185,'By Lot'!I3202,'By Lot'!I3219,'By Lot'!I3236,'By Lot'!I3253,'By Lot'!I3270)</f>
        <v>14</v>
      </c>
      <c r="J222" s="1">
        <f>SUM('By Structure'!J112,'By Structure'!J123,'By Structure'!J134,'By Lot'!J3100,'By Lot'!J3117,'By Lot'!J3134,'By Lot'!J3151,'By Lot'!J3168,'By Lot'!J3185,'By Lot'!J3202,'By Lot'!J3219,'By Lot'!J3236,'By Lot'!J3253,'By Lot'!J3270)</f>
        <v>19</v>
      </c>
      <c r="K222" s="1">
        <f>SUM('By Structure'!K112,'By Structure'!K123,'By Structure'!K134,'By Lot'!K3100,'By Lot'!K3117,'By Lot'!K3134,'By Lot'!K3151,'By Lot'!K3168,'By Lot'!K3185,'By Lot'!K3202,'By Lot'!K3219,'By Lot'!K3236,'By Lot'!K3253,'By Lot'!K3270)</f>
        <v>17</v>
      </c>
      <c r="L222" s="1">
        <f>SUM('By Structure'!L112,'By Structure'!L123,'By Structure'!L134,'By Lot'!L3100,'By Lot'!L3117,'By Lot'!L3134,'By Lot'!L3151,'By Lot'!L3168,'By Lot'!L3185,'By Lot'!L3202,'By Lot'!L3219,'By Lot'!L3236,'By Lot'!L3253,'By Lot'!L3270)</f>
        <v>22</v>
      </c>
      <c r="M222" s="18">
        <f>SUM('By Structure'!M112,'By Structure'!M123,'By Structure'!M134,'By Lot'!M3100,'By Lot'!M3117,'By Lot'!M3134,'By Lot'!M3151,'By Lot'!M3168,'By Lot'!M3185,'By Lot'!M3202,'By Lot'!M3219,'By Lot'!M3236,'By Lot'!M3253,'By Lot'!M3270)</f>
        <v>25</v>
      </c>
      <c r="N222" s="17">
        <f t="shared" si="91"/>
        <v>7</v>
      </c>
      <c r="O222" s="1">
        <f t="shared" si="92"/>
        <v>47</v>
      </c>
      <c r="P222" s="19">
        <f t="shared" si="93"/>
        <v>0.87037037037037035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4"/>
      <c r="B223" s="14" t="s">
        <v>42</v>
      </c>
      <c r="C223" s="14">
        <f>SUM('By Structure'!C113,'By Structure'!C124,'By Structure'!C135,'By Lot'!C3101,'By Lot'!C3118,'By Lot'!C3135,'By Lot'!C3152,'By Lot'!C3169,'By Lot'!C3186,'By Lot'!C3203,'By Lot'!C3220,'By Lot'!C3237,'By Lot'!C3254,'By Lot'!C3271)</f>
        <v>15</v>
      </c>
      <c r="D223" s="17">
        <f>SUM('By Structure'!D113,'By Structure'!D124,'By Structure'!D135,'By Lot'!D3101,'By Lot'!D3118,'By Lot'!D3135,'By Lot'!D3152,'By Lot'!D3169,'By Lot'!D3186,'By Lot'!D3203,'By Lot'!D3220,'By Lot'!D3237,'By Lot'!D3254,'By Lot'!D3271)</f>
        <v>10</v>
      </c>
      <c r="E223" s="1">
        <f>SUM('By Structure'!E113,'By Structure'!E124,'By Structure'!E135,'By Lot'!E3101,'By Lot'!E3118,'By Lot'!E3135,'By Lot'!E3152,'By Lot'!E3169,'By Lot'!E3186,'By Lot'!E3203,'By Lot'!E3220,'By Lot'!E3237,'By Lot'!E3254,'By Lot'!E3271)</f>
        <v>7</v>
      </c>
      <c r="F223" s="1">
        <f>SUM('By Structure'!F113,'By Structure'!F124,'By Structure'!F135,'By Lot'!F3101,'By Lot'!F3118,'By Lot'!F3135,'By Lot'!F3152,'By Lot'!F3169,'By Lot'!F3186,'By Lot'!F3203,'By Lot'!F3220,'By Lot'!F3237,'By Lot'!F3254,'By Lot'!F3271)</f>
        <v>5</v>
      </c>
      <c r="G223" s="1">
        <f>SUM('By Structure'!G113,'By Structure'!G124,'By Structure'!G135,'By Lot'!G3101,'By Lot'!G3118,'By Lot'!G3135,'By Lot'!G3152,'By Lot'!G3169,'By Lot'!G3186,'By Lot'!G3203,'By Lot'!G3220,'By Lot'!G3237,'By Lot'!G3254,'By Lot'!G3271)</f>
        <v>7</v>
      </c>
      <c r="H223" s="1">
        <f>SUM('By Structure'!H113,'By Structure'!H124,'By Structure'!H135,'By Lot'!H3101,'By Lot'!H3118,'By Lot'!H3135,'By Lot'!H3152,'By Lot'!H3169,'By Lot'!H3186,'By Lot'!H3203,'By Lot'!H3220,'By Lot'!H3237,'By Lot'!H3254,'By Lot'!H3271)</f>
        <v>5</v>
      </c>
      <c r="I223" s="1">
        <f>SUM('By Structure'!I113,'By Structure'!I124,'By Structure'!I135,'By Lot'!I3101,'By Lot'!I3118,'By Lot'!I3135,'By Lot'!I3152,'By Lot'!I3169,'By Lot'!I3186,'By Lot'!I3203,'By Lot'!I3220,'By Lot'!I3237,'By Lot'!I3254,'By Lot'!I3271)</f>
        <v>6</v>
      </c>
      <c r="J223" s="1">
        <f>SUM('By Structure'!J113,'By Structure'!J124,'By Structure'!J135,'By Lot'!J3101,'By Lot'!J3118,'By Lot'!J3135,'By Lot'!J3152,'By Lot'!J3169,'By Lot'!J3186,'By Lot'!J3203,'By Lot'!J3220,'By Lot'!J3237,'By Lot'!J3254,'By Lot'!J3271)</f>
        <v>7</v>
      </c>
      <c r="K223" s="1">
        <f>SUM('By Structure'!K113,'By Structure'!K124,'By Structure'!K135,'By Lot'!K3101,'By Lot'!K3118,'By Lot'!K3135,'By Lot'!K3152,'By Lot'!K3169,'By Lot'!K3186,'By Lot'!K3203,'By Lot'!K3220,'By Lot'!K3237,'By Lot'!K3254,'By Lot'!K3271)</f>
        <v>7</v>
      </c>
      <c r="L223" s="1">
        <f>SUM('By Structure'!L113,'By Structure'!L124,'By Structure'!L135,'By Lot'!L3101,'By Lot'!L3118,'By Lot'!L3135,'By Lot'!L3152,'By Lot'!L3169,'By Lot'!L3186,'By Lot'!L3203,'By Lot'!L3220,'By Lot'!L3237,'By Lot'!L3254,'By Lot'!L3271)</f>
        <v>7</v>
      </c>
      <c r="M223" s="18">
        <f>SUM('By Structure'!M113,'By Structure'!M124,'By Structure'!M135,'By Lot'!M3101,'By Lot'!M3118,'By Lot'!M3135,'By Lot'!M3152,'By Lot'!M3169,'By Lot'!M3186,'By Lot'!M3203,'By Lot'!M3220,'By Lot'!M3237,'By Lot'!M3254,'By Lot'!M3271)</f>
        <v>5</v>
      </c>
      <c r="N223" s="17">
        <f t="shared" si="91"/>
        <v>5</v>
      </c>
      <c r="O223" s="1">
        <f t="shared" si="92"/>
        <v>10</v>
      </c>
      <c r="P223" s="19">
        <f t="shared" si="93"/>
        <v>0.66666666666666663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4"/>
      <c r="B224" s="14" t="s">
        <v>43</v>
      </c>
      <c r="C224" s="14">
        <f>SUM('By Structure'!C114,'By Structure'!C125,'By Structure'!C136,'By Lot'!C3102,'By Lot'!C3119,'By Lot'!C3136,'By Lot'!C3153,'By Lot'!C3170,'By Lot'!C3187,'By Lot'!C3204,'By Lot'!C3221,'By Lot'!C3238,'By Lot'!C3255,'By Lot'!C3272)</f>
        <v>13</v>
      </c>
      <c r="D224" s="17">
        <f>SUM('By Structure'!D114,'By Structure'!D125,'By Structure'!D136,'By Lot'!D3102,'By Lot'!D3119,'By Lot'!D3136,'By Lot'!D3153,'By Lot'!D3170,'By Lot'!D3187,'By Lot'!D3204,'By Lot'!D3221,'By Lot'!D3238,'By Lot'!D3255,'By Lot'!D3272)</f>
        <v>3</v>
      </c>
      <c r="E224" s="1">
        <f>SUM('By Structure'!E114,'By Structure'!E125,'By Structure'!E136,'By Lot'!E3102,'By Lot'!E3119,'By Lot'!E3136,'By Lot'!E3153,'By Lot'!E3170,'By Lot'!E3187,'By Lot'!E3204,'By Lot'!E3221,'By Lot'!E3238,'By Lot'!E3255,'By Lot'!E3272)</f>
        <v>4</v>
      </c>
      <c r="F224" s="1">
        <f>SUM('By Structure'!F114,'By Structure'!F125,'By Structure'!F136,'By Lot'!F3102,'By Lot'!F3119,'By Lot'!F3136,'By Lot'!F3153,'By Lot'!F3170,'By Lot'!F3187,'By Lot'!F3204,'By Lot'!F3221,'By Lot'!F3238,'By Lot'!F3255,'By Lot'!F3272)</f>
        <v>2</v>
      </c>
      <c r="G224" s="1">
        <f>SUM('By Structure'!G114,'By Structure'!G125,'By Structure'!G136,'By Lot'!G3102,'By Lot'!G3119,'By Lot'!G3136,'By Lot'!G3153,'By Lot'!G3170,'By Lot'!G3187,'By Lot'!G3204,'By Lot'!G3221,'By Lot'!G3238,'By Lot'!G3255,'By Lot'!G3272)</f>
        <v>4</v>
      </c>
      <c r="H224" s="1">
        <f>SUM('By Structure'!H114,'By Structure'!H125,'By Structure'!H136,'By Lot'!H3102,'By Lot'!H3119,'By Lot'!H3136,'By Lot'!H3153,'By Lot'!H3170,'By Lot'!H3187,'By Lot'!H3204,'By Lot'!H3221,'By Lot'!H3238,'By Lot'!H3255,'By Lot'!H3272)</f>
        <v>4</v>
      </c>
      <c r="I224" s="1">
        <f>SUM('By Structure'!I114,'By Structure'!I125,'By Structure'!I136,'By Lot'!I3102,'By Lot'!I3119,'By Lot'!I3136,'By Lot'!I3153,'By Lot'!I3170,'By Lot'!I3187,'By Lot'!I3204,'By Lot'!I3221,'By Lot'!I3238,'By Lot'!I3255,'By Lot'!I3272)</f>
        <v>2</v>
      </c>
      <c r="J224" s="1">
        <f>SUM('By Structure'!J114,'By Structure'!J125,'By Structure'!J136,'By Lot'!J3102,'By Lot'!J3119,'By Lot'!J3136,'By Lot'!J3153,'By Lot'!J3170,'By Lot'!J3187,'By Lot'!J3204,'By Lot'!J3221,'By Lot'!J3238,'By Lot'!J3255,'By Lot'!J3272)</f>
        <v>2</v>
      </c>
      <c r="K224" s="1">
        <f>SUM('By Structure'!K114,'By Structure'!K125,'By Structure'!K136,'By Lot'!K3102,'By Lot'!K3119,'By Lot'!K3136,'By Lot'!K3153,'By Lot'!K3170,'By Lot'!K3187,'By Lot'!K3204,'By Lot'!K3221,'By Lot'!K3238,'By Lot'!K3255,'By Lot'!K3272)</f>
        <v>4</v>
      </c>
      <c r="L224" s="1">
        <f>SUM('By Structure'!L114,'By Structure'!L125,'By Structure'!L136,'By Lot'!L3102,'By Lot'!L3119,'By Lot'!L3136,'By Lot'!L3153,'By Lot'!L3170,'By Lot'!L3187,'By Lot'!L3204,'By Lot'!L3221,'By Lot'!L3238,'By Lot'!L3255,'By Lot'!L3272)</f>
        <v>3</v>
      </c>
      <c r="M224" s="18">
        <f>SUM('By Structure'!M114,'By Structure'!M125,'By Structure'!M136,'By Lot'!M3102,'By Lot'!M3119,'By Lot'!M3136,'By Lot'!M3153,'By Lot'!M3170,'By Lot'!M3187,'By Lot'!M3204,'By Lot'!M3221,'By Lot'!M3238,'By Lot'!M3255,'By Lot'!M3272)</f>
        <v>4</v>
      </c>
      <c r="N224" s="17">
        <f t="shared" si="91"/>
        <v>2</v>
      </c>
      <c r="O224" s="1">
        <f t="shared" si="92"/>
        <v>11</v>
      </c>
      <c r="P224" s="19">
        <f t="shared" si="93"/>
        <v>0.84615384615384615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4"/>
      <c r="B225" s="14" t="s">
        <v>44</v>
      </c>
      <c r="C225" s="14">
        <f>SUM('By Structure'!C115,'By Structure'!C126,'By Structure'!C137,'By Lot'!C3103,'By Lot'!C3120,'By Lot'!C3137,'By Lot'!C3154,'By Lot'!C3171,'By Lot'!C3188,'By Lot'!C3205,'By Lot'!C3222,'By Lot'!C3239,'By Lot'!C3256,'By Lot'!C3273)</f>
        <v>13</v>
      </c>
      <c r="D225" s="17">
        <f>SUM('By Structure'!D115,'By Structure'!D126,'By Structure'!D137,'By Lot'!D3103,'By Lot'!D3120,'By Lot'!D3137,'By Lot'!D3154,'By Lot'!D3171,'By Lot'!D3188,'By Lot'!D3205,'By Lot'!D3222,'By Lot'!D3239,'By Lot'!D3256,'By Lot'!D3273)</f>
        <v>6</v>
      </c>
      <c r="E225" s="1">
        <f>SUM('By Structure'!E115,'By Structure'!E126,'By Structure'!E137,'By Lot'!E3103,'By Lot'!E3120,'By Lot'!E3137,'By Lot'!E3154,'By Lot'!E3171,'By Lot'!E3188,'By Lot'!E3205,'By Lot'!E3222,'By Lot'!E3239,'By Lot'!E3256,'By Lot'!E3273)</f>
        <v>5</v>
      </c>
      <c r="F225" s="1">
        <f>SUM('By Structure'!F115,'By Structure'!F126,'By Structure'!F137,'By Lot'!F3103,'By Lot'!F3120,'By Lot'!F3137,'By Lot'!F3154,'By Lot'!F3171,'By Lot'!F3188,'By Lot'!F3205,'By Lot'!F3222,'By Lot'!F3239,'By Lot'!F3256,'By Lot'!F3273)</f>
        <v>4</v>
      </c>
      <c r="G225" s="1">
        <f>SUM('By Structure'!G115,'By Structure'!G126,'By Structure'!G137,'By Lot'!G3103,'By Lot'!G3120,'By Lot'!G3137,'By Lot'!G3154,'By Lot'!G3171,'By Lot'!G3188,'By Lot'!G3205,'By Lot'!G3222,'By Lot'!G3239,'By Lot'!G3256,'By Lot'!G3273)</f>
        <v>4</v>
      </c>
      <c r="H225" s="1">
        <f>SUM('By Structure'!H115,'By Structure'!H126,'By Structure'!H137,'By Lot'!H3103,'By Lot'!H3120,'By Lot'!H3137,'By Lot'!H3154,'By Lot'!H3171,'By Lot'!H3188,'By Lot'!H3205,'By Lot'!H3222,'By Lot'!H3239,'By Lot'!H3256,'By Lot'!H3273)</f>
        <v>7</v>
      </c>
      <c r="I225" s="1">
        <f>SUM('By Structure'!I115,'By Structure'!I126,'By Structure'!I137,'By Lot'!I3103,'By Lot'!I3120,'By Lot'!I3137,'By Lot'!I3154,'By Lot'!I3171,'By Lot'!I3188,'By Lot'!I3205,'By Lot'!I3222,'By Lot'!I3239,'By Lot'!I3256,'By Lot'!I3273)</f>
        <v>4</v>
      </c>
      <c r="J225" s="1">
        <f>SUM('By Structure'!J115,'By Structure'!J126,'By Structure'!J137,'By Lot'!J3103,'By Lot'!J3120,'By Lot'!J3137,'By Lot'!J3154,'By Lot'!J3171,'By Lot'!J3188,'By Lot'!J3205,'By Lot'!J3222,'By Lot'!J3239,'By Lot'!J3256,'By Lot'!J3273)</f>
        <v>4</v>
      </c>
      <c r="K225" s="1">
        <f>SUM('By Structure'!K115,'By Structure'!K126,'By Structure'!K137,'By Lot'!K3103,'By Lot'!K3120,'By Lot'!K3137,'By Lot'!K3154,'By Lot'!K3171,'By Lot'!K3188,'By Lot'!K3205,'By Lot'!K3222,'By Lot'!K3239,'By Lot'!K3256,'By Lot'!K3273)</f>
        <v>5</v>
      </c>
      <c r="L225" s="1">
        <f>SUM('By Structure'!L115,'By Structure'!L126,'By Structure'!L137,'By Lot'!L3103,'By Lot'!L3120,'By Lot'!L3137,'By Lot'!L3154,'By Lot'!L3171,'By Lot'!L3188,'By Lot'!L3205,'By Lot'!L3222,'By Lot'!L3239,'By Lot'!L3256,'By Lot'!L3273)</f>
        <v>5</v>
      </c>
      <c r="M225" s="18">
        <f>SUM('By Structure'!M115,'By Structure'!M126,'By Structure'!M137,'By Lot'!M3103,'By Lot'!M3120,'By Lot'!M3137,'By Lot'!M3154,'By Lot'!M3171,'By Lot'!M3188,'By Lot'!M3205,'By Lot'!M3222,'By Lot'!M3239,'By Lot'!M3256,'By Lot'!M3273)</f>
        <v>7</v>
      </c>
      <c r="N225" s="17">
        <f t="shared" si="91"/>
        <v>4</v>
      </c>
      <c r="O225" s="1">
        <f t="shared" si="92"/>
        <v>9</v>
      </c>
      <c r="P225" s="19">
        <f t="shared" si="93"/>
        <v>0.69230769230769229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20"/>
      <c r="B226" s="21" t="s">
        <v>45</v>
      </c>
      <c r="C226" s="21">
        <f t="shared" ref="C226:M226" si="94">SUM(C216:C225)</f>
        <v>2166</v>
      </c>
      <c r="D226" s="22">
        <f t="shared" si="94"/>
        <v>1394</v>
      </c>
      <c r="E226" s="23">
        <f t="shared" si="94"/>
        <v>634</v>
      </c>
      <c r="F226" s="23">
        <f t="shared" si="94"/>
        <v>432</v>
      </c>
      <c r="G226" s="23">
        <f t="shared" si="94"/>
        <v>410</v>
      </c>
      <c r="H226" s="23">
        <f t="shared" si="94"/>
        <v>461</v>
      </c>
      <c r="I226" s="23">
        <f t="shared" si="94"/>
        <v>458</v>
      </c>
      <c r="J226" s="23">
        <f t="shared" si="94"/>
        <v>556</v>
      </c>
      <c r="K226" s="23">
        <f t="shared" si="94"/>
        <v>555</v>
      </c>
      <c r="L226" s="23">
        <f t="shared" si="94"/>
        <v>610</v>
      </c>
      <c r="M226" s="24">
        <f t="shared" si="94"/>
        <v>659</v>
      </c>
      <c r="N226" s="22">
        <f t="shared" si="91"/>
        <v>410</v>
      </c>
      <c r="O226" s="23">
        <f t="shared" si="92"/>
        <v>1756</v>
      </c>
      <c r="P226" s="25">
        <f t="shared" si="93"/>
        <v>0.81071098799630659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75"/>
  <sheetViews>
    <sheetView showGridLines="0" zoomScaleNormal="100" zoomScaleSheetLayoutView="70" workbookViewId="0">
      <pane ySplit="6" topLeftCell="A7" activePane="bottomLeft" state="frozen"/>
      <selection pane="bottomLeft" activeCell="A4" sqref="A4"/>
    </sheetView>
  </sheetViews>
  <sheetFormatPr defaultColWidth="14.44140625" defaultRowHeight="15" customHeight="1"/>
  <cols>
    <col min="1" max="1" width="9.33203125" customWidth="1"/>
    <col min="2" max="2" width="14.3320312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5546875" customWidth="1"/>
    <col min="15" max="16" width="7.88671875" customWidth="1"/>
  </cols>
  <sheetData>
    <row r="1" spans="1:16" ht="13.8">
      <c r="A1" s="199" t="s">
        <v>54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16" ht="13.8">
      <c r="A2" s="199" t="s">
        <v>55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1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3.2">
      <c r="A4" s="2" t="s">
        <v>56</v>
      </c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</row>
    <row r="5" spans="1:16" ht="9.7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</row>
    <row r="6" spans="1:16" ht="9.7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</row>
    <row r="7" spans="1:16" ht="9.75" customHeight="1">
      <c r="A7" s="15" t="s">
        <v>57</v>
      </c>
      <c r="B7" s="15" t="s">
        <v>29</v>
      </c>
      <c r="C7" s="15"/>
      <c r="D7" s="16"/>
      <c r="E7" s="27"/>
      <c r="F7" s="27"/>
      <c r="G7" s="27"/>
      <c r="H7" s="27"/>
      <c r="I7" s="27"/>
      <c r="J7" s="27"/>
      <c r="K7" s="27"/>
      <c r="L7" s="27"/>
      <c r="M7" s="28"/>
      <c r="N7" s="16"/>
      <c r="O7" s="27"/>
      <c r="P7" s="29"/>
    </row>
    <row r="8" spans="1:16" ht="9.75" customHeight="1">
      <c r="A8" s="14"/>
      <c r="B8" s="14" t="s">
        <v>31</v>
      </c>
      <c r="C8" s="14"/>
      <c r="D8" s="17"/>
      <c r="E8" s="1"/>
      <c r="F8" s="1"/>
      <c r="G8" s="1"/>
      <c r="H8" s="1"/>
      <c r="I8" s="1"/>
      <c r="J8" s="1"/>
      <c r="K8" s="1"/>
      <c r="L8" s="1"/>
      <c r="M8" s="18"/>
      <c r="N8" s="17"/>
      <c r="O8" s="1"/>
      <c r="P8" s="19"/>
    </row>
    <row r="9" spans="1:16" ht="9.75" customHeight="1">
      <c r="A9" s="14"/>
      <c r="B9" s="14" t="s">
        <v>34</v>
      </c>
      <c r="C9" s="14"/>
      <c r="D9" s="17"/>
      <c r="E9" s="1"/>
      <c r="F9" s="1"/>
      <c r="G9" s="1"/>
      <c r="H9" s="1"/>
      <c r="I9" s="1"/>
      <c r="J9" s="1"/>
      <c r="K9" s="1"/>
      <c r="L9" s="1"/>
      <c r="M9" s="18"/>
      <c r="N9" s="17"/>
      <c r="O9" s="1"/>
      <c r="P9" s="19"/>
    </row>
    <row r="10" spans="1:16" ht="9.75" customHeight="1">
      <c r="A10" s="14"/>
      <c r="B10" s="14" t="s">
        <v>58</v>
      </c>
      <c r="C10" s="14"/>
      <c r="D10" s="17"/>
      <c r="E10" s="1"/>
      <c r="F10" s="1"/>
      <c r="G10" s="1"/>
      <c r="H10" s="1"/>
      <c r="I10" s="1"/>
      <c r="J10" s="1"/>
      <c r="K10" s="1"/>
      <c r="L10" s="1"/>
      <c r="M10" s="18"/>
      <c r="N10" s="17"/>
      <c r="O10" s="1"/>
      <c r="P10" s="19"/>
    </row>
    <row r="11" spans="1:16" ht="9.75" customHeight="1">
      <c r="A11" s="14"/>
      <c r="B11" s="14" t="s">
        <v>58</v>
      </c>
      <c r="C11" s="14"/>
      <c r="D11" s="17"/>
      <c r="E11" s="1"/>
      <c r="F11" s="1"/>
      <c r="G11" s="1"/>
      <c r="H11" s="1"/>
      <c r="I11" s="1"/>
      <c r="J11" s="1"/>
      <c r="K11" s="1"/>
      <c r="L11" s="1"/>
      <c r="M11" s="18"/>
      <c r="N11" s="17"/>
      <c r="O11" s="1"/>
      <c r="P11" s="19"/>
    </row>
    <row r="12" spans="1:16" ht="9.75" customHeight="1">
      <c r="A12" s="14"/>
      <c r="B12" s="14" t="s">
        <v>39</v>
      </c>
      <c r="C12" s="30">
        <v>1</v>
      </c>
      <c r="D12" s="31">
        <v>1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1</v>
      </c>
      <c r="M12" s="33">
        <v>1</v>
      </c>
      <c r="N12" s="17">
        <f t="shared" ref="N12:N14" si="0">MIN(D12:M12)</f>
        <v>0</v>
      </c>
      <c r="O12" s="1">
        <f t="shared" ref="O12:O14" si="1">C12-N12</f>
        <v>1</v>
      </c>
      <c r="P12" s="19">
        <f t="shared" ref="P12:P14" si="2">O12/C12</f>
        <v>1</v>
      </c>
    </row>
    <row r="13" spans="1:16" ht="9.75" customHeight="1">
      <c r="A13" s="14"/>
      <c r="B13" s="30" t="s">
        <v>59</v>
      </c>
      <c r="C13" s="30">
        <v>2</v>
      </c>
      <c r="D13" s="31">
        <v>1</v>
      </c>
      <c r="E13" s="32">
        <v>0</v>
      </c>
      <c r="F13" s="32">
        <v>1</v>
      </c>
      <c r="G13" s="32">
        <v>1</v>
      </c>
      <c r="H13" s="32">
        <v>1</v>
      </c>
      <c r="I13" s="32">
        <v>0</v>
      </c>
      <c r="J13" s="32">
        <v>0</v>
      </c>
      <c r="K13" s="32">
        <v>0</v>
      </c>
      <c r="L13" s="32">
        <v>1</v>
      </c>
      <c r="M13" s="33">
        <v>1</v>
      </c>
      <c r="N13" s="17">
        <f t="shared" si="0"/>
        <v>0</v>
      </c>
      <c r="O13" s="1">
        <f t="shared" si="1"/>
        <v>2</v>
      </c>
      <c r="P13" s="19">
        <f t="shared" si="2"/>
        <v>1</v>
      </c>
    </row>
    <row r="14" spans="1:16" ht="9.75" customHeight="1">
      <c r="A14" s="14"/>
      <c r="B14" s="14" t="s">
        <v>60</v>
      </c>
      <c r="C14" s="30">
        <v>4</v>
      </c>
      <c r="D14" s="31">
        <v>3</v>
      </c>
      <c r="E14" s="32">
        <v>2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2</v>
      </c>
      <c r="M14" s="33">
        <v>2</v>
      </c>
      <c r="N14" s="17">
        <f t="shared" si="0"/>
        <v>0</v>
      </c>
      <c r="O14" s="1">
        <f t="shared" si="1"/>
        <v>4</v>
      </c>
      <c r="P14" s="19">
        <f t="shared" si="2"/>
        <v>1</v>
      </c>
    </row>
    <row r="15" spans="1:16" ht="9.75" customHeight="1">
      <c r="A15" s="14"/>
      <c r="B15" s="14" t="s">
        <v>61</v>
      </c>
      <c r="C15" s="14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</row>
    <row r="16" spans="1:16" ht="9.75" customHeight="1">
      <c r="A16" s="14"/>
      <c r="B16" s="14" t="s">
        <v>61</v>
      </c>
      <c r="C16" s="14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</row>
    <row r="17" spans="1:16" ht="9.75" customHeight="1">
      <c r="A17" s="14"/>
      <c r="B17" s="14" t="s">
        <v>61</v>
      </c>
      <c r="C17" s="14"/>
      <c r="D17" s="17"/>
      <c r="E17" s="1"/>
      <c r="F17" s="1"/>
      <c r="G17" s="1"/>
      <c r="H17" s="1"/>
      <c r="I17" s="1"/>
      <c r="J17" s="1"/>
      <c r="K17" s="1"/>
      <c r="L17" s="1"/>
      <c r="M17" s="18"/>
      <c r="N17" s="17"/>
      <c r="O17" s="1"/>
      <c r="P17" s="19"/>
    </row>
    <row r="18" spans="1:16" ht="9.75" customHeight="1">
      <c r="A18" s="14"/>
      <c r="B18" s="14" t="s">
        <v>61</v>
      </c>
      <c r="C18" s="14"/>
      <c r="D18" s="17"/>
      <c r="E18" s="1"/>
      <c r="F18" s="1"/>
      <c r="G18" s="1"/>
      <c r="H18" s="1"/>
      <c r="I18" s="1"/>
      <c r="J18" s="1"/>
      <c r="K18" s="1"/>
      <c r="L18" s="1"/>
      <c r="M18" s="18"/>
      <c r="N18" s="17"/>
      <c r="O18" s="1"/>
      <c r="P18" s="19"/>
    </row>
    <row r="19" spans="1:16" ht="9.75" customHeight="1">
      <c r="A19" s="14"/>
      <c r="B19" s="14" t="s">
        <v>41</v>
      </c>
      <c r="C19" s="14">
        <v>1</v>
      </c>
      <c r="D19" s="31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3">
        <v>0</v>
      </c>
      <c r="N19" s="17">
        <f>MIN(D19:M19)</f>
        <v>0</v>
      </c>
      <c r="O19" s="1">
        <f>C19-N19</f>
        <v>1</v>
      </c>
      <c r="P19" s="19">
        <f>O19/C19</f>
        <v>1</v>
      </c>
    </row>
    <row r="20" spans="1:16" ht="9.75" customHeight="1">
      <c r="A20" s="14"/>
      <c r="B20" s="14" t="s">
        <v>42</v>
      </c>
      <c r="C20" s="14"/>
      <c r="D20" s="17"/>
      <c r="E20" s="1"/>
      <c r="F20" s="1"/>
      <c r="G20" s="1"/>
      <c r="H20" s="1"/>
      <c r="I20" s="1"/>
      <c r="J20" s="1"/>
      <c r="K20" s="1"/>
      <c r="L20" s="1"/>
      <c r="M20" s="18"/>
      <c r="N20" s="17"/>
      <c r="O20" s="1"/>
      <c r="P20" s="19"/>
    </row>
    <row r="21" spans="1:16" ht="9.75" customHeight="1">
      <c r="A21" s="14"/>
      <c r="B21" s="14" t="s">
        <v>43</v>
      </c>
      <c r="C21" s="14"/>
      <c r="D21" s="17"/>
      <c r="E21" s="1"/>
      <c r="F21" s="1"/>
      <c r="G21" s="1"/>
      <c r="H21" s="1"/>
      <c r="I21" s="1"/>
      <c r="J21" s="1"/>
      <c r="K21" s="1"/>
      <c r="L21" s="1"/>
      <c r="M21" s="18"/>
      <c r="N21" s="17"/>
      <c r="O21" s="1"/>
      <c r="P21" s="19"/>
    </row>
    <row r="22" spans="1:16" ht="9.75" customHeight="1">
      <c r="A22" s="14"/>
      <c r="B22" s="14" t="s">
        <v>44</v>
      </c>
      <c r="C22" s="14"/>
      <c r="D22" s="17"/>
      <c r="E22" s="1"/>
      <c r="F22" s="1"/>
      <c r="G22" s="1"/>
      <c r="H22" s="1"/>
      <c r="I22" s="1"/>
      <c r="J22" s="1"/>
      <c r="K22" s="1"/>
      <c r="L22" s="1"/>
      <c r="M22" s="18"/>
      <c r="N22" s="17"/>
      <c r="O22" s="1"/>
      <c r="P22" s="19"/>
    </row>
    <row r="23" spans="1:16" ht="9.75" customHeight="1">
      <c r="A23" s="20"/>
      <c r="B23" s="21" t="s">
        <v>45</v>
      </c>
      <c r="C23" s="21">
        <f t="shared" ref="C23:M23" si="3">SUM(C7:C22)</f>
        <v>8</v>
      </c>
      <c r="D23" s="22">
        <f t="shared" si="3"/>
        <v>5</v>
      </c>
      <c r="E23" s="23">
        <f t="shared" si="3"/>
        <v>2</v>
      </c>
      <c r="F23" s="23">
        <f t="shared" si="3"/>
        <v>1</v>
      </c>
      <c r="G23" s="23">
        <f t="shared" si="3"/>
        <v>1</v>
      </c>
      <c r="H23" s="23">
        <f t="shared" si="3"/>
        <v>1</v>
      </c>
      <c r="I23" s="23">
        <f t="shared" si="3"/>
        <v>0</v>
      </c>
      <c r="J23" s="23">
        <f t="shared" si="3"/>
        <v>0</v>
      </c>
      <c r="K23" s="23">
        <f t="shared" si="3"/>
        <v>0</v>
      </c>
      <c r="L23" s="23">
        <f t="shared" si="3"/>
        <v>4</v>
      </c>
      <c r="M23" s="24">
        <f t="shared" si="3"/>
        <v>4</v>
      </c>
      <c r="N23" s="22">
        <f>MIN(D23:M23)</f>
        <v>0</v>
      </c>
      <c r="O23" s="23">
        <f>C23-N23</f>
        <v>8</v>
      </c>
      <c r="P23" s="25">
        <f>O23/C23</f>
        <v>1</v>
      </c>
    </row>
    <row r="24" spans="1:16" ht="9.75" customHeight="1">
      <c r="A24" s="15" t="s">
        <v>62</v>
      </c>
      <c r="B24" s="15" t="s">
        <v>29</v>
      </c>
      <c r="C24" s="15"/>
      <c r="D24" s="16"/>
      <c r="E24" s="27"/>
      <c r="F24" s="27"/>
      <c r="G24" s="27"/>
      <c r="H24" s="27"/>
      <c r="I24" s="27"/>
      <c r="J24" s="27"/>
      <c r="K24" s="27"/>
      <c r="L24" s="27"/>
      <c r="M24" s="28"/>
      <c r="N24" s="16"/>
      <c r="O24" s="27"/>
      <c r="P24" s="29"/>
    </row>
    <row r="25" spans="1:16" ht="9.75" customHeight="1">
      <c r="A25" s="14"/>
      <c r="B25" s="14" t="s">
        <v>31</v>
      </c>
      <c r="C25" s="14"/>
      <c r="D25" s="17"/>
      <c r="E25" s="1"/>
      <c r="F25" s="1"/>
      <c r="G25" s="1"/>
      <c r="H25" s="1"/>
      <c r="I25" s="1"/>
      <c r="J25" s="1"/>
      <c r="K25" s="1"/>
      <c r="L25" s="1"/>
      <c r="M25" s="18"/>
      <c r="N25" s="17"/>
      <c r="O25" s="1"/>
      <c r="P25" s="19"/>
    </row>
    <row r="26" spans="1:16" ht="9.75" customHeight="1">
      <c r="A26" s="14"/>
      <c r="B26" s="14" t="s">
        <v>34</v>
      </c>
      <c r="C26" s="14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</row>
    <row r="27" spans="1:16" ht="9.75" customHeight="1">
      <c r="A27" s="14"/>
      <c r="B27" s="14" t="s">
        <v>58</v>
      </c>
      <c r="C27" s="14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</row>
    <row r="28" spans="1:16" ht="9.75" customHeight="1">
      <c r="A28" s="14"/>
      <c r="B28" s="14" t="s">
        <v>58</v>
      </c>
      <c r="C28" s="14"/>
      <c r="D28" s="17"/>
      <c r="E28" s="1"/>
      <c r="F28" s="1"/>
      <c r="G28" s="1"/>
      <c r="H28" s="1"/>
      <c r="I28" s="1"/>
      <c r="J28" s="1"/>
      <c r="K28" s="1"/>
      <c r="L28" s="1"/>
      <c r="M28" s="18"/>
      <c r="N28" s="17"/>
      <c r="O28" s="1"/>
      <c r="P28" s="19"/>
    </row>
    <row r="29" spans="1:16" ht="9.75" customHeight="1">
      <c r="A29" s="14"/>
      <c r="B29" s="14" t="s">
        <v>39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</row>
    <row r="30" spans="1:16" ht="9.75" customHeight="1">
      <c r="A30" s="14"/>
      <c r="B30" s="14" t="s">
        <v>63</v>
      </c>
      <c r="C30" s="14">
        <v>31</v>
      </c>
      <c r="D30" s="31">
        <v>24</v>
      </c>
      <c r="E30" s="32">
        <v>25</v>
      </c>
      <c r="F30" s="32">
        <v>12</v>
      </c>
      <c r="G30" s="32">
        <v>15</v>
      </c>
      <c r="H30" s="32">
        <v>13</v>
      </c>
      <c r="I30" s="32">
        <v>0</v>
      </c>
      <c r="J30" s="32">
        <v>0</v>
      </c>
      <c r="K30" s="32">
        <v>0</v>
      </c>
      <c r="L30" s="32">
        <v>3</v>
      </c>
      <c r="M30" s="33">
        <v>6</v>
      </c>
      <c r="N30" s="17">
        <f>MIN(D30:M30)</f>
        <v>0</v>
      </c>
      <c r="O30" s="1">
        <f>C30-N30</f>
        <v>31</v>
      </c>
      <c r="P30" s="19">
        <f>O30/C30</f>
        <v>1</v>
      </c>
    </row>
    <row r="31" spans="1:16" ht="9.75" customHeight="1">
      <c r="A31" s="14"/>
      <c r="B31" s="14" t="s">
        <v>61</v>
      </c>
      <c r="C31" s="14"/>
      <c r="D31" s="17"/>
      <c r="E31" s="1"/>
      <c r="F31" s="1"/>
      <c r="G31" s="1"/>
      <c r="H31" s="1"/>
      <c r="I31" s="1"/>
      <c r="J31" s="1"/>
      <c r="K31" s="1"/>
      <c r="L31" s="1"/>
      <c r="M31" s="18"/>
      <c r="N31" s="17"/>
      <c r="O31" s="1"/>
      <c r="P31" s="19"/>
    </row>
    <row r="32" spans="1:16" ht="9.75" customHeight="1">
      <c r="A32" s="14"/>
      <c r="B32" s="14" t="s">
        <v>61</v>
      </c>
      <c r="C32" s="14"/>
      <c r="D32" s="17"/>
      <c r="E32" s="1"/>
      <c r="F32" s="1"/>
      <c r="G32" s="1"/>
      <c r="H32" s="1"/>
      <c r="I32" s="1"/>
      <c r="J32" s="1"/>
      <c r="K32" s="1"/>
      <c r="L32" s="1"/>
      <c r="M32" s="18"/>
      <c r="N32" s="17"/>
      <c r="O32" s="1"/>
      <c r="P32" s="19"/>
    </row>
    <row r="33" spans="1:16" ht="9.75" customHeight="1">
      <c r="A33" s="14"/>
      <c r="B33" s="14" t="s">
        <v>61</v>
      </c>
      <c r="C33" s="14"/>
      <c r="D33" s="17"/>
      <c r="E33" s="1"/>
      <c r="F33" s="1"/>
      <c r="G33" s="1"/>
      <c r="H33" s="1"/>
      <c r="I33" s="1"/>
      <c r="J33" s="1"/>
      <c r="K33" s="1"/>
      <c r="L33" s="1"/>
      <c r="M33" s="18"/>
      <c r="N33" s="17"/>
      <c r="O33" s="1"/>
      <c r="P33" s="19"/>
    </row>
    <row r="34" spans="1:16" ht="9.75" customHeight="1">
      <c r="A34" s="14"/>
      <c r="B34" s="14" t="s">
        <v>61</v>
      </c>
      <c r="C34" s="14"/>
      <c r="D34" s="17"/>
      <c r="E34" s="1"/>
      <c r="F34" s="1"/>
      <c r="G34" s="1"/>
      <c r="H34" s="1"/>
      <c r="I34" s="1"/>
      <c r="J34" s="1"/>
      <c r="K34" s="1"/>
      <c r="L34" s="1"/>
      <c r="M34" s="18"/>
      <c r="N34" s="17"/>
      <c r="O34" s="1"/>
      <c r="P34" s="19"/>
    </row>
    <row r="35" spans="1:16" ht="9.75" customHeight="1">
      <c r="A35" s="14"/>
      <c r="B35" s="14" t="s">
        <v>61</v>
      </c>
      <c r="C35" s="14"/>
      <c r="D35" s="17"/>
      <c r="E35" s="1"/>
      <c r="F35" s="1"/>
      <c r="G35" s="1"/>
      <c r="H35" s="1"/>
      <c r="I35" s="1"/>
      <c r="J35" s="1"/>
      <c r="K35" s="1"/>
      <c r="L35" s="1"/>
      <c r="M35" s="18"/>
      <c r="N35" s="17"/>
      <c r="O35" s="1"/>
      <c r="P35" s="19"/>
    </row>
    <row r="36" spans="1:16" ht="9.75" customHeight="1">
      <c r="A36" s="14"/>
      <c r="B36" s="14" t="s">
        <v>41</v>
      </c>
      <c r="C36" s="14">
        <v>2</v>
      </c>
      <c r="D36" s="31">
        <v>2</v>
      </c>
      <c r="E36" s="32">
        <v>2</v>
      </c>
      <c r="F36" s="32">
        <v>2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1</v>
      </c>
      <c r="M36" s="33">
        <v>2</v>
      </c>
      <c r="N36" s="17">
        <f>MIN(D36:M36)</f>
        <v>0</v>
      </c>
      <c r="O36" s="1">
        <f>C36-N36</f>
        <v>2</v>
      </c>
      <c r="P36" s="19">
        <f>O36/C36</f>
        <v>1</v>
      </c>
    </row>
    <row r="37" spans="1:16" ht="9.75" customHeight="1">
      <c r="A37" s="14"/>
      <c r="B37" s="14" t="s">
        <v>42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</row>
    <row r="38" spans="1:16" ht="9.75" customHeight="1">
      <c r="A38" s="14"/>
      <c r="B38" s="14" t="s">
        <v>43</v>
      </c>
      <c r="C38" s="14"/>
      <c r="D38" s="17"/>
      <c r="E38" s="1"/>
      <c r="F38" s="1"/>
      <c r="G38" s="1"/>
      <c r="H38" s="1"/>
      <c r="I38" s="1"/>
      <c r="J38" s="1"/>
      <c r="K38" s="1"/>
      <c r="L38" s="1"/>
      <c r="M38" s="18"/>
      <c r="N38" s="17"/>
      <c r="O38" s="1"/>
      <c r="P38" s="19"/>
    </row>
    <row r="39" spans="1:16" ht="9.75" customHeight="1">
      <c r="A39" s="14"/>
      <c r="B39" s="14" t="s">
        <v>44</v>
      </c>
      <c r="C39" s="14"/>
      <c r="D39" s="17"/>
      <c r="E39" s="1"/>
      <c r="F39" s="1"/>
      <c r="G39" s="1"/>
      <c r="H39" s="1"/>
      <c r="I39" s="1"/>
      <c r="J39" s="1"/>
      <c r="K39" s="1"/>
      <c r="L39" s="1"/>
      <c r="M39" s="18"/>
      <c r="N39" s="17"/>
      <c r="O39" s="1"/>
      <c r="P39" s="19"/>
    </row>
    <row r="40" spans="1:16" ht="9.75" customHeight="1">
      <c r="A40" s="20"/>
      <c r="B40" s="21" t="s">
        <v>45</v>
      </c>
      <c r="C40" s="21">
        <f t="shared" ref="C40:M40" si="4">SUM(C24:C39)</f>
        <v>33</v>
      </c>
      <c r="D40" s="22">
        <f t="shared" si="4"/>
        <v>26</v>
      </c>
      <c r="E40" s="23">
        <f t="shared" si="4"/>
        <v>27</v>
      </c>
      <c r="F40" s="23">
        <f t="shared" si="4"/>
        <v>14</v>
      </c>
      <c r="G40" s="23">
        <f t="shared" si="4"/>
        <v>15</v>
      </c>
      <c r="H40" s="23">
        <f t="shared" si="4"/>
        <v>13</v>
      </c>
      <c r="I40" s="23">
        <f t="shared" si="4"/>
        <v>0</v>
      </c>
      <c r="J40" s="23">
        <f t="shared" si="4"/>
        <v>0</v>
      </c>
      <c r="K40" s="23">
        <f t="shared" si="4"/>
        <v>0</v>
      </c>
      <c r="L40" s="23">
        <f t="shared" si="4"/>
        <v>4</v>
      </c>
      <c r="M40" s="24">
        <f t="shared" si="4"/>
        <v>8</v>
      </c>
      <c r="N40" s="22">
        <f>MIN(D40:M40)</f>
        <v>0</v>
      </c>
      <c r="O40" s="23">
        <f>C40-N40</f>
        <v>33</v>
      </c>
      <c r="P40" s="25">
        <f>O40/C40</f>
        <v>1</v>
      </c>
    </row>
    <row r="41" spans="1:16" ht="9.75" customHeight="1">
      <c r="A41" s="15" t="s">
        <v>65</v>
      </c>
      <c r="B41" s="15" t="s">
        <v>29</v>
      </c>
      <c r="C41" s="15"/>
      <c r="D41" s="16"/>
      <c r="E41" s="27"/>
      <c r="F41" s="27"/>
      <c r="G41" s="27"/>
      <c r="H41" s="27"/>
      <c r="I41" s="27"/>
      <c r="J41" s="27"/>
      <c r="K41" s="27"/>
      <c r="L41" s="27"/>
      <c r="M41" s="28"/>
      <c r="N41" s="16"/>
      <c r="O41" s="27"/>
      <c r="P41" s="29"/>
    </row>
    <row r="42" spans="1:16" ht="9.75" customHeight="1">
      <c r="A42" s="14"/>
      <c r="B42" s="14" t="s">
        <v>31</v>
      </c>
      <c r="C42" s="14"/>
      <c r="D42" s="17"/>
      <c r="E42" s="1"/>
      <c r="F42" s="1"/>
      <c r="G42" s="1"/>
      <c r="H42" s="1"/>
      <c r="I42" s="1"/>
      <c r="J42" s="1"/>
      <c r="K42" s="1"/>
      <c r="L42" s="1"/>
      <c r="M42" s="18"/>
      <c r="N42" s="17"/>
      <c r="O42" s="1"/>
      <c r="P42" s="19"/>
    </row>
    <row r="43" spans="1:16" ht="9.75" customHeight="1">
      <c r="A43" s="14"/>
      <c r="B43" s="14" t="s">
        <v>34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</row>
    <row r="44" spans="1:16" ht="9.75" customHeight="1">
      <c r="A44" s="14"/>
      <c r="B44" s="14" t="s">
        <v>58</v>
      </c>
      <c r="C44" s="14"/>
      <c r="D44" s="17"/>
      <c r="E44" s="1"/>
      <c r="F44" s="1"/>
      <c r="G44" s="1"/>
      <c r="H44" s="1"/>
      <c r="I44" s="1"/>
      <c r="J44" s="1"/>
      <c r="K44" s="1"/>
      <c r="L44" s="1"/>
      <c r="M44" s="18"/>
      <c r="N44" s="17"/>
      <c r="O44" s="1"/>
      <c r="P44" s="19"/>
    </row>
    <row r="45" spans="1:16" ht="9.75" customHeight="1">
      <c r="A45" s="14"/>
      <c r="B45" s="14" t="s">
        <v>58</v>
      </c>
      <c r="C45" s="14"/>
      <c r="D45" s="17"/>
      <c r="E45" s="1"/>
      <c r="F45" s="1"/>
      <c r="G45" s="1"/>
      <c r="H45" s="1"/>
      <c r="I45" s="1"/>
      <c r="J45" s="1"/>
      <c r="K45" s="1"/>
      <c r="L45" s="1"/>
      <c r="M45" s="18"/>
      <c r="N45" s="17"/>
      <c r="O45" s="1"/>
      <c r="P45" s="19"/>
    </row>
    <row r="46" spans="1:16" ht="9.75" customHeight="1">
      <c r="A46" s="14"/>
      <c r="B46" s="14" t="s">
        <v>39</v>
      </c>
      <c r="C46" s="14"/>
      <c r="D46" s="17"/>
      <c r="E46" s="1"/>
      <c r="F46" s="1"/>
      <c r="G46" s="1"/>
      <c r="H46" s="1"/>
      <c r="I46" s="1"/>
      <c r="J46" s="1"/>
      <c r="K46" s="1"/>
      <c r="L46" s="1"/>
      <c r="M46" s="18"/>
      <c r="N46" s="17"/>
      <c r="O46" s="1"/>
      <c r="P46" s="19"/>
    </row>
    <row r="47" spans="1:16" ht="9.75" customHeight="1">
      <c r="A47" s="14"/>
      <c r="B47" s="14" t="s">
        <v>66</v>
      </c>
      <c r="C47" s="14">
        <v>1</v>
      </c>
      <c r="D47" s="31">
        <v>1</v>
      </c>
      <c r="E47" s="32">
        <v>1</v>
      </c>
      <c r="F47" s="32">
        <v>1</v>
      </c>
      <c r="G47" s="32">
        <v>1</v>
      </c>
      <c r="H47" s="32">
        <v>1</v>
      </c>
      <c r="I47" s="32">
        <v>1</v>
      </c>
      <c r="J47" s="32">
        <v>1</v>
      </c>
      <c r="K47" s="32">
        <v>1</v>
      </c>
      <c r="L47" s="32">
        <v>1</v>
      </c>
      <c r="M47" s="33">
        <v>1</v>
      </c>
      <c r="N47" s="17">
        <f t="shared" ref="N47:N48" si="5">MIN(D47:M47)</f>
        <v>1</v>
      </c>
      <c r="O47" s="1">
        <f t="shared" ref="O47:O48" si="6">C47-N47</f>
        <v>0</v>
      </c>
      <c r="P47" s="19">
        <f t="shared" ref="P47:P48" si="7">O47/C47</f>
        <v>0</v>
      </c>
    </row>
    <row r="48" spans="1:16" ht="9.75" customHeight="1">
      <c r="A48" s="14"/>
      <c r="B48" s="14" t="s">
        <v>63</v>
      </c>
      <c r="C48" s="14">
        <v>64</v>
      </c>
      <c r="D48" s="31">
        <v>50</v>
      </c>
      <c r="E48" s="32">
        <v>34</v>
      </c>
      <c r="F48" s="32">
        <v>1</v>
      </c>
      <c r="G48" s="32">
        <v>0</v>
      </c>
      <c r="H48" s="32">
        <v>0</v>
      </c>
      <c r="I48" s="32">
        <v>1</v>
      </c>
      <c r="J48" s="32">
        <v>1</v>
      </c>
      <c r="K48" s="32">
        <v>4</v>
      </c>
      <c r="L48" s="32">
        <v>3</v>
      </c>
      <c r="M48" s="33">
        <v>6</v>
      </c>
      <c r="N48" s="17">
        <f t="shared" si="5"/>
        <v>0</v>
      </c>
      <c r="O48" s="1">
        <f t="shared" si="6"/>
        <v>64</v>
      </c>
      <c r="P48" s="19">
        <f t="shared" si="7"/>
        <v>1</v>
      </c>
    </row>
    <row r="49" spans="1:16" ht="9.75" customHeight="1">
      <c r="A49" s="14"/>
      <c r="B49" s="14" t="s">
        <v>61</v>
      </c>
      <c r="C49" s="14"/>
      <c r="D49" s="17"/>
      <c r="E49" s="1"/>
      <c r="F49" s="1"/>
      <c r="G49" s="1"/>
      <c r="H49" s="1"/>
      <c r="I49" s="1"/>
      <c r="J49" s="1"/>
      <c r="K49" s="1"/>
      <c r="L49" s="1"/>
      <c r="M49" s="18"/>
      <c r="N49" s="17"/>
      <c r="O49" s="1"/>
      <c r="P49" s="19"/>
    </row>
    <row r="50" spans="1:16" ht="9.75" customHeight="1">
      <c r="A50" s="14"/>
      <c r="B50" s="14" t="s">
        <v>61</v>
      </c>
      <c r="C50" s="14"/>
      <c r="D50" s="17"/>
      <c r="E50" s="1"/>
      <c r="F50" s="1"/>
      <c r="G50" s="1"/>
      <c r="H50" s="1"/>
      <c r="I50" s="1"/>
      <c r="J50" s="1"/>
      <c r="K50" s="1"/>
      <c r="L50" s="1"/>
      <c r="M50" s="18"/>
      <c r="N50" s="17"/>
      <c r="O50" s="1"/>
      <c r="P50" s="19"/>
    </row>
    <row r="51" spans="1:16" ht="9.75" customHeight="1">
      <c r="A51" s="14"/>
      <c r="B51" s="14" t="s">
        <v>61</v>
      </c>
      <c r="C51" s="14"/>
      <c r="D51" s="17"/>
      <c r="E51" s="1"/>
      <c r="F51" s="1"/>
      <c r="G51" s="1"/>
      <c r="H51" s="1"/>
      <c r="I51" s="1"/>
      <c r="J51" s="1"/>
      <c r="K51" s="1"/>
      <c r="L51" s="1"/>
      <c r="M51" s="18"/>
      <c r="N51" s="17"/>
      <c r="O51" s="1"/>
      <c r="P51" s="19"/>
    </row>
    <row r="52" spans="1:16" ht="9.75" customHeight="1">
      <c r="A52" s="14"/>
      <c r="B52" s="14" t="s">
        <v>61</v>
      </c>
      <c r="C52" s="14"/>
      <c r="D52" s="17"/>
      <c r="E52" s="1"/>
      <c r="F52" s="1"/>
      <c r="G52" s="1"/>
      <c r="H52" s="1"/>
      <c r="I52" s="1"/>
      <c r="J52" s="1"/>
      <c r="K52" s="1"/>
      <c r="L52" s="1"/>
      <c r="M52" s="18"/>
      <c r="N52" s="17"/>
      <c r="O52" s="1"/>
      <c r="P52" s="19"/>
    </row>
    <row r="53" spans="1:16" ht="9.75" customHeight="1">
      <c r="A53" s="14"/>
      <c r="B53" s="14" t="s">
        <v>41</v>
      </c>
      <c r="C53" s="14">
        <v>2</v>
      </c>
      <c r="D53" s="31">
        <v>1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3">
        <v>1</v>
      </c>
      <c r="N53" s="17">
        <f>MIN(D53:M53)</f>
        <v>1</v>
      </c>
      <c r="O53" s="1">
        <f>C53-N53</f>
        <v>1</v>
      </c>
      <c r="P53" s="19">
        <f>O53/C53</f>
        <v>0.5</v>
      </c>
    </row>
    <row r="54" spans="1:16" ht="9.75" customHeight="1">
      <c r="A54" s="14"/>
      <c r="B54" s="14" t="s">
        <v>42</v>
      </c>
      <c r="C54" s="14"/>
      <c r="D54" s="17"/>
      <c r="E54" s="1"/>
      <c r="F54" s="1"/>
      <c r="G54" s="1"/>
      <c r="H54" s="1"/>
      <c r="I54" s="1"/>
      <c r="J54" s="1"/>
      <c r="K54" s="1"/>
      <c r="L54" s="1"/>
      <c r="M54" s="18"/>
      <c r="N54" s="17"/>
      <c r="O54" s="1"/>
      <c r="P54" s="19"/>
    </row>
    <row r="55" spans="1:16" ht="9.75" customHeight="1">
      <c r="A55" s="14"/>
      <c r="B55" s="14" t="s">
        <v>43</v>
      </c>
      <c r="C55" s="14"/>
      <c r="D55" s="17"/>
      <c r="E55" s="1"/>
      <c r="F55" s="1"/>
      <c r="G55" s="1"/>
      <c r="H55" s="1"/>
      <c r="I55" s="1"/>
      <c r="J55" s="1"/>
      <c r="K55" s="1"/>
      <c r="L55" s="1"/>
      <c r="M55" s="18"/>
      <c r="N55" s="17"/>
      <c r="O55" s="1"/>
      <c r="P55" s="19"/>
    </row>
    <row r="56" spans="1:16" ht="9.75" customHeight="1">
      <c r="A56" s="14"/>
      <c r="B56" s="14" t="s">
        <v>44</v>
      </c>
      <c r="C56" s="14">
        <v>2</v>
      </c>
      <c r="D56" s="31">
        <v>2</v>
      </c>
      <c r="E56" s="32">
        <v>2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2</v>
      </c>
      <c r="M56" s="33">
        <v>2</v>
      </c>
      <c r="N56" s="17">
        <f t="shared" ref="N56:N57" si="8">MIN(D56:M56)</f>
        <v>1</v>
      </c>
      <c r="O56" s="1">
        <f t="shared" ref="O56:O57" si="9">C56-N56</f>
        <v>1</v>
      </c>
      <c r="P56" s="19">
        <f t="shared" ref="P56:P57" si="10">O56/C56</f>
        <v>0.5</v>
      </c>
    </row>
    <row r="57" spans="1:16" ht="9.75" customHeight="1">
      <c r="A57" s="20"/>
      <c r="B57" s="21" t="s">
        <v>45</v>
      </c>
      <c r="C57" s="21">
        <f t="shared" ref="C57:M57" si="11">SUM(C41:C56)</f>
        <v>69</v>
      </c>
      <c r="D57" s="22">
        <f t="shared" si="11"/>
        <v>54</v>
      </c>
      <c r="E57" s="23">
        <f t="shared" si="11"/>
        <v>38</v>
      </c>
      <c r="F57" s="23">
        <f t="shared" si="11"/>
        <v>4</v>
      </c>
      <c r="G57" s="23">
        <f t="shared" si="11"/>
        <v>3</v>
      </c>
      <c r="H57" s="23">
        <f t="shared" si="11"/>
        <v>3</v>
      </c>
      <c r="I57" s="23">
        <f t="shared" si="11"/>
        <v>4</v>
      </c>
      <c r="J57" s="23">
        <f t="shared" si="11"/>
        <v>4</v>
      </c>
      <c r="K57" s="23">
        <f t="shared" si="11"/>
        <v>7</v>
      </c>
      <c r="L57" s="23">
        <f t="shared" si="11"/>
        <v>7</v>
      </c>
      <c r="M57" s="24">
        <f t="shared" si="11"/>
        <v>10</v>
      </c>
      <c r="N57" s="22">
        <f t="shared" si="8"/>
        <v>3</v>
      </c>
      <c r="O57" s="23">
        <f t="shared" si="9"/>
        <v>66</v>
      </c>
      <c r="P57" s="25">
        <f t="shared" si="10"/>
        <v>0.95652173913043481</v>
      </c>
    </row>
    <row r="58" spans="1:16" ht="9.75" customHeight="1">
      <c r="A58" s="15" t="s">
        <v>69</v>
      </c>
      <c r="B58" s="15" t="s">
        <v>29</v>
      </c>
      <c r="C58" s="15"/>
      <c r="D58" s="16"/>
      <c r="E58" s="27"/>
      <c r="F58" s="27"/>
      <c r="G58" s="27"/>
      <c r="H58" s="27"/>
      <c r="I58" s="27"/>
      <c r="J58" s="27"/>
      <c r="K58" s="27"/>
      <c r="L58" s="27"/>
      <c r="M58" s="28"/>
      <c r="N58" s="16"/>
      <c r="O58" s="27"/>
      <c r="P58" s="29"/>
    </row>
    <row r="59" spans="1:16" ht="9.75" customHeight="1">
      <c r="A59" s="14"/>
      <c r="B59" s="14" t="s">
        <v>31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</row>
    <row r="60" spans="1:16" ht="9.75" customHeight="1">
      <c r="A60" s="14"/>
      <c r="B60" s="14" t="s">
        <v>34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</row>
    <row r="61" spans="1:16" ht="9.75" customHeight="1">
      <c r="A61" s="14"/>
      <c r="B61" s="14" t="s">
        <v>58</v>
      </c>
      <c r="C61" s="14"/>
      <c r="D61" s="17"/>
      <c r="E61" s="1"/>
      <c r="F61" s="1"/>
      <c r="G61" s="1"/>
      <c r="H61" s="1"/>
      <c r="I61" s="1"/>
      <c r="J61" s="1"/>
      <c r="K61" s="1"/>
      <c r="L61" s="1"/>
      <c r="M61" s="18"/>
      <c r="N61" s="17"/>
      <c r="O61" s="1"/>
      <c r="P61" s="19"/>
    </row>
    <row r="62" spans="1:16" ht="9.75" customHeight="1">
      <c r="A62" s="14"/>
      <c r="B62" s="14" t="s">
        <v>58</v>
      </c>
      <c r="C62" s="14"/>
      <c r="D62" s="17"/>
      <c r="E62" s="1"/>
      <c r="F62" s="1"/>
      <c r="G62" s="1"/>
      <c r="H62" s="1"/>
      <c r="I62" s="1"/>
      <c r="J62" s="1"/>
      <c r="K62" s="1"/>
      <c r="L62" s="1"/>
      <c r="M62" s="18"/>
      <c r="N62" s="17"/>
      <c r="O62" s="1"/>
      <c r="P62" s="19"/>
    </row>
    <row r="63" spans="1:16" ht="9.75" customHeight="1">
      <c r="A63" s="14"/>
      <c r="B63" s="14" t="s">
        <v>39</v>
      </c>
      <c r="C63" s="14"/>
      <c r="D63" s="17"/>
      <c r="E63" s="1"/>
      <c r="F63" s="1"/>
      <c r="G63" s="1"/>
      <c r="H63" s="1"/>
      <c r="I63" s="1"/>
      <c r="J63" s="1"/>
      <c r="K63" s="1"/>
      <c r="L63" s="1"/>
      <c r="M63" s="18"/>
      <c r="N63" s="17"/>
      <c r="O63" s="1"/>
      <c r="P63" s="19"/>
    </row>
    <row r="64" spans="1:16" ht="9.75" customHeight="1">
      <c r="A64" s="14"/>
      <c r="B64" s="14" t="s">
        <v>60</v>
      </c>
      <c r="C64" s="14">
        <v>1</v>
      </c>
      <c r="D64" s="31">
        <v>1</v>
      </c>
      <c r="E64" s="32">
        <v>1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33">
        <v>1</v>
      </c>
      <c r="N64" s="17">
        <f t="shared" ref="N64:N65" si="12">MIN(D64:M64)</f>
        <v>1</v>
      </c>
      <c r="O64" s="1">
        <f t="shared" ref="O64:O65" si="13">C64-N64</f>
        <v>0</v>
      </c>
      <c r="P64" s="19">
        <f t="shared" ref="P64:P65" si="14">O64/C64</f>
        <v>0</v>
      </c>
    </row>
    <row r="65" spans="1:16" ht="9.75" customHeight="1">
      <c r="A65" s="14"/>
      <c r="B65" s="14" t="s">
        <v>70</v>
      </c>
      <c r="C65" s="14">
        <v>1</v>
      </c>
      <c r="D65" s="31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1</v>
      </c>
      <c r="K65" s="32">
        <v>0</v>
      </c>
      <c r="L65" s="32">
        <v>1</v>
      </c>
      <c r="M65" s="33">
        <v>1</v>
      </c>
      <c r="N65" s="17">
        <f t="shared" si="12"/>
        <v>0</v>
      </c>
      <c r="O65" s="1">
        <f t="shared" si="13"/>
        <v>1</v>
      </c>
      <c r="P65" s="19">
        <f t="shared" si="14"/>
        <v>1</v>
      </c>
    </row>
    <row r="66" spans="1:16" ht="9.75" customHeight="1">
      <c r="A66" s="14"/>
      <c r="B66" s="14" t="s">
        <v>61</v>
      </c>
      <c r="C66" s="14"/>
      <c r="D66" s="17"/>
      <c r="E66" s="1"/>
      <c r="F66" s="1"/>
      <c r="G66" s="1"/>
      <c r="H66" s="1"/>
      <c r="I66" s="1"/>
      <c r="J66" s="1"/>
      <c r="K66" s="1"/>
      <c r="L66" s="1"/>
      <c r="M66" s="18"/>
      <c r="N66" s="17"/>
      <c r="O66" s="1"/>
      <c r="P66" s="19"/>
    </row>
    <row r="67" spans="1:16" ht="9.75" customHeight="1">
      <c r="A67" s="14"/>
      <c r="B67" s="14" t="s">
        <v>61</v>
      </c>
      <c r="C67" s="14"/>
      <c r="D67" s="17"/>
      <c r="E67" s="1"/>
      <c r="F67" s="1"/>
      <c r="G67" s="1"/>
      <c r="H67" s="1"/>
      <c r="I67" s="1"/>
      <c r="J67" s="1"/>
      <c r="K67" s="1"/>
      <c r="L67" s="1"/>
      <c r="M67" s="18"/>
      <c r="N67" s="17"/>
      <c r="O67" s="1"/>
      <c r="P67" s="19"/>
    </row>
    <row r="68" spans="1:16" ht="9.75" customHeight="1">
      <c r="A68" s="14"/>
      <c r="B68" s="14" t="s">
        <v>61</v>
      </c>
      <c r="C68" s="14"/>
      <c r="D68" s="17"/>
      <c r="E68" s="1"/>
      <c r="F68" s="1"/>
      <c r="G68" s="1"/>
      <c r="H68" s="1"/>
      <c r="I68" s="1"/>
      <c r="J68" s="1"/>
      <c r="K68" s="1"/>
      <c r="L68" s="1"/>
      <c r="M68" s="18"/>
      <c r="N68" s="17"/>
      <c r="O68" s="1"/>
      <c r="P68" s="19"/>
    </row>
    <row r="69" spans="1:16" ht="9.75" customHeight="1">
      <c r="A69" s="14"/>
      <c r="B69" s="14" t="s">
        <v>61</v>
      </c>
      <c r="C69" s="14"/>
      <c r="D69" s="17"/>
      <c r="E69" s="1"/>
      <c r="F69" s="1"/>
      <c r="G69" s="1"/>
      <c r="H69" s="1"/>
      <c r="I69" s="1"/>
      <c r="J69" s="1"/>
      <c r="K69" s="1"/>
      <c r="L69" s="1"/>
      <c r="M69" s="18"/>
      <c r="N69" s="17"/>
      <c r="O69" s="1"/>
      <c r="P69" s="19"/>
    </row>
    <row r="70" spans="1:16" ht="9.75" customHeight="1">
      <c r="A70" s="14"/>
      <c r="B70" s="14" t="s">
        <v>41</v>
      </c>
      <c r="C70" s="14"/>
      <c r="D70" s="17"/>
      <c r="E70" s="1"/>
      <c r="F70" s="1"/>
      <c r="G70" s="1"/>
      <c r="H70" s="1"/>
      <c r="I70" s="1"/>
      <c r="J70" s="1"/>
      <c r="K70" s="1"/>
      <c r="L70" s="1"/>
      <c r="M70" s="18"/>
      <c r="N70" s="17"/>
      <c r="O70" s="1"/>
      <c r="P70" s="19"/>
    </row>
    <row r="71" spans="1:16" ht="9.75" customHeight="1">
      <c r="A71" s="14"/>
      <c r="B71" s="14" t="s">
        <v>42</v>
      </c>
      <c r="C71" s="30">
        <v>5</v>
      </c>
      <c r="D71" s="31">
        <v>2</v>
      </c>
      <c r="E71" s="32">
        <v>3</v>
      </c>
      <c r="F71" s="32">
        <v>1</v>
      </c>
      <c r="G71" s="32">
        <v>1</v>
      </c>
      <c r="H71" s="32">
        <v>1</v>
      </c>
      <c r="I71" s="32">
        <v>2</v>
      </c>
      <c r="J71" s="32">
        <v>1</v>
      </c>
      <c r="K71" s="32">
        <v>1</v>
      </c>
      <c r="L71" s="32">
        <v>2</v>
      </c>
      <c r="M71" s="33">
        <v>1</v>
      </c>
      <c r="N71" s="17">
        <f t="shared" ref="N71:N75" si="15">MIN(D71:M71)</f>
        <v>1</v>
      </c>
      <c r="O71" s="1">
        <f t="shared" ref="O71:O75" si="16">C71-N71</f>
        <v>4</v>
      </c>
      <c r="P71" s="19">
        <f t="shared" ref="P71:P75" si="17">O71/C71</f>
        <v>0.8</v>
      </c>
    </row>
    <row r="72" spans="1:16" ht="9.75" customHeight="1">
      <c r="A72" s="14"/>
      <c r="B72" s="14" t="s">
        <v>43</v>
      </c>
      <c r="C72" s="14">
        <v>1</v>
      </c>
      <c r="D72" s="31">
        <v>1</v>
      </c>
      <c r="E72" s="32">
        <v>1</v>
      </c>
      <c r="F72" s="32">
        <v>1</v>
      </c>
      <c r="G72" s="32">
        <v>1</v>
      </c>
      <c r="H72" s="32">
        <v>1</v>
      </c>
      <c r="I72" s="32">
        <v>1</v>
      </c>
      <c r="J72" s="32">
        <v>1</v>
      </c>
      <c r="K72" s="32">
        <v>1</v>
      </c>
      <c r="L72" s="32">
        <v>1</v>
      </c>
      <c r="M72" s="33">
        <v>1</v>
      </c>
      <c r="N72" s="17">
        <f t="shared" si="15"/>
        <v>1</v>
      </c>
      <c r="O72" s="1">
        <f t="shared" si="16"/>
        <v>0</v>
      </c>
      <c r="P72" s="19">
        <f t="shared" si="17"/>
        <v>0</v>
      </c>
    </row>
    <row r="73" spans="1:16" ht="9.75" customHeight="1">
      <c r="A73" s="14"/>
      <c r="B73" s="30" t="s">
        <v>74</v>
      </c>
      <c r="C73" s="30">
        <v>3</v>
      </c>
      <c r="D73" s="31">
        <v>2</v>
      </c>
      <c r="E73" s="32">
        <v>1</v>
      </c>
      <c r="F73" s="32">
        <v>0</v>
      </c>
      <c r="G73" s="32">
        <v>0</v>
      </c>
      <c r="H73" s="32">
        <v>1</v>
      </c>
      <c r="I73" s="32">
        <v>0</v>
      </c>
      <c r="J73" s="32">
        <v>1</v>
      </c>
      <c r="K73" s="32">
        <v>1</v>
      </c>
      <c r="L73" s="32">
        <v>2</v>
      </c>
      <c r="M73" s="33">
        <v>2</v>
      </c>
      <c r="N73" s="17">
        <f t="shared" si="15"/>
        <v>0</v>
      </c>
      <c r="O73" s="1">
        <f t="shared" si="16"/>
        <v>3</v>
      </c>
      <c r="P73" s="19">
        <f t="shared" si="17"/>
        <v>1</v>
      </c>
    </row>
    <row r="74" spans="1:16" ht="9.75" customHeight="1">
      <c r="A74" s="14"/>
      <c r="B74" s="14" t="s">
        <v>44</v>
      </c>
      <c r="C74" s="30">
        <v>3</v>
      </c>
      <c r="D74" s="31">
        <v>1</v>
      </c>
      <c r="E74" s="32">
        <v>0</v>
      </c>
      <c r="F74" s="32">
        <v>1</v>
      </c>
      <c r="G74" s="32">
        <v>1</v>
      </c>
      <c r="H74" s="32">
        <v>1</v>
      </c>
      <c r="I74" s="32">
        <v>1</v>
      </c>
      <c r="J74" s="32">
        <v>0</v>
      </c>
      <c r="K74" s="32">
        <v>1</v>
      </c>
      <c r="L74" s="32">
        <v>1</v>
      </c>
      <c r="M74" s="33">
        <v>1</v>
      </c>
      <c r="N74" s="17">
        <f t="shared" si="15"/>
        <v>0</v>
      </c>
      <c r="O74" s="1">
        <f t="shared" si="16"/>
        <v>3</v>
      </c>
      <c r="P74" s="19">
        <f t="shared" si="17"/>
        <v>1</v>
      </c>
    </row>
    <row r="75" spans="1:16" ht="9.75" customHeight="1">
      <c r="A75" s="20"/>
      <c r="B75" s="21" t="s">
        <v>45</v>
      </c>
      <c r="C75" s="21">
        <f t="shared" ref="C75:M75" si="18">SUM(C58:C74)</f>
        <v>14</v>
      </c>
      <c r="D75" s="22">
        <f t="shared" si="18"/>
        <v>7</v>
      </c>
      <c r="E75" s="23">
        <f t="shared" si="18"/>
        <v>6</v>
      </c>
      <c r="F75" s="23">
        <f t="shared" si="18"/>
        <v>4</v>
      </c>
      <c r="G75" s="23">
        <f t="shared" si="18"/>
        <v>4</v>
      </c>
      <c r="H75" s="23">
        <f t="shared" si="18"/>
        <v>5</v>
      </c>
      <c r="I75" s="23">
        <f t="shared" si="18"/>
        <v>5</v>
      </c>
      <c r="J75" s="23">
        <f t="shared" si="18"/>
        <v>5</v>
      </c>
      <c r="K75" s="23">
        <f t="shared" si="18"/>
        <v>5</v>
      </c>
      <c r="L75" s="23">
        <f t="shared" si="18"/>
        <v>8</v>
      </c>
      <c r="M75" s="24">
        <f t="shared" si="18"/>
        <v>7</v>
      </c>
      <c r="N75" s="22">
        <f t="shared" si="15"/>
        <v>4</v>
      </c>
      <c r="O75" s="23">
        <f t="shared" si="16"/>
        <v>10</v>
      </c>
      <c r="P75" s="25">
        <f t="shared" si="17"/>
        <v>0.7142857142857143</v>
      </c>
    </row>
    <row r="76" spans="1:16" ht="9.75" customHeight="1">
      <c r="A76" s="40" t="s">
        <v>76</v>
      </c>
      <c r="B76" s="40" t="s">
        <v>29</v>
      </c>
      <c r="C76" s="40"/>
      <c r="D76" s="41"/>
      <c r="E76" s="42"/>
      <c r="F76" s="42"/>
      <c r="G76" s="42"/>
      <c r="H76" s="42"/>
      <c r="I76" s="42"/>
      <c r="J76" s="42"/>
      <c r="K76" s="42"/>
      <c r="L76" s="42"/>
      <c r="M76" s="43"/>
      <c r="N76" s="41"/>
      <c r="O76" s="42"/>
      <c r="P76" s="44"/>
    </row>
    <row r="77" spans="1:16" ht="9.75" customHeight="1">
      <c r="A77" s="45" t="s">
        <v>77</v>
      </c>
      <c r="B77" s="46" t="s">
        <v>31</v>
      </c>
      <c r="C77" s="46"/>
      <c r="D77" s="47"/>
      <c r="E77" s="48"/>
      <c r="F77" s="48"/>
      <c r="G77" s="48"/>
      <c r="H77" s="48"/>
      <c r="I77" s="48"/>
      <c r="J77" s="48"/>
      <c r="K77" s="48"/>
      <c r="L77" s="48"/>
      <c r="M77" s="49"/>
      <c r="N77" s="47"/>
      <c r="O77" s="48"/>
      <c r="P77" s="50"/>
    </row>
    <row r="78" spans="1:16" ht="9.75" customHeight="1">
      <c r="A78" s="45" t="s">
        <v>78</v>
      </c>
      <c r="B78" s="46" t="s">
        <v>34</v>
      </c>
      <c r="C78" s="46"/>
      <c r="D78" s="47"/>
      <c r="E78" s="48"/>
      <c r="F78" s="48"/>
      <c r="G78" s="48"/>
      <c r="H78" s="48"/>
      <c r="I78" s="48"/>
      <c r="J78" s="48"/>
      <c r="K78" s="48"/>
      <c r="L78" s="48"/>
      <c r="M78" s="49"/>
      <c r="N78" s="47"/>
      <c r="O78" s="48"/>
      <c r="P78" s="50"/>
    </row>
    <row r="79" spans="1:16" ht="9.75" customHeight="1">
      <c r="A79" s="46"/>
      <c r="B79" s="46" t="s">
        <v>58</v>
      </c>
      <c r="C79" s="46"/>
      <c r="D79" s="47"/>
      <c r="E79" s="48"/>
      <c r="F79" s="48"/>
      <c r="G79" s="48"/>
      <c r="H79" s="48"/>
      <c r="I79" s="48"/>
      <c r="J79" s="48"/>
      <c r="K79" s="48"/>
      <c r="L79" s="48"/>
      <c r="M79" s="49"/>
      <c r="N79" s="47"/>
      <c r="O79" s="48"/>
      <c r="P79" s="50"/>
    </row>
    <row r="80" spans="1:16" ht="9.75" customHeight="1">
      <c r="A80" s="46"/>
      <c r="B80" s="46" t="s">
        <v>58</v>
      </c>
      <c r="C80" s="46"/>
      <c r="D80" s="47"/>
      <c r="E80" s="48"/>
      <c r="F80" s="48"/>
      <c r="G80" s="48"/>
      <c r="H80" s="48"/>
      <c r="I80" s="48"/>
      <c r="J80" s="48"/>
      <c r="K80" s="48"/>
      <c r="L80" s="48"/>
      <c r="M80" s="49"/>
      <c r="N80" s="47"/>
      <c r="O80" s="48"/>
      <c r="P80" s="50"/>
    </row>
    <row r="81" spans="1:16" ht="9.75" customHeight="1">
      <c r="A81" s="46"/>
      <c r="B81" s="46" t="s">
        <v>39</v>
      </c>
      <c r="C81" s="46"/>
      <c r="D81" s="47"/>
      <c r="E81" s="48"/>
      <c r="F81" s="48"/>
      <c r="G81" s="48"/>
      <c r="H81" s="48"/>
      <c r="I81" s="48"/>
      <c r="J81" s="48"/>
      <c r="K81" s="48"/>
      <c r="L81" s="48"/>
      <c r="M81" s="49"/>
      <c r="N81" s="47"/>
      <c r="O81" s="48"/>
      <c r="P81" s="50"/>
    </row>
    <row r="82" spans="1:16" ht="9.75" customHeight="1">
      <c r="A82" s="46"/>
      <c r="B82" s="46" t="s">
        <v>61</v>
      </c>
      <c r="C82" s="46"/>
      <c r="D82" s="47"/>
      <c r="E82" s="48"/>
      <c r="F82" s="48"/>
      <c r="G82" s="48"/>
      <c r="H82" s="48"/>
      <c r="I82" s="48"/>
      <c r="J82" s="48"/>
      <c r="K82" s="48"/>
      <c r="L82" s="48"/>
      <c r="M82" s="49"/>
      <c r="N82" s="47"/>
      <c r="O82" s="48"/>
      <c r="P82" s="50"/>
    </row>
    <row r="83" spans="1:16" ht="9.75" customHeight="1">
      <c r="A83" s="46"/>
      <c r="B83" s="46" t="s">
        <v>61</v>
      </c>
      <c r="C83" s="46"/>
      <c r="D83" s="47"/>
      <c r="E83" s="48"/>
      <c r="F83" s="48"/>
      <c r="G83" s="48"/>
      <c r="H83" s="48"/>
      <c r="I83" s="48"/>
      <c r="J83" s="48"/>
      <c r="K83" s="48"/>
      <c r="L83" s="48"/>
      <c r="M83" s="49"/>
      <c r="N83" s="47"/>
      <c r="O83" s="48"/>
      <c r="P83" s="50"/>
    </row>
    <row r="84" spans="1:16" ht="9.75" customHeight="1">
      <c r="A84" s="46"/>
      <c r="B84" s="46" t="s">
        <v>61</v>
      </c>
      <c r="C84" s="46"/>
      <c r="D84" s="47"/>
      <c r="E84" s="48"/>
      <c r="F84" s="48"/>
      <c r="G84" s="48"/>
      <c r="H84" s="48"/>
      <c r="I84" s="48"/>
      <c r="J84" s="48"/>
      <c r="K84" s="48"/>
      <c r="L84" s="48"/>
      <c r="M84" s="49"/>
      <c r="N84" s="47"/>
      <c r="O84" s="48"/>
      <c r="P84" s="50"/>
    </row>
    <row r="85" spans="1:16" ht="9.75" customHeight="1">
      <c r="A85" s="46"/>
      <c r="B85" s="46" t="s">
        <v>61</v>
      </c>
      <c r="C85" s="46"/>
      <c r="D85" s="47"/>
      <c r="E85" s="48"/>
      <c r="F85" s="48"/>
      <c r="G85" s="48"/>
      <c r="H85" s="48"/>
      <c r="I85" s="48"/>
      <c r="J85" s="48"/>
      <c r="K85" s="48"/>
      <c r="L85" s="48"/>
      <c r="M85" s="49"/>
      <c r="N85" s="47"/>
      <c r="O85" s="48"/>
      <c r="P85" s="50"/>
    </row>
    <row r="86" spans="1:16" ht="9.75" customHeight="1">
      <c r="A86" s="46"/>
      <c r="B86" s="46" t="s">
        <v>61</v>
      </c>
      <c r="C86" s="46"/>
      <c r="D86" s="47"/>
      <c r="E86" s="48"/>
      <c r="F86" s="48"/>
      <c r="G86" s="48"/>
      <c r="H86" s="48"/>
      <c r="I86" s="48"/>
      <c r="J86" s="48"/>
      <c r="K86" s="48"/>
      <c r="L86" s="48"/>
      <c r="M86" s="49"/>
      <c r="N86" s="47"/>
      <c r="O86" s="48"/>
      <c r="P86" s="50"/>
    </row>
    <row r="87" spans="1:16" ht="9.75" customHeight="1">
      <c r="A87" s="46"/>
      <c r="B87" s="46" t="s">
        <v>61</v>
      </c>
      <c r="C87" s="46"/>
      <c r="D87" s="47"/>
      <c r="E87" s="48"/>
      <c r="F87" s="48"/>
      <c r="G87" s="48"/>
      <c r="H87" s="48"/>
      <c r="I87" s="48"/>
      <c r="J87" s="48"/>
      <c r="K87" s="48"/>
      <c r="L87" s="48"/>
      <c r="M87" s="49"/>
      <c r="N87" s="47"/>
      <c r="O87" s="48"/>
      <c r="P87" s="50"/>
    </row>
    <row r="88" spans="1:16" ht="9.75" customHeight="1">
      <c r="A88" s="46"/>
      <c r="B88" s="46" t="s">
        <v>41</v>
      </c>
      <c r="C88" s="46"/>
      <c r="D88" s="51"/>
      <c r="E88" s="52"/>
      <c r="F88" s="52"/>
      <c r="G88" s="52"/>
      <c r="H88" s="52"/>
      <c r="I88" s="52"/>
      <c r="J88" s="52"/>
      <c r="K88" s="52"/>
      <c r="L88" s="52"/>
      <c r="M88" s="53"/>
      <c r="N88" s="47"/>
      <c r="O88" s="48"/>
      <c r="P88" s="50"/>
    </row>
    <row r="89" spans="1:16" ht="9.75" customHeight="1">
      <c r="A89" s="46"/>
      <c r="B89" s="46" t="s">
        <v>42</v>
      </c>
      <c r="C89" s="46"/>
      <c r="D89" s="47"/>
      <c r="E89" s="48"/>
      <c r="F89" s="48"/>
      <c r="G89" s="48"/>
      <c r="H89" s="48"/>
      <c r="I89" s="48"/>
      <c r="J89" s="48"/>
      <c r="K89" s="48"/>
      <c r="L89" s="48"/>
      <c r="M89" s="49"/>
      <c r="N89" s="47"/>
      <c r="O89" s="48"/>
      <c r="P89" s="50"/>
    </row>
    <row r="90" spans="1:16" ht="9.75" customHeight="1">
      <c r="A90" s="46"/>
      <c r="B90" s="46" t="s">
        <v>43</v>
      </c>
      <c r="C90" s="45"/>
      <c r="D90" s="51"/>
      <c r="E90" s="52"/>
      <c r="F90" s="52"/>
      <c r="G90" s="52"/>
      <c r="H90" s="52"/>
      <c r="I90" s="52"/>
      <c r="J90" s="52"/>
      <c r="K90" s="52"/>
      <c r="L90" s="52"/>
      <c r="M90" s="53"/>
      <c r="N90" s="47"/>
      <c r="O90" s="48"/>
      <c r="P90" s="50"/>
    </row>
    <row r="91" spans="1:16" ht="9.75" customHeight="1">
      <c r="A91" s="46"/>
      <c r="B91" s="46" t="s">
        <v>44</v>
      </c>
      <c r="C91" s="45"/>
      <c r="D91" s="51"/>
      <c r="E91" s="52"/>
      <c r="F91" s="52"/>
      <c r="G91" s="52"/>
      <c r="H91" s="52"/>
      <c r="I91" s="52"/>
      <c r="J91" s="52"/>
      <c r="K91" s="52"/>
      <c r="L91" s="52"/>
      <c r="M91" s="53"/>
      <c r="N91" s="47"/>
      <c r="O91" s="48"/>
      <c r="P91" s="50"/>
    </row>
    <row r="92" spans="1:16" ht="9.75" customHeight="1">
      <c r="A92" s="20"/>
      <c r="B92" s="21" t="s">
        <v>45</v>
      </c>
      <c r="C92" s="21"/>
      <c r="D92" s="22"/>
      <c r="E92" s="23"/>
      <c r="F92" s="23"/>
      <c r="G92" s="23"/>
      <c r="H92" s="23"/>
      <c r="I92" s="23"/>
      <c r="J92" s="23"/>
      <c r="K92" s="23"/>
      <c r="L92" s="23"/>
      <c r="M92" s="24"/>
      <c r="N92" s="22"/>
      <c r="O92" s="23"/>
      <c r="P92" s="25"/>
    </row>
    <row r="93" spans="1:16" ht="9.75" customHeight="1">
      <c r="A93" s="15" t="s">
        <v>79</v>
      </c>
      <c r="B93" s="15" t="s">
        <v>29</v>
      </c>
      <c r="C93" s="15"/>
      <c r="D93" s="16"/>
      <c r="E93" s="27"/>
      <c r="F93" s="27"/>
      <c r="G93" s="27"/>
      <c r="H93" s="27"/>
      <c r="I93" s="27"/>
      <c r="J93" s="27"/>
      <c r="K93" s="27"/>
      <c r="L93" s="27"/>
      <c r="M93" s="28"/>
      <c r="N93" s="16"/>
      <c r="O93" s="27"/>
      <c r="P93" s="29"/>
    </row>
    <row r="94" spans="1:16" ht="9.75" customHeight="1">
      <c r="A94" s="14"/>
      <c r="B94" s="14" t="s">
        <v>31</v>
      </c>
      <c r="C94" s="14"/>
      <c r="D94" s="17"/>
      <c r="E94" s="1"/>
      <c r="F94" s="1"/>
      <c r="G94" s="1"/>
      <c r="H94" s="1"/>
      <c r="I94" s="1"/>
      <c r="J94" s="1"/>
      <c r="K94" s="1"/>
      <c r="L94" s="1"/>
      <c r="M94" s="18"/>
      <c r="N94" s="17"/>
      <c r="O94" s="1"/>
      <c r="P94" s="19"/>
    </row>
    <row r="95" spans="1:16" ht="9.75" customHeight="1">
      <c r="A95" s="14"/>
      <c r="B95" s="14" t="s">
        <v>34</v>
      </c>
      <c r="C95" s="14"/>
      <c r="D95" s="17"/>
      <c r="E95" s="1"/>
      <c r="F95" s="1"/>
      <c r="G95" s="1"/>
      <c r="H95" s="1"/>
      <c r="I95" s="1"/>
      <c r="J95" s="1"/>
      <c r="K95" s="1"/>
      <c r="L95" s="1"/>
      <c r="M95" s="18"/>
      <c r="N95" s="17"/>
      <c r="O95" s="1"/>
      <c r="P95" s="19"/>
    </row>
    <row r="96" spans="1:16" ht="9.75" customHeight="1">
      <c r="A96" s="14"/>
      <c r="B96" s="14" t="s">
        <v>58</v>
      </c>
      <c r="C96" s="14"/>
      <c r="D96" s="17"/>
      <c r="E96" s="1"/>
      <c r="F96" s="1"/>
      <c r="G96" s="1"/>
      <c r="H96" s="1"/>
      <c r="I96" s="1"/>
      <c r="J96" s="1"/>
      <c r="K96" s="1"/>
      <c r="L96" s="1"/>
      <c r="M96" s="18"/>
      <c r="N96" s="17"/>
      <c r="O96" s="1"/>
      <c r="P96" s="19"/>
    </row>
    <row r="97" spans="1:16" ht="9.75" customHeight="1">
      <c r="A97" s="14"/>
      <c r="B97" s="14" t="s">
        <v>58</v>
      </c>
      <c r="C97" s="14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</row>
    <row r="98" spans="1:16" ht="9.75" customHeight="1">
      <c r="A98" s="14"/>
      <c r="B98" s="14" t="s">
        <v>39</v>
      </c>
      <c r="C98" s="14"/>
      <c r="D98" s="17"/>
      <c r="E98" s="1"/>
      <c r="F98" s="1"/>
      <c r="G98" s="1"/>
      <c r="H98" s="1"/>
      <c r="I98" s="1"/>
      <c r="J98" s="1"/>
      <c r="K98" s="1"/>
      <c r="L98" s="1"/>
      <c r="M98" s="18"/>
      <c r="N98" s="17"/>
      <c r="O98" s="1"/>
      <c r="P98" s="19"/>
    </row>
    <row r="99" spans="1:16" ht="9.75" customHeight="1">
      <c r="A99" s="14"/>
      <c r="B99" s="14" t="s">
        <v>63</v>
      </c>
      <c r="C99" s="30">
        <v>14</v>
      </c>
      <c r="D99" s="31">
        <v>11</v>
      </c>
      <c r="E99" s="32">
        <v>3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2</v>
      </c>
      <c r="M99" s="33">
        <v>2</v>
      </c>
      <c r="N99" s="17">
        <f>MIN(D99:M99)</f>
        <v>0</v>
      </c>
      <c r="O99" s="1">
        <f>C99-N99</f>
        <v>14</v>
      </c>
      <c r="P99" s="19">
        <f>O99/C99</f>
        <v>1</v>
      </c>
    </row>
    <row r="100" spans="1:16" ht="9.75" customHeight="1">
      <c r="A100" s="14"/>
      <c r="B100" s="14" t="s">
        <v>61</v>
      </c>
      <c r="C100" s="14"/>
      <c r="D100" s="17"/>
      <c r="E100" s="1"/>
      <c r="F100" s="1"/>
      <c r="G100" s="1"/>
      <c r="H100" s="1"/>
      <c r="I100" s="1"/>
      <c r="J100" s="1"/>
      <c r="K100" s="1"/>
      <c r="L100" s="1"/>
      <c r="M100" s="18"/>
      <c r="N100" s="17"/>
      <c r="O100" s="1"/>
      <c r="P100" s="19"/>
    </row>
    <row r="101" spans="1:16" ht="9.75" customHeight="1">
      <c r="A101" s="14"/>
      <c r="B101" s="14" t="s">
        <v>61</v>
      </c>
      <c r="C101" s="14"/>
      <c r="D101" s="17"/>
      <c r="E101" s="1"/>
      <c r="F101" s="1"/>
      <c r="G101" s="1"/>
      <c r="H101" s="1"/>
      <c r="I101" s="1"/>
      <c r="J101" s="1"/>
      <c r="K101" s="1"/>
      <c r="L101" s="1"/>
      <c r="M101" s="18"/>
      <c r="N101" s="17"/>
      <c r="O101" s="1"/>
      <c r="P101" s="19"/>
    </row>
    <row r="102" spans="1:16" ht="9.75" customHeight="1">
      <c r="A102" s="14"/>
      <c r="B102" s="14" t="s">
        <v>61</v>
      </c>
      <c r="C102" s="14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</row>
    <row r="103" spans="1:16" ht="9.75" customHeight="1">
      <c r="A103" s="14"/>
      <c r="B103" s="14" t="s">
        <v>61</v>
      </c>
      <c r="C103" s="14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</row>
    <row r="104" spans="1:16" ht="9.75" customHeight="1">
      <c r="A104" s="14"/>
      <c r="B104" s="14" t="s">
        <v>61</v>
      </c>
      <c r="C104" s="14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</row>
    <row r="105" spans="1:16" ht="9.75" customHeight="1">
      <c r="A105" s="14"/>
      <c r="B105" s="14" t="s">
        <v>41</v>
      </c>
      <c r="C105" s="14"/>
      <c r="D105" s="17"/>
      <c r="E105" s="1"/>
      <c r="F105" s="1"/>
      <c r="G105" s="1"/>
      <c r="H105" s="1"/>
      <c r="I105" s="1"/>
      <c r="J105" s="1"/>
      <c r="K105" s="1"/>
      <c r="L105" s="1"/>
      <c r="M105" s="18"/>
      <c r="N105" s="17"/>
      <c r="O105" s="1"/>
      <c r="P105" s="19"/>
    </row>
    <row r="106" spans="1:16" ht="9.75" customHeight="1">
      <c r="A106" s="14"/>
      <c r="B106" s="14" t="s">
        <v>42</v>
      </c>
      <c r="C106" s="14"/>
      <c r="D106" s="17"/>
      <c r="E106" s="1"/>
      <c r="F106" s="1"/>
      <c r="G106" s="1"/>
      <c r="H106" s="1"/>
      <c r="I106" s="1"/>
      <c r="J106" s="1"/>
      <c r="K106" s="1"/>
      <c r="L106" s="1"/>
      <c r="M106" s="18"/>
      <c r="N106" s="17"/>
      <c r="O106" s="1"/>
      <c r="P106" s="19"/>
    </row>
    <row r="107" spans="1:16" ht="9.75" customHeight="1">
      <c r="A107" s="14"/>
      <c r="B107" s="14" t="s">
        <v>43</v>
      </c>
      <c r="C107" s="14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</row>
    <row r="108" spans="1:16" ht="9.75" customHeight="1">
      <c r="A108" s="14"/>
      <c r="B108" s="14" t="s">
        <v>44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</row>
    <row r="109" spans="1:16" ht="9.75" customHeight="1">
      <c r="A109" s="20"/>
      <c r="B109" s="21" t="s">
        <v>45</v>
      </c>
      <c r="C109" s="21">
        <f t="shared" ref="C109:M109" si="19">SUM(C93:C108)</f>
        <v>14</v>
      </c>
      <c r="D109" s="22">
        <f t="shared" si="19"/>
        <v>11</v>
      </c>
      <c r="E109" s="23">
        <f t="shared" si="19"/>
        <v>3</v>
      </c>
      <c r="F109" s="23">
        <f t="shared" si="19"/>
        <v>0</v>
      </c>
      <c r="G109" s="23">
        <f t="shared" si="19"/>
        <v>0</v>
      </c>
      <c r="H109" s="23">
        <f t="shared" si="19"/>
        <v>0</v>
      </c>
      <c r="I109" s="23">
        <f t="shared" si="19"/>
        <v>0</v>
      </c>
      <c r="J109" s="23">
        <f t="shared" si="19"/>
        <v>0</v>
      </c>
      <c r="K109" s="23">
        <f t="shared" si="19"/>
        <v>0</v>
      </c>
      <c r="L109" s="23">
        <f t="shared" si="19"/>
        <v>2</v>
      </c>
      <c r="M109" s="24">
        <f t="shared" si="19"/>
        <v>2</v>
      </c>
      <c r="N109" s="22">
        <f>MIN(D109:M109)</f>
        <v>0</v>
      </c>
      <c r="O109" s="23">
        <f>C109-N109</f>
        <v>14</v>
      </c>
      <c r="P109" s="25">
        <f>O109/C109</f>
        <v>1</v>
      </c>
    </row>
    <row r="110" spans="1:16" ht="9.75" customHeight="1">
      <c r="A110" s="54" t="s">
        <v>84</v>
      </c>
      <c r="B110" s="54" t="s">
        <v>29</v>
      </c>
      <c r="C110" s="54"/>
      <c r="D110" s="55"/>
      <c r="E110" s="56"/>
      <c r="F110" s="56"/>
      <c r="G110" s="56"/>
      <c r="H110" s="56"/>
      <c r="I110" s="56"/>
      <c r="J110" s="56"/>
      <c r="K110" s="56"/>
      <c r="L110" s="56"/>
      <c r="M110" s="57"/>
      <c r="N110" s="55"/>
      <c r="O110" s="56"/>
      <c r="P110" s="58"/>
    </row>
    <row r="111" spans="1:16" ht="9.75" customHeight="1">
      <c r="A111" s="59"/>
      <c r="B111" s="59" t="s">
        <v>31</v>
      </c>
      <c r="C111" s="59"/>
      <c r="D111" s="60"/>
      <c r="E111" s="61"/>
      <c r="F111" s="61"/>
      <c r="G111" s="61"/>
      <c r="H111" s="61"/>
      <c r="I111" s="61"/>
      <c r="J111" s="61"/>
      <c r="K111" s="61"/>
      <c r="L111" s="61"/>
      <c r="M111" s="62"/>
      <c r="N111" s="60"/>
      <c r="O111" s="61"/>
      <c r="P111" s="63"/>
    </row>
    <row r="112" spans="1:16" ht="9.75" customHeight="1">
      <c r="A112" s="59"/>
      <c r="B112" s="59" t="s">
        <v>34</v>
      </c>
      <c r="C112" s="59"/>
      <c r="D112" s="60"/>
      <c r="E112" s="61"/>
      <c r="F112" s="61"/>
      <c r="G112" s="61"/>
      <c r="H112" s="61"/>
      <c r="I112" s="61"/>
      <c r="J112" s="61"/>
      <c r="K112" s="61"/>
      <c r="L112" s="61"/>
      <c r="M112" s="62"/>
      <c r="N112" s="17"/>
      <c r="O112" s="1"/>
      <c r="P112" s="19"/>
    </row>
    <row r="113" spans="1:16" ht="9.75" customHeight="1">
      <c r="A113" s="59"/>
      <c r="B113" s="59" t="s">
        <v>58</v>
      </c>
      <c r="C113" s="59"/>
      <c r="D113" s="60"/>
      <c r="E113" s="61"/>
      <c r="F113" s="61"/>
      <c r="G113" s="61"/>
      <c r="H113" s="61"/>
      <c r="I113" s="61"/>
      <c r="J113" s="61"/>
      <c r="K113" s="61"/>
      <c r="L113" s="61"/>
      <c r="M113" s="62"/>
      <c r="N113" s="17"/>
      <c r="O113" s="1"/>
      <c r="P113" s="19"/>
    </row>
    <row r="114" spans="1:16" ht="9.75" customHeight="1">
      <c r="A114" s="59"/>
      <c r="B114" s="59" t="s">
        <v>58</v>
      </c>
      <c r="C114" s="59"/>
      <c r="D114" s="60"/>
      <c r="E114" s="61"/>
      <c r="F114" s="61"/>
      <c r="G114" s="61"/>
      <c r="H114" s="61"/>
      <c r="I114" s="61"/>
      <c r="J114" s="61"/>
      <c r="K114" s="61"/>
      <c r="L114" s="61"/>
      <c r="M114" s="62"/>
      <c r="N114" s="17"/>
      <c r="O114" s="1"/>
      <c r="P114" s="19"/>
    </row>
    <row r="115" spans="1:16" ht="9.75" customHeight="1">
      <c r="A115" s="59"/>
      <c r="B115" s="59" t="s">
        <v>39</v>
      </c>
      <c r="C115" s="59"/>
      <c r="D115" s="60"/>
      <c r="E115" s="61"/>
      <c r="F115" s="61"/>
      <c r="G115" s="61"/>
      <c r="H115" s="61"/>
      <c r="I115" s="61"/>
      <c r="J115" s="61"/>
      <c r="K115" s="61"/>
      <c r="L115" s="61"/>
      <c r="M115" s="62"/>
      <c r="N115" s="17"/>
      <c r="O115" s="1"/>
      <c r="P115" s="19"/>
    </row>
    <row r="116" spans="1:16" ht="9.75" customHeight="1">
      <c r="A116" s="59"/>
      <c r="B116" s="59" t="s">
        <v>63</v>
      </c>
      <c r="C116" s="30">
        <v>26</v>
      </c>
      <c r="D116" s="31">
        <v>17</v>
      </c>
      <c r="E116" s="32">
        <v>13</v>
      </c>
      <c r="F116" s="32">
        <v>0</v>
      </c>
      <c r="G116" s="32">
        <v>0</v>
      </c>
      <c r="H116" s="32">
        <v>0</v>
      </c>
      <c r="I116" s="32">
        <v>1</v>
      </c>
      <c r="J116" s="32">
        <v>0</v>
      </c>
      <c r="K116" s="32">
        <v>2</v>
      </c>
      <c r="L116" s="32">
        <v>4</v>
      </c>
      <c r="M116" s="33">
        <v>5</v>
      </c>
      <c r="N116" s="17">
        <f t="shared" ref="N116:N118" si="20">MIN(D116:M116)</f>
        <v>0</v>
      </c>
      <c r="O116" s="1">
        <f t="shared" ref="O116:O118" si="21">C116-N116</f>
        <v>26</v>
      </c>
      <c r="P116" s="19">
        <f t="shared" ref="P116:P118" si="22">O116/C116</f>
        <v>1</v>
      </c>
    </row>
    <row r="117" spans="1:16" ht="9.75" customHeight="1">
      <c r="A117" s="59"/>
      <c r="B117" s="64" t="s">
        <v>70</v>
      </c>
      <c r="C117" s="30">
        <v>1</v>
      </c>
      <c r="D117" s="31">
        <v>0</v>
      </c>
      <c r="E117" s="32">
        <v>0</v>
      </c>
      <c r="F117" s="32">
        <v>1</v>
      </c>
      <c r="G117" s="32">
        <v>1</v>
      </c>
      <c r="H117" s="32">
        <v>0</v>
      </c>
      <c r="I117" s="32">
        <v>1</v>
      </c>
      <c r="J117" s="32">
        <v>1</v>
      </c>
      <c r="K117" s="32">
        <v>0</v>
      </c>
      <c r="L117" s="32">
        <v>0</v>
      </c>
      <c r="M117" s="33">
        <v>1</v>
      </c>
      <c r="N117" s="17">
        <f t="shared" si="20"/>
        <v>0</v>
      </c>
      <c r="O117" s="1">
        <f t="shared" si="21"/>
        <v>1</v>
      </c>
      <c r="P117" s="19">
        <f t="shared" si="22"/>
        <v>1</v>
      </c>
    </row>
    <row r="118" spans="1:16" ht="9.75" customHeight="1">
      <c r="A118" s="59"/>
      <c r="B118" s="64" t="s">
        <v>60</v>
      </c>
      <c r="C118" s="30">
        <v>2</v>
      </c>
      <c r="D118" s="31">
        <v>2</v>
      </c>
      <c r="E118" s="32">
        <v>2</v>
      </c>
      <c r="F118" s="32">
        <v>2</v>
      </c>
      <c r="G118" s="32">
        <v>2</v>
      </c>
      <c r="H118" s="32">
        <v>2</v>
      </c>
      <c r="I118" s="32">
        <v>2</v>
      </c>
      <c r="J118" s="32">
        <v>2</v>
      </c>
      <c r="K118" s="32">
        <v>2</v>
      </c>
      <c r="L118" s="32">
        <v>2</v>
      </c>
      <c r="M118" s="33">
        <v>2</v>
      </c>
      <c r="N118" s="17">
        <f t="shared" si="20"/>
        <v>2</v>
      </c>
      <c r="O118" s="1">
        <f t="shared" si="21"/>
        <v>0</v>
      </c>
      <c r="P118" s="19">
        <f t="shared" si="22"/>
        <v>0</v>
      </c>
    </row>
    <row r="119" spans="1:16" ht="9.75" customHeight="1">
      <c r="A119" s="59"/>
      <c r="B119" s="59" t="s">
        <v>61</v>
      </c>
      <c r="C119" s="14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</row>
    <row r="120" spans="1:16" ht="9.75" customHeight="1">
      <c r="A120" s="59"/>
      <c r="B120" s="59" t="s">
        <v>61</v>
      </c>
      <c r="C120" s="14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</row>
    <row r="121" spans="1:16" ht="9.75" customHeight="1">
      <c r="A121" s="59"/>
      <c r="B121" s="59" t="s">
        <v>61</v>
      </c>
      <c r="C121" s="14"/>
      <c r="D121" s="17"/>
      <c r="E121" s="1"/>
      <c r="F121" s="1"/>
      <c r="G121" s="1"/>
      <c r="H121" s="1"/>
      <c r="I121" s="1"/>
      <c r="J121" s="1"/>
      <c r="K121" s="1"/>
      <c r="L121" s="1"/>
      <c r="M121" s="18"/>
      <c r="N121" s="17"/>
      <c r="O121" s="1"/>
      <c r="P121" s="19"/>
    </row>
    <row r="122" spans="1:16" ht="9.75" customHeight="1">
      <c r="A122" s="59"/>
      <c r="B122" s="59" t="s">
        <v>41</v>
      </c>
      <c r="C122" s="14">
        <v>2</v>
      </c>
      <c r="D122" s="31">
        <v>2</v>
      </c>
      <c r="E122" s="32">
        <v>2</v>
      </c>
      <c r="F122" s="32">
        <v>2</v>
      </c>
      <c r="G122" s="32">
        <v>2</v>
      </c>
      <c r="H122" s="32">
        <v>2</v>
      </c>
      <c r="I122" s="32">
        <v>1</v>
      </c>
      <c r="J122" s="32">
        <v>2</v>
      </c>
      <c r="K122" s="32">
        <v>2</v>
      </c>
      <c r="L122" s="32">
        <v>2</v>
      </c>
      <c r="M122" s="33">
        <v>2</v>
      </c>
      <c r="N122" s="17">
        <f t="shared" ref="N122:N127" si="23">MIN(D122:M122)</f>
        <v>1</v>
      </c>
      <c r="O122" s="1">
        <f t="shared" ref="O122:O127" si="24">C122-N122</f>
        <v>1</v>
      </c>
      <c r="P122" s="19">
        <f t="shared" ref="P122:P127" si="25">O122/C122</f>
        <v>0.5</v>
      </c>
    </row>
    <row r="123" spans="1:16" ht="9.75" customHeight="1">
      <c r="A123" s="59"/>
      <c r="B123" s="59" t="s">
        <v>42</v>
      </c>
      <c r="C123" s="14">
        <v>2</v>
      </c>
      <c r="D123" s="31">
        <v>2</v>
      </c>
      <c r="E123" s="32">
        <v>0</v>
      </c>
      <c r="F123" s="32">
        <v>1</v>
      </c>
      <c r="G123" s="32">
        <v>1</v>
      </c>
      <c r="H123" s="32">
        <v>0</v>
      </c>
      <c r="I123" s="32">
        <v>1</v>
      </c>
      <c r="J123" s="32">
        <v>1</v>
      </c>
      <c r="K123" s="32">
        <v>0</v>
      </c>
      <c r="L123" s="32">
        <v>1</v>
      </c>
      <c r="M123" s="33">
        <v>1</v>
      </c>
      <c r="N123" s="17">
        <f t="shared" si="23"/>
        <v>0</v>
      </c>
      <c r="O123" s="1">
        <f t="shared" si="24"/>
        <v>2</v>
      </c>
      <c r="P123" s="19">
        <f t="shared" si="25"/>
        <v>1</v>
      </c>
    </row>
    <row r="124" spans="1:16" ht="9.75" customHeight="1">
      <c r="A124" s="59"/>
      <c r="B124" s="59" t="s">
        <v>43</v>
      </c>
      <c r="C124" s="14">
        <v>2</v>
      </c>
      <c r="D124" s="31">
        <v>2</v>
      </c>
      <c r="E124" s="32">
        <v>2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  <c r="L124" s="32">
        <v>1</v>
      </c>
      <c r="M124" s="33">
        <v>1</v>
      </c>
      <c r="N124" s="17">
        <f t="shared" si="23"/>
        <v>0</v>
      </c>
      <c r="O124" s="1">
        <f t="shared" si="24"/>
        <v>2</v>
      </c>
      <c r="P124" s="19">
        <f t="shared" si="25"/>
        <v>1</v>
      </c>
    </row>
    <row r="125" spans="1:16" ht="9.75" customHeight="1">
      <c r="A125" s="14"/>
      <c r="B125" s="14" t="s">
        <v>44</v>
      </c>
      <c r="C125" s="30">
        <v>1</v>
      </c>
      <c r="D125" s="31">
        <v>1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3">
        <v>1</v>
      </c>
      <c r="N125" s="17">
        <f t="shared" si="23"/>
        <v>0</v>
      </c>
      <c r="O125" s="1">
        <f t="shared" si="24"/>
        <v>1</v>
      </c>
      <c r="P125" s="19">
        <f t="shared" si="25"/>
        <v>1</v>
      </c>
    </row>
    <row r="126" spans="1:16" ht="9.75" customHeight="1">
      <c r="A126" s="14"/>
      <c r="B126" s="30" t="s">
        <v>85</v>
      </c>
      <c r="C126" s="30">
        <v>1</v>
      </c>
      <c r="D126" s="31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  <c r="L126" s="32">
        <v>0</v>
      </c>
      <c r="M126" s="33">
        <v>1</v>
      </c>
      <c r="N126" s="17">
        <f t="shared" si="23"/>
        <v>0</v>
      </c>
      <c r="O126" s="1">
        <f t="shared" si="24"/>
        <v>1</v>
      </c>
      <c r="P126" s="19">
        <f t="shared" si="25"/>
        <v>1</v>
      </c>
    </row>
    <row r="127" spans="1:16" ht="9.75" customHeight="1">
      <c r="A127" s="20"/>
      <c r="B127" s="21" t="s">
        <v>45</v>
      </c>
      <c r="C127" s="21">
        <f>SUM(C110:C126)</f>
        <v>37</v>
      </c>
      <c r="D127" s="22">
        <f t="shared" ref="D127:M127" si="26">SUM(D110:D126)</f>
        <v>26</v>
      </c>
      <c r="E127" s="23">
        <f t="shared" si="26"/>
        <v>19</v>
      </c>
      <c r="F127" s="23">
        <f t="shared" si="26"/>
        <v>6</v>
      </c>
      <c r="G127" s="23">
        <f t="shared" si="26"/>
        <v>6</v>
      </c>
      <c r="H127" s="23">
        <f t="shared" si="26"/>
        <v>4</v>
      </c>
      <c r="I127" s="23">
        <f t="shared" si="26"/>
        <v>6</v>
      </c>
      <c r="J127" s="23">
        <f t="shared" si="26"/>
        <v>6</v>
      </c>
      <c r="K127" s="23">
        <f t="shared" si="26"/>
        <v>6</v>
      </c>
      <c r="L127" s="23">
        <f t="shared" si="26"/>
        <v>10</v>
      </c>
      <c r="M127" s="24">
        <f t="shared" si="26"/>
        <v>14</v>
      </c>
      <c r="N127" s="22">
        <f t="shared" si="23"/>
        <v>4</v>
      </c>
      <c r="O127" s="23">
        <f t="shared" si="24"/>
        <v>33</v>
      </c>
      <c r="P127" s="25">
        <f t="shared" si="25"/>
        <v>0.89189189189189189</v>
      </c>
    </row>
    <row r="128" spans="1:16" ht="9.75" customHeight="1">
      <c r="A128" s="15" t="s">
        <v>86</v>
      </c>
      <c r="B128" s="15" t="s">
        <v>29</v>
      </c>
      <c r="C128" s="15"/>
      <c r="D128" s="16"/>
      <c r="E128" s="27"/>
      <c r="F128" s="27"/>
      <c r="G128" s="27"/>
      <c r="H128" s="27"/>
      <c r="I128" s="27"/>
      <c r="J128" s="27"/>
      <c r="K128" s="27"/>
      <c r="L128" s="27"/>
      <c r="M128" s="28"/>
      <c r="N128" s="16"/>
      <c r="O128" s="27"/>
      <c r="P128" s="29"/>
    </row>
    <row r="129" spans="1:16" ht="9.75" customHeight="1">
      <c r="A129" s="14"/>
      <c r="B129" s="14" t="s">
        <v>31</v>
      </c>
      <c r="C129" s="14"/>
      <c r="D129" s="17"/>
      <c r="E129" s="1"/>
      <c r="F129" s="1"/>
      <c r="G129" s="1"/>
      <c r="H129" s="1"/>
      <c r="I129" s="1"/>
      <c r="J129" s="1"/>
      <c r="K129" s="1"/>
      <c r="L129" s="1"/>
      <c r="M129" s="18"/>
      <c r="N129" s="17"/>
      <c r="O129" s="1"/>
      <c r="P129" s="19"/>
    </row>
    <row r="130" spans="1:16" ht="9.75" customHeight="1">
      <c r="A130" s="14"/>
      <c r="B130" s="14" t="s">
        <v>34</v>
      </c>
      <c r="C130" s="14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</row>
    <row r="131" spans="1:16" ht="9.75" customHeight="1">
      <c r="A131" s="14"/>
      <c r="B131" s="14" t="s">
        <v>58</v>
      </c>
      <c r="C131" s="14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</row>
    <row r="132" spans="1:16" ht="9.75" customHeight="1">
      <c r="A132" s="14"/>
      <c r="B132" s="14" t="s">
        <v>58</v>
      </c>
      <c r="C132" s="14"/>
      <c r="D132" s="17"/>
      <c r="E132" s="1"/>
      <c r="F132" s="1"/>
      <c r="G132" s="1"/>
      <c r="H132" s="1"/>
      <c r="I132" s="1"/>
      <c r="J132" s="1"/>
      <c r="K132" s="1"/>
      <c r="L132" s="1"/>
      <c r="M132" s="18"/>
      <c r="N132" s="17"/>
      <c r="O132" s="1"/>
      <c r="P132" s="19"/>
    </row>
    <row r="133" spans="1:16" ht="9.75" customHeight="1">
      <c r="A133" s="14"/>
      <c r="B133" s="14" t="s">
        <v>39</v>
      </c>
      <c r="C133" s="14"/>
      <c r="D133" s="17"/>
      <c r="E133" s="1"/>
      <c r="F133" s="1"/>
      <c r="G133" s="1"/>
      <c r="H133" s="1"/>
      <c r="I133" s="1"/>
      <c r="J133" s="1"/>
      <c r="K133" s="1"/>
      <c r="L133" s="1"/>
      <c r="M133" s="18"/>
      <c r="N133" s="17"/>
      <c r="O133" s="1"/>
      <c r="P133" s="19"/>
    </row>
    <row r="134" spans="1:16" ht="9.75" customHeight="1">
      <c r="A134" s="14"/>
      <c r="B134" s="14" t="s">
        <v>63</v>
      </c>
      <c r="C134" s="14">
        <v>26</v>
      </c>
      <c r="D134" s="31">
        <v>11</v>
      </c>
      <c r="E134" s="32"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  <c r="L134" s="32">
        <v>0</v>
      </c>
      <c r="M134" s="33">
        <v>0</v>
      </c>
      <c r="N134" s="17">
        <f>MIN(D134:M134)</f>
        <v>0</v>
      </c>
      <c r="O134" s="1">
        <f>C134-N134</f>
        <v>26</v>
      </c>
      <c r="P134" s="19">
        <f>O134/C134</f>
        <v>1</v>
      </c>
    </row>
    <row r="135" spans="1:16" ht="9.75" customHeight="1">
      <c r="A135" s="14"/>
      <c r="B135" s="14" t="s">
        <v>61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</row>
    <row r="136" spans="1:16" ht="9.75" customHeight="1">
      <c r="A136" s="14"/>
      <c r="B136" s="14" t="s">
        <v>61</v>
      </c>
      <c r="C136" s="14"/>
      <c r="D136" s="17"/>
      <c r="E136" s="1"/>
      <c r="F136" s="1"/>
      <c r="G136" s="1"/>
      <c r="H136" s="1"/>
      <c r="I136" s="1"/>
      <c r="J136" s="1"/>
      <c r="K136" s="1"/>
      <c r="L136" s="1"/>
      <c r="M136" s="18"/>
      <c r="N136" s="17"/>
      <c r="O136" s="1"/>
      <c r="P136" s="19"/>
    </row>
    <row r="137" spans="1:16" ht="9.75" customHeight="1">
      <c r="A137" s="14"/>
      <c r="B137" s="14" t="s">
        <v>61</v>
      </c>
      <c r="C137" s="14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</row>
    <row r="138" spans="1:16" ht="9.75" customHeight="1">
      <c r="A138" s="14"/>
      <c r="B138" s="14" t="s">
        <v>61</v>
      </c>
      <c r="C138" s="14"/>
      <c r="D138" s="17"/>
      <c r="E138" s="1"/>
      <c r="F138" s="1"/>
      <c r="G138" s="1"/>
      <c r="H138" s="1"/>
      <c r="I138" s="1"/>
      <c r="J138" s="1"/>
      <c r="K138" s="1"/>
      <c r="L138" s="1"/>
      <c r="M138" s="18"/>
      <c r="N138" s="17"/>
      <c r="O138" s="1"/>
      <c r="P138" s="19"/>
    </row>
    <row r="139" spans="1:16" ht="9.75" customHeight="1">
      <c r="A139" s="14"/>
      <c r="B139" s="14" t="s">
        <v>61</v>
      </c>
      <c r="C139" s="14"/>
      <c r="D139" s="17"/>
      <c r="E139" s="1"/>
      <c r="F139" s="1"/>
      <c r="G139" s="1"/>
      <c r="H139" s="1"/>
      <c r="I139" s="1"/>
      <c r="J139" s="1"/>
      <c r="K139" s="1"/>
      <c r="L139" s="1"/>
      <c r="M139" s="18"/>
      <c r="N139" s="17"/>
      <c r="O139" s="1"/>
      <c r="P139" s="19"/>
    </row>
    <row r="140" spans="1:16" ht="9.75" customHeight="1">
      <c r="A140" s="14"/>
      <c r="B140" s="14" t="s">
        <v>41</v>
      </c>
      <c r="C140" s="14">
        <v>2</v>
      </c>
      <c r="D140" s="31">
        <v>1</v>
      </c>
      <c r="E140" s="32">
        <v>2</v>
      </c>
      <c r="F140" s="32">
        <v>0</v>
      </c>
      <c r="G140" s="32">
        <v>0</v>
      </c>
      <c r="H140" s="32">
        <v>0</v>
      </c>
      <c r="I140" s="32">
        <v>1</v>
      </c>
      <c r="J140" s="32">
        <v>1</v>
      </c>
      <c r="K140" s="32">
        <v>1</v>
      </c>
      <c r="L140" s="32">
        <v>1</v>
      </c>
      <c r="M140" s="33">
        <v>1</v>
      </c>
      <c r="N140" s="17">
        <f>MIN(D140:M140)</f>
        <v>0</v>
      </c>
      <c r="O140" s="1">
        <f>C140-N140</f>
        <v>2</v>
      </c>
      <c r="P140" s="19">
        <f>O140/C140</f>
        <v>1</v>
      </c>
    </row>
    <row r="141" spans="1:16" ht="9.75" customHeight="1">
      <c r="A141" s="14"/>
      <c r="B141" s="14" t="s">
        <v>42</v>
      </c>
      <c r="C141" s="14"/>
      <c r="D141" s="17"/>
      <c r="E141" s="1"/>
      <c r="F141" s="1"/>
      <c r="G141" s="1"/>
      <c r="H141" s="1"/>
      <c r="I141" s="1"/>
      <c r="J141" s="1"/>
      <c r="K141" s="1"/>
      <c r="L141" s="1"/>
      <c r="M141" s="18"/>
      <c r="N141" s="17"/>
      <c r="O141" s="1"/>
      <c r="P141" s="19"/>
    </row>
    <row r="142" spans="1:16" ht="9.75" customHeight="1">
      <c r="A142" s="14"/>
      <c r="B142" s="14" t="s">
        <v>43</v>
      </c>
      <c r="C142" s="14"/>
      <c r="D142" s="17"/>
      <c r="E142" s="1"/>
      <c r="F142" s="1"/>
      <c r="G142" s="1"/>
      <c r="H142" s="1"/>
      <c r="I142" s="1"/>
      <c r="J142" s="1"/>
      <c r="K142" s="1"/>
      <c r="L142" s="1"/>
      <c r="M142" s="18"/>
      <c r="N142" s="17"/>
      <c r="O142" s="1"/>
      <c r="P142" s="19"/>
    </row>
    <row r="143" spans="1:16" ht="9.75" customHeight="1">
      <c r="A143" s="14"/>
      <c r="B143" s="14" t="s">
        <v>44</v>
      </c>
      <c r="C143" s="14">
        <v>1</v>
      </c>
      <c r="D143" s="31">
        <v>0</v>
      </c>
      <c r="E143" s="32">
        <v>0</v>
      </c>
      <c r="F143" s="32">
        <v>0</v>
      </c>
      <c r="G143" s="32">
        <v>0</v>
      </c>
      <c r="H143" s="32">
        <v>0</v>
      </c>
      <c r="I143" s="32">
        <v>0</v>
      </c>
      <c r="J143" s="32">
        <v>0</v>
      </c>
      <c r="K143" s="32">
        <v>0</v>
      </c>
      <c r="L143" s="32">
        <v>1</v>
      </c>
      <c r="M143" s="33">
        <v>1</v>
      </c>
      <c r="N143" s="17">
        <f t="shared" ref="N143:N144" si="27">MIN(D143:M143)</f>
        <v>0</v>
      </c>
      <c r="O143" s="1">
        <f t="shared" ref="O143:O144" si="28">C143-N143</f>
        <v>1</v>
      </c>
      <c r="P143" s="19">
        <f t="shared" ref="P143:P144" si="29">O143/C143</f>
        <v>1</v>
      </c>
    </row>
    <row r="144" spans="1:16" ht="9.75" customHeight="1">
      <c r="A144" s="20"/>
      <c r="B144" s="21" t="s">
        <v>45</v>
      </c>
      <c r="C144" s="21">
        <f t="shared" ref="C144:M144" si="30">SUM(C128:C143)</f>
        <v>29</v>
      </c>
      <c r="D144" s="22">
        <f t="shared" si="30"/>
        <v>12</v>
      </c>
      <c r="E144" s="23">
        <f t="shared" si="30"/>
        <v>2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1</v>
      </c>
      <c r="J144" s="23">
        <f t="shared" si="30"/>
        <v>1</v>
      </c>
      <c r="K144" s="23">
        <f t="shared" si="30"/>
        <v>1</v>
      </c>
      <c r="L144" s="23">
        <f t="shared" si="30"/>
        <v>2</v>
      </c>
      <c r="M144" s="24">
        <f t="shared" si="30"/>
        <v>2</v>
      </c>
      <c r="N144" s="22">
        <f t="shared" si="27"/>
        <v>0</v>
      </c>
      <c r="O144" s="23">
        <f t="shared" si="28"/>
        <v>29</v>
      </c>
      <c r="P144" s="25">
        <f t="shared" si="29"/>
        <v>1</v>
      </c>
    </row>
    <row r="145" spans="1:16" ht="9.75" customHeight="1">
      <c r="A145" s="15" t="s">
        <v>89</v>
      </c>
      <c r="B145" s="15" t="s">
        <v>29</v>
      </c>
      <c r="C145" s="15"/>
      <c r="D145" s="16"/>
      <c r="E145" s="27"/>
      <c r="F145" s="27"/>
      <c r="G145" s="27"/>
      <c r="H145" s="27"/>
      <c r="I145" s="27"/>
      <c r="J145" s="27"/>
      <c r="K145" s="27"/>
      <c r="L145" s="27"/>
      <c r="M145" s="28"/>
      <c r="N145" s="16"/>
      <c r="O145" s="27"/>
      <c r="P145" s="29"/>
    </row>
    <row r="146" spans="1:16" ht="9.75" customHeight="1">
      <c r="A146" s="14"/>
      <c r="B146" s="14" t="s">
        <v>31</v>
      </c>
      <c r="C146" s="14"/>
      <c r="D146" s="17"/>
      <c r="E146" s="1"/>
      <c r="F146" s="1"/>
      <c r="G146" s="1"/>
      <c r="H146" s="1"/>
      <c r="I146" s="1"/>
      <c r="J146" s="1"/>
      <c r="K146" s="1"/>
      <c r="L146" s="1"/>
      <c r="M146" s="18"/>
      <c r="N146" s="17"/>
      <c r="O146" s="1"/>
      <c r="P146" s="19"/>
    </row>
    <row r="147" spans="1:16" ht="9.75" customHeight="1">
      <c r="A147" s="14"/>
      <c r="B147" s="14" t="s">
        <v>34</v>
      </c>
      <c r="C147" s="14"/>
      <c r="D147" s="17"/>
      <c r="E147" s="1"/>
      <c r="F147" s="1"/>
      <c r="G147" s="1"/>
      <c r="H147" s="1"/>
      <c r="I147" s="1"/>
      <c r="J147" s="1"/>
      <c r="K147" s="1"/>
      <c r="L147" s="1"/>
      <c r="M147" s="18"/>
      <c r="N147" s="17"/>
      <c r="O147" s="1"/>
      <c r="P147" s="19"/>
    </row>
    <row r="148" spans="1:16" ht="9.75" customHeight="1">
      <c r="A148" s="14"/>
      <c r="B148" s="14" t="s">
        <v>58</v>
      </c>
      <c r="C148" s="14"/>
      <c r="D148" s="17"/>
      <c r="E148" s="1"/>
      <c r="F148" s="1"/>
      <c r="G148" s="1"/>
      <c r="H148" s="1"/>
      <c r="I148" s="1"/>
      <c r="J148" s="1"/>
      <c r="K148" s="1"/>
      <c r="L148" s="1"/>
      <c r="M148" s="18"/>
      <c r="N148" s="17"/>
      <c r="O148" s="1"/>
      <c r="P148" s="19"/>
    </row>
    <row r="149" spans="1:16" ht="9.75" customHeight="1">
      <c r="A149" s="14"/>
      <c r="B149" s="14" t="s">
        <v>58</v>
      </c>
      <c r="C149" s="14"/>
      <c r="D149" s="17"/>
      <c r="E149" s="1"/>
      <c r="F149" s="1"/>
      <c r="G149" s="1"/>
      <c r="H149" s="1"/>
      <c r="I149" s="1"/>
      <c r="J149" s="1"/>
      <c r="K149" s="1"/>
      <c r="L149" s="1"/>
      <c r="M149" s="18"/>
      <c r="N149" s="17"/>
      <c r="O149" s="1"/>
      <c r="P149" s="19"/>
    </row>
    <row r="150" spans="1:16" ht="9.75" customHeight="1">
      <c r="A150" s="14"/>
      <c r="B150" s="14" t="s">
        <v>39</v>
      </c>
      <c r="C150" s="14"/>
      <c r="D150" s="17"/>
      <c r="E150" s="1"/>
      <c r="F150" s="1"/>
      <c r="G150" s="1"/>
      <c r="H150" s="1"/>
      <c r="I150" s="1"/>
      <c r="J150" s="1"/>
      <c r="K150" s="1"/>
      <c r="L150" s="1"/>
      <c r="M150" s="18"/>
      <c r="N150" s="17"/>
      <c r="O150" s="1"/>
      <c r="P150" s="19"/>
    </row>
    <row r="151" spans="1:16" ht="9.75" customHeight="1">
      <c r="A151" s="14"/>
      <c r="B151" s="14" t="s">
        <v>61</v>
      </c>
      <c r="C151" s="14"/>
      <c r="D151" s="17"/>
      <c r="E151" s="1"/>
      <c r="F151" s="1"/>
      <c r="G151" s="1"/>
      <c r="H151" s="1"/>
      <c r="I151" s="1"/>
      <c r="J151" s="1"/>
      <c r="K151" s="1"/>
      <c r="L151" s="1"/>
      <c r="M151" s="18"/>
      <c r="N151" s="17"/>
      <c r="O151" s="1"/>
      <c r="P151" s="19"/>
    </row>
    <row r="152" spans="1:16" ht="9.75" customHeight="1">
      <c r="A152" s="14"/>
      <c r="B152" s="14" t="s">
        <v>61</v>
      </c>
      <c r="C152" s="14"/>
      <c r="D152" s="17"/>
      <c r="E152" s="1"/>
      <c r="F152" s="1"/>
      <c r="G152" s="1"/>
      <c r="H152" s="1"/>
      <c r="I152" s="1"/>
      <c r="J152" s="1"/>
      <c r="K152" s="1"/>
      <c r="L152" s="1"/>
      <c r="M152" s="18"/>
      <c r="N152" s="17"/>
      <c r="O152" s="1"/>
      <c r="P152" s="19"/>
    </row>
    <row r="153" spans="1:16" ht="9.75" customHeight="1">
      <c r="A153" s="14"/>
      <c r="B153" s="14" t="s">
        <v>61</v>
      </c>
      <c r="C153" s="14"/>
      <c r="D153" s="17"/>
      <c r="E153" s="1"/>
      <c r="F153" s="1"/>
      <c r="G153" s="1"/>
      <c r="H153" s="1"/>
      <c r="I153" s="1"/>
      <c r="J153" s="1"/>
      <c r="K153" s="1"/>
      <c r="L153" s="1"/>
      <c r="M153" s="18"/>
      <c r="N153" s="17"/>
      <c r="O153" s="1"/>
      <c r="P153" s="19"/>
    </row>
    <row r="154" spans="1:16" ht="9.75" customHeight="1">
      <c r="A154" s="14"/>
      <c r="B154" s="14" t="s">
        <v>61</v>
      </c>
      <c r="C154" s="14"/>
      <c r="D154" s="17"/>
      <c r="E154" s="1"/>
      <c r="F154" s="1"/>
      <c r="G154" s="1"/>
      <c r="H154" s="1"/>
      <c r="I154" s="1"/>
      <c r="J154" s="1"/>
      <c r="K154" s="1"/>
      <c r="L154" s="1"/>
      <c r="M154" s="18"/>
      <c r="N154" s="17"/>
      <c r="O154" s="1"/>
      <c r="P154" s="19"/>
    </row>
    <row r="155" spans="1:16" ht="9.75" customHeight="1">
      <c r="A155" s="14"/>
      <c r="B155" s="14" t="s">
        <v>61</v>
      </c>
      <c r="C155" s="14"/>
      <c r="D155" s="17"/>
      <c r="E155" s="1"/>
      <c r="F155" s="1"/>
      <c r="G155" s="1"/>
      <c r="H155" s="1"/>
      <c r="I155" s="1"/>
      <c r="J155" s="1"/>
      <c r="K155" s="1"/>
      <c r="L155" s="1"/>
      <c r="M155" s="18"/>
      <c r="N155" s="17"/>
      <c r="O155" s="1"/>
      <c r="P155" s="19"/>
    </row>
    <row r="156" spans="1:16" ht="9.75" customHeight="1">
      <c r="A156" s="14"/>
      <c r="B156" s="14" t="s">
        <v>61</v>
      </c>
      <c r="C156" s="14"/>
      <c r="D156" s="17"/>
      <c r="E156" s="1"/>
      <c r="F156" s="1"/>
      <c r="G156" s="1"/>
      <c r="H156" s="1"/>
      <c r="I156" s="1"/>
      <c r="J156" s="1"/>
      <c r="K156" s="1"/>
      <c r="L156" s="1"/>
      <c r="M156" s="18"/>
      <c r="N156" s="17"/>
      <c r="O156" s="1"/>
      <c r="P156" s="19"/>
    </row>
    <row r="157" spans="1:16" ht="9.75" customHeight="1">
      <c r="A157" s="14"/>
      <c r="B157" s="14" t="s">
        <v>41</v>
      </c>
      <c r="C157" s="14"/>
      <c r="D157" s="17"/>
      <c r="E157" s="1"/>
      <c r="F157" s="1"/>
      <c r="G157" s="1"/>
      <c r="H157" s="1"/>
      <c r="I157" s="1"/>
      <c r="J157" s="1"/>
      <c r="K157" s="1"/>
      <c r="L157" s="1"/>
      <c r="M157" s="18"/>
      <c r="N157" s="17"/>
      <c r="O157" s="1"/>
      <c r="P157" s="19"/>
    </row>
    <row r="158" spans="1:16" ht="9.75" customHeight="1">
      <c r="A158" s="14"/>
      <c r="B158" s="14" t="s">
        <v>42</v>
      </c>
      <c r="C158" s="14"/>
      <c r="D158" s="17"/>
      <c r="E158" s="1"/>
      <c r="F158" s="1"/>
      <c r="G158" s="1"/>
      <c r="H158" s="1"/>
      <c r="I158" s="1"/>
      <c r="J158" s="1"/>
      <c r="K158" s="1"/>
      <c r="L158" s="1"/>
      <c r="M158" s="18"/>
      <c r="N158" s="17"/>
      <c r="O158" s="1"/>
      <c r="P158" s="19"/>
    </row>
    <row r="159" spans="1:16" ht="9.75" customHeight="1">
      <c r="A159" s="14"/>
      <c r="B159" s="14" t="s">
        <v>43</v>
      </c>
      <c r="C159" s="14">
        <v>2</v>
      </c>
      <c r="D159" s="31">
        <v>1</v>
      </c>
      <c r="E159" s="32">
        <v>1</v>
      </c>
      <c r="F159" s="32">
        <v>1</v>
      </c>
      <c r="G159" s="32">
        <v>1</v>
      </c>
      <c r="H159" s="32">
        <v>1</v>
      </c>
      <c r="I159" s="32">
        <v>1</v>
      </c>
      <c r="J159" s="32">
        <v>1</v>
      </c>
      <c r="K159" s="32">
        <v>1</v>
      </c>
      <c r="L159" s="32">
        <v>1</v>
      </c>
      <c r="M159" s="33">
        <v>1</v>
      </c>
      <c r="N159" s="17">
        <f>MIN(D159:M159)</f>
        <v>1</v>
      </c>
      <c r="O159" s="1">
        <f>C159-N159</f>
        <v>1</v>
      </c>
      <c r="P159" s="19">
        <f>O159/C159</f>
        <v>0.5</v>
      </c>
    </row>
    <row r="160" spans="1:16" ht="9.75" customHeight="1">
      <c r="A160" s="14"/>
      <c r="B160" s="14" t="s">
        <v>44</v>
      </c>
      <c r="C160" s="14"/>
      <c r="D160" s="17"/>
      <c r="E160" s="1"/>
      <c r="F160" s="1"/>
      <c r="G160" s="1"/>
      <c r="H160" s="1"/>
      <c r="I160" s="1"/>
      <c r="J160" s="1"/>
      <c r="K160" s="1"/>
      <c r="L160" s="1"/>
      <c r="M160" s="18"/>
      <c r="N160" s="17"/>
      <c r="O160" s="1"/>
      <c r="P160" s="19"/>
    </row>
    <row r="161" spans="1:16" ht="9.75" customHeight="1">
      <c r="A161" s="20"/>
      <c r="B161" s="21" t="s">
        <v>45</v>
      </c>
      <c r="C161" s="21">
        <f t="shared" ref="C161:M161" si="31">SUM(C145:C160)</f>
        <v>2</v>
      </c>
      <c r="D161" s="22">
        <f t="shared" si="31"/>
        <v>1</v>
      </c>
      <c r="E161" s="23">
        <f t="shared" si="31"/>
        <v>1</v>
      </c>
      <c r="F161" s="23">
        <f t="shared" si="31"/>
        <v>1</v>
      </c>
      <c r="G161" s="23">
        <f t="shared" si="31"/>
        <v>1</v>
      </c>
      <c r="H161" s="23">
        <f t="shared" si="31"/>
        <v>1</v>
      </c>
      <c r="I161" s="23">
        <f t="shared" si="31"/>
        <v>1</v>
      </c>
      <c r="J161" s="23">
        <f t="shared" si="31"/>
        <v>1</v>
      </c>
      <c r="K161" s="23">
        <f t="shared" si="31"/>
        <v>1</v>
      </c>
      <c r="L161" s="23">
        <f t="shared" si="31"/>
        <v>1</v>
      </c>
      <c r="M161" s="24">
        <f t="shared" si="31"/>
        <v>1</v>
      </c>
      <c r="N161" s="22">
        <f>MIN(D161:M161)</f>
        <v>1</v>
      </c>
      <c r="O161" s="23">
        <f>C161-N161</f>
        <v>1</v>
      </c>
      <c r="P161" s="25">
        <f>O161/C161</f>
        <v>0.5</v>
      </c>
    </row>
    <row r="162" spans="1:16" ht="9.75" customHeight="1">
      <c r="A162" s="15" t="s">
        <v>91</v>
      </c>
      <c r="B162" s="15" t="s">
        <v>29</v>
      </c>
      <c r="C162" s="15"/>
      <c r="D162" s="16"/>
      <c r="E162" s="27"/>
      <c r="F162" s="27"/>
      <c r="G162" s="27"/>
      <c r="H162" s="27"/>
      <c r="I162" s="27"/>
      <c r="J162" s="27"/>
      <c r="K162" s="27"/>
      <c r="L162" s="27"/>
      <c r="M162" s="28"/>
      <c r="N162" s="16"/>
      <c r="O162" s="27"/>
      <c r="P162" s="29"/>
    </row>
    <row r="163" spans="1:16" ht="9.75" customHeight="1">
      <c r="A163" s="14"/>
      <c r="B163" s="14" t="s">
        <v>31</v>
      </c>
      <c r="C163" s="14"/>
      <c r="D163" s="17"/>
      <c r="E163" s="1"/>
      <c r="F163" s="1"/>
      <c r="G163" s="1"/>
      <c r="H163" s="1"/>
      <c r="I163" s="1"/>
      <c r="J163" s="1"/>
      <c r="K163" s="1"/>
      <c r="L163" s="1"/>
      <c r="M163" s="18"/>
      <c r="N163" s="17"/>
      <c r="O163" s="1"/>
      <c r="P163" s="19"/>
    </row>
    <row r="164" spans="1:16" ht="9.75" customHeight="1">
      <c r="A164" s="14"/>
      <c r="B164" s="14" t="s">
        <v>34</v>
      </c>
      <c r="C164" s="14"/>
      <c r="D164" s="17"/>
      <c r="E164" s="1"/>
      <c r="F164" s="1"/>
      <c r="G164" s="1"/>
      <c r="H164" s="1"/>
      <c r="I164" s="1"/>
      <c r="J164" s="1"/>
      <c r="K164" s="1"/>
      <c r="L164" s="1"/>
      <c r="M164" s="18"/>
      <c r="N164" s="17"/>
      <c r="O164" s="1"/>
      <c r="P164" s="19"/>
    </row>
    <row r="165" spans="1:16" ht="9.75" customHeight="1">
      <c r="A165" s="14"/>
      <c r="B165" s="14" t="s">
        <v>58</v>
      </c>
      <c r="C165" s="14"/>
      <c r="D165" s="17"/>
      <c r="E165" s="1"/>
      <c r="F165" s="1"/>
      <c r="G165" s="1"/>
      <c r="H165" s="1"/>
      <c r="I165" s="1"/>
      <c r="J165" s="1"/>
      <c r="K165" s="1"/>
      <c r="L165" s="1"/>
      <c r="M165" s="18"/>
      <c r="N165" s="17"/>
      <c r="O165" s="1"/>
      <c r="P165" s="19"/>
    </row>
    <row r="166" spans="1:16" ht="9.75" customHeight="1">
      <c r="A166" s="14"/>
      <c r="B166" s="14" t="s">
        <v>58</v>
      </c>
      <c r="C166" s="14"/>
      <c r="D166" s="17"/>
      <c r="E166" s="1"/>
      <c r="F166" s="1"/>
      <c r="G166" s="1"/>
      <c r="H166" s="1"/>
      <c r="I166" s="1"/>
      <c r="J166" s="1"/>
      <c r="K166" s="1"/>
      <c r="L166" s="1"/>
      <c r="M166" s="18"/>
      <c r="N166" s="17"/>
      <c r="O166" s="1"/>
      <c r="P166" s="19"/>
    </row>
    <row r="167" spans="1:16" ht="9.75" customHeight="1">
      <c r="A167" s="14"/>
      <c r="B167" s="14" t="s">
        <v>39</v>
      </c>
      <c r="C167" s="14"/>
      <c r="D167" s="17"/>
      <c r="E167" s="1"/>
      <c r="F167" s="1"/>
      <c r="G167" s="1"/>
      <c r="H167" s="1"/>
      <c r="I167" s="1"/>
      <c r="J167" s="1"/>
      <c r="K167" s="1"/>
      <c r="L167" s="1"/>
      <c r="M167" s="18"/>
      <c r="N167" s="17"/>
      <c r="O167" s="1"/>
      <c r="P167" s="19"/>
    </row>
    <row r="168" spans="1:16" ht="9.75" customHeight="1">
      <c r="A168" s="14"/>
      <c r="B168" s="14" t="s">
        <v>63</v>
      </c>
      <c r="C168" s="14">
        <v>20</v>
      </c>
      <c r="D168" s="31">
        <v>15</v>
      </c>
      <c r="E168" s="32">
        <v>5</v>
      </c>
      <c r="F168" s="32">
        <v>1</v>
      </c>
      <c r="G168" s="32">
        <v>0</v>
      </c>
      <c r="H168" s="32">
        <v>0</v>
      </c>
      <c r="I168" s="32">
        <v>0</v>
      </c>
      <c r="J168" s="32">
        <v>0</v>
      </c>
      <c r="K168" s="32">
        <v>0</v>
      </c>
      <c r="L168" s="32">
        <v>3</v>
      </c>
      <c r="M168" s="33">
        <v>5</v>
      </c>
      <c r="N168" s="17">
        <f>MIN(D168:M168)</f>
        <v>0</v>
      </c>
      <c r="O168" s="1">
        <f>C168-N168</f>
        <v>20</v>
      </c>
      <c r="P168" s="19">
        <f>O168/C168</f>
        <v>1</v>
      </c>
    </row>
    <row r="169" spans="1:16" ht="9.75" customHeight="1">
      <c r="A169" s="14"/>
      <c r="B169" s="14" t="s">
        <v>61</v>
      </c>
      <c r="C169" s="14"/>
      <c r="D169" s="17"/>
      <c r="E169" s="1"/>
      <c r="F169" s="1"/>
      <c r="G169" s="1"/>
      <c r="H169" s="1"/>
      <c r="I169" s="1"/>
      <c r="J169" s="1"/>
      <c r="K169" s="1"/>
      <c r="L169" s="1"/>
      <c r="M169" s="18"/>
      <c r="N169" s="17"/>
      <c r="O169" s="1"/>
      <c r="P169" s="19"/>
    </row>
    <row r="170" spans="1:16" ht="9.75" customHeight="1">
      <c r="A170" s="14"/>
      <c r="B170" s="14" t="s">
        <v>61</v>
      </c>
      <c r="C170" s="14"/>
      <c r="D170" s="17"/>
      <c r="E170" s="1"/>
      <c r="F170" s="1"/>
      <c r="G170" s="1"/>
      <c r="H170" s="1"/>
      <c r="I170" s="1"/>
      <c r="J170" s="1"/>
      <c r="K170" s="1"/>
      <c r="L170" s="1"/>
      <c r="M170" s="18"/>
      <c r="N170" s="17"/>
      <c r="O170" s="1"/>
      <c r="P170" s="19"/>
    </row>
    <row r="171" spans="1:16" ht="9.75" customHeight="1">
      <c r="A171" s="14"/>
      <c r="B171" s="14" t="s">
        <v>61</v>
      </c>
      <c r="C171" s="14"/>
      <c r="D171" s="17"/>
      <c r="E171" s="1"/>
      <c r="F171" s="1"/>
      <c r="G171" s="1"/>
      <c r="H171" s="1"/>
      <c r="I171" s="1"/>
      <c r="J171" s="1"/>
      <c r="K171" s="1"/>
      <c r="L171" s="1"/>
      <c r="M171" s="18"/>
      <c r="N171" s="17"/>
      <c r="O171" s="1"/>
      <c r="P171" s="19"/>
    </row>
    <row r="172" spans="1:16" ht="9.75" customHeight="1">
      <c r="A172" s="14"/>
      <c r="B172" s="14" t="s">
        <v>61</v>
      </c>
      <c r="C172" s="14"/>
      <c r="D172" s="17"/>
      <c r="E172" s="1"/>
      <c r="F172" s="1"/>
      <c r="G172" s="1"/>
      <c r="H172" s="1"/>
      <c r="I172" s="1"/>
      <c r="J172" s="1"/>
      <c r="K172" s="1"/>
      <c r="L172" s="1"/>
      <c r="M172" s="18"/>
      <c r="N172" s="17"/>
      <c r="O172" s="1"/>
      <c r="P172" s="19"/>
    </row>
    <row r="173" spans="1:16" ht="9.75" customHeight="1">
      <c r="A173" s="14"/>
      <c r="B173" s="14" t="s">
        <v>61</v>
      </c>
      <c r="C173" s="14"/>
      <c r="D173" s="17"/>
      <c r="E173" s="1"/>
      <c r="F173" s="1"/>
      <c r="G173" s="1"/>
      <c r="H173" s="1"/>
      <c r="I173" s="1"/>
      <c r="J173" s="1"/>
      <c r="K173" s="1"/>
      <c r="L173" s="1"/>
      <c r="M173" s="18"/>
      <c r="N173" s="17"/>
      <c r="O173" s="1"/>
      <c r="P173" s="19"/>
    </row>
    <row r="174" spans="1:16" ht="9.75" customHeight="1">
      <c r="A174" s="14"/>
      <c r="B174" s="14" t="s">
        <v>41</v>
      </c>
      <c r="C174" s="14">
        <v>1</v>
      </c>
      <c r="D174" s="31">
        <v>1</v>
      </c>
      <c r="E174" s="32">
        <v>1</v>
      </c>
      <c r="F174" s="32">
        <v>0</v>
      </c>
      <c r="G174" s="32">
        <v>0</v>
      </c>
      <c r="H174" s="32">
        <v>0</v>
      </c>
      <c r="I174" s="32">
        <v>0</v>
      </c>
      <c r="J174" s="32">
        <v>0</v>
      </c>
      <c r="K174" s="32">
        <v>0</v>
      </c>
      <c r="L174" s="32">
        <v>0</v>
      </c>
      <c r="M174" s="33">
        <v>1</v>
      </c>
      <c r="N174" s="17">
        <f>MIN(D174:M174)</f>
        <v>0</v>
      </c>
      <c r="O174" s="1">
        <f>C174-N174</f>
        <v>1</v>
      </c>
      <c r="P174" s="19">
        <f>O174/C174</f>
        <v>1</v>
      </c>
    </row>
    <row r="175" spans="1:16" ht="9.75" customHeight="1">
      <c r="A175" s="14"/>
      <c r="B175" s="14" t="s">
        <v>42</v>
      </c>
      <c r="C175" s="14"/>
      <c r="D175" s="17"/>
      <c r="E175" s="1"/>
      <c r="F175" s="1"/>
      <c r="G175" s="1"/>
      <c r="H175" s="1"/>
      <c r="I175" s="1"/>
      <c r="J175" s="1"/>
      <c r="K175" s="1"/>
      <c r="L175" s="1"/>
      <c r="M175" s="18"/>
      <c r="N175" s="17"/>
      <c r="O175" s="1"/>
      <c r="P175" s="19"/>
    </row>
    <row r="176" spans="1:16" ht="9.75" customHeight="1">
      <c r="A176" s="14"/>
      <c r="B176" s="14" t="s">
        <v>43</v>
      </c>
      <c r="C176" s="14"/>
      <c r="D176" s="17"/>
      <c r="E176" s="1"/>
      <c r="F176" s="1"/>
      <c r="G176" s="1"/>
      <c r="H176" s="1"/>
      <c r="I176" s="1"/>
      <c r="J176" s="1"/>
      <c r="K176" s="1"/>
      <c r="L176" s="1"/>
      <c r="M176" s="18"/>
      <c r="N176" s="17"/>
      <c r="O176" s="1"/>
      <c r="P176" s="19"/>
    </row>
    <row r="177" spans="1:16" ht="9.75" customHeight="1">
      <c r="A177" s="14"/>
      <c r="B177" s="14" t="s">
        <v>44</v>
      </c>
      <c r="C177" s="14"/>
      <c r="D177" s="17"/>
      <c r="E177" s="1"/>
      <c r="F177" s="1"/>
      <c r="G177" s="1"/>
      <c r="H177" s="1"/>
      <c r="I177" s="1"/>
      <c r="J177" s="1"/>
      <c r="K177" s="1"/>
      <c r="L177" s="1"/>
      <c r="M177" s="18"/>
      <c r="N177" s="17"/>
      <c r="O177" s="1"/>
      <c r="P177" s="19"/>
    </row>
    <row r="178" spans="1:16" ht="9.75" customHeight="1">
      <c r="A178" s="20"/>
      <c r="B178" s="21" t="s">
        <v>45</v>
      </c>
      <c r="C178" s="21">
        <f t="shared" ref="C178:M178" si="32">SUM(C162:C177)</f>
        <v>21</v>
      </c>
      <c r="D178" s="22">
        <f t="shared" si="32"/>
        <v>16</v>
      </c>
      <c r="E178" s="23">
        <f t="shared" si="32"/>
        <v>6</v>
      </c>
      <c r="F178" s="23">
        <f t="shared" si="32"/>
        <v>1</v>
      </c>
      <c r="G178" s="23">
        <f t="shared" si="32"/>
        <v>0</v>
      </c>
      <c r="H178" s="23">
        <f t="shared" si="32"/>
        <v>0</v>
      </c>
      <c r="I178" s="23">
        <f t="shared" si="32"/>
        <v>0</v>
      </c>
      <c r="J178" s="23">
        <f t="shared" si="32"/>
        <v>0</v>
      </c>
      <c r="K178" s="23">
        <f t="shared" si="32"/>
        <v>0</v>
      </c>
      <c r="L178" s="23">
        <f t="shared" si="32"/>
        <v>3</v>
      </c>
      <c r="M178" s="24">
        <f t="shared" si="32"/>
        <v>6</v>
      </c>
      <c r="N178" s="22">
        <f>MIN(D178:M178)</f>
        <v>0</v>
      </c>
      <c r="O178" s="23">
        <f>C178-N178</f>
        <v>21</v>
      </c>
      <c r="P178" s="25">
        <f>O178/C178</f>
        <v>1</v>
      </c>
    </row>
    <row r="179" spans="1:16" ht="9.75" customHeight="1">
      <c r="A179" s="15" t="s">
        <v>92</v>
      </c>
      <c r="B179" s="15" t="s">
        <v>29</v>
      </c>
      <c r="C179" s="15"/>
      <c r="D179" s="16"/>
      <c r="E179" s="27"/>
      <c r="F179" s="27"/>
      <c r="G179" s="27"/>
      <c r="H179" s="27"/>
      <c r="I179" s="27"/>
      <c r="J179" s="27"/>
      <c r="K179" s="27"/>
      <c r="L179" s="27"/>
      <c r="M179" s="28"/>
      <c r="N179" s="16"/>
      <c r="O179" s="27"/>
      <c r="P179" s="29"/>
    </row>
    <row r="180" spans="1:16" ht="9.75" customHeight="1">
      <c r="A180" s="14"/>
      <c r="B180" s="14" t="s">
        <v>31</v>
      </c>
      <c r="C180" s="14">
        <v>28</v>
      </c>
      <c r="D180" s="31">
        <v>26</v>
      </c>
      <c r="E180" s="32">
        <v>14</v>
      </c>
      <c r="F180" s="32">
        <v>4</v>
      </c>
      <c r="G180" s="32">
        <v>3</v>
      </c>
      <c r="H180" s="32">
        <v>3</v>
      </c>
      <c r="I180" s="32">
        <v>1</v>
      </c>
      <c r="J180" s="32">
        <v>1</v>
      </c>
      <c r="K180" s="32">
        <v>1</v>
      </c>
      <c r="L180" s="32">
        <v>4</v>
      </c>
      <c r="M180" s="33">
        <v>3</v>
      </c>
      <c r="N180" s="17">
        <f>MIN(D180:M180)</f>
        <v>1</v>
      </c>
      <c r="O180" s="1">
        <f>C180-N180</f>
        <v>27</v>
      </c>
      <c r="P180" s="19">
        <f>O180/C180</f>
        <v>0.9642857142857143</v>
      </c>
    </row>
    <row r="181" spans="1:16" ht="9.75" customHeight="1">
      <c r="A181" s="14"/>
      <c r="B181" s="14" t="s">
        <v>34</v>
      </c>
      <c r="C181" s="14"/>
      <c r="D181" s="17"/>
      <c r="E181" s="1"/>
      <c r="F181" s="1"/>
      <c r="G181" s="1"/>
      <c r="H181" s="1"/>
      <c r="I181" s="1"/>
      <c r="J181" s="1"/>
      <c r="K181" s="1"/>
      <c r="L181" s="1"/>
      <c r="M181" s="18"/>
      <c r="N181" s="17"/>
      <c r="O181" s="1"/>
      <c r="P181" s="19"/>
    </row>
    <row r="182" spans="1:16" ht="9.75" customHeight="1">
      <c r="A182" s="14"/>
      <c r="B182" s="14" t="s">
        <v>58</v>
      </c>
      <c r="C182" s="14"/>
      <c r="D182" s="17"/>
      <c r="E182" s="1"/>
      <c r="F182" s="1"/>
      <c r="G182" s="1"/>
      <c r="H182" s="1"/>
      <c r="I182" s="1"/>
      <c r="J182" s="1"/>
      <c r="K182" s="1"/>
      <c r="L182" s="1"/>
      <c r="M182" s="18"/>
      <c r="N182" s="17"/>
      <c r="O182" s="1"/>
      <c r="P182" s="19"/>
    </row>
    <row r="183" spans="1:16" ht="9.75" customHeight="1">
      <c r="A183" s="14"/>
      <c r="B183" s="14" t="s">
        <v>58</v>
      </c>
      <c r="C183" s="14"/>
      <c r="D183" s="17"/>
      <c r="E183" s="1"/>
      <c r="F183" s="1"/>
      <c r="G183" s="1"/>
      <c r="H183" s="1"/>
      <c r="I183" s="1"/>
      <c r="J183" s="1"/>
      <c r="K183" s="1"/>
      <c r="L183" s="1"/>
      <c r="M183" s="18"/>
      <c r="N183" s="17"/>
      <c r="O183" s="1"/>
      <c r="P183" s="19"/>
    </row>
    <row r="184" spans="1:16" ht="9.75" customHeight="1">
      <c r="A184" s="14"/>
      <c r="B184" s="14" t="s">
        <v>39</v>
      </c>
      <c r="C184" s="14"/>
      <c r="D184" s="17"/>
      <c r="E184" s="1"/>
      <c r="F184" s="1"/>
      <c r="G184" s="1"/>
      <c r="H184" s="1"/>
      <c r="I184" s="1"/>
      <c r="J184" s="1"/>
      <c r="K184" s="1"/>
      <c r="L184" s="1"/>
      <c r="M184" s="18"/>
      <c r="N184" s="17"/>
      <c r="O184" s="1"/>
      <c r="P184" s="19"/>
    </row>
    <row r="185" spans="1:16" ht="9.75" customHeight="1">
      <c r="A185" s="14"/>
      <c r="B185" s="14" t="s">
        <v>93</v>
      </c>
      <c r="C185" s="14">
        <v>4</v>
      </c>
      <c r="D185" s="31">
        <v>2</v>
      </c>
      <c r="E185" s="32">
        <v>2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2</v>
      </c>
      <c r="M185" s="33">
        <v>2</v>
      </c>
      <c r="N185" s="17">
        <f>MIN(D185:M185)</f>
        <v>0</v>
      </c>
      <c r="O185" s="1">
        <f>C185-N185</f>
        <v>4</v>
      </c>
      <c r="P185" s="19">
        <f>O185/C185</f>
        <v>1</v>
      </c>
    </row>
    <row r="186" spans="1:16" ht="9.75" customHeight="1">
      <c r="A186" s="14"/>
      <c r="B186" s="14" t="s">
        <v>61</v>
      </c>
      <c r="C186" s="14"/>
      <c r="D186" s="17"/>
      <c r="E186" s="1"/>
      <c r="F186" s="1"/>
      <c r="G186" s="1"/>
      <c r="H186" s="1"/>
      <c r="I186" s="1"/>
      <c r="J186" s="1"/>
      <c r="K186" s="1"/>
      <c r="L186" s="1"/>
      <c r="M186" s="18"/>
      <c r="N186" s="17"/>
      <c r="O186" s="1"/>
      <c r="P186" s="19"/>
    </row>
    <row r="187" spans="1:16" ht="9.75" customHeight="1">
      <c r="A187" s="14"/>
      <c r="B187" s="14" t="s">
        <v>61</v>
      </c>
      <c r="C187" s="14"/>
      <c r="D187" s="17"/>
      <c r="E187" s="1"/>
      <c r="F187" s="1"/>
      <c r="G187" s="1"/>
      <c r="H187" s="1"/>
      <c r="I187" s="1"/>
      <c r="J187" s="1"/>
      <c r="K187" s="1"/>
      <c r="L187" s="1"/>
      <c r="M187" s="18"/>
      <c r="N187" s="17"/>
      <c r="O187" s="1"/>
      <c r="P187" s="19"/>
    </row>
    <row r="188" spans="1:16" ht="9.75" customHeight="1">
      <c r="A188" s="14"/>
      <c r="B188" s="14" t="s">
        <v>61</v>
      </c>
      <c r="C188" s="14"/>
      <c r="D188" s="17"/>
      <c r="E188" s="1"/>
      <c r="F188" s="1"/>
      <c r="G188" s="1"/>
      <c r="H188" s="1"/>
      <c r="I188" s="1"/>
      <c r="J188" s="1"/>
      <c r="K188" s="1"/>
      <c r="L188" s="1"/>
      <c r="M188" s="18"/>
      <c r="N188" s="17"/>
      <c r="O188" s="1"/>
      <c r="P188" s="19"/>
    </row>
    <row r="189" spans="1:16" ht="9.75" customHeight="1">
      <c r="A189" s="14"/>
      <c r="B189" s="14" t="s">
        <v>61</v>
      </c>
      <c r="C189" s="14"/>
      <c r="D189" s="17"/>
      <c r="E189" s="1"/>
      <c r="F189" s="1"/>
      <c r="G189" s="1"/>
      <c r="H189" s="1"/>
      <c r="I189" s="1"/>
      <c r="J189" s="1"/>
      <c r="K189" s="1"/>
      <c r="L189" s="1"/>
      <c r="M189" s="18"/>
      <c r="N189" s="17"/>
      <c r="O189" s="1"/>
      <c r="P189" s="19"/>
    </row>
    <row r="190" spans="1:16" ht="9.75" customHeight="1">
      <c r="A190" s="14"/>
      <c r="B190" s="14" t="s">
        <v>61</v>
      </c>
      <c r="C190" s="14"/>
      <c r="D190" s="17"/>
      <c r="E190" s="1"/>
      <c r="F190" s="1"/>
      <c r="G190" s="1"/>
      <c r="H190" s="1"/>
      <c r="I190" s="1"/>
      <c r="J190" s="1"/>
      <c r="K190" s="1"/>
      <c r="L190" s="1"/>
      <c r="M190" s="18"/>
      <c r="N190" s="17"/>
      <c r="O190" s="1"/>
      <c r="P190" s="19"/>
    </row>
    <row r="191" spans="1:16" ht="9.75" customHeight="1">
      <c r="A191" s="14"/>
      <c r="B191" s="14" t="s">
        <v>41</v>
      </c>
      <c r="C191" s="30">
        <v>2</v>
      </c>
      <c r="D191" s="31">
        <v>2</v>
      </c>
      <c r="E191" s="32">
        <v>2</v>
      </c>
      <c r="F191" s="32">
        <v>2</v>
      </c>
      <c r="G191" s="32">
        <v>2</v>
      </c>
      <c r="H191" s="32">
        <v>2</v>
      </c>
      <c r="I191" s="32">
        <v>2</v>
      </c>
      <c r="J191" s="32">
        <v>2</v>
      </c>
      <c r="K191" s="32">
        <v>2</v>
      </c>
      <c r="L191" s="32">
        <v>2</v>
      </c>
      <c r="M191" s="33">
        <v>2</v>
      </c>
      <c r="N191" s="17">
        <f>MIN(D191:M191)</f>
        <v>2</v>
      </c>
      <c r="O191" s="1">
        <f>C191-N191</f>
        <v>0</v>
      </c>
      <c r="P191" s="19">
        <f>O191/C191</f>
        <v>0</v>
      </c>
    </row>
    <row r="192" spans="1:16" ht="9.75" customHeight="1">
      <c r="A192" s="14"/>
      <c r="B192" s="14" t="s">
        <v>42</v>
      </c>
      <c r="C192" s="14"/>
      <c r="D192" s="17"/>
      <c r="E192" s="1"/>
      <c r="F192" s="1"/>
      <c r="G192" s="1"/>
      <c r="H192" s="1"/>
      <c r="I192" s="1"/>
      <c r="J192" s="1"/>
      <c r="K192" s="1"/>
      <c r="L192" s="1"/>
      <c r="M192" s="18"/>
      <c r="N192" s="17"/>
      <c r="O192" s="1"/>
      <c r="P192" s="19"/>
    </row>
    <row r="193" spans="1:16" ht="9.75" customHeight="1">
      <c r="A193" s="14"/>
      <c r="B193" s="14" t="s">
        <v>43</v>
      </c>
      <c r="C193" s="14"/>
      <c r="D193" s="17"/>
      <c r="E193" s="1"/>
      <c r="F193" s="1"/>
      <c r="G193" s="1"/>
      <c r="H193" s="1"/>
      <c r="I193" s="1"/>
      <c r="J193" s="1"/>
      <c r="K193" s="1"/>
      <c r="L193" s="1"/>
      <c r="M193" s="18"/>
      <c r="N193" s="17"/>
      <c r="O193" s="1"/>
      <c r="P193" s="19"/>
    </row>
    <row r="194" spans="1:16" ht="9.75" customHeight="1">
      <c r="A194" s="14"/>
      <c r="B194" s="14" t="s">
        <v>44</v>
      </c>
      <c r="C194" s="30">
        <v>2</v>
      </c>
      <c r="D194" s="31">
        <v>2</v>
      </c>
      <c r="E194" s="32">
        <v>2</v>
      </c>
      <c r="F194" s="32">
        <v>2</v>
      </c>
      <c r="G194" s="32">
        <v>1</v>
      </c>
      <c r="H194" s="32">
        <v>1</v>
      </c>
      <c r="I194" s="32">
        <v>2</v>
      </c>
      <c r="J194" s="32">
        <v>2</v>
      </c>
      <c r="K194" s="32">
        <v>2</v>
      </c>
      <c r="L194" s="32">
        <v>2</v>
      </c>
      <c r="M194" s="33">
        <v>2</v>
      </c>
      <c r="N194" s="17">
        <f t="shared" ref="N194:N195" si="33">MIN(D194:M194)</f>
        <v>1</v>
      </c>
      <c r="O194" s="1">
        <f t="shared" ref="O194:O195" si="34">C194-N194</f>
        <v>1</v>
      </c>
      <c r="P194" s="19">
        <f t="shared" ref="P194:P195" si="35">O194/C194</f>
        <v>0.5</v>
      </c>
    </row>
    <row r="195" spans="1:16" ht="9.75" customHeight="1">
      <c r="A195" s="20"/>
      <c r="B195" s="21" t="s">
        <v>45</v>
      </c>
      <c r="C195" s="21">
        <f t="shared" ref="C195:M195" si="36">SUM(C179:C194)</f>
        <v>36</v>
      </c>
      <c r="D195" s="22">
        <f t="shared" si="36"/>
        <v>32</v>
      </c>
      <c r="E195" s="23">
        <f t="shared" si="36"/>
        <v>20</v>
      </c>
      <c r="F195" s="23">
        <f t="shared" si="36"/>
        <v>8</v>
      </c>
      <c r="G195" s="23">
        <f t="shared" si="36"/>
        <v>6</v>
      </c>
      <c r="H195" s="23">
        <f t="shared" si="36"/>
        <v>6</v>
      </c>
      <c r="I195" s="23">
        <f t="shared" si="36"/>
        <v>5</v>
      </c>
      <c r="J195" s="23">
        <f t="shared" si="36"/>
        <v>5</v>
      </c>
      <c r="K195" s="23">
        <f t="shared" si="36"/>
        <v>5</v>
      </c>
      <c r="L195" s="23">
        <f t="shared" si="36"/>
        <v>10</v>
      </c>
      <c r="M195" s="24">
        <f t="shared" si="36"/>
        <v>9</v>
      </c>
      <c r="N195" s="22">
        <f t="shared" si="33"/>
        <v>5</v>
      </c>
      <c r="O195" s="23">
        <f t="shared" si="34"/>
        <v>31</v>
      </c>
      <c r="P195" s="25">
        <f t="shared" si="35"/>
        <v>0.86111111111111116</v>
      </c>
    </row>
    <row r="196" spans="1:16" ht="9.75" customHeight="1">
      <c r="A196" s="15" t="s">
        <v>96</v>
      </c>
      <c r="B196" s="15" t="s">
        <v>29</v>
      </c>
      <c r="C196" s="15"/>
      <c r="D196" s="16"/>
      <c r="E196" s="27"/>
      <c r="F196" s="27"/>
      <c r="G196" s="27"/>
      <c r="H196" s="27"/>
      <c r="I196" s="27"/>
      <c r="J196" s="27"/>
      <c r="K196" s="27"/>
      <c r="L196" s="27"/>
      <c r="M196" s="28"/>
      <c r="N196" s="16"/>
      <c r="O196" s="27"/>
      <c r="P196" s="29"/>
    </row>
    <row r="197" spans="1:16" ht="9.75" customHeight="1">
      <c r="A197" s="14"/>
      <c r="B197" s="14" t="s">
        <v>31</v>
      </c>
      <c r="C197" s="14">
        <v>12</v>
      </c>
      <c r="D197" s="31">
        <v>11</v>
      </c>
      <c r="E197" s="32">
        <v>7</v>
      </c>
      <c r="F197" s="32">
        <v>1</v>
      </c>
      <c r="G197" s="32">
        <v>1</v>
      </c>
      <c r="H197" s="32">
        <v>1</v>
      </c>
      <c r="I197" s="32">
        <v>1</v>
      </c>
      <c r="J197" s="32">
        <v>1</v>
      </c>
      <c r="K197" s="32">
        <v>1</v>
      </c>
      <c r="L197" s="32">
        <v>3</v>
      </c>
      <c r="M197" s="33">
        <v>3</v>
      </c>
      <c r="N197" s="17">
        <f>MIN(D197:M197)</f>
        <v>1</v>
      </c>
      <c r="O197" s="1">
        <f>C197-N197</f>
        <v>11</v>
      </c>
      <c r="P197" s="19">
        <f>O197/C197</f>
        <v>0.91666666666666663</v>
      </c>
    </row>
    <row r="198" spans="1:16" ht="9.75" customHeight="1">
      <c r="A198" s="14"/>
      <c r="B198" s="14" t="s">
        <v>34</v>
      </c>
      <c r="C198" s="14"/>
      <c r="D198" s="17"/>
      <c r="E198" s="1"/>
      <c r="F198" s="1"/>
      <c r="G198" s="1"/>
      <c r="H198" s="1"/>
      <c r="I198" s="1"/>
      <c r="J198" s="1"/>
      <c r="K198" s="1"/>
      <c r="L198" s="1"/>
      <c r="M198" s="18"/>
      <c r="N198" s="17"/>
      <c r="O198" s="1"/>
      <c r="P198" s="19"/>
    </row>
    <row r="199" spans="1:16" ht="9.75" customHeight="1">
      <c r="A199" s="14"/>
      <c r="B199" s="14" t="s">
        <v>58</v>
      </c>
      <c r="C199" s="14"/>
      <c r="D199" s="17"/>
      <c r="E199" s="1"/>
      <c r="F199" s="1"/>
      <c r="G199" s="1"/>
      <c r="H199" s="1"/>
      <c r="I199" s="1"/>
      <c r="J199" s="1"/>
      <c r="K199" s="1"/>
      <c r="L199" s="1"/>
      <c r="M199" s="18"/>
      <c r="N199" s="17"/>
      <c r="O199" s="1"/>
      <c r="P199" s="19"/>
    </row>
    <row r="200" spans="1:16" ht="9.75" customHeight="1">
      <c r="A200" s="14"/>
      <c r="B200" s="14" t="s">
        <v>58</v>
      </c>
      <c r="C200" s="14"/>
      <c r="D200" s="17"/>
      <c r="E200" s="1"/>
      <c r="F200" s="1"/>
      <c r="G200" s="1"/>
      <c r="H200" s="1"/>
      <c r="I200" s="1"/>
      <c r="J200" s="1"/>
      <c r="K200" s="1"/>
      <c r="L200" s="1"/>
      <c r="M200" s="18"/>
      <c r="N200" s="17"/>
      <c r="O200" s="1"/>
      <c r="P200" s="19"/>
    </row>
    <row r="201" spans="1:16" ht="9.75" customHeight="1">
      <c r="A201" s="14"/>
      <c r="B201" s="14" t="s">
        <v>39</v>
      </c>
      <c r="C201" s="14"/>
      <c r="D201" s="17"/>
      <c r="E201" s="1"/>
      <c r="F201" s="1"/>
      <c r="G201" s="1"/>
      <c r="H201" s="1"/>
      <c r="I201" s="1"/>
      <c r="J201" s="1"/>
      <c r="K201" s="1"/>
      <c r="L201" s="1"/>
      <c r="M201" s="18"/>
      <c r="N201" s="17"/>
      <c r="O201" s="1"/>
      <c r="P201" s="19"/>
    </row>
    <row r="202" spans="1:16" ht="9.75" customHeight="1">
      <c r="A202" s="14"/>
      <c r="B202" s="14" t="s">
        <v>61</v>
      </c>
      <c r="C202" s="14"/>
      <c r="D202" s="17"/>
      <c r="E202" s="1"/>
      <c r="F202" s="1"/>
      <c r="G202" s="1"/>
      <c r="H202" s="1"/>
      <c r="I202" s="1"/>
      <c r="J202" s="1"/>
      <c r="K202" s="1"/>
      <c r="L202" s="1"/>
      <c r="M202" s="18"/>
      <c r="N202" s="17"/>
      <c r="O202" s="1"/>
      <c r="P202" s="19"/>
    </row>
    <row r="203" spans="1:16" ht="9.75" customHeight="1">
      <c r="A203" s="14"/>
      <c r="B203" s="14" t="s">
        <v>61</v>
      </c>
      <c r="C203" s="14"/>
      <c r="D203" s="17"/>
      <c r="E203" s="1"/>
      <c r="F203" s="1"/>
      <c r="G203" s="1"/>
      <c r="H203" s="1"/>
      <c r="I203" s="1"/>
      <c r="J203" s="1"/>
      <c r="K203" s="1"/>
      <c r="L203" s="1"/>
      <c r="M203" s="18"/>
      <c r="N203" s="17"/>
      <c r="O203" s="1"/>
      <c r="P203" s="19"/>
    </row>
    <row r="204" spans="1:16" ht="9.75" customHeight="1">
      <c r="A204" s="14"/>
      <c r="B204" s="14" t="s">
        <v>61</v>
      </c>
      <c r="C204" s="14"/>
      <c r="D204" s="17"/>
      <c r="E204" s="1"/>
      <c r="F204" s="1"/>
      <c r="G204" s="1"/>
      <c r="H204" s="1"/>
      <c r="I204" s="1"/>
      <c r="J204" s="1"/>
      <c r="K204" s="1"/>
      <c r="L204" s="1"/>
      <c r="M204" s="18"/>
      <c r="N204" s="17"/>
      <c r="O204" s="1"/>
      <c r="P204" s="19"/>
    </row>
    <row r="205" spans="1:16" ht="9.75" customHeight="1">
      <c r="A205" s="14"/>
      <c r="B205" s="14" t="s">
        <v>61</v>
      </c>
      <c r="C205" s="14"/>
      <c r="D205" s="17"/>
      <c r="E205" s="1"/>
      <c r="F205" s="1"/>
      <c r="G205" s="1"/>
      <c r="H205" s="1"/>
      <c r="I205" s="1"/>
      <c r="J205" s="1"/>
      <c r="K205" s="1"/>
      <c r="L205" s="1"/>
      <c r="M205" s="18"/>
      <c r="N205" s="17"/>
      <c r="O205" s="1"/>
      <c r="P205" s="19"/>
    </row>
    <row r="206" spans="1:16" ht="9.75" customHeight="1">
      <c r="A206" s="14"/>
      <c r="B206" s="14" t="s">
        <v>61</v>
      </c>
      <c r="C206" s="14"/>
      <c r="D206" s="17"/>
      <c r="E206" s="1"/>
      <c r="F206" s="1"/>
      <c r="G206" s="1"/>
      <c r="H206" s="1"/>
      <c r="I206" s="1"/>
      <c r="J206" s="1"/>
      <c r="K206" s="1"/>
      <c r="L206" s="1"/>
      <c r="M206" s="18"/>
      <c r="N206" s="17"/>
      <c r="O206" s="1"/>
      <c r="P206" s="19"/>
    </row>
    <row r="207" spans="1:16" ht="9.75" customHeight="1">
      <c r="A207" s="14"/>
      <c r="B207" s="14" t="s">
        <v>61</v>
      </c>
      <c r="C207" s="14"/>
      <c r="D207" s="17"/>
      <c r="E207" s="1"/>
      <c r="F207" s="1"/>
      <c r="G207" s="1"/>
      <c r="H207" s="1"/>
      <c r="I207" s="1"/>
      <c r="J207" s="1"/>
      <c r="K207" s="1"/>
      <c r="L207" s="1"/>
      <c r="M207" s="18"/>
      <c r="N207" s="17"/>
      <c r="O207" s="1"/>
      <c r="P207" s="19"/>
    </row>
    <row r="208" spans="1:16" ht="9.75" customHeight="1">
      <c r="A208" s="14"/>
      <c r="B208" s="14" t="s">
        <v>41</v>
      </c>
      <c r="C208" s="14">
        <v>1</v>
      </c>
      <c r="D208" s="31">
        <v>1</v>
      </c>
      <c r="E208" s="32">
        <v>1</v>
      </c>
      <c r="F208" s="32">
        <v>1</v>
      </c>
      <c r="G208" s="32">
        <v>1</v>
      </c>
      <c r="H208" s="32">
        <v>1</v>
      </c>
      <c r="I208" s="32">
        <v>0</v>
      </c>
      <c r="J208" s="32">
        <v>0</v>
      </c>
      <c r="K208" s="32">
        <v>0</v>
      </c>
      <c r="L208" s="32">
        <v>1</v>
      </c>
      <c r="M208" s="33">
        <v>1</v>
      </c>
      <c r="N208" s="17">
        <f>MIN(D208:M208)</f>
        <v>0</v>
      </c>
      <c r="O208" s="1">
        <f>C208-N208</f>
        <v>1</v>
      </c>
      <c r="P208" s="19">
        <f>O208/C208</f>
        <v>1</v>
      </c>
    </row>
    <row r="209" spans="1:16" ht="9.75" customHeight="1">
      <c r="A209" s="14"/>
      <c r="B209" s="14" t="s">
        <v>42</v>
      </c>
      <c r="C209" s="14"/>
      <c r="D209" s="17"/>
      <c r="E209" s="1"/>
      <c r="F209" s="1"/>
      <c r="G209" s="1"/>
      <c r="H209" s="1"/>
      <c r="I209" s="1"/>
      <c r="J209" s="1"/>
      <c r="K209" s="1"/>
      <c r="L209" s="1"/>
      <c r="M209" s="18"/>
      <c r="N209" s="17"/>
      <c r="O209" s="1"/>
      <c r="P209" s="19"/>
    </row>
    <row r="210" spans="1:16" ht="9.75" customHeight="1">
      <c r="A210" s="14"/>
      <c r="B210" s="14" t="s">
        <v>43</v>
      </c>
      <c r="C210" s="14"/>
      <c r="D210" s="17"/>
      <c r="E210" s="1"/>
      <c r="F210" s="1"/>
      <c r="G210" s="1"/>
      <c r="H210" s="1"/>
      <c r="I210" s="1"/>
      <c r="J210" s="1"/>
      <c r="K210" s="1"/>
      <c r="L210" s="1"/>
      <c r="M210" s="18"/>
      <c r="N210" s="17"/>
      <c r="O210" s="1"/>
      <c r="P210" s="19"/>
    </row>
    <row r="211" spans="1:16" ht="9.75" customHeight="1">
      <c r="A211" s="14"/>
      <c r="B211" s="14" t="s">
        <v>44</v>
      </c>
      <c r="C211" s="14"/>
      <c r="D211" s="17"/>
      <c r="E211" s="1"/>
      <c r="F211" s="1"/>
      <c r="G211" s="1"/>
      <c r="H211" s="1"/>
      <c r="I211" s="1"/>
      <c r="J211" s="1"/>
      <c r="K211" s="1"/>
      <c r="L211" s="1"/>
      <c r="M211" s="18"/>
      <c r="N211" s="17"/>
      <c r="O211" s="1"/>
      <c r="P211" s="19"/>
    </row>
    <row r="212" spans="1:16" ht="9.75" customHeight="1">
      <c r="A212" s="20"/>
      <c r="B212" s="21" t="s">
        <v>45</v>
      </c>
      <c r="C212" s="21">
        <f t="shared" ref="C212:M212" si="37">SUM(C196:C211)</f>
        <v>13</v>
      </c>
      <c r="D212" s="22">
        <f t="shared" si="37"/>
        <v>12</v>
      </c>
      <c r="E212" s="23">
        <f t="shared" si="37"/>
        <v>8</v>
      </c>
      <c r="F212" s="23">
        <f t="shared" si="37"/>
        <v>2</v>
      </c>
      <c r="G212" s="23">
        <f t="shared" si="37"/>
        <v>2</v>
      </c>
      <c r="H212" s="23">
        <f t="shared" si="37"/>
        <v>2</v>
      </c>
      <c r="I212" s="23">
        <f t="shared" si="37"/>
        <v>1</v>
      </c>
      <c r="J212" s="23">
        <f t="shared" si="37"/>
        <v>1</v>
      </c>
      <c r="K212" s="23">
        <f t="shared" si="37"/>
        <v>1</v>
      </c>
      <c r="L212" s="23">
        <f t="shared" si="37"/>
        <v>4</v>
      </c>
      <c r="M212" s="24">
        <f t="shared" si="37"/>
        <v>4</v>
      </c>
      <c r="N212" s="22">
        <f>MIN(D212:M212)</f>
        <v>1</v>
      </c>
      <c r="O212" s="23">
        <f>C212-N212</f>
        <v>12</v>
      </c>
      <c r="P212" s="25">
        <f>O212/C212</f>
        <v>0.92307692307692313</v>
      </c>
    </row>
    <row r="213" spans="1:16" ht="9.75" customHeight="1">
      <c r="A213" s="15" t="s">
        <v>99</v>
      </c>
      <c r="B213" s="15" t="s">
        <v>29</v>
      </c>
      <c r="C213" s="15"/>
      <c r="D213" s="16"/>
      <c r="E213" s="27"/>
      <c r="F213" s="27"/>
      <c r="G213" s="27"/>
      <c r="H213" s="27"/>
      <c r="I213" s="27"/>
      <c r="J213" s="27"/>
      <c r="K213" s="27"/>
      <c r="L213" s="27"/>
      <c r="M213" s="28"/>
      <c r="N213" s="16"/>
      <c r="O213" s="27"/>
      <c r="P213" s="29"/>
    </row>
    <row r="214" spans="1:16" ht="9.75" customHeight="1">
      <c r="A214" s="14"/>
      <c r="B214" s="14" t="s">
        <v>31</v>
      </c>
      <c r="C214" s="30">
        <v>12</v>
      </c>
      <c r="D214" s="31">
        <v>9</v>
      </c>
      <c r="E214" s="32">
        <v>7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2</v>
      </c>
      <c r="M214" s="33">
        <v>2</v>
      </c>
      <c r="N214" s="17">
        <f>MIN(D214:M214)</f>
        <v>0</v>
      </c>
      <c r="O214" s="1">
        <f>C214-N214</f>
        <v>12</v>
      </c>
      <c r="P214" s="19">
        <f>O214/C214</f>
        <v>1</v>
      </c>
    </row>
    <row r="215" spans="1:16" ht="9.75" customHeight="1">
      <c r="A215" s="14"/>
      <c r="B215" s="14" t="s">
        <v>34</v>
      </c>
      <c r="C215" s="14"/>
      <c r="D215" s="17"/>
      <c r="E215" s="1"/>
      <c r="F215" s="1"/>
      <c r="G215" s="1"/>
      <c r="H215" s="1"/>
      <c r="I215" s="1"/>
      <c r="J215" s="1"/>
      <c r="K215" s="1"/>
      <c r="L215" s="1"/>
      <c r="M215" s="18"/>
      <c r="N215" s="17"/>
      <c r="O215" s="1"/>
      <c r="P215" s="19"/>
    </row>
    <row r="216" spans="1:16" ht="9.75" customHeight="1">
      <c r="A216" s="14"/>
      <c r="B216" s="14" t="s">
        <v>58</v>
      </c>
      <c r="C216" s="14"/>
      <c r="D216" s="17"/>
      <c r="E216" s="1"/>
      <c r="F216" s="1"/>
      <c r="G216" s="1"/>
      <c r="H216" s="1"/>
      <c r="I216" s="1"/>
      <c r="J216" s="1"/>
      <c r="K216" s="1"/>
      <c r="L216" s="1"/>
      <c r="M216" s="18"/>
      <c r="N216" s="17"/>
      <c r="O216" s="1"/>
      <c r="P216" s="19"/>
    </row>
    <row r="217" spans="1:16" ht="9.75" customHeight="1">
      <c r="A217" s="14"/>
      <c r="B217" s="14" t="s">
        <v>58</v>
      </c>
      <c r="C217" s="14"/>
      <c r="D217" s="17"/>
      <c r="E217" s="1"/>
      <c r="F217" s="1"/>
      <c r="G217" s="1"/>
      <c r="H217" s="1"/>
      <c r="I217" s="1"/>
      <c r="J217" s="1"/>
      <c r="K217" s="1"/>
      <c r="L217" s="1"/>
      <c r="M217" s="18"/>
      <c r="N217" s="17"/>
      <c r="O217" s="1"/>
      <c r="P217" s="19"/>
    </row>
    <row r="218" spans="1:16" ht="9.75" customHeight="1">
      <c r="A218" s="14"/>
      <c r="B218" s="14" t="s">
        <v>39</v>
      </c>
      <c r="C218" s="14"/>
      <c r="D218" s="17"/>
      <c r="E218" s="1"/>
      <c r="F218" s="1"/>
      <c r="G218" s="1"/>
      <c r="H218" s="1"/>
      <c r="I218" s="1"/>
      <c r="J218" s="1"/>
      <c r="K218" s="1"/>
      <c r="L218" s="1"/>
      <c r="M218" s="18"/>
      <c r="N218" s="17"/>
      <c r="O218" s="1"/>
      <c r="P218" s="19"/>
    </row>
    <row r="219" spans="1:16" ht="9.75" customHeight="1">
      <c r="A219" s="14"/>
      <c r="B219" s="14" t="s">
        <v>60</v>
      </c>
      <c r="C219" s="30">
        <v>2</v>
      </c>
      <c r="D219" s="31">
        <v>2</v>
      </c>
      <c r="E219" s="32">
        <v>1</v>
      </c>
      <c r="F219" s="32">
        <v>0</v>
      </c>
      <c r="G219" s="32">
        <v>0</v>
      </c>
      <c r="H219" s="32">
        <v>0</v>
      </c>
      <c r="I219" s="32">
        <v>2</v>
      </c>
      <c r="J219" s="32">
        <v>2</v>
      </c>
      <c r="K219" s="32">
        <v>2</v>
      </c>
      <c r="L219" s="32">
        <v>2</v>
      </c>
      <c r="M219" s="33">
        <v>2</v>
      </c>
      <c r="N219" s="17">
        <f>MIN(D219:M219)</f>
        <v>0</v>
      </c>
      <c r="O219" s="1">
        <f>C219-N219</f>
        <v>2</v>
      </c>
      <c r="P219" s="19">
        <f>O219/C219</f>
        <v>1</v>
      </c>
    </row>
    <row r="220" spans="1:16" ht="9.75" customHeight="1">
      <c r="A220" s="14"/>
      <c r="B220" s="14" t="s">
        <v>61</v>
      </c>
      <c r="C220" s="14"/>
      <c r="D220" s="17"/>
      <c r="E220" s="1"/>
      <c r="F220" s="1"/>
      <c r="G220" s="1"/>
      <c r="H220" s="1"/>
      <c r="I220" s="1"/>
      <c r="J220" s="1"/>
      <c r="K220" s="1"/>
      <c r="L220" s="1"/>
      <c r="M220" s="18"/>
      <c r="N220" s="17"/>
      <c r="O220" s="1"/>
      <c r="P220" s="19"/>
    </row>
    <row r="221" spans="1:16" ht="9.75" customHeight="1">
      <c r="A221" s="14"/>
      <c r="B221" s="14" t="s">
        <v>61</v>
      </c>
      <c r="C221" s="14"/>
      <c r="D221" s="17"/>
      <c r="E221" s="1"/>
      <c r="F221" s="1"/>
      <c r="G221" s="1"/>
      <c r="H221" s="1"/>
      <c r="I221" s="1"/>
      <c r="J221" s="1"/>
      <c r="K221" s="1"/>
      <c r="L221" s="1"/>
      <c r="M221" s="18"/>
      <c r="N221" s="17"/>
      <c r="O221" s="1"/>
      <c r="P221" s="19"/>
    </row>
    <row r="222" spans="1:16" ht="9.75" customHeight="1">
      <c r="A222" s="14"/>
      <c r="B222" s="14" t="s">
        <v>61</v>
      </c>
      <c r="C222" s="14"/>
      <c r="D222" s="17"/>
      <c r="E222" s="1"/>
      <c r="F222" s="1"/>
      <c r="G222" s="1"/>
      <c r="H222" s="1"/>
      <c r="I222" s="1"/>
      <c r="J222" s="1"/>
      <c r="K222" s="1"/>
      <c r="L222" s="1"/>
      <c r="M222" s="18"/>
      <c r="N222" s="17"/>
      <c r="O222" s="1"/>
      <c r="P222" s="19"/>
    </row>
    <row r="223" spans="1:16" ht="9.75" customHeight="1">
      <c r="A223" s="14"/>
      <c r="B223" s="14" t="s">
        <v>61</v>
      </c>
      <c r="C223" s="14"/>
      <c r="D223" s="17"/>
      <c r="E223" s="1"/>
      <c r="F223" s="1"/>
      <c r="G223" s="1"/>
      <c r="H223" s="1"/>
      <c r="I223" s="1"/>
      <c r="J223" s="1"/>
      <c r="K223" s="1"/>
      <c r="L223" s="1"/>
      <c r="M223" s="18"/>
      <c r="N223" s="17"/>
      <c r="O223" s="1"/>
      <c r="P223" s="19"/>
    </row>
    <row r="224" spans="1:16" ht="9.75" customHeight="1">
      <c r="A224" s="14"/>
      <c r="B224" s="14" t="s">
        <v>61</v>
      </c>
      <c r="C224" s="14"/>
      <c r="D224" s="17"/>
      <c r="E224" s="1"/>
      <c r="F224" s="1"/>
      <c r="G224" s="1"/>
      <c r="H224" s="1"/>
      <c r="I224" s="1"/>
      <c r="J224" s="1"/>
      <c r="K224" s="1"/>
      <c r="L224" s="1"/>
      <c r="M224" s="18"/>
      <c r="N224" s="17"/>
      <c r="O224" s="1"/>
      <c r="P224" s="19"/>
    </row>
    <row r="225" spans="1:16" ht="9.75" customHeight="1">
      <c r="A225" s="14"/>
      <c r="B225" s="14" t="s">
        <v>41</v>
      </c>
      <c r="C225" s="14">
        <v>1</v>
      </c>
      <c r="D225" s="31">
        <v>1</v>
      </c>
      <c r="E225" s="32">
        <v>1</v>
      </c>
      <c r="F225" s="32">
        <v>1</v>
      </c>
      <c r="G225" s="32">
        <v>1</v>
      </c>
      <c r="H225" s="32">
        <v>1</v>
      </c>
      <c r="I225" s="32">
        <v>1</v>
      </c>
      <c r="J225" s="32">
        <v>1</v>
      </c>
      <c r="K225" s="32">
        <v>1</v>
      </c>
      <c r="L225" s="32">
        <v>1</v>
      </c>
      <c r="M225" s="33">
        <v>1</v>
      </c>
      <c r="N225" s="17">
        <f>MIN(D225:M225)</f>
        <v>1</v>
      </c>
      <c r="O225" s="1">
        <f>C225-N225</f>
        <v>0</v>
      </c>
      <c r="P225" s="19">
        <f>O225/C225</f>
        <v>0</v>
      </c>
    </row>
    <row r="226" spans="1:16" ht="9.75" customHeight="1">
      <c r="A226" s="14"/>
      <c r="B226" s="14" t="s">
        <v>42</v>
      </c>
      <c r="C226" s="14"/>
      <c r="D226" s="17"/>
      <c r="E226" s="1"/>
      <c r="F226" s="1"/>
      <c r="G226" s="1"/>
      <c r="H226" s="1"/>
      <c r="I226" s="1"/>
      <c r="J226" s="1"/>
      <c r="K226" s="1"/>
      <c r="L226" s="1"/>
      <c r="M226" s="18"/>
      <c r="N226" s="17"/>
      <c r="O226" s="1"/>
      <c r="P226" s="19"/>
    </row>
    <row r="227" spans="1:16" ht="9.75" customHeight="1">
      <c r="A227" s="14"/>
      <c r="B227" s="14" t="s">
        <v>43</v>
      </c>
      <c r="C227" s="14"/>
      <c r="D227" s="17"/>
      <c r="E227" s="1"/>
      <c r="F227" s="1"/>
      <c r="G227" s="1"/>
      <c r="H227" s="1"/>
      <c r="I227" s="1"/>
      <c r="J227" s="1"/>
      <c r="K227" s="1"/>
      <c r="L227" s="1"/>
      <c r="M227" s="18"/>
      <c r="N227" s="17"/>
      <c r="O227" s="1"/>
      <c r="P227" s="19"/>
    </row>
    <row r="228" spans="1:16" ht="9.75" customHeight="1">
      <c r="A228" s="14"/>
      <c r="B228" s="14" t="s">
        <v>44</v>
      </c>
      <c r="C228" s="14"/>
      <c r="D228" s="17"/>
      <c r="E228" s="1"/>
      <c r="F228" s="1"/>
      <c r="G228" s="1"/>
      <c r="H228" s="1"/>
      <c r="I228" s="1"/>
      <c r="J228" s="1"/>
      <c r="K228" s="1"/>
      <c r="L228" s="1"/>
      <c r="M228" s="18"/>
      <c r="N228" s="17"/>
      <c r="O228" s="1"/>
      <c r="P228" s="19"/>
    </row>
    <row r="229" spans="1:16" ht="9.75" customHeight="1">
      <c r="A229" s="20"/>
      <c r="B229" s="21" t="s">
        <v>45</v>
      </c>
      <c r="C229" s="21">
        <f t="shared" ref="C229:M229" si="38">SUM(C213:C228)</f>
        <v>15</v>
      </c>
      <c r="D229" s="22">
        <f t="shared" si="38"/>
        <v>12</v>
      </c>
      <c r="E229" s="23">
        <f t="shared" si="38"/>
        <v>9</v>
      </c>
      <c r="F229" s="23">
        <f t="shared" si="38"/>
        <v>1</v>
      </c>
      <c r="G229" s="23">
        <f t="shared" si="38"/>
        <v>1</v>
      </c>
      <c r="H229" s="23">
        <f t="shared" si="38"/>
        <v>1</v>
      </c>
      <c r="I229" s="23">
        <f t="shared" si="38"/>
        <v>3</v>
      </c>
      <c r="J229" s="23">
        <f t="shared" si="38"/>
        <v>3</v>
      </c>
      <c r="K229" s="23">
        <f t="shared" si="38"/>
        <v>3</v>
      </c>
      <c r="L229" s="23">
        <f t="shared" si="38"/>
        <v>5</v>
      </c>
      <c r="M229" s="24">
        <f t="shared" si="38"/>
        <v>5</v>
      </c>
      <c r="N229" s="22">
        <f>MIN(D229:M229)</f>
        <v>1</v>
      </c>
      <c r="O229" s="23">
        <f>C229-N229</f>
        <v>14</v>
      </c>
      <c r="P229" s="25">
        <f>O229/C229</f>
        <v>0.93333333333333335</v>
      </c>
    </row>
    <row r="230" spans="1:16" ht="9.75" customHeight="1">
      <c r="A230" s="15" t="s">
        <v>102</v>
      </c>
      <c r="B230" s="15" t="s">
        <v>29</v>
      </c>
      <c r="C230" s="15"/>
      <c r="D230" s="16"/>
      <c r="E230" s="27"/>
      <c r="F230" s="27"/>
      <c r="G230" s="27"/>
      <c r="H230" s="27"/>
      <c r="I230" s="27"/>
      <c r="J230" s="27"/>
      <c r="K230" s="27"/>
      <c r="L230" s="27"/>
      <c r="M230" s="28"/>
      <c r="N230" s="16"/>
      <c r="O230" s="27"/>
      <c r="P230" s="29"/>
    </row>
    <row r="231" spans="1:16" ht="9.75" customHeight="1">
      <c r="A231" s="14"/>
      <c r="B231" s="14" t="s">
        <v>31</v>
      </c>
      <c r="C231" s="14">
        <v>69</v>
      </c>
      <c r="D231" s="31">
        <v>57</v>
      </c>
      <c r="E231" s="32">
        <v>33</v>
      </c>
      <c r="F231" s="32">
        <v>8</v>
      </c>
      <c r="G231" s="32">
        <v>6</v>
      </c>
      <c r="H231" s="32">
        <v>6</v>
      </c>
      <c r="I231" s="32">
        <v>0</v>
      </c>
      <c r="J231" s="32">
        <v>0</v>
      </c>
      <c r="K231" s="32">
        <v>0</v>
      </c>
      <c r="L231" s="32">
        <v>3</v>
      </c>
      <c r="M231" s="33">
        <v>6</v>
      </c>
      <c r="N231" s="17">
        <f t="shared" ref="N231:N233" si="39">MIN(D231:M231)</f>
        <v>0</v>
      </c>
      <c r="O231" s="1">
        <f t="shared" ref="O231:O233" si="40">C231-N231</f>
        <v>69</v>
      </c>
      <c r="P231" s="19">
        <f t="shared" ref="P231:P233" si="41">O231/C231</f>
        <v>1</v>
      </c>
    </row>
    <row r="232" spans="1:16" ht="9.75" customHeight="1">
      <c r="A232" s="14"/>
      <c r="B232" s="14" t="s">
        <v>34</v>
      </c>
      <c r="C232" s="14">
        <v>26</v>
      </c>
      <c r="D232" s="31">
        <v>24</v>
      </c>
      <c r="E232" s="32">
        <v>17</v>
      </c>
      <c r="F232" s="32">
        <v>7</v>
      </c>
      <c r="G232" s="32">
        <v>5</v>
      </c>
      <c r="H232" s="32">
        <v>5</v>
      </c>
      <c r="I232" s="32">
        <v>1</v>
      </c>
      <c r="J232" s="32">
        <v>1</v>
      </c>
      <c r="K232" s="32">
        <v>1</v>
      </c>
      <c r="L232" s="32">
        <v>5</v>
      </c>
      <c r="M232" s="33">
        <v>6</v>
      </c>
      <c r="N232" s="17">
        <f t="shared" si="39"/>
        <v>1</v>
      </c>
      <c r="O232" s="1">
        <f t="shared" si="40"/>
        <v>25</v>
      </c>
      <c r="P232" s="19">
        <f t="shared" si="41"/>
        <v>0.96153846153846156</v>
      </c>
    </row>
    <row r="233" spans="1:16" ht="9.75" customHeight="1">
      <c r="A233" s="14"/>
      <c r="B233" s="30" t="s">
        <v>103</v>
      </c>
      <c r="C233" s="30">
        <v>2</v>
      </c>
      <c r="D233" s="31">
        <v>2</v>
      </c>
      <c r="E233" s="32">
        <v>3</v>
      </c>
      <c r="F233" s="32">
        <v>3</v>
      </c>
      <c r="G233" s="32">
        <v>3</v>
      </c>
      <c r="H233" s="32">
        <v>3</v>
      </c>
      <c r="I233" s="32">
        <v>3</v>
      </c>
      <c r="J233" s="32">
        <v>3</v>
      </c>
      <c r="K233" s="32">
        <v>3</v>
      </c>
      <c r="L233" s="32">
        <v>3</v>
      </c>
      <c r="M233" s="33">
        <v>3</v>
      </c>
      <c r="N233" s="17">
        <f t="shared" si="39"/>
        <v>2</v>
      </c>
      <c r="O233" s="1">
        <f t="shared" si="40"/>
        <v>0</v>
      </c>
      <c r="P233" s="19">
        <f t="shared" si="41"/>
        <v>0</v>
      </c>
    </row>
    <row r="234" spans="1:16" ht="9.75" customHeight="1">
      <c r="A234" s="14"/>
      <c r="B234" s="14" t="s">
        <v>58</v>
      </c>
      <c r="C234" s="14"/>
      <c r="D234" s="17"/>
      <c r="E234" s="1"/>
      <c r="F234" s="1"/>
      <c r="G234" s="1"/>
      <c r="H234" s="1"/>
      <c r="I234" s="1"/>
      <c r="J234" s="1"/>
      <c r="K234" s="1"/>
      <c r="L234" s="1"/>
      <c r="M234" s="18"/>
      <c r="N234" s="17"/>
      <c r="O234" s="1"/>
      <c r="P234" s="19"/>
    </row>
    <row r="235" spans="1:16" ht="9.75" customHeight="1">
      <c r="A235" s="14"/>
      <c r="B235" s="14" t="s">
        <v>39</v>
      </c>
      <c r="C235" s="14"/>
      <c r="D235" s="17"/>
      <c r="E235" s="1"/>
      <c r="F235" s="1"/>
      <c r="G235" s="1"/>
      <c r="H235" s="1"/>
      <c r="I235" s="1"/>
      <c r="J235" s="1"/>
      <c r="K235" s="1"/>
      <c r="L235" s="1"/>
      <c r="M235" s="18"/>
      <c r="N235" s="17"/>
      <c r="O235" s="1"/>
      <c r="P235" s="19"/>
    </row>
    <row r="236" spans="1:16" ht="9.75" customHeight="1">
      <c r="A236" s="14"/>
      <c r="B236" s="14" t="s">
        <v>60</v>
      </c>
      <c r="C236" s="14">
        <v>2</v>
      </c>
      <c r="D236" s="31">
        <v>2</v>
      </c>
      <c r="E236" s="32">
        <v>0</v>
      </c>
      <c r="F236" s="32">
        <v>0</v>
      </c>
      <c r="G236" s="32">
        <v>0</v>
      </c>
      <c r="H236" s="32">
        <v>0</v>
      </c>
      <c r="I236" s="32">
        <v>1</v>
      </c>
      <c r="J236" s="32">
        <v>1</v>
      </c>
      <c r="K236" s="32">
        <v>1</v>
      </c>
      <c r="L236" s="32">
        <v>1</v>
      </c>
      <c r="M236" s="33">
        <v>1</v>
      </c>
      <c r="N236" s="17">
        <f>MIN(D236:M236)</f>
        <v>0</v>
      </c>
      <c r="O236" s="1">
        <f>C236-N236</f>
        <v>2</v>
      </c>
      <c r="P236" s="19">
        <f>O236/C236</f>
        <v>1</v>
      </c>
    </row>
    <row r="237" spans="1:16" ht="9.75" customHeight="1">
      <c r="A237" s="14"/>
      <c r="B237" s="14" t="s">
        <v>61</v>
      </c>
      <c r="C237" s="14"/>
      <c r="D237" s="17"/>
      <c r="E237" s="1"/>
      <c r="F237" s="1"/>
      <c r="G237" s="1"/>
      <c r="H237" s="1"/>
      <c r="I237" s="1"/>
      <c r="J237" s="1"/>
      <c r="K237" s="1"/>
      <c r="L237" s="1"/>
      <c r="M237" s="18"/>
      <c r="N237" s="17"/>
      <c r="O237" s="1"/>
      <c r="P237" s="19"/>
    </row>
    <row r="238" spans="1:16" ht="9.75" customHeight="1">
      <c r="A238" s="14"/>
      <c r="B238" s="14" t="s">
        <v>61</v>
      </c>
      <c r="C238" s="14"/>
      <c r="D238" s="17"/>
      <c r="E238" s="1"/>
      <c r="F238" s="1"/>
      <c r="G238" s="1"/>
      <c r="H238" s="1"/>
      <c r="I238" s="1"/>
      <c r="J238" s="1"/>
      <c r="K238" s="1"/>
      <c r="L238" s="1"/>
      <c r="M238" s="18"/>
      <c r="N238" s="17"/>
      <c r="O238" s="1"/>
      <c r="P238" s="19"/>
    </row>
    <row r="239" spans="1:16" ht="9.75" customHeight="1">
      <c r="A239" s="14"/>
      <c r="B239" s="14" t="s">
        <v>61</v>
      </c>
      <c r="C239" s="14"/>
      <c r="D239" s="17"/>
      <c r="E239" s="1"/>
      <c r="F239" s="1"/>
      <c r="G239" s="1"/>
      <c r="H239" s="1"/>
      <c r="I239" s="1"/>
      <c r="J239" s="1"/>
      <c r="K239" s="1"/>
      <c r="L239" s="1"/>
      <c r="M239" s="18"/>
      <c r="N239" s="17"/>
      <c r="O239" s="1"/>
      <c r="P239" s="19"/>
    </row>
    <row r="240" spans="1:16" ht="9.75" customHeight="1">
      <c r="A240" s="14"/>
      <c r="B240" s="14" t="s">
        <v>61</v>
      </c>
      <c r="C240" s="14"/>
      <c r="D240" s="17"/>
      <c r="E240" s="1"/>
      <c r="F240" s="1"/>
      <c r="G240" s="1"/>
      <c r="H240" s="1"/>
      <c r="I240" s="1"/>
      <c r="J240" s="1"/>
      <c r="K240" s="1"/>
      <c r="L240" s="1"/>
      <c r="M240" s="18"/>
      <c r="N240" s="17"/>
      <c r="O240" s="1"/>
      <c r="P240" s="19"/>
    </row>
    <row r="241" spans="1:16" ht="9.75" customHeight="1">
      <c r="A241" s="14"/>
      <c r="B241" s="14" t="s">
        <v>61</v>
      </c>
      <c r="C241" s="14"/>
      <c r="D241" s="17"/>
      <c r="E241" s="1"/>
      <c r="F241" s="1"/>
      <c r="G241" s="1"/>
      <c r="H241" s="1"/>
      <c r="I241" s="1"/>
      <c r="J241" s="1"/>
      <c r="K241" s="1"/>
      <c r="L241" s="1"/>
      <c r="M241" s="18"/>
      <c r="N241" s="17"/>
      <c r="O241" s="1"/>
      <c r="P241" s="19"/>
    </row>
    <row r="242" spans="1:16" ht="9.75" customHeight="1">
      <c r="A242" s="14"/>
      <c r="B242" s="14" t="s">
        <v>41</v>
      </c>
      <c r="C242" s="14">
        <v>4</v>
      </c>
      <c r="D242" s="31">
        <v>4</v>
      </c>
      <c r="E242" s="32">
        <v>4</v>
      </c>
      <c r="F242" s="32">
        <v>3</v>
      </c>
      <c r="G242" s="32">
        <v>3</v>
      </c>
      <c r="H242" s="32">
        <v>3</v>
      </c>
      <c r="I242" s="32">
        <v>4</v>
      </c>
      <c r="J242" s="32">
        <v>4</v>
      </c>
      <c r="K242" s="32">
        <v>4</v>
      </c>
      <c r="L242" s="32">
        <v>4</v>
      </c>
      <c r="M242" s="33">
        <v>4</v>
      </c>
      <c r="N242" s="17">
        <f>MIN(D242:M242)</f>
        <v>3</v>
      </c>
      <c r="O242" s="1">
        <f>C242-N242</f>
        <v>1</v>
      </c>
      <c r="P242" s="19">
        <f>O242/C242</f>
        <v>0.25</v>
      </c>
    </row>
    <row r="243" spans="1:16" ht="9.75" customHeight="1">
      <c r="A243" s="14"/>
      <c r="B243" s="14" t="s">
        <v>42</v>
      </c>
      <c r="C243" s="14"/>
      <c r="D243" s="17"/>
      <c r="E243" s="1"/>
      <c r="F243" s="1"/>
      <c r="G243" s="1"/>
      <c r="H243" s="1"/>
      <c r="I243" s="1"/>
      <c r="J243" s="1"/>
      <c r="K243" s="1"/>
      <c r="L243" s="1"/>
      <c r="M243" s="18"/>
      <c r="N243" s="17"/>
      <c r="O243" s="1"/>
      <c r="P243" s="19"/>
    </row>
    <row r="244" spans="1:16" ht="9.75" customHeight="1">
      <c r="A244" s="14"/>
      <c r="B244" s="14" t="s">
        <v>43</v>
      </c>
      <c r="C244" s="14"/>
      <c r="D244" s="17"/>
      <c r="E244" s="1"/>
      <c r="F244" s="1"/>
      <c r="G244" s="1"/>
      <c r="H244" s="1"/>
      <c r="I244" s="1"/>
      <c r="J244" s="1"/>
      <c r="K244" s="1"/>
      <c r="L244" s="1"/>
      <c r="M244" s="18"/>
      <c r="N244" s="17"/>
      <c r="O244" s="1"/>
      <c r="P244" s="19"/>
    </row>
    <row r="245" spans="1:16" ht="9.75" customHeight="1">
      <c r="A245" s="14"/>
      <c r="B245" s="14" t="s">
        <v>44</v>
      </c>
      <c r="C245" s="14"/>
      <c r="D245" s="17"/>
      <c r="E245" s="1"/>
      <c r="F245" s="1"/>
      <c r="G245" s="1"/>
      <c r="H245" s="1"/>
      <c r="I245" s="1"/>
      <c r="J245" s="1"/>
      <c r="K245" s="1"/>
      <c r="L245" s="1"/>
      <c r="M245" s="18"/>
      <c r="N245" s="17"/>
      <c r="O245" s="1"/>
      <c r="P245" s="19"/>
    </row>
    <row r="246" spans="1:16" ht="9.75" customHeight="1">
      <c r="A246" s="20"/>
      <c r="B246" s="21" t="s">
        <v>45</v>
      </c>
      <c r="C246" s="21">
        <f t="shared" ref="C246:M246" si="42">SUM(C230:C245)</f>
        <v>103</v>
      </c>
      <c r="D246" s="22">
        <f t="shared" si="42"/>
        <v>89</v>
      </c>
      <c r="E246" s="23">
        <f t="shared" si="42"/>
        <v>57</v>
      </c>
      <c r="F246" s="23">
        <f t="shared" si="42"/>
        <v>21</v>
      </c>
      <c r="G246" s="23">
        <f t="shared" si="42"/>
        <v>17</v>
      </c>
      <c r="H246" s="23">
        <f t="shared" si="42"/>
        <v>17</v>
      </c>
      <c r="I246" s="23">
        <f t="shared" si="42"/>
        <v>9</v>
      </c>
      <c r="J246" s="23">
        <f t="shared" si="42"/>
        <v>9</v>
      </c>
      <c r="K246" s="23">
        <f t="shared" si="42"/>
        <v>9</v>
      </c>
      <c r="L246" s="23">
        <f t="shared" si="42"/>
        <v>16</v>
      </c>
      <c r="M246" s="24">
        <f t="shared" si="42"/>
        <v>20</v>
      </c>
      <c r="N246" s="22">
        <f>MIN(D246:M246)</f>
        <v>9</v>
      </c>
      <c r="O246" s="23">
        <f>C246-N246</f>
        <v>94</v>
      </c>
      <c r="P246" s="25">
        <f>O246/C246</f>
        <v>0.91262135922330101</v>
      </c>
    </row>
    <row r="247" spans="1:16" ht="9.75" customHeight="1">
      <c r="A247" s="15" t="s">
        <v>105</v>
      </c>
      <c r="B247" s="15" t="s">
        <v>29</v>
      </c>
      <c r="C247" s="15"/>
      <c r="D247" s="16"/>
      <c r="E247" s="27"/>
      <c r="F247" s="27"/>
      <c r="G247" s="27"/>
      <c r="H247" s="27"/>
      <c r="I247" s="27"/>
      <c r="J247" s="27"/>
      <c r="K247" s="27"/>
      <c r="L247" s="27"/>
      <c r="M247" s="28"/>
      <c r="N247" s="16"/>
      <c r="O247" s="27"/>
      <c r="P247" s="29"/>
    </row>
    <row r="248" spans="1:16" ht="9.75" customHeight="1">
      <c r="A248" s="14"/>
      <c r="B248" s="14" t="s">
        <v>31</v>
      </c>
      <c r="C248" s="14"/>
      <c r="D248" s="17"/>
      <c r="E248" s="1"/>
      <c r="F248" s="1"/>
      <c r="G248" s="1"/>
      <c r="H248" s="1"/>
      <c r="I248" s="1"/>
      <c r="J248" s="1"/>
      <c r="K248" s="1"/>
      <c r="L248" s="1"/>
      <c r="M248" s="18"/>
      <c r="N248" s="17"/>
      <c r="O248" s="1"/>
      <c r="P248" s="19"/>
    </row>
    <row r="249" spans="1:16" ht="9.75" customHeight="1">
      <c r="A249" s="14"/>
      <c r="B249" s="14" t="s">
        <v>34</v>
      </c>
      <c r="C249" s="14"/>
      <c r="D249" s="17"/>
      <c r="E249" s="1"/>
      <c r="F249" s="1"/>
      <c r="G249" s="1"/>
      <c r="H249" s="1"/>
      <c r="I249" s="1"/>
      <c r="J249" s="1"/>
      <c r="K249" s="1"/>
      <c r="L249" s="1"/>
      <c r="M249" s="18"/>
      <c r="N249" s="17"/>
      <c r="O249" s="1"/>
      <c r="P249" s="19"/>
    </row>
    <row r="250" spans="1:16" ht="9.75" customHeight="1">
      <c r="A250" s="14"/>
      <c r="B250" s="14" t="s">
        <v>58</v>
      </c>
      <c r="C250" s="14"/>
      <c r="D250" s="17"/>
      <c r="E250" s="1"/>
      <c r="F250" s="1"/>
      <c r="G250" s="1"/>
      <c r="H250" s="1"/>
      <c r="I250" s="1"/>
      <c r="J250" s="1"/>
      <c r="K250" s="1"/>
      <c r="L250" s="1"/>
      <c r="M250" s="18"/>
      <c r="N250" s="17"/>
      <c r="O250" s="1"/>
      <c r="P250" s="19"/>
    </row>
    <row r="251" spans="1:16" ht="9.75" customHeight="1">
      <c r="A251" s="14"/>
      <c r="B251" s="14" t="s">
        <v>58</v>
      </c>
      <c r="C251" s="14"/>
      <c r="D251" s="17"/>
      <c r="E251" s="1"/>
      <c r="F251" s="1"/>
      <c r="G251" s="1"/>
      <c r="H251" s="1"/>
      <c r="I251" s="1"/>
      <c r="J251" s="1"/>
      <c r="K251" s="1"/>
      <c r="L251" s="1"/>
      <c r="M251" s="18"/>
      <c r="N251" s="17"/>
      <c r="O251" s="1"/>
      <c r="P251" s="19"/>
    </row>
    <row r="252" spans="1:16" ht="9.75" customHeight="1">
      <c r="A252" s="14"/>
      <c r="B252" s="14" t="s">
        <v>39</v>
      </c>
      <c r="C252" s="14"/>
      <c r="D252" s="17"/>
      <c r="E252" s="1"/>
      <c r="F252" s="1"/>
      <c r="G252" s="1"/>
      <c r="H252" s="1"/>
      <c r="I252" s="1"/>
      <c r="J252" s="1"/>
      <c r="K252" s="1"/>
      <c r="L252" s="1"/>
      <c r="M252" s="18"/>
      <c r="N252" s="17"/>
      <c r="O252" s="1"/>
      <c r="P252" s="19"/>
    </row>
    <row r="253" spans="1:16" ht="9.75" customHeight="1">
      <c r="A253" s="14"/>
      <c r="B253" s="14" t="s">
        <v>61</v>
      </c>
      <c r="C253" s="14"/>
      <c r="D253" s="17"/>
      <c r="E253" s="1"/>
      <c r="F253" s="1"/>
      <c r="G253" s="1"/>
      <c r="H253" s="1"/>
      <c r="I253" s="1"/>
      <c r="J253" s="1"/>
      <c r="K253" s="1"/>
      <c r="L253" s="1"/>
      <c r="M253" s="18"/>
      <c r="N253" s="17"/>
      <c r="O253" s="1"/>
      <c r="P253" s="19"/>
    </row>
    <row r="254" spans="1:16" ht="9.75" customHeight="1">
      <c r="A254" s="14"/>
      <c r="B254" s="14" t="s">
        <v>61</v>
      </c>
      <c r="C254" s="14"/>
      <c r="D254" s="17"/>
      <c r="E254" s="1"/>
      <c r="F254" s="1"/>
      <c r="G254" s="1"/>
      <c r="H254" s="1"/>
      <c r="I254" s="1"/>
      <c r="J254" s="1"/>
      <c r="K254" s="1"/>
      <c r="L254" s="1"/>
      <c r="M254" s="18"/>
      <c r="N254" s="17"/>
      <c r="O254" s="1"/>
      <c r="P254" s="19"/>
    </row>
    <row r="255" spans="1:16" ht="9.75" customHeight="1">
      <c r="A255" s="14"/>
      <c r="B255" s="14" t="s">
        <v>61</v>
      </c>
      <c r="C255" s="14"/>
      <c r="D255" s="17"/>
      <c r="E255" s="1"/>
      <c r="F255" s="1"/>
      <c r="G255" s="1"/>
      <c r="H255" s="1"/>
      <c r="I255" s="1"/>
      <c r="J255" s="1"/>
      <c r="K255" s="1"/>
      <c r="L255" s="1"/>
      <c r="M255" s="18"/>
      <c r="N255" s="17"/>
      <c r="O255" s="1"/>
      <c r="P255" s="19"/>
    </row>
    <row r="256" spans="1:16" ht="9.75" customHeight="1">
      <c r="A256" s="14"/>
      <c r="B256" s="14" t="s">
        <v>61</v>
      </c>
      <c r="C256" s="14"/>
      <c r="D256" s="17"/>
      <c r="E256" s="1"/>
      <c r="F256" s="1"/>
      <c r="G256" s="1"/>
      <c r="H256" s="1"/>
      <c r="I256" s="1"/>
      <c r="J256" s="1"/>
      <c r="K256" s="1"/>
      <c r="L256" s="1"/>
      <c r="M256" s="18"/>
      <c r="N256" s="17"/>
      <c r="O256" s="1"/>
      <c r="P256" s="19"/>
    </row>
    <row r="257" spans="1:16" ht="9.75" customHeight="1">
      <c r="A257" s="14"/>
      <c r="B257" s="14" t="s">
        <v>61</v>
      </c>
      <c r="C257" s="14"/>
      <c r="D257" s="17"/>
      <c r="E257" s="1"/>
      <c r="F257" s="1"/>
      <c r="G257" s="1"/>
      <c r="H257" s="1"/>
      <c r="I257" s="1"/>
      <c r="J257" s="1"/>
      <c r="K257" s="1"/>
      <c r="L257" s="1"/>
      <c r="M257" s="18"/>
      <c r="N257" s="17"/>
      <c r="O257" s="1"/>
      <c r="P257" s="19"/>
    </row>
    <row r="258" spans="1:16" ht="9.75" customHeight="1">
      <c r="A258" s="14"/>
      <c r="B258" s="14" t="s">
        <v>61</v>
      </c>
      <c r="C258" s="14"/>
      <c r="D258" s="17"/>
      <c r="E258" s="1"/>
      <c r="F258" s="1"/>
      <c r="G258" s="1"/>
      <c r="H258" s="1"/>
      <c r="I258" s="1"/>
      <c r="J258" s="1"/>
      <c r="K258" s="1"/>
      <c r="L258" s="1"/>
      <c r="M258" s="18"/>
      <c r="N258" s="17"/>
      <c r="O258" s="1"/>
      <c r="P258" s="19"/>
    </row>
    <row r="259" spans="1:16" ht="9.75" customHeight="1">
      <c r="A259" s="14"/>
      <c r="B259" s="14" t="s">
        <v>41</v>
      </c>
      <c r="C259" s="14"/>
      <c r="D259" s="17"/>
      <c r="E259" s="1"/>
      <c r="F259" s="1"/>
      <c r="G259" s="1"/>
      <c r="H259" s="1"/>
      <c r="I259" s="1"/>
      <c r="J259" s="1"/>
      <c r="K259" s="1"/>
      <c r="L259" s="1"/>
      <c r="M259" s="18"/>
      <c r="N259" s="17"/>
      <c r="O259" s="1"/>
      <c r="P259" s="19"/>
    </row>
    <row r="260" spans="1:16" ht="9.75" customHeight="1">
      <c r="A260" s="14"/>
      <c r="B260" s="14" t="s">
        <v>42</v>
      </c>
      <c r="C260" s="14"/>
      <c r="D260" s="17"/>
      <c r="E260" s="1"/>
      <c r="F260" s="1"/>
      <c r="G260" s="1"/>
      <c r="H260" s="1"/>
      <c r="I260" s="1"/>
      <c r="J260" s="1"/>
      <c r="K260" s="1"/>
      <c r="L260" s="1"/>
      <c r="M260" s="18"/>
      <c r="N260" s="17"/>
      <c r="O260" s="1"/>
      <c r="P260" s="19"/>
    </row>
    <row r="261" spans="1:16" ht="9.75" customHeight="1">
      <c r="A261" s="14"/>
      <c r="B261" s="14" t="s">
        <v>43</v>
      </c>
      <c r="C261" s="14"/>
      <c r="D261" s="17"/>
      <c r="E261" s="1"/>
      <c r="F261" s="1"/>
      <c r="G261" s="1"/>
      <c r="H261" s="1"/>
      <c r="I261" s="1"/>
      <c r="J261" s="1"/>
      <c r="K261" s="1"/>
      <c r="L261" s="1"/>
      <c r="M261" s="18"/>
      <c r="N261" s="17"/>
      <c r="O261" s="1"/>
      <c r="P261" s="19"/>
    </row>
    <row r="262" spans="1:16" ht="9.75" customHeight="1">
      <c r="A262" s="14"/>
      <c r="B262" s="14" t="s">
        <v>44</v>
      </c>
      <c r="C262" s="14">
        <v>2</v>
      </c>
      <c r="D262" s="31">
        <v>2</v>
      </c>
      <c r="E262" s="32">
        <v>2</v>
      </c>
      <c r="F262" s="32">
        <v>2</v>
      </c>
      <c r="G262" s="32">
        <v>2</v>
      </c>
      <c r="H262" s="32">
        <v>0</v>
      </c>
      <c r="I262" s="32">
        <v>0</v>
      </c>
      <c r="J262" s="32">
        <v>0</v>
      </c>
      <c r="K262" s="32">
        <v>0</v>
      </c>
      <c r="L262" s="32">
        <v>1</v>
      </c>
      <c r="M262" s="33">
        <v>1</v>
      </c>
      <c r="N262" s="17">
        <f t="shared" ref="N262:N263" si="43">MIN(D262:M262)</f>
        <v>0</v>
      </c>
      <c r="O262" s="1">
        <f t="shared" ref="O262:O263" si="44">C262-N262</f>
        <v>2</v>
      </c>
      <c r="P262" s="19">
        <f t="shared" ref="P262:P263" si="45">O262/C262</f>
        <v>1</v>
      </c>
    </row>
    <row r="263" spans="1:16" ht="9.75" customHeight="1">
      <c r="A263" s="20"/>
      <c r="B263" s="21" t="s">
        <v>45</v>
      </c>
      <c r="C263" s="21">
        <f t="shared" ref="C263:M263" si="46">SUM(C247:C262)</f>
        <v>2</v>
      </c>
      <c r="D263" s="22">
        <f t="shared" si="46"/>
        <v>2</v>
      </c>
      <c r="E263" s="23">
        <f t="shared" si="46"/>
        <v>2</v>
      </c>
      <c r="F263" s="23">
        <f t="shared" si="46"/>
        <v>2</v>
      </c>
      <c r="G263" s="23">
        <f t="shared" si="46"/>
        <v>2</v>
      </c>
      <c r="H263" s="23">
        <f t="shared" si="46"/>
        <v>0</v>
      </c>
      <c r="I263" s="23">
        <f t="shared" si="46"/>
        <v>0</v>
      </c>
      <c r="J263" s="23">
        <f t="shared" si="46"/>
        <v>0</v>
      </c>
      <c r="K263" s="23">
        <f t="shared" si="46"/>
        <v>0</v>
      </c>
      <c r="L263" s="23">
        <f t="shared" si="46"/>
        <v>1</v>
      </c>
      <c r="M263" s="24">
        <f t="shared" si="46"/>
        <v>1</v>
      </c>
      <c r="N263" s="22">
        <f t="shared" si="43"/>
        <v>0</v>
      </c>
      <c r="O263" s="23">
        <f t="shared" si="44"/>
        <v>2</v>
      </c>
      <c r="P263" s="25">
        <f t="shared" si="45"/>
        <v>1</v>
      </c>
    </row>
    <row r="264" spans="1:16" ht="9.75" customHeight="1">
      <c r="A264" s="15" t="s">
        <v>107</v>
      </c>
      <c r="B264" s="15" t="s">
        <v>29</v>
      </c>
      <c r="C264" s="14"/>
      <c r="D264" s="17"/>
      <c r="E264" s="1"/>
      <c r="F264" s="1"/>
      <c r="G264" s="1"/>
      <c r="H264" s="1"/>
      <c r="I264" s="1"/>
      <c r="J264" s="1"/>
      <c r="K264" s="1"/>
      <c r="L264" s="1"/>
      <c r="M264" s="18"/>
      <c r="N264" s="17"/>
      <c r="O264" s="1"/>
      <c r="P264" s="19"/>
    </row>
    <row r="265" spans="1:16" ht="9.75" customHeight="1">
      <c r="A265" s="14"/>
      <c r="B265" s="14" t="s">
        <v>31</v>
      </c>
      <c r="C265" s="14"/>
      <c r="D265" s="17"/>
      <c r="E265" s="1"/>
      <c r="F265" s="1"/>
      <c r="G265" s="1"/>
      <c r="H265" s="1"/>
      <c r="I265" s="1"/>
      <c r="J265" s="1"/>
      <c r="K265" s="1"/>
      <c r="L265" s="1"/>
      <c r="M265" s="18"/>
      <c r="N265" s="17"/>
      <c r="O265" s="1"/>
      <c r="P265" s="19"/>
    </row>
    <row r="266" spans="1:16" ht="9.75" customHeight="1">
      <c r="A266" s="14"/>
      <c r="B266" s="59" t="s">
        <v>34</v>
      </c>
      <c r="C266" s="59">
        <v>42</v>
      </c>
      <c r="D266" s="31">
        <v>31</v>
      </c>
      <c r="E266" s="32">
        <v>24</v>
      </c>
      <c r="F266" s="32">
        <v>13</v>
      </c>
      <c r="G266" s="32">
        <v>6</v>
      </c>
      <c r="H266" s="32">
        <v>4</v>
      </c>
      <c r="I266" s="32">
        <v>5</v>
      </c>
      <c r="J266" s="32">
        <v>7</v>
      </c>
      <c r="K266" s="32">
        <v>9</v>
      </c>
      <c r="L266" s="32">
        <v>11</v>
      </c>
      <c r="M266" s="33">
        <v>11</v>
      </c>
      <c r="N266" s="17">
        <f>MIN(D266:M266)</f>
        <v>4</v>
      </c>
      <c r="O266" s="1">
        <f>C266-N266</f>
        <v>38</v>
      </c>
      <c r="P266" s="19">
        <f>O266/C266</f>
        <v>0.90476190476190477</v>
      </c>
    </row>
    <row r="267" spans="1:16" ht="9.75" customHeight="1">
      <c r="A267" s="14"/>
      <c r="B267" s="14" t="s">
        <v>58</v>
      </c>
      <c r="C267" s="14"/>
      <c r="D267" s="17"/>
      <c r="E267" s="1"/>
      <c r="F267" s="1"/>
      <c r="G267" s="1"/>
      <c r="H267" s="1"/>
      <c r="I267" s="1"/>
      <c r="J267" s="1"/>
      <c r="K267" s="1"/>
      <c r="L267" s="1"/>
      <c r="M267" s="18"/>
      <c r="N267" s="17"/>
      <c r="O267" s="1"/>
      <c r="P267" s="19"/>
    </row>
    <row r="268" spans="1:16" ht="9.75" customHeight="1">
      <c r="A268" s="14"/>
      <c r="B268" s="14" t="s">
        <v>58</v>
      </c>
      <c r="C268" s="14"/>
      <c r="D268" s="17"/>
      <c r="E268" s="1"/>
      <c r="F268" s="1"/>
      <c r="G268" s="1"/>
      <c r="H268" s="1"/>
      <c r="I268" s="1"/>
      <c r="J268" s="1"/>
      <c r="K268" s="1"/>
      <c r="L268" s="1"/>
      <c r="M268" s="18"/>
      <c r="N268" s="17"/>
      <c r="O268" s="1"/>
      <c r="P268" s="19"/>
    </row>
    <row r="269" spans="1:16" ht="9.75" customHeight="1">
      <c r="A269" s="14"/>
      <c r="B269" s="14" t="s">
        <v>39</v>
      </c>
      <c r="C269" s="14"/>
      <c r="D269" s="17"/>
      <c r="E269" s="1"/>
      <c r="F269" s="1"/>
      <c r="G269" s="1"/>
      <c r="H269" s="1"/>
      <c r="I269" s="1"/>
      <c r="J269" s="1"/>
      <c r="K269" s="1"/>
      <c r="L269" s="1"/>
      <c r="M269" s="18"/>
      <c r="N269" s="17"/>
      <c r="O269" s="1"/>
      <c r="P269" s="19"/>
    </row>
    <row r="270" spans="1:16" ht="9.75" customHeight="1">
      <c r="A270" s="14"/>
      <c r="B270" s="14" t="s">
        <v>61</v>
      </c>
      <c r="C270" s="14"/>
      <c r="D270" s="17"/>
      <c r="E270" s="1"/>
      <c r="F270" s="1"/>
      <c r="G270" s="1"/>
      <c r="H270" s="1"/>
      <c r="I270" s="1"/>
      <c r="J270" s="1"/>
      <c r="K270" s="1"/>
      <c r="L270" s="1"/>
      <c r="M270" s="18"/>
      <c r="N270" s="17"/>
      <c r="O270" s="1"/>
      <c r="P270" s="19"/>
    </row>
    <row r="271" spans="1:16" ht="9.75" customHeight="1">
      <c r="A271" s="14"/>
      <c r="B271" s="14" t="s">
        <v>61</v>
      </c>
      <c r="C271" s="14"/>
      <c r="D271" s="17"/>
      <c r="E271" s="1"/>
      <c r="F271" s="1"/>
      <c r="G271" s="1"/>
      <c r="H271" s="1"/>
      <c r="I271" s="1"/>
      <c r="J271" s="1"/>
      <c r="K271" s="1"/>
      <c r="L271" s="1"/>
      <c r="M271" s="18"/>
      <c r="N271" s="17"/>
      <c r="O271" s="1"/>
      <c r="P271" s="19"/>
    </row>
    <row r="272" spans="1:16" ht="9.75" customHeight="1">
      <c r="A272" s="14"/>
      <c r="B272" s="14" t="s">
        <v>61</v>
      </c>
      <c r="C272" s="14"/>
      <c r="D272" s="17"/>
      <c r="E272" s="1"/>
      <c r="F272" s="1"/>
      <c r="G272" s="1"/>
      <c r="H272" s="1"/>
      <c r="I272" s="1"/>
      <c r="J272" s="1"/>
      <c r="K272" s="1"/>
      <c r="L272" s="1"/>
      <c r="M272" s="18"/>
      <c r="N272" s="17"/>
      <c r="O272" s="1"/>
      <c r="P272" s="19"/>
    </row>
    <row r="273" spans="1:16" ht="9.75" customHeight="1">
      <c r="A273" s="14"/>
      <c r="B273" s="14" t="s">
        <v>61</v>
      </c>
      <c r="C273" s="14"/>
      <c r="D273" s="17"/>
      <c r="E273" s="1"/>
      <c r="F273" s="1"/>
      <c r="G273" s="1"/>
      <c r="H273" s="1"/>
      <c r="I273" s="1"/>
      <c r="J273" s="1"/>
      <c r="K273" s="1"/>
      <c r="L273" s="1"/>
      <c r="M273" s="18"/>
      <c r="N273" s="17"/>
      <c r="O273" s="1"/>
      <c r="P273" s="19"/>
    </row>
    <row r="274" spans="1:16" ht="9.75" customHeight="1">
      <c r="A274" s="14"/>
      <c r="B274" s="14" t="s">
        <v>61</v>
      </c>
      <c r="C274" s="14"/>
      <c r="D274" s="17"/>
      <c r="E274" s="1"/>
      <c r="F274" s="1"/>
      <c r="G274" s="1"/>
      <c r="H274" s="1"/>
      <c r="I274" s="1"/>
      <c r="J274" s="1"/>
      <c r="K274" s="1"/>
      <c r="L274" s="1"/>
      <c r="M274" s="18"/>
      <c r="N274" s="17"/>
      <c r="O274" s="1"/>
      <c r="P274" s="19"/>
    </row>
    <row r="275" spans="1:16" ht="9.75" customHeight="1">
      <c r="A275" s="14"/>
      <c r="B275" s="14" t="s">
        <v>61</v>
      </c>
      <c r="C275" s="14"/>
      <c r="D275" s="17"/>
      <c r="E275" s="1"/>
      <c r="F275" s="1"/>
      <c r="G275" s="1"/>
      <c r="H275" s="1"/>
      <c r="I275" s="1"/>
      <c r="J275" s="1"/>
      <c r="K275" s="1"/>
      <c r="L275" s="1"/>
      <c r="M275" s="18"/>
      <c r="N275" s="17"/>
      <c r="O275" s="1"/>
      <c r="P275" s="19"/>
    </row>
    <row r="276" spans="1:16" ht="9.75" customHeight="1">
      <c r="A276" s="14"/>
      <c r="B276" s="14" t="s">
        <v>41</v>
      </c>
      <c r="C276" s="14">
        <v>2</v>
      </c>
      <c r="D276" s="31">
        <v>2</v>
      </c>
      <c r="E276" s="32">
        <v>2</v>
      </c>
      <c r="F276" s="32">
        <v>2</v>
      </c>
      <c r="G276" s="32">
        <v>2</v>
      </c>
      <c r="H276" s="32">
        <v>2</v>
      </c>
      <c r="I276" s="32">
        <v>2</v>
      </c>
      <c r="J276" s="32">
        <v>2</v>
      </c>
      <c r="K276" s="32">
        <v>1</v>
      </c>
      <c r="L276" s="32">
        <v>1</v>
      </c>
      <c r="M276" s="33">
        <v>1</v>
      </c>
      <c r="N276" s="17">
        <f>MIN(D276:M276)</f>
        <v>1</v>
      </c>
      <c r="O276" s="1">
        <f>C276-N276</f>
        <v>1</v>
      </c>
      <c r="P276" s="19">
        <f>O276/C276</f>
        <v>0.5</v>
      </c>
    </row>
    <row r="277" spans="1:16" ht="9.75" customHeight="1">
      <c r="A277" s="14"/>
      <c r="B277" s="14" t="s">
        <v>42</v>
      </c>
      <c r="C277" s="14"/>
      <c r="D277" s="17"/>
      <c r="E277" s="1"/>
      <c r="F277" s="1"/>
      <c r="G277" s="1"/>
      <c r="H277" s="1"/>
      <c r="I277" s="1"/>
      <c r="J277" s="1"/>
      <c r="K277" s="1"/>
      <c r="L277" s="1"/>
      <c r="M277" s="18"/>
      <c r="N277" s="17"/>
      <c r="O277" s="1"/>
      <c r="P277" s="19"/>
    </row>
    <row r="278" spans="1:16" ht="9.75" customHeight="1">
      <c r="A278" s="14"/>
      <c r="B278" s="14" t="s">
        <v>43</v>
      </c>
      <c r="C278" s="14"/>
      <c r="D278" s="17"/>
      <c r="E278" s="1"/>
      <c r="F278" s="1"/>
      <c r="G278" s="1"/>
      <c r="H278" s="1"/>
      <c r="I278" s="1"/>
      <c r="J278" s="1"/>
      <c r="K278" s="1"/>
      <c r="L278" s="1"/>
      <c r="M278" s="18"/>
      <c r="N278" s="17"/>
      <c r="O278" s="1"/>
      <c r="P278" s="19"/>
    </row>
    <row r="279" spans="1:16" ht="9.75" customHeight="1">
      <c r="A279" s="14"/>
      <c r="B279" s="14" t="s">
        <v>44</v>
      </c>
      <c r="C279" s="14"/>
      <c r="D279" s="17"/>
      <c r="E279" s="1"/>
      <c r="F279" s="1"/>
      <c r="G279" s="1"/>
      <c r="H279" s="1"/>
      <c r="I279" s="1"/>
      <c r="J279" s="1"/>
      <c r="K279" s="1"/>
      <c r="L279" s="1"/>
      <c r="M279" s="18"/>
      <c r="N279" s="17"/>
      <c r="O279" s="1"/>
      <c r="P279" s="19"/>
    </row>
    <row r="280" spans="1:16" ht="9.75" customHeight="1">
      <c r="A280" s="20"/>
      <c r="B280" s="21" t="s">
        <v>45</v>
      </c>
      <c r="C280" s="21">
        <f t="shared" ref="C280:M280" si="47">SUM(C264:C279)</f>
        <v>44</v>
      </c>
      <c r="D280" s="22">
        <f t="shared" si="47"/>
        <v>33</v>
      </c>
      <c r="E280" s="23">
        <f t="shared" si="47"/>
        <v>26</v>
      </c>
      <c r="F280" s="23">
        <f t="shared" si="47"/>
        <v>15</v>
      </c>
      <c r="G280" s="23">
        <f t="shared" si="47"/>
        <v>8</v>
      </c>
      <c r="H280" s="23">
        <f t="shared" si="47"/>
        <v>6</v>
      </c>
      <c r="I280" s="23">
        <f t="shared" si="47"/>
        <v>7</v>
      </c>
      <c r="J280" s="23">
        <f t="shared" si="47"/>
        <v>9</v>
      </c>
      <c r="K280" s="23">
        <f t="shared" si="47"/>
        <v>10</v>
      </c>
      <c r="L280" s="23">
        <f t="shared" si="47"/>
        <v>12</v>
      </c>
      <c r="M280" s="24">
        <f t="shared" si="47"/>
        <v>12</v>
      </c>
      <c r="N280" s="22">
        <f>MIN(D280:M280)</f>
        <v>6</v>
      </c>
      <c r="O280" s="23">
        <f>C280-N280</f>
        <v>38</v>
      </c>
      <c r="P280" s="25">
        <f>O280/C280</f>
        <v>0.86363636363636365</v>
      </c>
    </row>
    <row r="281" spans="1:16" ht="9.75" customHeight="1">
      <c r="A281" s="15" t="s">
        <v>109</v>
      </c>
      <c r="B281" s="15" t="s">
        <v>29</v>
      </c>
      <c r="C281" s="15"/>
      <c r="D281" s="16"/>
      <c r="E281" s="27"/>
      <c r="F281" s="27"/>
      <c r="G281" s="27"/>
      <c r="H281" s="27"/>
      <c r="I281" s="27"/>
      <c r="J281" s="27"/>
      <c r="K281" s="27"/>
      <c r="L281" s="27"/>
      <c r="M281" s="28"/>
      <c r="N281" s="16"/>
      <c r="O281" s="27"/>
      <c r="P281" s="29"/>
    </row>
    <row r="282" spans="1:16" ht="9.75" customHeight="1">
      <c r="A282" s="14"/>
      <c r="B282" s="14" t="s">
        <v>31</v>
      </c>
      <c r="C282" s="14"/>
      <c r="D282" s="17"/>
      <c r="E282" s="1"/>
      <c r="F282" s="1"/>
      <c r="G282" s="1"/>
      <c r="H282" s="1"/>
      <c r="I282" s="1"/>
      <c r="J282" s="1"/>
      <c r="K282" s="1"/>
      <c r="L282" s="1"/>
      <c r="M282" s="18"/>
      <c r="N282" s="17"/>
      <c r="O282" s="1"/>
      <c r="P282" s="19"/>
    </row>
    <row r="283" spans="1:16" ht="9.75" customHeight="1">
      <c r="A283" s="14"/>
      <c r="B283" s="14" t="s">
        <v>34</v>
      </c>
      <c r="C283" s="14"/>
      <c r="D283" s="17"/>
      <c r="E283" s="1"/>
      <c r="F283" s="1"/>
      <c r="G283" s="1"/>
      <c r="H283" s="1"/>
      <c r="I283" s="1"/>
      <c r="J283" s="1"/>
      <c r="K283" s="1"/>
      <c r="L283" s="1"/>
      <c r="M283" s="18"/>
      <c r="N283" s="17"/>
      <c r="O283" s="1"/>
      <c r="P283" s="19"/>
    </row>
    <row r="284" spans="1:16" ht="9.75" customHeight="1">
      <c r="A284" s="14"/>
      <c r="B284" s="14" t="s">
        <v>58</v>
      </c>
      <c r="C284" s="14"/>
      <c r="D284" s="17"/>
      <c r="E284" s="1"/>
      <c r="F284" s="1"/>
      <c r="G284" s="1"/>
      <c r="H284" s="1"/>
      <c r="I284" s="1"/>
      <c r="J284" s="1"/>
      <c r="K284" s="1"/>
      <c r="L284" s="1"/>
      <c r="M284" s="18"/>
      <c r="N284" s="17"/>
      <c r="O284" s="1"/>
      <c r="P284" s="19"/>
    </row>
    <row r="285" spans="1:16" ht="9.75" customHeight="1">
      <c r="A285" s="14"/>
      <c r="B285" s="14" t="s">
        <v>58</v>
      </c>
      <c r="C285" s="14"/>
      <c r="D285" s="17"/>
      <c r="E285" s="1"/>
      <c r="F285" s="1"/>
      <c r="G285" s="1"/>
      <c r="H285" s="1"/>
      <c r="I285" s="1"/>
      <c r="J285" s="1"/>
      <c r="K285" s="1"/>
      <c r="L285" s="1"/>
      <c r="M285" s="18"/>
      <c r="N285" s="17"/>
      <c r="O285" s="1"/>
      <c r="P285" s="19"/>
    </row>
    <row r="286" spans="1:16" ht="9.75" customHeight="1">
      <c r="A286" s="14"/>
      <c r="B286" s="14" t="s">
        <v>39</v>
      </c>
      <c r="C286" s="14"/>
      <c r="D286" s="17"/>
      <c r="E286" s="1"/>
      <c r="F286" s="1"/>
      <c r="G286" s="1"/>
      <c r="H286" s="1"/>
      <c r="I286" s="1"/>
      <c r="J286" s="1"/>
      <c r="K286" s="1"/>
      <c r="L286" s="1"/>
      <c r="M286" s="18"/>
      <c r="N286" s="17"/>
      <c r="O286" s="1"/>
      <c r="P286" s="19"/>
    </row>
    <row r="287" spans="1:16" ht="9.75" customHeight="1">
      <c r="A287" s="14"/>
      <c r="B287" s="14" t="s">
        <v>111</v>
      </c>
      <c r="C287" s="14">
        <v>258</v>
      </c>
      <c r="D287" s="31">
        <v>251</v>
      </c>
      <c r="E287" s="32">
        <v>230</v>
      </c>
      <c r="F287" s="32">
        <v>192</v>
      </c>
      <c r="G287" s="32">
        <v>159</v>
      </c>
      <c r="H287" s="32">
        <v>148</v>
      </c>
      <c r="I287" s="32">
        <v>130</v>
      </c>
      <c r="J287" s="32">
        <v>124</v>
      </c>
      <c r="K287" s="32">
        <v>126</v>
      </c>
      <c r="L287" s="32">
        <v>149</v>
      </c>
      <c r="M287" s="33">
        <v>159</v>
      </c>
      <c r="N287" s="17">
        <f t="shared" ref="N287:N288" si="48">MIN(D287:M287)</f>
        <v>124</v>
      </c>
      <c r="O287" s="1">
        <f t="shared" ref="O287:O288" si="49">C287-N287</f>
        <v>134</v>
      </c>
      <c r="P287" s="19">
        <f t="shared" ref="P287:P288" si="50">O287/C287</f>
        <v>0.51937984496124034</v>
      </c>
    </row>
    <row r="288" spans="1:16" ht="9.75" customHeight="1">
      <c r="A288" s="14"/>
      <c r="B288" s="14" t="s">
        <v>60</v>
      </c>
      <c r="C288" s="30">
        <v>2</v>
      </c>
      <c r="D288" s="31">
        <v>2</v>
      </c>
      <c r="E288" s="32">
        <v>2</v>
      </c>
      <c r="F288" s="32">
        <v>1</v>
      </c>
      <c r="G288" s="32">
        <v>1</v>
      </c>
      <c r="H288" s="32">
        <v>1</v>
      </c>
      <c r="I288" s="32">
        <v>2</v>
      </c>
      <c r="J288" s="32">
        <v>2</v>
      </c>
      <c r="K288" s="32">
        <v>2</v>
      </c>
      <c r="L288" s="32">
        <v>2</v>
      </c>
      <c r="M288" s="33">
        <v>2</v>
      </c>
      <c r="N288" s="17">
        <f t="shared" si="48"/>
        <v>1</v>
      </c>
      <c r="O288" s="1">
        <f t="shared" si="49"/>
        <v>1</v>
      </c>
      <c r="P288" s="19">
        <f t="shared" si="50"/>
        <v>0.5</v>
      </c>
    </row>
    <row r="289" spans="1:16" ht="9.75" customHeight="1">
      <c r="A289" s="14"/>
      <c r="B289" s="14" t="s">
        <v>61</v>
      </c>
      <c r="C289" s="14"/>
      <c r="D289" s="17"/>
      <c r="E289" s="1"/>
      <c r="F289" s="1"/>
      <c r="G289" s="1"/>
      <c r="H289" s="1"/>
      <c r="I289" s="1"/>
      <c r="J289" s="1"/>
      <c r="K289" s="1"/>
      <c r="L289" s="1"/>
      <c r="M289" s="18"/>
      <c r="N289" s="17"/>
      <c r="O289" s="1"/>
      <c r="P289" s="19"/>
    </row>
    <row r="290" spans="1:16" ht="9.75" customHeight="1">
      <c r="A290" s="14"/>
      <c r="B290" s="14" t="s">
        <v>61</v>
      </c>
      <c r="C290" s="14"/>
      <c r="D290" s="17"/>
      <c r="E290" s="1"/>
      <c r="F290" s="1"/>
      <c r="G290" s="1"/>
      <c r="H290" s="1"/>
      <c r="I290" s="1"/>
      <c r="J290" s="1"/>
      <c r="K290" s="1"/>
      <c r="L290" s="1"/>
      <c r="M290" s="18"/>
      <c r="N290" s="17"/>
      <c r="O290" s="1"/>
      <c r="P290" s="19"/>
    </row>
    <row r="291" spans="1:16" ht="9.75" customHeight="1">
      <c r="A291" s="14"/>
      <c r="B291" s="14" t="s">
        <v>61</v>
      </c>
      <c r="C291" s="14"/>
      <c r="D291" s="17"/>
      <c r="E291" s="1"/>
      <c r="F291" s="1"/>
      <c r="G291" s="1"/>
      <c r="H291" s="1"/>
      <c r="I291" s="1"/>
      <c r="J291" s="1"/>
      <c r="K291" s="1"/>
      <c r="L291" s="1"/>
      <c r="M291" s="18"/>
      <c r="N291" s="17"/>
      <c r="O291" s="1"/>
      <c r="P291" s="19"/>
    </row>
    <row r="292" spans="1:16" ht="9.75" customHeight="1">
      <c r="A292" s="14"/>
      <c r="B292" s="14" t="s">
        <v>61</v>
      </c>
      <c r="C292" s="14"/>
      <c r="D292" s="17"/>
      <c r="E292" s="1"/>
      <c r="F292" s="1"/>
      <c r="G292" s="1"/>
      <c r="H292" s="1"/>
      <c r="I292" s="1"/>
      <c r="J292" s="1"/>
      <c r="K292" s="1"/>
      <c r="L292" s="1"/>
      <c r="M292" s="18"/>
      <c r="N292" s="17"/>
      <c r="O292" s="1"/>
      <c r="P292" s="19"/>
    </row>
    <row r="293" spans="1:16" ht="9.75" customHeight="1">
      <c r="A293" s="14"/>
      <c r="B293" s="14" t="s">
        <v>41</v>
      </c>
      <c r="C293" s="14">
        <v>9</v>
      </c>
      <c r="D293" s="31">
        <v>9</v>
      </c>
      <c r="E293" s="32">
        <v>9</v>
      </c>
      <c r="F293" s="32">
        <v>9</v>
      </c>
      <c r="G293" s="32">
        <v>6</v>
      </c>
      <c r="H293" s="32">
        <v>6</v>
      </c>
      <c r="I293" s="32">
        <v>2</v>
      </c>
      <c r="J293" s="32">
        <v>3</v>
      </c>
      <c r="K293" s="32">
        <v>5</v>
      </c>
      <c r="L293" s="32">
        <v>6</v>
      </c>
      <c r="M293" s="33">
        <v>6</v>
      </c>
      <c r="N293" s="17">
        <f>MIN(D293:M293)</f>
        <v>2</v>
      </c>
      <c r="O293" s="1">
        <f>C293-N293</f>
        <v>7</v>
      </c>
      <c r="P293" s="19">
        <f>O293/C293</f>
        <v>0.77777777777777779</v>
      </c>
    </row>
    <row r="294" spans="1:16" ht="9.75" customHeight="1">
      <c r="A294" s="14"/>
      <c r="B294" s="14" t="s">
        <v>42</v>
      </c>
      <c r="C294" s="14"/>
      <c r="D294" s="17"/>
      <c r="E294" s="1"/>
      <c r="F294" s="1"/>
      <c r="G294" s="1"/>
      <c r="H294" s="1"/>
      <c r="I294" s="1"/>
      <c r="J294" s="1"/>
      <c r="K294" s="1"/>
      <c r="L294" s="1"/>
      <c r="M294" s="18"/>
      <c r="N294" s="17"/>
      <c r="O294" s="1"/>
      <c r="P294" s="19"/>
    </row>
    <row r="295" spans="1:16" ht="9.75" customHeight="1">
      <c r="A295" s="14"/>
      <c r="B295" s="14" t="s">
        <v>43</v>
      </c>
      <c r="C295" s="14"/>
      <c r="D295" s="17"/>
      <c r="E295" s="1"/>
      <c r="F295" s="1"/>
      <c r="G295" s="1"/>
      <c r="H295" s="1"/>
      <c r="I295" s="1"/>
      <c r="J295" s="1"/>
      <c r="K295" s="1"/>
      <c r="L295" s="1"/>
      <c r="M295" s="18"/>
      <c r="N295" s="17"/>
      <c r="O295" s="1"/>
      <c r="P295" s="19"/>
    </row>
    <row r="296" spans="1:16" ht="9.75" customHeight="1">
      <c r="A296" s="14"/>
      <c r="B296" s="14" t="s">
        <v>44</v>
      </c>
      <c r="C296" s="14"/>
      <c r="D296" s="17"/>
      <c r="E296" s="1"/>
      <c r="F296" s="1"/>
      <c r="G296" s="1"/>
      <c r="H296" s="1"/>
      <c r="I296" s="1"/>
      <c r="J296" s="1"/>
      <c r="K296" s="1"/>
      <c r="L296" s="1"/>
      <c r="M296" s="18"/>
      <c r="N296" s="17"/>
      <c r="O296" s="1"/>
      <c r="P296" s="19"/>
    </row>
    <row r="297" spans="1:16" ht="9.75" customHeight="1">
      <c r="A297" s="20"/>
      <c r="B297" s="21" t="s">
        <v>45</v>
      </c>
      <c r="C297" s="21">
        <f t="shared" ref="C297:M297" si="51">SUM(C281:C296)</f>
        <v>269</v>
      </c>
      <c r="D297" s="22">
        <f t="shared" si="51"/>
        <v>262</v>
      </c>
      <c r="E297" s="23">
        <f t="shared" si="51"/>
        <v>241</v>
      </c>
      <c r="F297" s="23">
        <f t="shared" si="51"/>
        <v>202</v>
      </c>
      <c r="G297" s="23">
        <f t="shared" si="51"/>
        <v>166</v>
      </c>
      <c r="H297" s="23">
        <f t="shared" si="51"/>
        <v>155</v>
      </c>
      <c r="I297" s="23">
        <f t="shared" si="51"/>
        <v>134</v>
      </c>
      <c r="J297" s="23">
        <f t="shared" si="51"/>
        <v>129</v>
      </c>
      <c r="K297" s="23">
        <f t="shared" si="51"/>
        <v>133</v>
      </c>
      <c r="L297" s="23">
        <f t="shared" si="51"/>
        <v>157</v>
      </c>
      <c r="M297" s="24">
        <f t="shared" si="51"/>
        <v>167</v>
      </c>
      <c r="N297" s="22">
        <f>MIN(D297:M297)</f>
        <v>129</v>
      </c>
      <c r="O297" s="23">
        <f>C297-N297</f>
        <v>140</v>
      </c>
      <c r="P297" s="25">
        <f>O297/C297</f>
        <v>0.5204460966542751</v>
      </c>
    </row>
    <row r="298" spans="1:16" ht="9.75" customHeight="1">
      <c r="A298" s="15" t="s">
        <v>113</v>
      </c>
      <c r="B298" s="15" t="s">
        <v>29</v>
      </c>
      <c r="C298" s="15"/>
      <c r="D298" s="16"/>
      <c r="E298" s="27"/>
      <c r="F298" s="27"/>
      <c r="G298" s="27"/>
      <c r="H298" s="27"/>
      <c r="I298" s="27"/>
      <c r="J298" s="27"/>
      <c r="K298" s="27"/>
      <c r="L298" s="27"/>
      <c r="M298" s="28"/>
      <c r="N298" s="16"/>
      <c r="O298" s="27"/>
      <c r="P298" s="29"/>
    </row>
    <row r="299" spans="1:16" ht="9.75" customHeight="1">
      <c r="A299" s="14"/>
      <c r="B299" s="14" t="s">
        <v>31</v>
      </c>
      <c r="C299" s="14"/>
      <c r="D299" s="17"/>
      <c r="E299" s="1"/>
      <c r="F299" s="1"/>
      <c r="G299" s="1"/>
      <c r="H299" s="1"/>
      <c r="I299" s="1"/>
      <c r="J299" s="1"/>
      <c r="K299" s="1"/>
      <c r="L299" s="1"/>
      <c r="M299" s="18"/>
      <c r="N299" s="17"/>
      <c r="O299" s="1"/>
      <c r="P299" s="19"/>
    </row>
    <row r="300" spans="1:16" ht="9.75" customHeight="1">
      <c r="A300" s="14"/>
      <c r="B300" s="14" t="s">
        <v>34</v>
      </c>
      <c r="C300" s="14">
        <v>71</v>
      </c>
      <c r="D300" s="31">
        <v>49</v>
      </c>
      <c r="E300" s="32">
        <v>36</v>
      </c>
      <c r="F300" s="32">
        <v>22</v>
      </c>
      <c r="G300" s="32">
        <v>21</v>
      </c>
      <c r="H300" s="32">
        <v>18</v>
      </c>
      <c r="I300" s="32">
        <v>17</v>
      </c>
      <c r="J300" s="32">
        <v>20</v>
      </c>
      <c r="K300" s="32">
        <v>22</v>
      </c>
      <c r="L300" s="32">
        <v>20</v>
      </c>
      <c r="M300" s="33">
        <v>26</v>
      </c>
      <c r="N300" s="17">
        <f>MIN(D300:M300)</f>
        <v>17</v>
      </c>
      <c r="O300" s="1">
        <f>C300-N300</f>
        <v>54</v>
      </c>
      <c r="P300" s="19">
        <f>O300/C300</f>
        <v>0.76056338028169013</v>
      </c>
    </row>
    <row r="301" spans="1:16" ht="9.75" customHeight="1">
      <c r="A301" s="14"/>
      <c r="B301" s="14" t="s">
        <v>58</v>
      </c>
      <c r="C301" s="14"/>
      <c r="D301" s="17"/>
      <c r="E301" s="1"/>
      <c r="F301" s="1"/>
      <c r="G301" s="1"/>
      <c r="H301" s="1"/>
      <c r="I301" s="1"/>
      <c r="J301" s="1"/>
      <c r="K301" s="1"/>
      <c r="L301" s="1"/>
      <c r="M301" s="18"/>
      <c r="N301" s="17"/>
      <c r="O301" s="1"/>
      <c r="P301" s="19"/>
    </row>
    <row r="302" spans="1:16" ht="9.75" customHeight="1">
      <c r="A302" s="14"/>
      <c r="B302" s="14" t="s">
        <v>58</v>
      </c>
      <c r="C302" s="14"/>
      <c r="D302" s="17"/>
      <c r="E302" s="1"/>
      <c r="F302" s="1"/>
      <c r="G302" s="1"/>
      <c r="H302" s="1"/>
      <c r="I302" s="1"/>
      <c r="J302" s="1"/>
      <c r="K302" s="1"/>
      <c r="L302" s="1"/>
      <c r="M302" s="18"/>
      <c r="N302" s="17"/>
      <c r="O302" s="1"/>
      <c r="P302" s="19"/>
    </row>
    <row r="303" spans="1:16" ht="9.75" customHeight="1">
      <c r="A303" s="14"/>
      <c r="B303" s="14" t="s">
        <v>39</v>
      </c>
      <c r="C303" s="14"/>
      <c r="D303" s="17"/>
      <c r="E303" s="1"/>
      <c r="F303" s="1"/>
      <c r="G303" s="1"/>
      <c r="H303" s="1"/>
      <c r="I303" s="1"/>
      <c r="J303" s="1"/>
      <c r="K303" s="1"/>
      <c r="L303" s="1"/>
      <c r="M303" s="18"/>
      <c r="N303" s="17"/>
      <c r="O303" s="1"/>
      <c r="P303" s="19"/>
    </row>
    <row r="304" spans="1:16" ht="9.75" customHeight="1">
      <c r="A304" s="14"/>
      <c r="B304" s="14" t="s">
        <v>61</v>
      </c>
      <c r="C304" s="14"/>
      <c r="D304" s="17"/>
      <c r="E304" s="1"/>
      <c r="F304" s="1"/>
      <c r="G304" s="1"/>
      <c r="H304" s="1"/>
      <c r="I304" s="1"/>
      <c r="J304" s="1"/>
      <c r="K304" s="1"/>
      <c r="L304" s="1"/>
      <c r="M304" s="18"/>
      <c r="N304" s="17"/>
      <c r="O304" s="1"/>
      <c r="P304" s="19"/>
    </row>
    <row r="305" spans="1:16" ht="9.75" customHeight="1">
      <c r="A305" s="14"/>
      <c r="B305" s="14" t="s">
        <v>61</v>
      </c>
      <c r="C305" s="14"/>
      <c r="D305" s="17"/>
      <c r="E305" s="1"/>
      <c r="F305" s="1"/>
      <c r="G305" s="1"/>
      <c r="H305" s="1"/>
      <c r="I305" s="1"/>
      <c r="J305" s="1"/>
      <c r="K305" s="1"/>
      <c r="L305" s="1"/>
      <c r="M305" s="18"/>
      <c r="N305" s="17"/>
      <c r="O305" s="1"/>
      <c r="P305" s="19"/>
    </row>
    <row r="306" spans="1:16" ht="9.75" customHeight="1">
      <c r="A306" s="14"/>
      <c r="B306" s="14" t="s">
        <v>61</v>
      </c>
      <c r="C306" s="14"/>
      <c r="D306" s="17"/>
      <c r="E306" s="1"/>
      <c r="F306" s="1"/>
      <c r="G306" s="1"/>
      <c r="H306" s="1"/>
      <c r="I306" s="1"/>
      <c r="J306" s="1"/>
      <c r="K306" s="1"/>
      <c r="L306" s="1"/>
      <c r="M306" s="18"/>
      <c r="N306" s="17"/>
      <c r="O306" s="1"/>
      <c r="P306" s="19"/>
    </row>
    <row r="307" spans="1:16" ht="9.75" customHeight="1">
      <c r="A307" s="14"/>
      <c r="B307" s="14" t="s">
        <v>61</v>
      </c>
      <c r="C307" s="14"/>
      <c r="D307" s="17"/>
      <c r="E307" s="1"/>
      <c r="F307" s="1"/>
      <c r="G307" s="1"/>
      <c r="H307" s="1"/>
      <c r="I307" s="1"/>
      <c r="J307" s="1"/>
      <c r="K307" s="1"/>
      <c r="L307" s="1"/>
      <c r="M307" s="18"/>
      <c r="N307" s="17"/>
      <c r="O307" s="1"/>
      <c r="P307" s="19"/>
    </row>
    <row r="308" spans="1:16" ht="9.75" customHeight="1">
      <c r="A308" s="14"/>
      <c r="B308" s="14" t="s">
        <v>61</v>
      </c>
      <c r="C308" s="14"/>
      <c r="D308" s="17"/>
      <c r="E308" s="1"/>
      <c r="F308" s="1"/>
      <c r="G308" s="1"/>
      <c r="H308" s="1"/>
      <c r="I308" s="1"/>
      <c r="J308" s="1"/>
      <c r="K308" s="1"/>
      <c r="L308" s="1"/>
      <c r="M308" s="18"/>
      <c r="N308" s="17"/>
      <c r="O308" s="1"/>
      <c r="P308" s="19"/>
    </row>
    <row r="309" spans="1:16" ht="9.75" customHeight="1">
      <c r="A309" s="14"/>
      <c r="B309" s="14" t="s">
        <v>61</v>
      </c>
      <c r="C309" s="14"/>
      <c r="D309" s="17"/>
      <c r="E309" s="1"/>
      <c r="F309" s="1"/>
      <c r="G309" s="1"/>
      <c r="H309" s="1"/>
      <c r="I309" s="1"/>
      <c r="J309" s="1"/>
      <c r="K309" s="1"/>
      <c r="L309" s="1"/>
      <c r="M309" s="18"/>
      <c r="N309" s="17"/>
      <c r="O309" s="1"/>
      <c r="P309" s="19"/>
    </row>
    <row r="310" spans="1:16" ht="9.75" customHeight="1">
      <c r="A310" s="14"/>
      <c r="B310" s="14" t="s">
        <v>41</v>
      </c>
      <c r="C310" s="14"/>
      <c r="D310" s="17"/>
      <c r="E310" s="1"/>
      <c r="F310" s="1"/>
      <c r="G310" s="1"/>
      <c r="H310" s="1"/>
      <c r="I310" s="1"/>
      <c r="J310" s="1"/>
      <c r="K310" s="1"/>
      <c r="L310" s="1"/>
      <c r="M310" s="18"/>
      <c r="N310" s="17"/>
      <c r="O310" s="1"/>
      <c r="P310" s="19"/>
    </row>
    <row r="311" spans="1:16" ht="9.75" customHeight="1">
      <c r="A311" s="14"/>
      <c r="B311" s="14" t="s">
        <v>42</v>
      </c>
      <c r="C311" s="14"/>
      <c r="D311" s="17"/>
      <c r="E311" s="1"/>
      <c r="F311" s="1"/>
      <c r="G311" s="1"/>
      <c r="H311" s="1"/>
      <c r="I311" s="1"/>
      <c r="J311" s="1"/>
      <c r="K311" s="1"/>
      <c r="L311" s="1"/>
      <c r="M311" s="18"/>
      <c r="N311" s="17"/>
      <c r="O311" s="1"/>
      <c r="P311" s="19"/>
    </row>
    <row r="312" spans="1:16" ht="9.75" customHeight="1">
      <c r="A312" s="14"/>
      <c r="B312" s="14" t="s">
        <v>43</v>
      </c>
      <c r="C312" s="14"/>
      <c r="D312" s="17"/>
      <c r="E312" s="1"/>
      <c r="F312" s="1"/>
      <c r="G312" s="1"/>
      <c r="H312" s="1"/>
      <c r="I312" s="1"/>
      <c r="J312" s="1"/>
      <c r="K312" s="1"/>
      <c r="L312" s="1"/>
      <c r="M312" s="18"/>
      <c r="N312" s="17"/>
      <c r="O312" s="1"/>
      <c r="P312" s="19"/>
    </row>
    <row r="313" spans="1:16" ht="9.75" customHeight="1">
      <c r="A313" s="14"/>
      <c r="B313" s="14" t="s">
        <v>44</v>
      </c>
      <c r="C313" s="14"/>
      <c r="D313" s="17"/>
      <c r="E313" s="1"/>
      <c r="F313" s="1"/>
      <c r="G313" s="1"/>
      <c r="H313" s="1"/>
      <c r="I313" s="1"/>
      <c r="J313" s="1"/>
      <c r="K313" s="1"/>
      <c r="L313" s="1"/>
      <c r="M313" s="18"/>
      <c r="N313" s="17"/>
      <c r="O313" s="1"/>
      <c r="P313" s="19"/>
    </row>
    <row r="314" spans="1:16" ht="9.75" customHeight="1">
      <c r="A314" s="20"/>
      <c r="B314" s="21" t="s">
        <v>45</v>
      </c>
      <c r="C314" s="21">
        <f t="shared" ref="C314:M314" si="52">SUM(C298:C313)</f>
        <v>71</v>
      </c>
      <c r="D314" s="22">
        <f t="shared" si="52"/>
        <v>49</v>
      </c>
      <c r="E314" s="23">
        <f t="shared" si="52"/>
        <v>36</v>
      </c>
      <c r="F314" s="23">
        <f t="shared" si="52"/>
        <v>22</v>
      </c>
      <c r="G314" s="23">
        <f t="shared" si="52"/>
        <v>21</v>
      </c>
      <c r="H314" s="23">
        <f t="shared" si="52"/>
        <v>18</v>
      </c>
      <c r="I314" s="23">
        <f t="shared" si="52"/>
        <v>17</v>
      </c>
      <c r="J314" s="23">
        <f t="shared" si="52"/>
        <v>20</v>
      </c>
      <c r="K314" s="23">
        <f t="shared" si="52"/>
        <v>22</v>
      </c>
      <c r="L314" s="23">
        <f t="shared" si="52"/>
        <v>20</v>
      </c>
      <c r="M314" s="24">
        <f t="shared" si="52"/>
        <v>26</v>
      </c>
      <c r="N314" s="22">
        <f>MIN(D314:M314)</f>
        <v>17</v>
      </c>
      <c r="O314" s="23">
        <f>C314-N314</f>
        <v>54</v>
      </c>
      <c r="P314" s="25">
        <f>O314/C314</f>
        <v>0.76056338028169013</v>
      </c>
    </row>
    <row r="315" spans="1:16" ht="10.5" customHeight="1">
      <c r="A315" s="15" t="s">
        <v>114</v>
      </c>
      <c r="B315" s="15" t="s">
        <v>29</v>
      </c>
      <c r="C315" s="15"/>
      <c r="D315" s="16"/>
      <c r="E315" s="27"/>
      <c r="F315" s="27"/>
      <c r="G315" s="27"/>
      <c r="H315" s="27"/>
      <c r="I315" s="27"/>
      <c r="J315" s="27"/>
      <c r="K315" s="27"/>
      <c r="L315" s="27"/>
      <c r="M315" s="28"/>
      <c r="N315" s="16"/>
      <c r="O315" s="27"/>
      <c r="P315" s="29"/>
    </row>
    <row r="316" spans="1:16" ht="9.75" customHeight="1">
      <c r="A316" s="14"/>
      <c r="B316" s="14" t="s">
        <v>31</v>
      </c>
      <c r="C316" s="14"/>
      <c r="D316" s="17"/>
      <c r="E316" s="1"/>
      <c r="F316" s="1"/>
      <c r="G316" s="1"/>
      <c r="H316" s="1"/>
      <c r="I316" s="1"/>
      <c r="J316" s="1"/>
      <c r="K316" s="1"/>
      <c r="L316" s="1"/>
      <c r="M316" s="18"/>
      <c r="N316" s="17"/>
      <c r="O316" s="1"/>
      <c r="P316" s="19"/>
    </row>
    <row r="317" spans="1:16" ht="9.75" customHeight="1">
      <c r="A317" s="14"/>
      <c r="B317" s="14" t="s">
        <v>34</v>
      </c>
      <c r="C317" s="14"/>
      <c r="D317" s="17"/>
      <c r="E317" s="1"/>
      <c r="F317" s="1"/>
      <c r="G317" s="1"/>
      <c r="H317" s="1"/>
      <c r="I317" s="1"/>
      <c r="J317" s="1"/>
      <c r="K317" s="1"/>
      <c r="L317" s="1"/>
      <c r="M317" s="18"/>
      <c r="N317" s="17"/>
      <c r="O317" s="1"/>
      <c r="P317" s="19"/>
    </row>
    <row r="318" spans="1:16" ht="9.75" customHeight="1">
      <c r="A318" s="14"/>
      <c r="B318" s="14" t="s">
        <v>58</v>
      </c>
      <c r="C318" s="14"/>
      <c r="D318" s="17"/>
      <c r="E318" s="1"/>
      <c r="F318" s="1"/>
      <c r="G318" s="1"/>
      <c r="H318" s="1"/>
      <c r="I318" s="1"/>
      <c r="J318" s="1"/>
      <c r="K318" s="1"/>
      <c r="L318" s="1"/>
      <c r="M318" s="18"/>
      <c r="N318" s="17"/>
      <c r="O318" s="1"/>
      <c r="P318" s="19"/>
    </row>
    <row r="319" spans="1:16" ht="9.75" customHeight="1">
      <c r="A319" s="14"/>
      <c r="B319" s="14" t="s">
        <v>58</v>
      </c>
      <c r="C319" s="14"/>
      <c r="D319" s="17"/>
      <c r="E319" s="1"/>
      <c r="F319" s="1"/>
      <c r="G319" s="1"/>
      <c r="H319" s="1"/>
      <c r="I319" s="1"/>
      <c r="J319" s="1"/>
      <c r="K319" s="1"/>
      <c r="L319" s="1"/>
      <c r="M319" s="18"/>
      <c r="N319" s="17"/>
      <c r="O319" s="1"/>
      <c r="P319" s="19"/>
    </row>
    <row r="320" spans="1:16" ht="9.75" customHeight="1">
      <c r="A320" s="14"/>
      <c r="B320" s="14" t="s">
        <v>39</v>
      </c>
      <c r="C320" s="14">
        <v>2</v>
      </c>
      <c r="D320" s="31">
        <v>2</v>
      </c>
      <c r="E320" s="32">
        <v>0</v>
      </c>
      <c r="F320" s="32">
        <v>1</v>
      </c>
      <c r="G320" s="32">
        <v>0</v>
      </c>
      <c r="H320" s="32">
        <v>0</v>
      </c>
      <c r="I320" s="32">
        <v>0</v>
      </c>
      <c r="J320" s="32">
        <v>0</v>
      </c>
      <c r="K320" s="32">
        <v>0</v>
      </c>
      <c r="L320" s="32">
        <v>0</v>
      </c>
      <c r="M320" s="33">
        <v>0</v>
      </c>
      <c r="N320" s="17">
        <f>MIN(D320:M320)</f>
        <v>0</v>
      </c>
      <c r="O320" s="1">
        <f>C320-N320</f>
        <v>2</v>
      </c>
      <c r="P320" s="19">
        <f>O320/C320</f>
        <v>1</v>
      </c>
    </row>
    <row r="321" spans="1:16" ht="9.75" customHeight="1">
      <c r="A321" s="14"/>
      <c r="B321" s="14" t="s">
        <v>61</v>
      </c>
      <c r="C321" s="14"/>
      <c r="D321" s="17"/>
      <c r="E321" s="1"/>
      <c r="F321" s="1"/>
      <c r="G321" s="1"/>
      <c r="H321" s="1"/>
      <c r="I321" s="1"/>
      <c r="J321" s="1"/>
      <c r="K321" s="1"/>
      <c r="L321" s="1"/>
      <c r="M321" s="18"/>
      <c r="N321" s="17"/>
      <c r="O321" s="1"/>
      <c r="P321" s="19"/>
    </row>
    <row r="322" spans="1:16" ht="9.75" customHeight="1">
      <c r="A322" s="14"/>
      <c r="B322" s="14" t="s">
        <v>61</v>
      </c>
      <c r="C322" s="14"/>
      <c r="D322" s="17"/>
      <c r="E322" s="1"/>
      <c r="F322" s="1"/>
      <c r="G322" s="1"/>
      <c r="H322" s="1"/>
      <c r="I322" s="1"/>
      <c r="J322" s="1"/>
      <c r="K322" s="1"/>
      <c r="L322" s="1"/>
      <c r="M322" s="18"/>
      <c r="N322" s="17"/>
      <c r="O322" s="1"/>
      <c r="P322" s="19"/>
    </row>
    <row r="323" spans="1:16" ht="9.75" customHeight="1">
      <c r="A323" s="14"/>
      <c r="B323" s="14" t="s">
        <v>61</v>
      </c>
      <c r="C323" s="14"/>
      <c r="D323" s="17"/>
      <c r="E323" s="1"/>
      <c r="F323" s="1"/>
      <c r="G323" s="1"/>
      <c r="H323" s="1"/>
      <c r="I323" s="1"/>
      <c r="J323" s="1"/>
      <c r="K323" s="1"/>
      <c r="L323" s="1"/>
      <c r="M323" s="18"/>
      <c r="N323" s="17"/>
      <c r="O323" s="1"/>
      <c r="P323" s="19"/>
    </row>
    <row r="324" spans="1:16" ht="9.75" customHeight="1">
      <c r="A324" s="14"/>
      <c r="B324" s="14" t="s">
        <v>61</v>
      </c>
      <c r="C324" s="14"/>
      <c r="D324" s="17"/>
      <c r="E324" s="1"/>
      <c r="F324" s="1"/>
      <c r="G324" s="1"/>
      <c r="H324" s="1"/>
      <c r="I324" s="1"/>
      <c r="J324" s="1"/>
      <c r="K324" s="1"/>
      <c r="L324" s="1"/>
      <c r="M324" s="18"/>
      <c r="N324" s="17"/>
      <c r="O324" s="1"/>
      <c r="P324" s="19"/>
    </row>
    <row r="325" spans="1:16" ht="9.75" customHeight="1">
      <c r="A325" s="14"/>
      <c r="B325" s="14" t="s">
        <v>61</v>
      </c>
      <c r="C325" s="14"/>
      <c r="D325" s="17"/>
      <c r="E325" s="1"/>
      <c r="F325" s="1"/>
      <c r="G325" s="1"/>
      <c r="H325" s="1"/>
      <c r="I325" s="1"/>
      <c r="J325" s="1"/>
      <c r="K325" s="1"/>
      <c r="L325" s="1"/>
      <c r="M325" s="18"/>
      <c r="N325" s="17"/>
      <c r="O325" s="1"/>
      <c r="P325" s="19"/>
    </row>
    <row r="326" spans="1:16" ht="9.75" customHeight="1">
      <c r="A326" s="14"/>
      <c r="B326" s="14" t="s">
        <v>61</v>
      </c>
      <c r="C326" s="14"/>
      <c r="D326" s="17"/>
      <c r="E326" s="1"/>
      <c r="F326" s="1"/>
      <c r="G326" s="1"/>
      <c r="H326" s="1"/>
      <c r="I326" s="1"/>
      <c r="J326" s="1"/>
      <c r="K326" s="1"/>
      <c r="L326" s="1"/>
      <c r="M326" s="18"/>
      <c r="N326" s="17"/>
      <c r="O326" s="1"/>
      <c r="P326" s="19"/>
    </row>
    <row r="327" spans="1:16" ht="9.75" customHeight="1">
      <c r="A327" s="14"/>
      <c r="B327" s="14" t="s">
        <v>41</v>
      </c>
      <c r="C327" s="30">
        <v>10</v>
      </c>
      <c r="D327" s="31">
        <v>2</v>
      </c>
      <c r="E327" s="32">
        <v>0</v>
      </c>
      <c r="F327" s="32">
        <v>0</v>
      </c>
      <c r="G327" s="32">
        <v>0</v>
      </c>
      <c r="H327" s="32">
        <v>0</v>
      </c>
      <c r="I327" s="32">
        <v>0</v>
      </c>
      <c r="J327" s="32">
        <v>0</v>
      </c>
      <c r="K327" s="32">
        <v>1</v>
      </c>
      <c r="L327" s="32">
        <v>2</v>
      </c>
      <c r="M327" s="33">
        <v>3</v>
      </c>
      <c r="N327" s="17">
        <f>MIN(D327:M327)</f>
        <v>0</v>
      </c>
      <c r="O327" s="1">
        <f>C327-N327</f>
        <v>10</v>
      </c>
      <c r="P327" s="19">
        <f>O327/C327</f>
        <v>1</v>
      </c>
    </row>
    <row r="328" spans="1:16" ht="9.75" customHeight="1">
      <c r="A328" s="14"/>
      <c r="B328" s="14" t="s">
        <v>42</v>
      </c>
      <c r="C328" s="14"/>
      <c r="D328" s="17"/>
      <c r="E328" s="1"/>
      <c r="F328" s="1"/>
      <c r="G328" s="1"/>
      <c r="H328" s="1"/>
      <c r="I328" s="1"/>
      <c r="J328" s="1"/>
      <c r="K328" s="1"/>
      <c r="L328" s="1"/>
      <c r="M328" s="18"/>
      <c r="N328" s="17"/>
      <c r="O328" s="1"/>
      <c r="P328" s="19"/>
    </row>
    <row r="329" spans="1:16" ht="9.75" customHeight="1">
      <c r="A329" s="14"/>
      <c r="B329" s="14" t="s">
        <v>43</v>
      </c>
      <c r="C329" s="14"/>
      <c r="D329" s="17"/>
      <c r="E329" s="1"/>
      <c r="F329" s="1"/>
      <c r="G329" s="1"/>
      <c r="H329" s="1"/>
      <c r="I329" s="1"/>
      <c r="J329" s="1"/>
      <c r="K329" s="1"/>
      <c r="L329" s="1"/>
      <c r="M329" s="18"/>
      <c r="N329" s="17"/>
      <c r="O329" s="1"/>
      <c r="P329" s="19"/>
    </row>
    <row r="330" spans="1:16" ht="9.75" customHeight="1">
      <c r="A330" s="14"/>
      <c r="B330" s="14" t="s">
        <v>44</v>
      </c>
      <c r="C330" s="14"/>
      <c r="D330" s="17"/>
      <c r="E330" s="1"/>
      <c r="F330" s="1"/>
      <c r="G330" s="1"/>
      <c r="H330" s="1"/>
      <c r="I330" s="1"/>
      <c r="J330" s="1"/>
      <c r="K330" s="1"/>
      <c r="L330" s="1"/>
      <c r="M330" s="18"/>
      <c r="N330" s="17"/>
      <c r="O330" s="1"/>
      <c r="P330" s="19"/>
    </row>
    <row r="331" spans="1:16" ht="9.75" customHeight="1">
      <c r="A331" s="20"/>
      <c r="B331" s="21" t="s">
        <v>45</v>
      </c>
      <c r="C331" s="21">
        <f t="shared" ref="C331:M331" si="53">SUM(C315:C330)</f>
        <v>12</v>
      </c>
      <c r="D331" s="22">
        <f t="shared" si="53"/>
        <v>4</v>
      </c>
      <c r="E331" s="23">
        <f t="shared" si="53"/>
        <v>0</v>
      </c>
      <c r="F331" s="23">
        <f t="shared" si="53"/>
        <v>1</v>
      </c>
      <c r="G331" s="23">
        <f t="shared" si="53"/>
        <v>0</v>
      </c>
      <c r="H331" s="23">
        <f t="shared" si="53"/>
        <v>0</v>
      </c>
      <c r="I331" s="23">
        <f t="shared" si="53"/>
        <v>0</v>
      </c>
      <c r="J331" s="23">
        <f t="shared" si="53"/>
        <v>0</v>
      </c>
      <c r="K331" s="23">
        <f t="shared" si="53"/>
        <v>1</v>
      </c>
      <c r="L331" s="23">
        <f t="shared" si="53"/>
        <v>2</v>
      </c>
      <c r="M331" s="24">
        <f t="shared" si="53"/>
        <v>3</v>
      </c>
      <c r="N331" s="22">
        <f>MIN(D331:M331)</f>
        <v>0</v>
      </c>
      <c r="O331" s="23">
        <f>C331-N331</f>
        <v>12</v>
      </c>
      <c r="P331" s="25">
        <f>O331/C331</f>
        <v>1</v>
      </c>
    </row>
    <row r="332" spans="1:16" ht="9.75" customHeight="1">
      <c r="A332" s="15" t="s">
        <v>117</v>
      </c>
      <c r="B332" s="15" t="s">
        <v>29</v>
      </c>
      <c r="C332" s="15"/>
      <c r="D332" s="16"/>
      <c r="E332" s="27"/>
      <c r="F332" s="27"/>
      <c r="G332" s="27"/>
      <c r="H332" s="27"/>
      <c r="I332" s="27"/>
      <c r="J332" s="27"/>
      <c r="K332" s="27"/>
      <c r="L332" s="27"/>
      <c r="M332" s="28"/>
      <c r="N332" s="16"/>
      <c r="O332" s="27"/>
      <c r="P332" s="29"/>
    </row>
    <row r="333" spans="1:16" ht="9.75" customHeight="1">
      <c r="A333" s="14"/>
      <c r="B333" s="14" t="s">
        <v>31</v>
      </c>
      <c r="C333" s="14">
        <v>348</v>
      </c>
      <c r="D333" s="31">
        <v>239</v>
      </c>
      <c r="E333" s="32">
        <v>0</v>
      </c>
      <c r="F333" s="32">
        <v>0</v>
      </c>
      <c r="G333" s="32">
        <v>0</v>
      </c>
      <c r="H333" s="32">
        <v>0</v>
      </c>
      <c r="I333" s="32">
        <v>0</v>
      </c>
      <c r="J333" s="32">
        <v>0</v>
      </c>
      <c r="K333" s="32">
        <v>0</v>
      </c>
      <c r="L333" s="32">
        <v>7</v>
      </c>
      <c r="M333" s="33">
        <v>12</v>
      </c>
      <c r="N333" s="17">
        <f t="shared" ref="N333:N334" si="54">MIN(D333:M333)</f>
        <v>0</v>
      </c>
      <c r="O333" s="1">
        <f t="shared" ref="O333:O334" si="55">C333-N333</f>
        <v>348</v>
      </c>
      <c r="P333" s="19">
        <f t="shared" ref="P333:P334" si="56">O333/C333</f>
        <v>1</v>
      </c>
    </row>
    <row r="334" spans="1:16" ht="9.75" customHeight="1">
      <c r="A334" s="14"/>
      <c r="B334" s="14" t="s">
        <v>34</v>
      </c>
      <c r="C334" s="14">
        <v>38</v>
      </c>
      <c r="D334" s="31">
        <v>0</v>
      </c>
      <c r="E334" s="32">
        <v>0</v>
      </c>
      <c r="F334" s="32">
        <v>0</v>
      </c>
      <c r="G334" s="32">
        <v>0</v>
      </c>
      <c r="H334" s="32">
        <v>0</v>
      </c>
      <c r="I334" s="32">
        <v>0</v>
      </c>
      <c r="J334" s="32">
        <v>0</v>
      </c>
      <c r="K334" s="32">
        <v>1</v>
      </c>
      <c r="L334" s="32">
        <v>0</v>
      </c>
      <c r="M334" s="33">
        <v>0</v>
      </c>
      <c r="N334" s="17">
        <f t="shared" si="54"/>
        <v>0</v>
      </c>
      <c r="O334" s="1">
        <f t="shared" si="55"/>
        <v>38</v>
      </c>
      <c r="P334" s="19">
        <f t="shared" si="56"/>
        <v>1</v>
      </c>
    </row>
    <row r="335" spans="1:16" ht="9.75" customHeight="1">
      <c r="A335" s="14"/>
      <c r="B335" s="14" t="s">
        <v>58</v>
      </c>
      <c r="C335" s="14"/>
      <c r="D335" s="17"/>
      <c r="E335" s="1"/>
      <c r="F335" s="1"/>
      <c r="G335" s="1"/>
      <c r="H335" s="1"/>
      <c r="I335" s="1"/>
      <c r="J335" s="1"/>
      <c r="K335" s="1"/>
      <c r="L335" s="1"/>
      <c r="M335" s="18"/>
      <c r="N335" s="17"/>
      <c r="O335" s="1"/>
      <c r="P335" s="19"/>
    </row>
    <row r="336" spans="1:16" ht="9.75" customHeight="1">
      <c r="A336" s="14"/>
      <c r="B336" s="14" t="s">
        <v>58</v>
      </c>
      <c r="C336" s="14"/>
      <c r="D336" s="17"/>
      <c r="E336" s="1"/>
      <c r="F336" s="1"/>
      <c r="G336" s="1"/>
      <c r="H336" s="1"/>
      <c r="I336" s="1"/>
      <c r="J336" s="1"/>
      <c r="K336" s="1"/>
      <c r="L336" s="1"/>
      <c r="M336" s="18"/>
      <c r="N336" s="17"/>
      <c r="O336" s="1"/>
      <c r="P336" s="19"/>
    </row>
    <row r="337" spans="1:16" ht="9.75" customHeight="1">
      <c r="A337" s="14"/>
      <c r="B337" s="14" t="s">
        <v>39</v>
      </c>
      <c r="C337" s="14"/>
      <c r="D337" s="17"/>
      <c r="E337" s="1"/>
      <c r="F337" s="1"/>
      <c r="G337" s="1"/>
      <c r="H337" s="1"/>
      <c r="I337" s="1"/>
      <c r="J337" s="1"/>
      <c r="K337" s="1"/>
      <c r="L337" s="1"/>
      <c r="M337" s="18"/>
      <c r="N337" s="17"/>
      <c r="O337" s="1"/>
      <c r="P337" s="19"/>
    </row>
    <row r="338" spans="1:16" ht="9.75" customHeight="1">
      <c r="A338" s="14"/>
      <c r="B338" s="14" t="s">
        <v>118</v>
      </c>
      <c r="C338" s="14">
        <v>6</v>
      </c>
      <c r="D338" s="31">
        <v>6</v>
      </c>
      <c r="E338" s="32">
        <v>4</v>
      </c>
      <c r="F338" s="32">
        <v>3</v>
      </c>
      <c r="G338" s="32">
        <v>1</v>
      </c>
      <c r="H338" s="32">
        <v>0</v>
      </c>
      <c r="I338" s="32">
        <v>0</v>
      </c>
      <c r="J338" s="32">
        <v>1</v>
      </c>
      <c r="K338" s="32">
        <v>0</v>
      </c>
      <c r="L338" s="32">
        <v>0</v>
      </c>
      <c r="M338" s="33">
        <v>0</v>
      </c>
      <c r="N338" s="17">
        <f t="shared" ref="N338:N339" si="57">MIN(D338:M338)</f>
        <v>0</v>
      </c>
      <c r="O338" s="1">
        <f t="shared" ref="O338:O339" si="58">C338-N338</f>
        <v>6</v>
      </c>
      <c r="P338" s="19">
        <f t="shared" ref="P338:P339" si="59">O338/C338</f>
        <v>1</v>
      </c>
    </row>
    <row r="339" spans="1:16" ht="9.75" customHeight="1">
      <c r="A339" s="14"/>
      <c r="B339" s="14" t="s">
        <v>119</v>
      </c>
      <c r="C339" s="14">
        <v>9</v>
      </c>
      <c r="D339" s="31">
        <v>9</v>
      </c>
      <c r="E339" s="32">
        <v>1</v>
      </c>
      <c r="F339" s="32">
        <v>0</v>
      </c>
      <c r="G339" s="32">
        <v>0</v>
      </c>
      <c r="H339" s="32">
        <v>0</v>
      </c>
      <c r="I339" s="32">
        <v>1</v>
      </c>
      <c r="J339" s="32">
        <v>1</v>
      </c>
      <c r="K339" s="32">
        <v>1</v>
      </c>
      <c r="L339" s="32">
        <v>0</v>
      </c>
      <c r="M339" s="33">
        <v>1</v>
      </c>
      <c r="N339" s="17">
        <f t="shared" si="57"/>
        <v>0</v>
      </c>
      <c r="O339" s="1">
        <f t="shared" si="58"/>
        <v>9</v>
      </c>
      <c r="P339" s="19">
        <f t="shared" si="59"/>
        <v>1</v>
      </c>
    </row>
    <row r="340" spans="1:16" ht="9.75" customHeight="1">
      <c r="A340" s="14"/>
      <c r="B340" s="14" t="s">
        <v>61</v>
      </c>
      <c r="C340" s="14"/>
      <c r="D340" s="17"/>
      <c r="E340" s="1"/>
      <c r="F340" s="1"/>
      <c r="G340" s="1"/>
      <c r="H340" s="1"/>
      <c r="I340" s="1"/>
      <c r="J340" s="1"/>
      <c r="K340" s="1"/>
      <c r="L340" s="1"/>
      <c r="M340" s="18"/>
      <c r="N340" s="17"/>
      <c r="O340" s="1"/>
      <c r="P340" s="19"/>
    </row>
    <row r="341" spans="1:16" ht="9.75" customHeight="1">
      <c r="A341" s="14"/>
      <c r="B341" s="14" t="s">
        <v>61</v>
      </c>
      <c r="C341" s="14"/>
      <c r="D341" s="17"/>
      <c r="E341" s="1"/>
      <c r="F341" s="1"/>
      <c r="G341" s="1"/>
      <c r="H341" s="1"/>
      <c r="I341" s="1"/>
      <c r="J341" s="1"/>
      <c r="K341" s="1"/>
      <c r="L341" s="1"/>
      <c r="M341" s="18"/>
      <c r="N341" s="17"/>
      <c r="O341" s="1"/>
      <c r="P341" s="19"/>
    </row>
    <row r="342" spans="1:16" ht="9.75" customHeight="1">
      <c r="A342" s="14"/>
      <c r="B342" s="14" t="s">
        <v>61</v>
      </c>
      <c r="C342" s="14"/>
      <c r="D342" s="17"/>
      <c r="E342" s="1"/>
      <c r="F342" s="1"/>
      <c r="G342" s="1"/>
      <c r="H342" s="1"/>
      <c r="I342" s="1"/>
      <c r="J342" s="1"/>
      <c r="K342" s="1"/>
      <c r="L342" s="1"/>
      <c r="M342" s="18"/>
      <c r="N342" s="17"/>
      <c r="O342" s="1"/>
      <c r="P342" s="19"/>
    </row>
    <row r="343" spans="1:16" ht="9.75" customHeight="1">
      <c r="A343" s="14"/>
      <c r="B343" s="14" t="s">
        <v>61</v>
      </c>
      <c r="C343" s="14"/>
      <c r="D343" s="17"/>
      <c r="E343" s="1"/>
      <c r="F343" s="1"/>
      <c r="G343" s="1"/>
      <c r="H343" s="1"/>
      <c r="I343" s="1"/>
      <c r="J343" s="1"/>
      <c r="K343" s="1"/>
      <c r="L343" s="1"/>
      <c r="M343" s="18"/>
      <c r="N343" s="17"/>
      <c r="O343" s="1"/>
      <c r="P343" s="19"/>
    </row>
    <row r="344" spans="1:16" ht="9.75" customHeight="1">
      <c r="A344" s="14"/>
      <c r="B344" s="14" t="s">
        <v>41</v>
      </c>
      <c r="C344" s="14">
        <v>10</v>
      </c>
      <c r="D344" s="31">
        <v>9</v>
      </c>
      <c r="E344" s="32">
        <v>10</v>
      </c>
      <c r="F344" s="32">
        <v>9</v>
      </c>
      <c r="G344" s="32">
        <v>9</v>
      </c>
      <c r="H344" s="32">
        <v>9</v>
      </c>
      <c r="I344" s="32">
        <v>7</v>
      </c>
      <c r="J344" s="32">
        <v>8</v>
      </c>
      <c r="K344" s="32">
        <v>8</v>
      </c>
      <c r="L344" s="32">
        <v>8</v>
      </c>
      <c r="M344" s="33">
        <v>9</v>
      </c>
      <c r="N344" s="17">
        <f>MIN(D344:M344)</f>
        <v>7</v>
      </c>
      <c r="O344" s="1">
        <f>C344-N344</f>
        <v>3</v>
      </c>
      <c r="P344" s="19">
        <f>O344/C344</f>
        <v>0.3</v>
      </c>
    </row>
    <row r="345" spans="1:16" ht="9.75" customHeight="1">
      <c r="A345" s="14"/>
      <c r="B345" s="14" t="s">
        <v>42</v>
      </c>
      <c r="C345" s="14"/>
      <c r="D345" s="17"/>
      <c r="E345" s="1"/>
      <c r="F345" s="1"/>
      <c r="G345" s="1"/>
      <c r="H345" s="1"/>
      <c r="I345" s="1"/>
      <c r="J345" s="1"/>
      <c r="K345" s="1"/>
      <c r="L345" s="1"/>
      <c r="M345" s="18"/>
      <c r="N345" s="17"/>
      <c r="O345" s="1"/>
      <c r="P345" s="19"/>
    </row>
    <row r="346" spans="1:16" ht="9.75" customHeight="1">
      <c r="A346" s="14"/>
      <c r="B346" s="14" t="s">
        <v>43</v>
      </c>
      <c r="C346" s="14">
        <v>4</v>
      </c>
      <c r="D346" s="31">
        <v>3</v>
      </c>
      <c r="E346" s="32">
        <v>3</v>
      </c>
      <c r="F346" s="32">
        <v>1</v>
      </c>
      <c r="G346" s="32">
        <v>1</v>
      </c>
      <c r="H346" s="32">
        <v>0</v>
      </c>
      <c r="I346" s="32">
        <v>1</v>
      </c>
      <c r="J346" s="32">
        <v>1</v>
      </c>
      <c r="K346" s="32">
        <v>0</v>
      </c>
      <c r="L346" s="32">
        <v>0</v>
      </c>
      <c r="M346" s="33">
        <v>1</v>
      </c>
      <c r="N346" s="17">
        <f>MIN(D346:M346)</f>
        <v>0</v>
      </c>
      <c r="O346" s="1">
        <f>C346-N346</f>
        <v>4</v>
      </c>
      <c r="P346" s="19">
        <f>O346/C346</f>
        <v>1</v>
      </c>
    </row>
    <row r="347" spans="1:16" ht="9.75" customHeight="1">
      <c r="A347" s="14"/>
      <c r="B347" s="14" t="s">
        <v>44</v>
      </c>
      <c r="C347" s="14"/>
      <c r="D347" s="17"/>
      <c r="E347" s="1"/>
      <c r="F347" s="1"/>
      <c r="G347" s="1"/>
      <c r="H347" s="1"/>
      <c r="I347" s="1"/>
      <c r="J347" s="1"/>
      <c r="K347" s="1"/>
      <c r="L347" s="1"/>
      <c r="M347" s="18"/>
      <c r="N347" s="17"/>
      <c r="O347" s="1"/>
      <c r="P347" s="19"/>
    </row>
    <row r="348" spans="1:16" ht="9.75" customHeight="1">
      <c r="A348" s="20"/>
      <c r="B348" s="21" t="s">
        <v>45</v>
      </c>
      <c r="C348" s="21">
        <f t="shared" ref="C348:M348" si="60">SUM(C332:C347)</f>
        <v>415</v>
      </c>
      <c r="D348" s="22">
        <f t="shared" si="60"/>
        <v>266</v>
      </c>
      <c r="E348" s="23">
        <f t="shared" si="60"/>
        <v>18</v>
      </c>
      <c r="F348" s="23">
        <f t="shared" si="60"/>
        <v>13</v>
      </c>
      <c r="G348" s="23">
        <f t="shared" si="60"/>
        <v>11</v>
      </c>
      <c r="H348" s="23">
        <f t="shared" si="60"/>
        <v>9</v>
      </c>
      <c r="I348" s="23">
        <f t="shared" si="60"/>
        <v>9</v>
      </c>
      <c r="J348" s="23">
        <f t="shared" si="60"/>
        <v>11</v>
      </c>
      <c r="K348" s="23">
        <f t="shared" si="60"/>
        <v>10</v>
      </c>
      <c r="L348" s="23">
        <f t="shared" si="60"/>
        <v>15</v>
      </c>
      <c r="M348" s="24">
        <f t="shared" si="60"/>
        <v>23</v>
      </c>
      <c r="N348" s="22">
        <f t="shared" ref="N348:N350" si="61">MIN(D348:M348)</f>
        <v>9</v>
      </c>
      <c r="O348" s="23">
        <f t="shared" ref="O348:O350" si="62">C348-N348</f>
        <v>406</v>
      </c>
      <c r="P348" s="25">
        <f t="shared" ref="P348:P350" si="63">O348/C348</f>
        <v>0.97831325301204819</v>
      </c>
    </row>
    <row r="349" spans="1:16" ht="9.75" customHeight="1">
      <c r="A349" s="15" t="s">
        <v>121</v>
      </c>
      <c r="B349" s="15" t="s">
        <v>29</v>
      </c>
      <c r="C349" s="30">
        <v>295</v>
      </c>
      <c r="D349" s="31">
        <v>222</v>
      </c>
      <c r="E349" s="32">
        <v>9</v>
      </c>
      <c r="F349" s="32">
        <v>0</v>
      </c>
      <c r="G349" s="32">
        <v>0</v>
      </c>
      <c r="H349" s="32">
        <v>0</v>
      </c>
      <c r="I349" s="32">
        <v>2</v>
      </c>
      <c r="J349" s="32">
        <v>0</v>
      </c>
      <c r="K349" s="32">
        <v>6</v>
      </c>
      <c r="L349" s="32">
        <v>9</v>
      </c>
      <c r="M349" s="33">
        <v>14</v>
      </c>
      <c r="N349" s="17">
        <f t="shared" si="61"/>
        <v>0</v>
      </c>
      <c r="O349" s="1">
        <f t="shared" si="62"/>
        <v>295</v>
      </c>
      <c r="P349" s="19">
        <f t="shared" si="63"/>
        <v>1</v>
      </c>
    </row>
    <row r="350" spans="1:16" ht="9.75" customHeight="1">
      <c r="A350" s="14"/>
      <c r="B350" s="14" t="s">
        <v>31</v>
      </c>
      <c r="C350" s="14">
        <v>77</v>
      </c>
      <c r="D350" s="31">
        <v>2</v>
      </c>
      <c r="E350" s="32">
        <v>0</v>
      </c>
      <c r="F350" s="32">
        <v>0</v>
      </c>
      <c r="G350" s="32">
        <v>0</v>
      </c>
      <c r="H350" s="32">
        <v>1</v>
      </c>
      <c r="I350" s="32">
        <v>2</v>
      </c>
      <c r="J350" s="32">
        <v>0</v>
      </c>
      <c r="K350" s="32">
        <v>0</v>
      </c>
      <c r="L350" s="32">
        <v>1</v>
      </c>
      <c r="M350" s="33">
        <v>6</v>
      </c>
      <c r="N350" s="17">
        <f t="shared" si="61"/>
        <v>0</v>
      </c>
      <c r="O350" s="1">
        <f t="shared" si="62"/>
        <v>77</v>
      </c>
      <c r="P350" s="19">
        <f t="shared" si="63"/>
        <v>1</v>
      </c>
    </row>
    <row r="351" spans="1:16" ht="9.75" customHeight="1">
      <c r="A351" s="14"/>
      <c r="B351" s="14" t="s">
        <v>34</v>
      </c>
      <c r="C351" s="14"/>
      <c r="D351" s="17"/>
      <c r="E351" s="1"/>
      <c r="F351" s="1"/>
      <c r="G351" s="1"/>
      <c r="H351" s="1"/>
      <c r="I351" s="1"/>
      <c r="J351" s="1"/>
      <c r="K351" s="1"/>
      <c r="L351" s="1"/>
      <c r="M351" s="18"/>
      <c r="N351" s="17"/>
      <c r="O351" s="1"/>
      <c r="P351" s="19"/>
    </row>
    <row r="352" spans="1:16" ht="9.75" customHeight="1">
      <c r="A352" s="14"/>
      <c r="B352" s="30" t="s">
        <v>103</v>
      </c>
      <c r="C352" s="14">
        <v>12</v>
      </c>
      <c r="D352" s="31">
        <v>2</v>
      </c>
      <c r="E352" s="32">
        <v>0</v>
      </c>
      <c r="F352" s="32">
        <v>1</v>
      </c>
      <c r="G352" s="32">
        <v>0</v>
      </c>
      <c r="H352" s="32">
        <v>1</v>
      </c>
      <c r="I352" s="32">
        <v>0</v>
      </c>
      <c r="J352" s="32">
        <v>1</v>
      </c>
      <c r="K352" s="32">
        <v>3</v>
      </c>
      <c r="L352" s="32">
        <v>1</v>
      </c>
      <c r="M352" s="33">
        <v>1</v>
      </c>
      <c r="N352" s="17">
        <f>MIN(D352:M352)</f>
        <v>0</v>
      </c>
      <c r="O352" s="1">
        <f>C352-N352</f>
        <v>12</v>
      </c>
      <c r="P352" s="19">
        <f>O352/C352</f>
        <v>1</v>
      </c>
    </row>
    <row r="353" spans="1:16" ht="9.75" customHeight="1">
      <c r="A353" s="14"/>
      <c r="B353" s="14" t="s">
        <v>58</v>
      </c>
      <c r="C353" s="14"/>
      <c r="D353" s="17"/>
      <c r="E353" s="1"/>
      <c r="F353" s="1"/>
      <c r="G353" s="1"/>
      <c r="H353" s="1"/>
      <c r="I353" s="1"/>
      <c r="J353" s="1"/>
      <c r="K353" s="1"/>
      <c r="L353" s="1"/>
      <c r="M353" s="18"/>
      <c r="N353" s="17"/>
      <c r="O353" s="1"/>
      <c r="P353" s="19"/>
    </row>
    <row r="354" spans="1:16" ht="9.75" customHeight="1">
      <c r="A354" s="14"/>
      <c r="B354" s="14" t="s">
        <v>39</v>
      </c>
      <c r="C354" s="14">
        <v>9</v>
      </c>
      <c r="D354" s="31">
        <v>3</v>
      </c>
      <c r="E354" s="32">
        <v>4</v>
      </c>
      <c r="F354" s="32">
        <v>4</v>
      </c>
      <c r="G354" s="32">
        <v>4</v>
      </c>
      <c r="H354" s="32">
        <v>2</v>
      </c>
      <c r="I354" s="32">
        <v>5</v>
      </c>
      <c r="J354" s="32">
        <v>5</v>
      </c>
      <c r="K354" s="32">
        <v>5</v>
      </c>
      <c r="L354" s="32">
        <v>4</v>
      </c>
      <c r="M354" s="33">
        <v>4</v>
      </c>
      <c r="N354" s="17">
        <f t="shared" ref="N354:N356" si="64">MIN(D354:M354)</f>
        <v>2</v>
      </c>
      <c r="O354" s="1">
        <f t="shared" ref="O354:O356" si="65">C354-N354</f>
        <v>7</v>
      </c>
      <c r="P354" s="19">
        <f t="shared" ref="P354:P356" si="66">O354/C354</f>
        <v>0.77777777777777779</v>
      </c>
    </row>
    <row r="355" spans="1:16" ht="9.75" customHeight="1">
      <c r="A355" s="14"/>
      <c r="B355" s="14" t="s">
        <v>60</v>
      </c>
      <c r="C355" s="14">
        <v>2</v>
      </c>
      <c r="D355" s="31">
        <v>2</v>
      </c>
      <c r="E355" s="32">
        <v>0</v>
      </c>
      <c r="F355" s="32">
        <v>0</v>
      </c>
      <c r="G355" s="32">
        <v>1</v>
      </c>
      <c r="H355" s="32">
        <v>2</v>
      </c>
      <c r="I355" s="32">
        <v>2</v>
      </c>
      <c r="J355" s="32">
        <v>2</v>
      </c>
      <c r="K355" s="32">
        <v>1</v>
      </c>
      <c r="L355" s="32">
        <v>1</v>
      </c>
      <c r="M355" s="33">
        <v>1</v>
      </c>
      <c r="N355" s="17">
        <f t="shared" si="64"/>
        <v>0</v>
      </c>
      <c r="O355" s="1">
        <f t="shared" si="65"/>
        <v>2</v>
      </c>
      <c r="P355" s="19">
        <f t="shared" si="66"/>
        <v>1</v>
      </c>
    </row>
    <row r="356" spans="1:16" ht="9.75" customHeight="1">
      <c r="A356" s="14"/>
      <c r="B356" s="14" t="s">
        <v>122</v>
      </c>
      <c r="C356" s="30">
        <v>4</v>
      </c>
      <c r="D356" s="31">
        <v>1</v>
      </c>
      <c r="E356" s="32">
        <v>1</v>
      </c>
      <c r="F356" s="32">
        <v>1</v>
      </c>
      <c r="G356" s="32">
        <v>1</v>
      </c>
      <c r="H356" s="32">
        <v>1</v>
      </c>
      <c r="I356" s="32">
        <v>1</v>
      </c>
      <c r="J356" s="32">
        <v>1</v>
      </c>
      <c r="K356" s="32">
        <v>2</v>
      </c>
      <c r="L356" s="32">
        <v>3</v>
      </c>
      <c r="M356" s="33">
        <v>3</v>
      </c>
      <c r="N356" s="17">
        <f t="shared" si="64"/>
        <v>1</v>
      </c>
      <c r="O356" s="1">
        <f t="shared" si="65"/>
        <v>3</v>
      </c>
      <c r="P356" s="19">
        <f t="shared" si="66"/>
        <v>0.75</v>
      </c>
    </row>
    <row r="357" spans="1:16" ht="9.75" customHeight="1">
      <c r="A357" s="14"/>
      <c r="B357" s="14" t="s">
        <v>61</v>
      </c>
      <c r="C357" s="14"/>
      <c r="D357" s="17"/>
      <c r="E357" s="1"/>
      <c r="F357" s="1"/>
      <c r="G357" s="1"/>
      <c r="H357" s="1"/>
      <c r="I357" s="1"/>
      <c r="J357" s="1"/>
      <c r="K357" s="1"/>
      <c r="L357" s="1"/>
      <c r="M357" s="18"/>
      <c r="N357" s="17"/>
      <c r="O357" s="1"/>
      <c r="P357" s="19"/>
    </row>
    <row r="358" spans="1:16" ht="9.75" customHeight="1">
      <c r="A358" s="14"/>
      <c r="B358" s="14" t="s">
        <v>61</v>
      </c>
      <c r="C358" s="14"/>
      <c r="D358" s="17"/>
      <c r="E358" s="1"/>
      <c r="F358" s="1"/>
      <c r="G358" s="1"/>
      <c r="H358" s="1"/>
      <c r="I358" s="1"/>
      <c r="J358" s="1"/>
      <c r="K358" s="1"/>
      <c r="L358" s="1"/>
      <c r="M358" s="18"/>
      <c r="N358" s="17"/>
      <c r="O358" s="1"/>
      <c r="P358" s="19"/>
    </row>
    <row r="359" spans="1:16" ht="9.75" customHeight="1">
      <c r="A359" s="14"/>
      <c r="B359" s="14" t="s">
        <v>61</v>
      </c>
      <c r="C359" s="14"/>
      <c r="D359" s="17"/>
      <c r="E359" s="1"/>
      <c r="F359" s="1"/>
      <c r="G359" s="1"/>
      <c r="H359" s="1"/>
      <c r="I359" s="1"/>
      <c r="J359" s="1"/>
      <c r="K359" s="1"/>
      <c r="L359" s="1"/>
      <c r="M359" s="18"/>
      <c r="N359" s="17"/>
      <c r="O359" s="1"/>
      <c r="P359" s="19"/>
    </row>
    <row r="360" spans="1:16" ht="9.75" customHeight="1">
      <c r="A360" s="14"/>
      <c r="B360" s="14" t="s">
        <v>61</v>
      </c>
      <c r="C360" s="14"/>
      <c r="D360" s="17"/>
      <c r="E360" s="1"/>
      <c r="F360" s="1"/>
      <c r="G360" s="1"/>
      <c r="H360" s="1"/>
      <c r="I360" s="1"/>
      <c r="J360" s="1"/>
      <c r="K360" s="1"/>
      <c r="L360" s="1"/>
      <c r="M360" s="18"/>
      <c r="N360" s="17"/>
      <c r="O360" s="1"/>
      <c r="P360" s="19"/>
    </row>
    <row r="361" spans="1:16" ht="9.75" customHeight="1">
      <c r="A361" s="14"/>
      <c r="B361" s="14" t="s">
        <v>41</v>
      </c>
      <c r="C361" s="14">
        <v>20</v>
      </c>
      <c r="D361" s="31">
        <v>15</v>
      </c>
      <c r="E361" s="32">
        <v>5</v>
      </c>
      <c r="F361" s="32">
        <v>7</v>
      </c>
      <c r="G361" s="32">
        <v>1</v>
      </c>
      <c r="H361" s="32">
        <v>0</v>
      </c>
      <c r="I361" s="32">
        <v>0</v>
      </c>
      <c r="J361" s="32">
        <v>0</v>
      </c>
      <c r="K361" s="32">
        <v>2</v>
      </c>
      <c r="L361" s="32">
        <v>2</v>
      </c>
      <c r="M361" s="33">
        <v>4</v>
      </c>
      <c r="N361" s="17">
        <f>MIN(D361:M361)</f>
        <v>0</v>
      </c>
      <c r="O361" s="1">
        <f>C361-N361</f>
        <v>20</v>
      </c>
      <c r="P361" s="19">
        <f>O361/C361</f>
        <v>1</v>
      </c>
    </row>
    <row r="362" spans="1:16" ht="9.75" customHeight="1">
      <c r="A362" s="14"/>
      <c r="B362" s="14" t="s">
        <v>42</v>
      </c>
      <c r="C362" s="14"/>
      <c r="D362" s="17"/>
      <c r="E362" s="1"/>
      <c r="F362" s="1"/>
      <c r="G362" s="1"/>
      <c r="H362" s="1"/>
      <c r="I362" s="1"/>
      <c r="J362" s="1"/>
      <c r="K362" s="1"/>
      <c r="L362" s="1"/>
      <c r="M362" s="18"/>
      <c r="N362" s="17"/>
      <c r="O362" s="1"/>
      <c r="P362" s="19"/>
    </row>
    <row r="363" spans="1:16" ht="9.75" customHeight="1">
      <c r="A363" s="14"/>
      <c r="B363" s="14" t="s">
        <v>43</v>
      </c>
      <c r="C363" s="14">
        <v>1</v>
      </c>
      <c r="D363" s="31">
        <v>0</v>
      </c>
      <c r="E363" s="32">
        <v>1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3">
        <v>0</v>
      </c>
      <c r="N363" s="17">
        <f t="shared" ref="N363:N365" si="67">MIN(D363:M363)</f>
        <v>0</v>
      </c>
      <c r="O363" s="1">
        <f t="shared" ref="O363:O365" si="68">C363-N363</f>
        <v>1</v>
      </c>
      <c r="P363" s="19">
        <f t="shared" ref="P363:P365" si="69">O363/C363</f>
        <v>1</v>
      </c>
    </row>
    <row r="364" spans="1:16" ht="9.75" customHeight="1">
      <c r="A364" s="14"/>
      <c r="B364" s="14" t="s">
        <v>44</v>
      </c>
      <c r="C364" s="14">
        <v>4</v>
      </c>
      <c r="D364" s="31">
        <v>4</v>
      </c>
      <c r="E364" s="32">
        <v>2</v>
      </c>
      <c r="F364" s="32">
        <v>0</v>
      </c>
      <c r="G364" s="32">
        <v>0</v>
      </c>
      <c r="H364" s="32">
        <v>1</v>
      </c>
      <c r="I364" s="32">
        <v>1</v>
      </c>
      <c r="J364" s="32">
        <v>0</v>
      </c>
      <c r="K364" s="32">
        <v>0</v>
      </c>
      <c r="L364" s="32">
        <v>3</v>
      </c>
      <c r="M364" s="33">
        <v>2</v>
      </c>
      <c r="N364" s="17">
        <f t="shared" si="67"/>
        <v>0</v>
      </c>
      <c r="O364" s="1">
        <f t="shared" si="68"/>
        <v>4</v>
      </c>
      <c r="P364" s="19">
        <f t="shared" si="69"/>
        <v>1</v>
      </c>
    </row>
    <row r="365" spans="1:16" ht="9.75" customHeight="1">
      <c r="A365" s="20"/>
      <c r="B365" s="21" t="s">
        <v>45</v>
      </c>
      <c r="C365" s="21">
        <f t="shared" ref="C365:M365" si="70">SUM(C349:C364)</f>
        <v>424</v>
      </c>
      <c r="D365" s="22">
        <f t="shared" si="70"/>
        <v>251</v>
      </c>
      <c r="E365" s="23">
        <f t="shared" si="70"/>
        <v>22</v>
      </c>
      <c r="F365" s="23">
        <f t="shared" si="70"/>
        <v>13</v>
      </c>
      <c r="G365" s="23">
        <f t="shared" si="70"/>
        <v>7</v>
      </c>
      <c r="H365" s="23">
        <f t="shared" si="70"/>
        <v>8</v>
      </c>
      <c r="I365" s="23">
        <f t="shared" si="70"/>
        <v>13</v>
      </c>
      <c r="J365" s="23">
        <f t="shared" si="70"/>
        <v>9</v>
      </c>
      <c r="K365" s="23">
        <f t="shared" si="70"/>
        <v>19</v>
      </c>
      <c r="L365" s="23">
        <f t="shared" si="70"/>
        <v>24</v>
      </c>
      <c r="M365" s="24">
        <f t="shared" si="70"/>
        <v>35</v>
      </c>
      <c r="N365" s="22">
        <f t="shared" si="67"/>
        <v>7</v>
      </c>
      <c r="O365" s="23">
        <f t="shared" si="68"/>
        <v>417</v>
      </c>
      <c r="P365" s="25">
        <f t="shared" si="69"/>
        <v>0.98349056603773588</v>
      </c>
    </row>
    <row r="366" spans="1:16" ht="9.75" customHeight="1">
      <c r="A366" s="15" t="s">
        <v>123</v>
      </c>
      <c r="B366" s="15" t="s">
        <v>29</v>
      </c>
      <c r="C366" s="15"/>
      <c r="D366" s="16"/>
      <c r="E366" s="27"/>
      <c r="F366" s="27"/>
      <c r="G366" s="27"/>
      <c r="H366" s="27"/>
      <c r="I366" s="27"/>
      <c r="J366" s="27"/>
      <c r="K366" s="27"/>
      <c r="L366" s="27"/>
      <c r="M366" s="28"/>
      <c r="N366" s="16"/>
      <c r="O366" s="27"/>
      <c r="P366" s="29"/>
    </row>
    <row r="367" spans="1:16" ht="9.75" customHeight="1">
      <c r="A367" s="14"/>
      <c r="B367" s="14" t="s">
        <v>31</v>
      </c>
      <c r="C367" s="14"/>
      <c r="D367" s="17"/>
      <c r="E367" s="1"/>
      <c r="F367" s="1"/>
      <c r="G367" s="1"/>
      <c r="H367" s="1"/>
      <c r="I367" s="1"/>
      <c r="J367" s="1"/>
      <c r="K367" s="1"/>
      <c r="L367" s="1"/>
      <c r="M367" s="18"/>
      <c r="N367" s="17"/>
      <c r="O367" s="1"/>
      <c r="P367" s="19"/>
    </row>
    <row r="368" spans="1:16" ht="9.75" customHeight="1">
      <c r="A368" s="14"/>
      <c r="B368" s="14" t="s">
        <v>34</v>
      </c>
      <c r="C368" s="14"/>
      <c r="D368" s="17"/>
      <c r="E368" s="1"/>
      <c r="F368" s="1"/>
      <c r="G368" s="1"/>
      <c r="H368" s="1"/>
      <c r="I368" s="1"/>
      <c r="J368" s="1"/>
      <c r="K368" s="1"/>
      <c r="L368" s="1"/>
      <c r="M368" s="18"/>
      <c r="N368" s="17"/>
      <c r="O368" s="1"/>
      <c r="P368" s="19"/>
    </row>
    <row r="369" spans="1:16" ht="9.75" customHeight="1">
      <c r="A369" s="14"/>
      <c r="B369" s="14" t="s">
        <v>58</v>
      </c>
      <c r="C369" s="14"/>
      <c r="D369" s="17"/>
      <c r="E369" s="1"/>
      <c r="F369" s="1"/>
      <c r="G369" s="1"/>
      <c r="H369" s="1"/>
      <c r="I369" s="1"/>
      <c r="J369" s="1"/>
      <c r="K369" s="1"/>
      <c r="L369" s="1"/>
      <c r="M369" s="18"/>
      <c r="N369" s="17"/>
      <c r="O369" s="1"/>
      <c r="P369" s="19"/>
    </row>
    <row r="370" spans="1:16" ht="9.75" customHeight="1">
      <c r="A370" s="14"/>
      <c r="B370" s="14" t="s">
        <v>58</v>
      </c>
      <c r="C370" s="14"/>
      <c r="D370" s="17"/>
      <c r="E370" s="1"/>
      <c r="F370" s="1"/>
      <c r="G370" s="1"/>
      <c r="H370" s="1"/>
      <c r="I370" s="1"/>
      <c r="J370" s="1"/>
      <c r="K370" s="1"/>
      <c r="L370" s="1"/>
      <c r="M370" s="18"/>
      <c r="N370" s="17"/>
      <c r="O370" s="1"/>
      <c r="P370" s="19"/>
    </row>
    <row r="371" spans="1:16" ht="9.75" customHeight="1">
      <c r="A371" s="14"/>
      <c r="B371" s="14" t="s">
        <v>39</v>
      </c>
      <c r="C371" s="14"/>
      <c r="D371" s="17"/>
      <c r="E371" s="1"/>
      <c r="F371" s="1"/>
      <c r="G371" s="1"/>
      <c r="H371" s="1"/>
      <c r="I371" s="1"/>
      <c r="J371" s="1"/>
      <c r="K371" s="1"/>
      <c r="L371" s="1"/>
      <c r="M371" s="18"/>
      <c r="N371" s="17"/>
      <c r="O371" s="1"/>
      <c r="P371" s="19"/>
    </row>
    <row r="372" spans="1:16" ht="9.75" customHeight="1">
      <c r="A372" s="14"/>
      <c r="B372" s="14" t="s">
        <v>124</v>
      </c>
      <c r="C372" s="14">
        <v>8</v>
      </c>
      <c r="D372" s="31">
        <v>7</v>
      </c>
      <c r="E372" s="32">
        <v>3</v>
      </c>
      <c r="F372" s="32">
        <v>3</v>
      </c>
      <c r="G372" s="32">
        <v>2</v>
      </c>
      <c r="H372" s="32">
        <v>1</v>
      </c>
      <c r="I372" s="32">
        <v>3</v>
      </c>
      <c r="J372" s="32">
        <v>3</v>
      </c>
      <c r="K372" s="32">
        <v>5</v>
      </c>
      <c r="L372" s="32">
        <v>2</v>
      </c>
      <c r="M372" s="33">
        <v>2</v>
      </c>
      <c r="N372" s="17">
        <f>MIN(D372:M372)</f>
        <v>1</v>
      </c>
      <c r="O372" s="1">
        <f>C372-N372</f>
        <v>7</v>
      </c>
      <c r="P372" s="19">
        <f>O372/C372</f>
        <v>0.875</v>
      </c>
    </row>
    <row r="373" spans="1:16" ht="9.75" customHeight="1">
      <c r="A373" s="14"/>
      <c r="B373" s="14" t="s">
        <v>61</v>
      </c>
      <c r="C373" s="14"/>
      <c r="D373" s="17"/>
      <c r="E373" s="1"/>
      <c r="F373" s="1"/>
      <c r="G373" s="1"/>
      <c r="H373" s="1"/>
      <c r="I373" s="1"/>
      <c r="J373" s="1"/>
      <c r="K373" s="1"/>
      <c r="L373" s="1"/>
      <c r="M373" s="18"/>
      <c r="N373" s="17"/>
      <c r="O373" s="1"/>
      <c r="P373" s="19"/>
    </row>
    <row r="374" spans="1:16" ht="9.75" customHeight="1">
      <c r="A374" s="14"/>
      <c r="B374" s="14" t="s">
        <v>61</v>
      </c>
      <c r="C374" s="14"/>
      <c r="D374" s="17"/>
      <c r="E374" s="1"/>
      <c r="F374" s="1"/>
      <c r="G374" s="1"/>
      <c r="H374" s="1"/>
      <c r="I374" s="1"/>
      <c r="J374" s="1"/>
      <c r="K374" s="1"/>
      <c r="L374" s="1"/>
      <c r="M374" s="18"/>
      <c r="N374" s="17"/>
      <c r="O374" s="1"/>
      <c r="P374" s="19"/>
    </row>
    <row r="375" spans="1:16" ht="9.75" customHeight="1">
      <c r="A375" s="14"/>
      <c r="B375" s="14" t="s">
        <v>61</v>
      </c>
      <c r="C375" s="14"/>
      <c r="D375" s="17"/>
      <c r="E375" s="1"/>
      <c r="F375" s="1"/>
      <c r="G375" s="1"/>
      <c r="H375" s="1"/>
      <c r="I375" s="1"/>
      <c r="J375" s="1"/>
      <c r="K375" s="1"/>
      <c r="L375" s="1"/>
      <c r="M375" s="18"/>
      <c r="N375" s="17"/>
      <c r="O375" s="1"/>
      <c r="P375" s="19"/>
    </row>
    <row r="376" spans="1:16" ht="9.75" customHeight="1">
      <c r="A376" s="14"/>
      <c r="B376" s="14" t="s">
        <v>61</v>
      </c>
      <c r="C376" s="14"/>
      <c r="D376" s="17"/>
      <c r="E376" s="1"/>
      <c r="F376" s="1"/>
      <c r="G376" s="1"/>
      <c r="H376" s="1"/>
      <c r="I376" s="1"/>
      <c r="J376" s="1"/>
      <c r="K376" s="1"/>
      <c r="L376" s="1"/>
      <c r="M376" s="18"/>
      <c r="N376" s="17"/>
      <c r="O376" s="1"/>
      <c r="P376" s="19"/>
    </row>
    <row r="377" spans="1:16" ht="9.75" customHeight="1">
      <c r="A377" s="14"/>
      <c r="B377" s="14" t="s">
        <v>61</v>
      </c>
      <c r="C377" s="14"/>
      <c r="D377" s="17"/>
      <c r="E377" s="1"/>
      <c r="F377" s="1"/>
      <c r="G377" s="1"/>
      <c r="H377" s="1"/>
      <c r="I377" s="1"/>
      <c r="J377" s="1"/>
      <c r="K377" s="1"/>
      <c r="L377" s="1"/>
      <c r="M377" s="18"/>
      <c r="N377" s="17"/>
      <c r="O377" s="1"/>
      <c r="P377" s="19"/>
    </row>
    <row r="378" spans="1:16" ht="9.75" customHeight="1">
      <c r="A378" s="14"/>
      <c r="B378" s="14" t="s">
        <v>41</v>
      </c>
      <c r="C378" s="14">
        <v>2</v>
      </c>
      <c r="D378" s="31">
        <v>2</v>
      </c>
      <c r="E378" s="32">
        <v>1</v>
      </c>
      <c r="F378" s="32">
        <v>1</v>
      </c>
      <c r="G378" s="32">
        <v>2</v>
      </c>
      <c r="H378" s="32">
        <v>2</v>
      </c>
      <c r="I378" s="32">
        <v>2</v>
      </c>
      <c r="J378" s="32">
        <v>2</v>
      </c>
      <c r="K378" s="32">
        <v>2</v>
      </c>
      <c r="L378" s="32">
        <v>2</v>
      </c>
      <c r="M378" s="33">
        <v>2</v>
      </c>
      <c r="N378" s="17">
        <f>MIN(D378:M378)</f>
        <v>1</v>
      </c>
      <c r="O378" s="1">
        <f>C378-N378</f>
        <v>1</v>
      </c>
      <c r="P378" s="19">
        <f>O378/C378</f>
        <v>0.5</v>
      </c>
    </row>
    <row r="379" spans="1:16" ht="9.75" customHeight="1">
      <c r="A379" s="14"/>
      <c r="B379" s="14" t="s">
        <v>42</v>
      </c>
      <c r="C379" s="14"/>
      <c r="D379" s="17"/>
      <c r="E379" s="1"/>
      <c r="F379" s="1"/>
      <c r="G379" s="1"/>
      <c r="H379" s="1"/>
      <c r="I379" s="1"/>
      <c r="J379" s="1"/>
      <c r="K379" s="1"/>
      <c r="L379" s="1"/>
      <c r="M379" s="18"/>
      <c r="N379" s="17"/>
      <c r="O379" s="1"/>
      <c r="P379" s="19"/>
    </row>
    <row r="380" spans="1:16" ht="9.75" customHeight="1">
      <c r="A380" s="14"/>
      <c r="B380" s="14" t="s">
        <v>43</v>
      </c>
      <c r="C380" s="14"/>
      <c r="D380" s="17"/>
      <c r="E380" s="1"/>
      <c r="F380" s="1"/>
      <c r="G380" s="1"/>
      <c r="H380" s="1"/>
      <c r="I380" s="1"/>
      <c r="J380" s="1"/>
      <c r="K380" s="1"/>
      <c r="L380" s="1"/>
      <c r="M380" s="18"/>
      <c r="N380" s="17"/>
      <c r="O380" s="1"/>
      <c r="P380" s="19"/>
    </row>
    <row r="381" spans="1:16" ht="9.75" customHeight="1">
      <c r="A381" s="14"/>
      <c r="B381" s="14" t="s">
        <v>44</v>
      </c>
      <c r="C381" s="14"/>
      <c r="D381" s="17"/>
      <c r="E381" s="1"/>
      <c r="F381" s="1"/>
      <c r="G381" s="1"/>
      <c r="H381" s="1"/>
      <c r="I381" s="1"/>
      <c r="J381" s="1"/>
      <c r="K381" s="1"/>
      <c r="L381" s="1"/>
      <c r="M381" s="18"/>
      <c r="N381" s="17"/>
      <c r="O381" s="1"/>
      <c r="P381" s="19"/>
    </row>
    <row r="382" spans="1:16" ht="9.75" customHeight="1">
      <c r="A382" s="20"/>
      <c r="B382" s="21" t="s">
        <v>45</v>
      </c>
      <c r="C382" s="21">
        <f t="shared" ref="C382:M382" si="71">SUM(C366:C381)</f>
        <v>10</v>
      </c>
      <c r="D382" s="22">
        <f t="shared" si="71"/>
        <v>9</v>
      </c>
      <c r="E382" s="23">
        <f t="shared" si="71"/>
        <v>4</v>
      </c>
      <c r="F382" s="23">
        <f t="shared" si="71"/>
        <v>4</v>
      </c>
      <c r="G382" s="23">
        <f t="shared" si="71"/>
        <v>4</v>
      </c>
      <c r="H382" s="23">
        <f t="shared" si="71"/>
        <v>3</v>
      </c>
      <c r="I382" s="23">
        <f t="shared" si="71"/>
        <v>5</v>
      </c>
      <c r="J382" s="23">
        <f t="shared" si="71"/>
        <v>5</v>
      </c>
      <c r="K382" s="23">
        <f t="shared" si="71"/>
        <v>7</v>
      </c>
      <c r="L382" s="23">
        <f t="shared" si="71"/>
        <v>4</v>
      </c>
      <c r="M382" s="24">
        <f t="shared" si="71"/>
        <v>4</v>
      </c>
      <c r="N382" s="22">
        <f>MIN(D382:M382)</f>
        <v>3</v>
      </c>
      <c r="O382" s="23">
        <f>C382-N382</f>
        <v>7</v>
      </c>
      <c r="P382" s="25">
        <f>O382/C382</f>
        <v>0.7</v>
      </c>
    </row>
    <row r="383" spans="1:16" ht="9.75" customHeight="1">
      <c r="A383" s="15" t="s">
        <v>127</v>
      </c>
      <c r="B383" s="15" t="s">
        <v>29</v>
      </c>
      <c r="C383" s="15"/>
      <c r="D383" s="16"/>
      <c r="E383" s="27"/>
      <c r="F383" s="27"/>
      <c r="G383" s="27"/>
      <c r="H383" s="27"/>
      <c r="I383" s="27"/>
      <c r="J383" s="27"/>
      <c r="K383" s="27"/>
      <c r="L383" s="27"/>
      <c r="M383" s="28"/>
      <c r="N383" s="16"/>
      <c r="O383" s="27"/>
      <c r="P383" s="29"/>
    </row>
    <row r="384" spans="1:16" ht="9.75" customHeight="1">
      <c r="A384" s="14"/>
      <c r="B384" s="14" t="s">
        <v>31</v>
      </c>
      <c r="C384" s="14"/>
      <c r="D384" s="17"/>
      <c r="E384" s="1"/>
      <c r="F384" s="1"/>
      <c r="G384" s="1"/>
      <c r="H384" s="1"/>
      <c r="I384" s="1"/>
      <c r="J384" s="1"/>
      <c r="K384" s="1"/>
      <c r="L384" s="1"/>
      <c r="M384" s="18"/>
      <c r="N384" s="17"/>
      <c r="O384" s="1"/>
      <c r="P384" s="19"/>
    </row>
    <row r="385" spans="1:16" ht="9.75" customHeight="1">
      <c r="A385" s="14"/>
      <c r="B385" s="14" t="s">
        <v>34</v>
      </c>
      <c r="C385" s="30"/>
      <c r="D385" s="17"/>
      <c r="E385" s="1"/>
      <c r="F385" s="1"/>
      <c r="G385" s="1"/>
      <c r="H385" s="1"/>
      <c r="I385" s="1"/>
      <c r="J385" s="1"/>
      <c r="K385" s="1"/>
      <c r="L385" s="1"/>
      <c r="M385" s="18"/>
      <c r="N385" s="17"/>
      <c r="O385" s="1"/>
      <c r="P385" s="19"/>
    </row>
    <row r="386" spans="1:16" ht="9.75" customHeight="1">
      <c r="A386" s="14"/>
      <c r="B386" s="30" t="s">
        <v>103</v>
      </c>
      <c r="C386" s="30">
        <v>5</v>
      </c>
      <c r="D386" s="31">
        <v>5</v>
      </c>
      <c r="E386" s="32">
        <v>3</v>
      </c>
      <c r="F386" s="32">
        <v>3</v>
      </c>
      <c r="G386" s="32">
        <v>3</v>
      </c>
      <c r="H386" s="32">
        <v>0</v>
      </c>
      <c r="I386" s="32">
        <v>0</v>
      </c>
      <c r="J386" s="32">
        <v>0</v>
      </c>
      <c r="K386" s="32">
        <v>0</v>
      </c>
      <c r="L386" s="32">
        <v>1</v>
      </c>
      <c r="M386" s="33">
        <v>1</v>
      </c>
      <c r="N386" s="17">
        <f>MIN(D386:M386)</f>
        <v>0</v>
      </c>
      <c r="O386" s="1">
        <f>C386-N386</f>
        <v>5</v>
      </c>
      <c r="P386" s="19">
        <f>O386/C386</f>
        <v>1</v>
      </c>
    </row>
    <row r="387" spans="1:16" ht="9.75" customHeight="1">
      <c r="A387" s="14"/>
      <c r="B387" s="30" t="s">
        <v>58</v>
      </c>
      <c r="C387" s="14"/>
      <c r="D387" s="17"/>
      <c r="E387" s="1"/>
      <c r="F387" s="1"/>
      <c r="G387" s="1"/>
      <c r="H387" s="1"/>
      <c r="I387" s="1"/>
      <c r="J387" s="1"/>
      <c r="K387" s="1"/>
      <c r="L387" s="1"/>
      <c r="M387" s="18"/>
      <c r="N387" s="17"/>
      <c r="O387" s="1"/>
      <c r="P387" s="19"/>
    </row>
    <row r="388" spans="1:16" ht="9.75" customHeight="1">
      <c r="A388" s="14"/>
      <c r="B388" s="14" t="s">
        <v>39</v>
      </c>
      <c r="C388" s="30">
        <v>1</v>
      </c>
      <c r="D388" s="31">
        <v>1</v>
      </c>
      <c r="E388" s="32">
        <v>1</v>
      </c>
      <c r="F388" s="32">
        <v>1</v>
      </c>
      <c r="G388" s="32">
        <v>1</v>
      </c>
      <c r="H388" s="32">
        <v>1</v>
      </c>
      <c r="I388" s="32">
        <v>1</v>
      </c>
      <c r="J388" s="32">
        <v>1</v>
      </c>
      <c r="K388" s="32">
        <v>1</v>
      </c>
      <c r="L388" s="32">
        <v>1</v>
      </c>
      <c r="M388" s="33">
        <v>1</v>
      </c>
      <c r="N388" s="17">
        <f t="shared" ref="N388:N389" si="72">MIN(D388:M388)</f>
        <v>1</v>
      </c>
      <c r="O388" s="1">
        <f t="shared" ref="O388:O389" si="73">C388-N388</f>
        <v>0</v>
      </c>
      <c r="P388" s="19">
        <f t="shared" ref="P388:P389" si="74">O388/C388</f>
        <v>0</v>
      </c>
    </row>
    <row r="389" spans="1:16" ht="9.75" customHeight="1">
      <c r="A389" s="14"/>
      <c r="B389" s="14" t="s">
        <v>41</v>
      </c>
      <c r="C389" s="14">
        <v>1</v>
      </c>
      <c r="D389" s="31">
        <v>1</v>
      </c>
      <c r="E389" s="32">
        <v>1</v>
      </c>
      <c r="F389" s="32">
        <v>1</v>
      </c>
      <c r="G389" s="32">
        <v>1</v>
      </c>
      <c r="H389" s="32">
        <v>1</v>
      </c>
      <c r="I389" s="32">
        <v>1</v>
      </c>
      <c r="J389" s="32">
        <v>1</v>
      </c>
      <c r="K389" s="32">
        <v>1</v>
      </c>
      <c r="L389" s="32">
        <v>1</v>
      </c>
      <c r="M389" s="33">
        <v>1</v>
      </c>
      <c r="N389" s="17">
        <f t="shared" si="72"/>
        <v>1</v>
      </c>
      <c r="O389" s="1">
        <f t="shared" si="73"/>
        <v>0</v>
      </c>
      <c r="P389" s="19">
        <f t="shared" si="74"/>
        <v>0</v>
      </c>
    </row>
    <row r="390" spans="1:16" ht="9.75" customHeight="1">
      <c r="A390" s="14"/>
      <c r="B390" s="14" t="s">
        <v>61</v>
      </c>
      <c r="C390" s="14"/>
      <c r="D390" s="17"/>
      <c r="E390" s="1"/>
      <c r="F390" s="1"/>
      <c r="G390" s="1"/>
      <c r="H390" s="1"/>
      <c r="I390" s="1"/>
      <c r="J390" s="1"/>
      <c r="K390" s="1"/>
      <c r="L390" s="1"/>
      <c r="M390" s="18"/>
      <c r="N390" s="17"/>
      <c r="O390" s="1"/>
      <c r="P390" s="19"/>
    </row>
    <row r="391" spans="1:16" ht="9.75" customHeight="1">
      <c r="A391" s="14"/>
      <c r="B391" s="14" t="s">
        <v>61</v>
      </c>
      <c r="C391" s="14"/>
      <c r="D391" s="17"/>
      <c r="E391" s="1"/>
      <c r="F391" s="1"/>
      <c r="G391" s="1"/>
      <c r="H391" s="1"/>
      <c r="I391" s="1"/>
      <c r="J391" s="1"/>
      <c r="K391" s="1"/>
      <c r="L391" s="1"/>
      <c r="M391" s="18"/>
      <c r="N391" s="17"/>
      <c r="O391" s="1"/>
      <c r="P391" s="19"/>
    </row>
    <row r="392" spans="1:16" ht="9.75" customHeight="1">
      <c r="A392" s="14"/>
      <c r="B392" s="14" t="s">
        <v>61</v>
      </c>
      <c r="C392" s="14"/>
      <c r="D392" s="17"/>
      <c r="E392" s="1"/>
      <c r="F392" s="1"/>
      <c r="G392" s="1"/>
      <c r="H392" s="1"/>
      <c r="I392" s="1"/>
      <c r="J392" s="1"/>
      <c r="K392" s="1"/>
      <c r="L392" s="1"/>
      <c r="M392" s="18"/>
      <c r="N392" s="17"/>
      <c r="O392" s="1"/>
      <c r="P392" s="19"/>
    </row>
    <row r="393" spans="1:16" ht="9.75" customHeight="1">
      <c r="A393" s="14"/>
      <c r="B393" s="14" t="s">
        <v>61</v>
      </c>
      <c r="C393" s="14"/>
      <c r="D393" s="17"/>
      <c r="E393" s="1"/>
      <c r="F393" s="1"/>
      <c r="G393" s="1"/>
      <c r="H393" s="1"/>
      <c r="I393" s="1"/>
      <c r="J393" s="1"/>
      <c r="K393" s="1"/>
      <c r="L393" s="1"/>
      <c r="M393" s="18"/>
      <c r="N393" s="17"/>
      <c r="O393" s="1"/>
      <c r="P393" s="19"/>
    </row>
    <row r="394" spans="1:16" ht="9.75" customHeight="1">
      <c r="A394" s="14"/>
      <c r="B394" s="14" t="s">
        <v>61</v>
      </c>
      <c r="C394" s="14"/>
      <c r="D394" s="17"/>
      <c r="E394" s="1"/>
      <c r="F394" s="1"/>
      <c r="G394" s="1"/>
      <c r="H394" s="1"/>
      <c r="I394" s="1"/>
      <c r="J394" s="1"/>
      <c r="K394" s="1"/>
      <c r="L394" s="1"/>
      <c r="M394" s="18"/>
      <c r="N394" s="17"/>
      <c r="O394" s="1"/>
      <c r="P394" s="19"/>
    </row>
    <row r="395" spans="1:16" ht="9.75" customHeight="1">
      <c r="A395" s="14"/>
      <c r="B395" s="14" t="s">
        <v>61</v>
      </c>
      <c r="C395" s="14"/>
      <c r="D395" s="17"/>
      <c r="E395" s="1"/>
      <c r="F395" s="1"/>
      <c r="G395" s="1"/>
      <c r="H395" s="1"/>
      <c r="I395" s="1"/>
      <c r="J395" s="1"/>
      <c r="K395" s="1"/>
      <c r="L395" s="1"/>
      <c r="M395" s="18"/>
      <c r="N395" s="17"/>
      <c r="O395" s="1"/>
      <c r="P395" s="19"/>
    </row>
    <row r="396" spans="1:16" ht="9.75" customHeight="1">
      <c r="A396" s="14"/>
      <c r="B396" s="14" t="s">
        <v>42</v>
      </c>
      <c r="C396" s="14"/>
      <c r="D396" s="17"/>
      <c r="E396" s="1"/>
      <c r="F396" s="1"/>
      <c r="G396" s="1"/>
      <c r="H396" s="1"/>
      <c r="I396" s="1"/>
      <c r="J396" s="1"/>
      <c r="K396" s="1"/>
      <c r="L396" s="1"/>
      <c r="M396" s="18"/>
      <c r="N396" s="17"/>
      <c r="O396" s="1"/>
      <c r="P396" s="19"/>
    </row>
    <row r="397" spans="1:16" ht="9.75" customHeight="1">
      <c r="A397" s="14"/>
      <c r="B397" s="14" t="s">
        <v>43</v>
      </c>
      <c r="C397" s="14"/>
      <c r="D397" s="17"/>
      <c r="E397" s="1"/>
      <c r="F397" s="1"/>
      <c r="G397" s="1"/>
      <c r="H397" s="1"/>
      <c r="I397" s="1"/>
      <c r="J397" s="1"/>
      <c r="K397" s="1"/>
      <c r="L397" s="1"/>
      <c r="M397" s="18"/>
      <c r="N397" s="17"/>
      <c r="O397" s="1"/>
      <c r="P397" s="19"/>
    </row>
    <row r="398" spans="1:16" ht="9.75" customHeight="1">
      <c r="A398" s="14"/>
      <c r="B398" s="14" t="s">
        <v>44</v>
      </c>
      <c r="C398" s="14"/>
      <c r="D398" s="17"/>
      <c r="E398" s="1"/>
      <c r="F398" s="1"/>
      <c r="G398" s="1"/>
      <c r="H398" s="1"/>
      <c r="I398" s="1"/>
      <c r="J398" s="1"/>
      <c r="K398" s="1"/>
      <c r="L398" s="1"/>
      <c r="M398" s="18"/>
      <c r="N398" s="17"/>
      <c r="O398" s="1"/>
      <c r="P398" s="19"/>
    </row>
    <row r="399" spans="1:16" ht="9.75" customHeight="1">
      <c r="A399" s="20"/>
      <c r="B399" s="21" t="s">
        <v>45</v>
      </c>
      <c r="C399" s="21">
        <f t="shared" ref="C399:M399" si="75">SUM(C383:C398)</f>
        <v>7</v>
      </c>
      <c r="D399" s="22">
        <f t="shared" si="75"/>
        <v>7</v>
      </c>
      <c r="E399" s="23">
        <f t="shared" si="75"/>
        <v>5</v>
      </c>
      <c r="F399" s="23">
        <f t="shared" si="75"/>
        <v>5</v>
      </c>
      <c r="G399" s="23">
        <f t="shared" si="75"/>
        <v>5</v>
      </c>
      <c r="H399" s="23">
        <f t="shared" si="75"/>
        <v>2</v>
      </c>
      <c r="I399" s="23">
        <f t="shared" si="75"/>
        <v>2</v>
      </c>
      <c r="J399" s="23">
        <f t="shared" si="75"/>
        <v>2</v>
      </c>
      <c r="K399" s="23">
        <f t="shared" si="75"/>
        <v>2</v>
      </c>
      <c r="L399" s="23">
        <f t="shared" si="75"/>
        <v>3</v>
      </c>
      <c r="M399" s="24">
        <f t="shared" si="75"/>
        <v>3</v>
      </c>
      <c r="N399" s="22">
        <f>MIN(D399:M399)</f>
        <v>2</v>
      </c>
      <c r="O399" s="23">
        <f>C399-N399</f>
        <v>5</v>
      </c>
      <c r="P399" s="25">
        <f>O399/C399</f>
        <v>0.7142857142857143</v>
      </c>
    </row>
    <row r="400" spans="1:16" ht="9.75" customHeight="1">
      <c r="A400" s="15" t="s">
        <v>128</v>
      </c>
      <c r="B400" s="15" t="s">
        <v>29</v>
      </c>
      <c r="C400" s="15"/>
      <c r="D400" s="16"/>
      <c r="E400" s="27"/>
      <c r="F400" s="27"/>
      <c r="G400" s="27"/>
      <c r="H400" s="27"/>
      <c r="I400" s="27"/>
      <c r="J400" s="27"/>
      <c r="K400" s="27"/>
      <c r="L400" s="27"/>
      <c r="M400" s="28"/>
      <c r="N400" s="16"/>
      <c r="O400" s="27"/>
      <c r="P400" s="29"/>
    </row>
    <row r="401" spans="1:16" ht="9.75" customHeight="1">
      <c r="A401" s="14"/>
      <c r="B401" s="14" t="s">
        <v>31</v>
      </c>
      <c r="C401" s="14"/>
      <c r="D401" s="17"/>
      <c r="E401" s="1"/>
      <c r="F401" s="1"/>
      <c r="G401" s="1"/>
      <c r="H401" s="1"/>
      <c r="I401" s="1"/>
      <c r="J401" s="1"/>
      <c r="K401" s="1"/>
      <c r="L401" s="1"/>
      <c r="M401" s="18"/>
      <c r="N401" s="17"/>
      <c r="O401" s="1"/>
      <c r="P401" s="19"/>
    </row>
    <row r="402" spans="1:16" ht="9.75" customHeight="1">
      <c r="A402" s="14"/>
      <c r="B402" s="14" t="s">
        <v>34</v>
      </c>
      <c r="C402" s="14"/>
      <c r="D402" s="17"/>
      <c r="E402" s="1"/>
      <c r="F402" s="1"/>
      <c r="G402" s="1"/>
      <c r="H402" s="1"/>
      <c r="I402" s="1"/>
      <c r="J402" s="1"/>
      <c r="K402" s="1"/>
      <c r="L402" s="1"/>
      <c r="M402" s="18"/>
      <c r="N402" s="17"/>
      <c r="O402" s="1"/>
      <c r="P402" s="19"/>
    </row>
    <row r="403" spans="1:16" ht="9.75" customHeight="1">
      <c r="A403" s="14"/>
      <c r="B403" s="14" t="s">
        <v>58</v>
      </c>
      <c r="C403" s="14"/>
      <c r="D403" s="17"/>
      <c r="E403" s="1"/>
      <c r="F403" s="1"/>
      <c r="G403" s="1"/>
      <c r="H403" s="1"/>
      <c r="I403" s="1"/>
      <c r="J403" s="1"/>
      <c r="K403" s="1"/>
      <c r="L403" s="1"/>
      <c r="M403" s="18"/>
      <c r="N403" s="17"/>
      <c r="O403" s="1"/>
      <c r="P403" s="19"/>
    </row>
    <row r="404" spans="1:16" ht="9.75" customHeight="1">
      <c r="A404" s="14"/>
      <c r="B404" s="14" t="s">
        <v>58</v>
      </c>
      <c r="C404" s="14"/>
      <c r="D404" s="17"/>
      <c r="E404" s="1"/>
      <c r="F404" s="1"/>
      <c r="G404" s="1"/>
      <c r="H404" s="1"/>
      <c r="I404" s="1"/>
      <c r="J404" s="1"/>
      <c r="K404" s="1"/>
      <c r="L404" s="1"/>
      <c r="M404" s="18"/>
      <c r="N404" s="17"/>
      <c r="O404" s="1"/>
      <c r="P404" s="19"/>
    </row>
    <row r="405" spans="1:16" ht="9.75" customHeight="1">
      <c r="A405" s="14"/>
      <c r="B405" s="14" t="s">
        <v>39</v>
      </c>
      <c r="C405" s="14"/>
      <c r="D405" s="17"/>
      <c r="E405" s="1"/>
      <c r="F405" s="1"/>
      <c r="G405" s="1"/>
      <c r="H405" s="1"/>
      <c r="I405" s="1"/>
      <c r="J405" s="1"/>
      <c r="K405" s="1"/>
      <c r="L405" s="1"/>
      <c r="M405" s="18"/>
      <c r="N405" s="17"/>
      <c r="O405" s="1"/>
      <c r="P405" s="19"/>
    </row>
    <row r="406" spans="1:16" ht="9.75" customHeight="1">
      <c r="A406" s="14"/>
      <c r="B406" s="14" t="s">
        <v>61</v>
      </c>
      <c r="C406" s="14"/>
      <c r="D406" s="17"/>
      <c r="E406" s="1"/>
      <c r="F406" s="1"/>
      <c r="G406" s="1"/>
      <c r="H406" s="1"/>
      <c r="I406" s="1"/>
      <c r="J406" s="1"/>
      <c r="K406" s="1"/>
      <c r="L406" s="1"/>
      <c r="M406" s="18"/>
      <c r="N406" s="17"/>
      <c r="O406" s="1"/>
      <c r="P406" s="19"/>
    </row>
    <row r="407" spans="1:16" ht="9.75" customHeight="1">
      <c r="A407" s="14"/>
      <c r="B407" s="14" t="s">
        <v>61</v>
      </c>
      <c r="C407" s="14"/>
      <c r="D407" s="17"/>
      <c r="E407" s="1"/>
      <c r="F407" s="1"/>
      <c r="G407" s="1"/>
      <c r="H407" s="1"/>
      <c r="I407" s="1"/>
      <c r="J407" s="1"/>
      <c r="K407" s="1"/>
      <c r="L407" s="1"/>
      <c r="M407" s="18"/>
      <c r="N407" s="17"/>
      <c r="O407" s="1"/>
      <c r="P407" s="19"/>
    </row>
    <row r="408" spans="1:16" ht="9.75" customHeight="1">
      <c r="A408" s="14"/>
      <c r="B408" s="14" t="s">
        <v>61</v>
      </c>
      <c r="C408" s="14"/>
      <c r="D408" s="17"/>
      <c r="E408" s="1"/>
      <c r="F408" s="1"/>
      <c r="G408" s="1"/>
      <c r="H408" s="1"/>
      <c r="I408" s="1"/>
      <c r="J408" s="1"/>
      <c r="K408" s="1"/>
      <c r="L408" s="1"/>
      <c r="M408" s="18"/>
      <c r="N408" s="17"/>
      <c r="O408" s="1"/>
      <c r="P408" s="19"/>
    </row>
    <row r="409" spans="1:16" ht="9.75" customHeight="1">
      <c r="A409" s="14"/>
      <c r="B409" s="14" t="s">
        <v>61</v>
      </c>
      <c r="C409" s="14"/>
      <c r="D409" s="17"/>
      <c r="E409" s="1"/>
      <c r="F409" s="1"/>
      <c r="G409" s="1"/>
      <c r="H409" s="1"/>
      <c r="I409" s="1"/>
      <c r="J409" s="1"/>
      <c r="K409" s="1"/>
      <c r="L409" s="1"/>
      <c r="M409" s="18"/>
      <c r="N409" s="17"/>
      <c r="O409" s="1"/>
      <c r="P409" s="19"/>
    </row>
    <row r="410" spans="1:16" ht="9.75" customHeight="1">
      <c r="A410" s="14"/>
      <c r="B410" s="14" t="s">
        <v>61</v>
      </c>
      <c r="C410" s="14"/>
      <c r="D410" s="17"/>
      <c r="E410" s="1"/>
      <c r="F410" s="1"/>
      <c r="G410" s="1"/>
      <c r="H410" s="1"/>
      <c r="I410" s="1"/>
      <c r="J410" s="1"/>
      <c r="K410" s="1"/>
      <c r="L410" s="1"/>
      <c r="M410" s="18"/>
      <c r="N410" s="17"/>
      <c r="O410" s="1"/>
      <c r="P410" s="19"/>
    </row>
    <row r="411" spans="1:16" ht="9.75" customHeight="1">
      <c r="A411" s="14"/>
      <c r="B411" s="14" t="s">
        <v>61</v>
      </c>
      <c r="C411" s="14"/>
      <c r="D411" s="17"/>
      <c r="E411" s="1"/>
      <c r="F411" s="1"/>
      <c r="G411" s="1"/>
      <c r="H411" s="1"/>
      <c r="I411" s="1"/>
      <c r="J411" s="1"/>
      <c r="K411" s="1"/>
      <c r="L411" s="1"/>
      <c r="M411" s="18"/>
      <c r="N411" s="17"/>
      <c r="O411" s="1"/>
      <c r="P411" s="19"/>
    </row>
    <row r="412" spans="1:16" ht="9.75" customHeight="1">
      <c r="A412" s="14"/>
      <c r="B412" s="14" t="s">
        <v>41</v>
      </c>
      <c r="C412" s="14"/>
      <c r="D412" s="17"/>
      <c r="E412" s="1"/>
      <c r="F412" s="1"/>
      <c r="G412" s="1"/>
      <c r="H412" s="1"/>
      <c r="I412" s="1"/>
      <c r="J412" s="1"/>
      <c r="K412" s="1"/>
      <c r="L412" s="1"/>
      <c r="M412" s="18"/>
      <c r="N412" s="17"/>
      <c r="O412" s="1"/>
      <c r="P412" s="19"/>
    </row>
    <row r="413" spans="1:16" ht="9.75" customHeight="1">
      <c r="A413" s="14"/>
      <c r="B413" s="14" t="s">
        <v>42</v>
      </c>
      <c r="C413" s="14"/>
      <c r="D413" s="17"/>
      <c r="E413" s="1"/>
      <c r="F413" s="1"/>
      <c r="G413" s="1"/>
      <c r="H413" s="1"/>
      <c r="I413" s="1"/>
      <c r="J413" s="1"/>
      <c r="K413" s="1"/>
      <c r="L413" s="1"/>
      <c r="M413" s="18"/>
      <c r="N413" s="17"/>
      <c r="O413" s="1"/>
      <c r="P413" s="19"/>
    </row>
    <row r="414" spans="1:16" ht="9.75" customHeight="1">
      <c r="A414" s="14"/>
      <c r="B414" s="14" t="s">
        <v>43</v>
      </c>
      <c r="C414" s="14">
        <v>2</v>
      </c>
      <c r="D414" s="31">
        <v>1</v>
      </c>
      <c r="E414" s="32">
        <v>2</v>
      </c>
      <c r="F414" s="32">
        <v>2</v>
      </c>
      <c r="G414" s="32">
        <v>2</v>
      </c>
      <c r="H414" s="32">
        <v>1</v>
      </c>
      <c r="I414" s="32">
        <v>1</v>
      </c>
      <c r="J414" s="32">
        <v>1</v>
      </c>
      <c r="K414" s="32">
        <v>1</v>
      </c>
      <c r="L414" s="32">
        <v>1</v>
      </c>
      <c r="M414" s="33">
        <v>1</v>
      </c>
      <c r="N414" s="17">
        <f t="shared" ref="N414:N416" si="76">MIN(D414:M414)</f>
        <v>1</v>
      </c>
      <c r="O414" s="1">
        <f t="shared" ref="O414:O416" si="77">C414-N414</f>
        <v>1</v>
      </c>
      <c r="P414" s="19">
        <f t="shared" ref="P414:P416" si="78">O414/C414</f>
        <v>0.5</v>
      </c>
    </row>
    <row r="415" spans="1:16" ht="9.75" customHeight="1">
      <c r="A415" s="14"/>
      <c r="B415" s="14" t="s">
        <v>44</v>
      </c>
      <c r="C415" s="14">
        <v>1</v>
      </c>
      <c r="D415" s="31">
        <v>1</v>
      </c>
      <c r="E415" s="32">
        <v>1</v>
      </c>
      <c r="F415" s="32">
        <v>1</v>
      </c>
      <c r="G415" s="32">
        <v>0</v>
      </c>
      <c r="H415" s="32">
        <v>0</v>
      </c>
      <c r="I415" s="32">
        <v>0</v>
      </c>
      <c r="J415" s="32">
        <v>0</v>
      </c>
      <c r="K415" s="32">
        <v>0</v>
      </c>
      <c r="L415" s="32">
        <v>1</v>
      </c>
      <c r="M415" s="33">
        <v>1</v>
      </c>
      <c r="N415" s="17">
        <f t="shared" si="76"/>
        <v>0</v>
      </c>
      <c r="O415" s="1">
        <f t="shared" si="77"/>
        <v>1</v>
      </c>
      <c r="P415" s="19">
        <f t="shared" si="78"/>
        <v>1</v>
      </c>
    </row>
    <row r="416" spans="1:16" ht="9.75" customHeight="1">
      <c r="A416" s="20"/>
      <c r="B416" s="21" t="s">
        <v>45</v>
      </c>
      <c r="C416" s="21">
        <f t="shared" ref="C416:M416" si="79">SUM(C400:C415)</f>
        <v>3</v>
      </c>
      <c r="D416" s="22">
        <f t="shared" si="79"/>
        <v>2</v>
      </c>
      <c r="E416" s="23">
        <f t="shared" si="79"/>
        <v>3</v>
      </c>
      <c r="F416" s="23">
        <f t="shared" si="79"/>
        <v>3</v>
      </c>
      <c r="G416" s="23">
        <f t="shared" si="79"/>
        <v>2</v>
      </c>
      <c r="H416" s="23">
        <f t="shared" si="79"/>
        <v>1</v>
      </c>
      <c r="I416" s="23">
        <f t="shared" si="79"/>
        <v>1</v>
      </c>
      <c r="J416" s="23">
        <f t="shared" si="79"/>
        <v>1</v>
      </c>
      <c r="K416" s="23">
        <f t="shared" si="79"/>
        <v>1</v>
      </c>
      <c r="L416" s="23">
        <f t="shared" si="79"/>
        <v>2</v>
      </c>
      <c r="M416" s="24">
        <f t="shared" si="79"/>
        <v>2</v>
      </c>
      <c r="N416" s="22">
        <f t="shared" si="76"/>
        <v>1</v>
      </c>
      <c r="O416" s="23">
        <f t="shared" si="77"/>
        <v>2</v>
      </c>
      <c r="P416" s="25">
        <f t="shared" si="78"/>
        <v>0.66666666666666663</v>
      </c>
    </row>
    <row r="417" spans="1:16" ht="9.75" customHeight="1">
      <c r="A417" s="15" t="s">
        <v>129</v>
      </c>
      <c r="B417" s="15" t="s">
        <v>29</v>
      </c>
      <c r="C417" s="15"/>
      <c r="D417" s="16"/>
      <c r="E417" s="27"/>
      <c r="F417" s="27"/>
      <c r="G417" s="27"/>
      <c r="H417" s="27"/>
      <c r="I417" s="27"/>
      <c r="J417" s="27"/>
      <c r="K417" s="27"/>
      <c r="L417" s="27"/>
      <c r="M417" s="28"/>
      <c r="N417" s="16"/>
      <c r="O417" s="27"/>
      <c r="P417" s="29"/>
    </row>
    <row r="418" spans="1:16" ht="9.75" customHeight="1">
      <c r="A418" s="14"/>
      <c r="B418" s="14" t="s">
        <v>31</v>
      </c>
      <c r="C418" s="14"/>
      <c r="D418" s="17"/>
      <c r="E418" s="1"/>
      <c r="F418" s="1"/>
      <c r="G418" s="1"/>
      <c r="H418" s="1"/>
      <c r="I418" s="1"/>
      <c r="J418" s="1"/>
      <c r="K418" s="1"/>
      <c r="L418" s="1"/>
      <c r="M418" s="18"/>
      <c r="N418" s="17"/>
      <c r="O418" s="1"/>
      <c r="P418" s="19"/>
    </row>
    <row r="419" spans="1:16" ht="9.75" customHeight="1">
      <c r="A419" s="14"/>
      <c r="B419" s="14" t="s">
        <v>34</v>
      </c>
      <c r="C419" s="14"/>
      <c r="D419" s="17"/>
      <c r="E419" s="1"/>
      <c r="F419" s="1"/>
      <c r="G419" s="1"/>
      <c r="H419" s="1"/>
      <c r="I419" s="1"/>
      <c r="J419" s="1"/>
      <c r="K419" s="1"/>
      <c r="L419" s="1"/>
      <c r="M419" s="18"/>
      <c r="N419" s="17"/>
      <c r="O419" s="1"/>
      <c r="P419" s="19"/>
    </row>
    <row r="420" spans="1:16" ht="9.75" customHeight="1">
      <c r="A420" s="14"/>
      <c r="B420" s="14" t="s">
        <v>58</v>
      </c>
      <c r="C420" s="14"/>
      <c r="D420" s="17"/>
      <c r="E420" s="1"/>
      <c r="F420" s="1"/>
      <c r="G420" s="1"/>
      <c r="H420" s="1"/>
      <c r="I420" s="1"/>
      <c r="J420" s="1"/>
      <c r="K420" s="1"/>
      <c r="L420" s="1"/>
      <c r="M420" s="18"/>
      <c r="N420" s="17"/>
      <c r="O420" s="1"/>
      <c r="P420" s="19"/>
    </row>
    <row r="421" spans="1:16" ht="9.75" customHeight="1">
      <c r="A421" s="14"/>
      <c r="B421" s="14" t="s">
        <v>58</v>
      </c>
      <c r="C421" s="14"/>
      <c r="D421" s="17"/>
      <c r="E421" s="1"/>
      <c r="F421" s="1"/>
      <c r="G421" s="1"/>
      <c r="H421" s="1"/>
      <c r="I421" s="1"/>
      <c r="J421" s="1"/>
      <c r="K421" s="1"/>
      <c r="L421" s="1"/>
      <c r="M421" s="18"/>
      <c r="N421" s="17"/>
      <c r="O421" s="1"/>
      <c r="P421" s="19"/>
    </row>
    <row r="422" spans="1:16" ht="9.75" customHeight="1">
      <c r="A422" s="14"/>
      <c r="B422" s="14" t="s">
        <v>39</v>
      </c>
      <c r="C422" s="14"/>
      <c r="D422" s="17"/>
      <c r="E422" s="1"/>
      <c r="F422" s="1"/>
      <c r="G422" s="1"/>
      <c r="H422" s="1"/>
      <c r="I422" s="1"/>
      <c r="J422" s="1"/>
      <c r="K422" s="1"/>
      <c r="L422" s="1"/>
      <c r="M422" s="18"/>
      <c r="N422" s="17"/>
      <c r="O422" s="1"/>
      <c r="P422" s="19"/>
    </row>
    <row r="423" spans="1:16" ht="9.75" customHeight="1">
      <c r="A423" s="14"/>
      <c r="B423" s="14" t="s">
        <v>61</v>
      </c>
      <c r="C423" s="14"/>
      <c r="D423" s="17"/>
      <c r="E423" s="1"/>
      <c r="F423" s="1"/>
      <c r="G423" s="1"/>
      <c r="H423" s="1"/>
      <c r="I423" s="1"/>
      <c r="J423" s="1"/>
      <c r="K423" s="1"/>
      <c r="L423" s="1"/>
      <c r="M423" s="18"/>
      <c r="N423" s="17"/>
      <c r="O423" s="1"/>
      <c r="P423" s="19"/>
    </row>
    <row r="424" spans="1:16" ht="9.75" customHeight="1">
      <c r="A424" s="14"/>
      <c r="B424" s="14" t="s">
        <v>61</v>
      </c>
      <c r="C424" s="14"/>
      <c r="D424" s="17"/>
      <c r="E424" s="1"/>
      <c r="F424" s="1"/>
      <c r="G424" s="1"/>
      <c r="H424" s="1"/>
      <c r="I424" s="1"/>
      <c r="J424" s="1"/>
      <c r="K424" s="1"/>
      <c r="L424" s="1"/>
      <c r="M424" s="18"/>
      <c r="N424" s="17"/>
      <c r="O424" s="1"/>
      <c r="P424" s="19"/>
    </row>
    <row r="425" spans="1:16" ht="9.75" customHeight="1">
      <c r="A425" s="14"/>
      <c r="B425" s="14" t="s">
        <v>61</v>
      </c>
      <c r="C425" s="14"/>
      <c r="D425" s="17"/>
      <c r="E425" s="1"/>
      <c r="F425" s="1"/>
      <c r="G425" s="1"/>
      <c r="H425" s="1"/>
      <c r="I425" s="1"/>
      <c r="J425" s="1"/>
      <c r="K425" s="1"/>
      <c r="L425" s="1"/>
      <c r="M425" s="18"/>
      <c r="N425" s="17"/>
      <c r="O425" s="1"/>
      <c r="P425" s="19"/>
    </row>
    <row r="426" spans="1:16" ht="9.75" customHeight="1">
      <c r="A426" s="14"/>
      <c r="B426" s="14" t="s">
        <v>61</v>
      </c>
      <c r="C426" s="14"/>
      <c r="D426" s="17"/>
      <c r="E426" s="1"/>
      <c r="F426" s="1"/>
      <c r="G426" s="1"/>
      <c r="H426" s="1"/>
      <c r="I426" s="1"/>
      <c r="J426" s="1"/>
      <c r="K426" s="1"/>
      <c r="L426" s="1"/>
      <c r="M426" s="18"/>
      <c r="N426" s="17"/>
      <c r="O426" s="1"/>
      <c r="P426" s="19"/>
    </row>
    <row r="427" spans="1:16" ht="9.75" customHeight="1">
      <c r="A427" s="14"/>
      <c r="B427" s="14" t="s">
        <v>61</v>
      </c>
      <c r="C427" s="14"/>
      <c r="D427" s="17"/>
      <c r="E427" s="1"/>
      <c r="F427" s="1"/>
      <c r="G427" s="1"/>
      <c r="H427" s="1"/>
      <c r="I427" s="1"/>
      <c r="J427" s="1"/>
      <c r="K427" s="1"/>
      <c r="L427" s="1"/>
      <c r="M427" s="18"/>
      <c r="N427" s="17"/>
      <c r="O427" s="1"/>
      <c r="P427" s="19"/>
    </row>
    <row r="428" spans="1:16" ht="9.75" customHeight="1">
      <c r="A428" s="14"/>
      <c r="B428" s="14" t="s">
        <v>61</v>
      </c>
      <c r="C428" s="14"/>
      <c r="D428" s="17"/>
      <c r="E428" s="1"/>
      <c r="F428" s="1"/>
      <c r="G428" s="1"/>
      <c r="H428" s="1"/>
      <c r="I428" s="1"/>
      <c r="J428" s="1"/>
      <c r="K428" s="1"/>
      <c r="L428" s="1"/>
      <c r="M428" s="18"/>
      <c r="N428" s="17"/>
      <c r="O428" s="1"/>
      <c r="P428" s="19"/>
    </row>
    <row r="429" spans="1:16" ht="9.75" customHeight="1">
      <c r="A429" s="14"/>
      <c r="B429" s="14" t="s">
        <v>41</v>
      </c>
      <c r="C429" s="14">
        <v>2</v>
      </c>
      <c r="D429" s="31">
        <v>1</v>
      </c>
      <c r="E429" s="32">
        <v>0</v>
      </c>
      <c r="F429" s="32">
        <v>0</v>
      </c>
      <c r="G429" s="32">
        <v>0</v>
      </c>
      <c r="H429" s="32">
        <v>1</v>
      </c>
      <c r="I429" s="32">
        <v>0</v>
      </c>
      <c r="J429" s="32">
        <v>0</v>
      </c>
      <c r="K429" s="32">
        <v>0</v>
      </c>
      <c r="L429" s="32">
        <v>0</v>
      </c>
      <c r="M429" s="33">
        <v>0</v>
      </c>
      <c r="N429" s="17">
        <f t="shared" ref="N429:N431" si="80">MIN(D429:M429)</f>
        <v>0</v>
      </c>
      <c r="O429" s="1">
        <f t="shared" ref="O429:O431" si="81">C429-N429</f>
        <v>2</v>
      </c>
      <c r="P429" s="19">
        <f t="shared" ref="P429:P431" si="82">O429/C429</f>
        <v>1</v>
      </c>
    </row>
    <row r="430" spans="1:16" ht="9.75" customHeight="1">
      <c r="A430" s="14"/>
      <c r="B430" s="14" t="s">
        <v>42</v>
      </c>
      <c r="C430" s="14">
        <v>4</v>
      </c>
      <c r="D430" s="31">
        <v>0</v>
      </c>
      <c r="E430" s="32">
        <v>0</v>
      </c>
      <c r="F430" s="32">
        <v>0</v>
      </c>
      <c r="G430" s="32">
        <v>0</v>
      </c>
      <c r="H430" s="32">
        <v>0</v>
      </c>
      <c r="I430" s="32">
        <v>0</v>
      </c>
      <c r="J430" s="32">
        <v>0</v>
      </c>
      <c r="K430" s="32">
        <v>1</v>
      </c>
      <c r="L430" s="32">
        <v>0</v>
      </c>
      <c r="M430" s="33">
        <v>0</v>
      </c>
      <c r="N430" s="17">
        <f t="shared" si="80"/>
        <v>0</v>
      </c>
      <c r="O430" s="1">
        <f t="shared" si="81"/>
        <v>4</v>
      </c>
      <c r="P430" s="19">
        <f t="shared" si="82"/>
        <v>1</v>
      </c>
    </row>
    <row r="431" spans="1:16" ht="9.75" customHeight="1">
      <c r="A431" s="14"/>
      <c r="B431" s="14" t="s">
        <v>43</v>
      </c>
      <c r="C431" s="14">
        <v>11</v>
      </c>
      <c r="D431" s="31">
        <v>6</v>
      </c>
      <c r="E431" s="32">
        <v>4</v>
      </c>
      <c r="F431" s="32">
        <v>4</v>
      </c>
      <c r="G431" s="32">
        <v>2</v>
      </c>
      <c r="H431" s="32">
        <v>4</v>
      </c>
      <c r="I431" s="32">
        <v>5</v>
      </c>
      <c r="J431" s="32">
        <v>5</v>
      </c>
      <c r="K431" s="32">
        <v>4</v>
      </c>
      <c r="L431" s="32">
        <v>4</v>
      </c>
      <c r="M431" s="33">
        <v>4</v>
      </c>
      <c r="N431" s="17">
        <f t="shared" si="80"/>
        <v>2</v>
      </c>
      <c r="O431" s="1">
        <f t="shared" si="81"/>
        <v>9</v>
      </c>
      <c r="P431" s="19">
        <f t="shared" si="82"/>
        <v>0.81818181818181823</v>
      </c>
    </row>
    <row r="432" spans="1:16" ht="9.75" customHeight="1">
      <c r="A432" s="14"/>
      <c r="B432" s="14" t="s">
        <v>44</v>
      </c>
      <c r="C432" s="14"/>
      <c r="D432" s="17"/>
      <c r="E432" s="1"/>
      <c r="F432" s="1"/>
      <c r="G432" s="1"/>
      <c r="H432" s="1"/>
      <c r="I432" s="1"/>
      <c r="J432" s="1"/>
      <c r="K432" s="1"/>
      <c r="L432" s="1"/>
      <c r="M432" s="18"/>
      <c r="N432" s="17"/>
      <c r="O432" s="1"/>
      <c r="P432" s="19"/>
    </row>
    <row r="433" spans="1:16" ht="9.75" customHeight="1">
      <c r="A433" s="20"/>
      <c r="B433" s="21" t="s">
        <v>45</v>
      </c>
      <c r="C433" s="21">
        <f t="shared" ref="C433:M433" si="83">SUM(C417:C432)</f>
        <v>17</v>
      </c>
      <c r="D433" s="22">
        <f t="shared" si="83"/>
        <v>7</v>
      </c>
      <c r="E433" s="23">
        <f t="shared" si="83"/>
        <v>4</v>
      </c>
      <c r="F433" s="23">
        <f t="shared" si="83"/>
        <v>4</v>
      </c>
      <c r="G433" s="23">
        <f t="shared" si="83"/>
        <v>2</v>
      </c>
      <c r="H433" s="23">
        <f t="shared" si="83"/>
        <v>5</v>
      </c>
      <c r="I433" s="23">
        <f t="shared" si="83"/>
        <v>5</v>
      </c>
      <c r="J433" s="23">
        <f t="shared" si="83"/>
        <v>5</v>
      </c>
      <c r="K433" s="23">
        <f t="shared" si="83"/>
        <v>5</v>
      </c>
      <c r="L433" s="23">
        <f t="shared" si="83"/>
        <v>4</v>
      </c>
      <c r="M433" s="24">
        <f t="shared" si="83"/>
        <v>4</v>
      </c>
      <c r="N433" s="22">
        <f>MIN(D433:M433)</f>
        <v>2</v>
      </c>
      <c r="O433" s="23">
        <f>C433-N433</f>
        <v>15</v>
      </c>
      <c r="P433" s="25">
        <f>O433/C433</f>
        <v>0.88235294117647056</v>
      </c>
    </row>
    <row r="434" spans="1:16" ht="9.75" customHeight="1">
      <c r="A434" s="15" t="s">
        <v>132</v>
      </c>
      <c r="B434" s="15" t="s">
        <v>29</v>
      </c>
      <c r="C434" s="15"/>
      <c r="D434" s="16"/>
      <c r="E434" s="27"/>
      <c r="F434" s="27"/>
      <c r="G434" s="27"/>
      <c r="H434" s="27"/>
      <c r="I434" s="27"/>
      <c r="J434" s="27"/>
      <c r="K434" s="27"/>
      <c r="L434" s="27"/>
      <c r="M434" s="28"/>
      <c r="N434" s="16"/>
      <c r="O434" s="27"/>
      <c r="P434" s="29"/>
    </row>
    <row r="435" spans="1:16" ht="9.75" customHeight="1">
      <c r="A435" s="14"/>
      <c r="B435" s="14" t="s">
        <v>31</v>
      </c>
      <c r="C435" s="14"/>
      <c r="D435" s="17"/>
      <c r="E435" s="1"/>
      <c r="F435" s="1"/>
      <c r="G435" s="1"/>
      <c r="H435" s="1"/>
      <c r="I435" s="1"/>
      <c r="J435" s="1"/>
      <c r="K435" s="1"/>
      <c r="L435" s="1"/>
      <c r="M435" s="18"/>
      <c r="N435" s="17"/>
      <c r="O435" s="1"/>
      <c r="P435" s="19"/>
    </row>
    <row r="436" spans="1:16" ht="9.75" customHeight="1">
      <c r="A436" s="14"/>
      <c r="B436" s="14" t="s">
        <v>34</v>
      </c>
      <c r="C436" s="14"/>
      <c r="D436" s="17"/>
      <c r="E436" s="1"/>
      <c r="F436" s="1"/>
      <c r="G436" s="1"/>
      <c r="H436" s="1"/>
      <c r="I436" s="1"/>
      <c r="J436" s="1"/>
      <c r="K436" s="1"/>
      <c r="L436" s="1"/>
      <c r="M436" s="18"/>
      <c r="N436" s="17"/>
      <c r="O436" s="1"/>
      <c r="P436" s="19"/>
    </row>
    <row r="437" spans="1:16" ht="9.75" customHeight="1">
      <c r="A437" s="14"/>
      <c r="B437" s="14" t="s">
        <v>58</v>
      </c>
      <c r="C437" s="14"/>
      <c r="D437" s="17"/>
      <c r="E437" s="1"/>
      <c r="F437" s="1"/>
      <c r="G437" s="1"/>
      <c r="H437" s="1"/>
      <c r="I437" s="1"/>
      <c r="J437" s="1"/>
      <c r="K437" s="1"/>
      <c r="L437" s="1"/>
      <c r="M437" s="18"/>
      <c r="N437" s="17"/>
      <c r="O437" s="1"/>
      <c r="P437" s="19"/>
    </row>
    <row r="438" spans="1:16" ht="9.75" customHeight="1">
      <c r="A438" s="14"/>
      <c r="B438" s="14" t="s">
        <v>58</v>
      </c>
      <c r="C438" s="14"/>
      <c r="D438" s="17"/>
      <c r="E438" s="1"/>
      <c r="F438" s="1"/>
      <c r="G438" s="1"/>
      <c r="H438" s="1"/>
      <c r="I438" s="1"/>
      <c r="J438" s="1"/>
      <c r="K438" s="1"/>
      <c r="L438" s="1"/>
      <c r="M438" s="18"/>
      <c r="N438" s="17"/>
      <c r="O438" s="1"/>
      <c r="P438" s="19"/>
    </row>
    <row r="439" spans="1:16" ht="9.75" customHeight="1">
      <c r="A439" s="14"/>
      <c r="B439" s="14" t="s">
        <v>39</v>
      </c>
      <c r="C439" s="14"/>
      <c r="D439" s="17"/>
      <c r="E439" s="1"/>
      <c r="F439" s="1"/>
      <c r="G439" s="1"/>
      <c r="H439" s="1"/>
      <c r="I439" s="1"/>
      <c r="J439" s="1"/>
      <c r="K439" s="1"/>
      <c r="L439" s="1"/>
      <c r="M439" s="18"/>
      <c r="N439" s="17"/>
      <c r="O439" s="1"/>
      <c r="P439" s="19"/>
    </row>
    <row r="440" spans="1:16" ht="9.75" customHeight="1">
      <c r="A440" s="14"/>
      <c r="B440" s="14" t="s">
        <v>61</v>
      </c>
      <c r="C440" s="14"/>
      <c r="D440" s="17"/>
      <c r="E440" s="1"/>
      <c r="F440" s="1"/>
      <c r="G440" s="1"/>
      <c r="H440" s="1"/>
      <c r="I440" s="1"/>
      <c r="J440" s="1"/>
      <c r="K440" s="1"/>
      <c r="L440" s="1"/>
      <c r="M440" s="18"/>
      <c r="N440" s="17"/>
      <c r="O440" s="1"/>
      <c r="P440" s="19"/>
    </row>
    <row r="441" spans="1:16" ht="9.75" customHeight="1">
      <c r="A441" s="14"/>
      <c r="B441" s="14" t="s">
        <v>61</v>
      </c>
      <c r="C441" s="14"/>
      <c r="D441" s="17"/>
      <c r="E441" s="1"/>
      <c r="F441" s="1"/>
      <c r="G441" s="1"/>
      <c r="H441" s="1"/>
      <c r="I441" s="1"/>
      <c r="J441" s="1"/>
      <c r="K441" s="1"/>
      <c r="L441" s="1"/>
      <c r="M441" s="18"/>
      <c r="N441" s="17"/>
      <c r="O441" s="1"/>
      <c r="P441" s="19"/>
    </row>
    <row r="442" spans="1:16" ht="9.75" customHeight="1">
      <c r="A442" s="14"/>
      <c r="B442" s="14" t="s">
        <v>61</v>
      </c>
      <c r="C442" s="14"/>
      <c r="D442" s="17"/>
      <c r="E442" s="1"/>
      <c r="F442" s="1"/>
      <c r="G442" s="1"/>
      <c r="H442" s="1"/>
      <c r="I442" s="1"/>
      <c r="J442" s="1"/>
      <c r="K442" s="1"/>
      <c r="L442" s="1"/>
      <c r="M442" s="18"/>
      <c r="N442" s="17"/>
      <c r="O442" s="1"/>
      <c r="P442" s="19"/>
    </row>
    <row r="443" spans="1:16" ht="9.75" customHeight="1">
      <c r="A443" s="14"/>
      <c r="B443" s="14" t="s">
        <v>61</v>
      </c>
      <c r="C443" s="14"/>
      <c r="D443" s="17"/>
      <c r="E443" s="1"/>
      <c r="F443" s="1"/>
      <c r="G443" s="1"/>
      <c r="H443" s="1"/>
      <c r="I443" s="1"/>
      <c r="J443" s="1"/>
      <c r="K443" s="1"/>
      <c r="L443" s="1"/>
      <c r="M443" s="18"/>
      <c r="N443" s="17"/>
      <c r="O443" s="1"/>
      <c r="P443" s="19"/>
    </row>
    <row r="444" spans="1:16" ht="9.75" customHeight="1">
      <c r="A444" s="14"/>
      <c r="B444" s="14" t="s">
        <v>61</v>
      </c>
      <c r="C444" s="14"/>
      <c r="D444" s="17"/>
      <c r="E444" s="1"/>
      <c r="F444" s="1"/>
      <c r="G444" s="1"/>
      <c r="H444" s="1"/>
      <c r="I444" s="1"/>
      <c r="J444" s="1"/>
      <c r="K444" s="1"/>
      <c r="L444" s="1"/>
      <c r="M444" s="18"/>
      <c r="N444" s="17"/>
      <c r="O444" s="1"/>
      <c r="P444" s="19"/>
    </row>
    <row r="445" spans="1:16" ht="9.75" customHeight="1">
      <c r="A445" s="14"/>
      <c r="B445" s="14" t="s">
        <v>61</v>
      </c>
      <c r="C445" s="14"/>
      <c r="D445" s="17"/>
      <c r="E445" s="1"/>
      <c r="F445" s="1"/>
      <c r="G445" s="1"/>
      <c r="H445" s="1"/>
      <c r="I445" s="1"/>
      <c r="J445" s="1"/>
      <c r="K445" s="1"/>
      <c r="L445" s="1"/>
      <c r="M445" s="18"/>
      <c r="N445" s="17"/>
      <c r="O445" s="1"/>
      <c r="P445" s="19"/>
    </row>
    <row r="446" spans="1:16" ht="9.75" customHeight="1">
      <c r="A446" s="14"/>
      <c r="B446" s="14" t="s">
        <v>41</v>
      </c>
      <c r="C446" s="14"/>
      <c r="D446" s="17"/>
      <c r="E446" s="1"/>
      <c r="F446" s="1"/>
      <c r="G446" s="1"/>
      <c r="H446" s="1"/>
      <c r="I446" s="1"/>
      <c r="J446" s="1"/>
      <c r="K446" s="1"/>
      <c r="L446" s="1"/>
      <c r="M446" s="18"/>
      <c r="N446" s="17"/>
      <c r="O446" s="1"/>
      <c r="P446" s="19"/>
    </row>
    <row r="447" spans="1:16" ht="9.75" customHeight="1">
      <c r="A447" s="14"/>
      <c r="B447" s="14" t="s">
        <v>42</v>
      </c>
      <c r="C447" s="14"/>
      <c r="D447" s="17"/>
      <c r="E447" s="1"/>
      <c r="F447" s="1"/>
      <c r="G447" s="1"/>
      <c r="H447" s="1"/>
      <c r="I447" s="1"/>
      <c r="J447" s="1"/>
      <c r="K447" s="1"/>
      <c r="L447" s="1"/>
      <c r="M447" s="18"/>
      <c r="N447" s="17"/>
      <c r="O447" s="1"/>
      <c r="P447" s="19"/>
    </row>
    <row r="448" spans="1:16" ht="9.75" customHeight="1">
      <c r="A448" s="14"/>
      <c r="B448" s="14" t="s">
        <v>43</v>
      </c>
      <c r="C448" s="14">
        <v>5</v>
      </c>
      <c r="D448" s="31">
        <v>0</v>
      </c>
      <c r="E448" s="32">
        <v>0</v>
      </c>
      <c r="F448" s="32">
        <v>0</v>
      </c>
      <c r="G448" s="32">
        <v>1</v>
      </c>
      <c r="H448" s="32">
        <v>1</v>
      </c>
      <c r="I448" s="32">
        <v>1</v>
      </c>
      <c r="J448" s="32">
        <v>1</v>
      </c>
      <c r="K448" s="32">
        <v>1</v>
      </c>
      <c r="L448" s="32">
        <v>1</v>
      </c>
      <c r="M448" s="33">
        <v>1</v>
      </c>
      <c r="N448" s="17">
        <f>MIN(D448:M448)</f>
        <v>0</v>
      </c>
      <c r="O448" s="1">
        <f>C448-N448</f>
        <v>5</v>
      </c>
      <c r="P448" s="19">
        <f>O448/C448</f>
        <v>1</v>
      </c>
    </row>
    <row r="449" spans="1:16" ht="9.75" customHeight="1">
      <c r="A449" s="14"/>
      <c r="B449" s="14" t="s">
        <v>44</v>
      </c>
      <c r="C449" s="14"/>
      <c r="D449" s="17"/>
      <c r="E449" s="1"/>
      <c r="F449" s="1"/>
      <c r="G449" s="1"/>
      <c r="H449" s="1"/>
      <c r="I449" s="1"/>
      <c r="J449" s="1"/>
      <c r="K449" s="1"/>
      <c r="L449" s="1"/>
      <c r="M449" s="18"/>
      <c r="N449" s="17"/>
      <c r="O449" s="1"/>
      <c r="P449" s="19"/>
    </row>
    <row r="450" spans="1:16" ht="9.75" customHeight="1">
      <c r="A450" s="20"/>
      <c r="B450" s="21" t="s">
        <v>45</v>
      </c>
      <c r="C450" s="21">
        <f t="shared" ref="C450:M450" si="84">SUM(C434:C449)</f>
        <v>5</v>
      </c>
      <c r="D450" s="22">
        <f t="shared" si="84"/>
        <v>0</v>
      </c>
      <c r="E450" s="23">
        <f t="shared" si="84"/>
        <v>0</v>
      </c>
      <c r="F450" s="23">
        <f t="shared" si="84"/>
        <v>0</v>
      </c>
      <c r="G450" s="23">
        <f t="shared" si="84"/>
        <v>1</v>
      </c>
      <c r="H450" s="23">
        <f t="shared" si="84"/>
        <v>1</v>
      </c>
      <c r="I450" s="23">
        <f t="shared" si="84"/>
        <v>1</v>
      </c>
      <c r="J450" s="23">
        <f t="shared" si="84"/>
        <v>1</v>
      </c>
      <c r="K450" s="23">
        <f t="shared" si="84"/>
        <v>1</v>
      </c>
      <c r="L450" s="23">
        <f t="shared" si="84"/>
        <v>1</v>
      </c>
      <c r="M450" s="24">
        <f t="shared" si="84"/>
        <v>1</v>
      </c>
      <c r="N450" s="22">
        <f t="shared" ref="N450:N451" si="85">MIN(D450:M450)</f>
        <v>0</v>
      </c>
      <c r="O450" s="23">
        <f t="shared" ref="O450:O451" si="86">C450-N450</f>
        <v>5</v>
      </c>
      <c r="P450" s="25">
        <f t="shared" ref="P450:P451" si="87">O450/C450</f>
        <v>1</v>
      </c>
    </row>
    <row r="451" spans="1:16" ht="9.75" customHeight="1">
      <c r="A451" s="14" t="s">
        <v>133</v>
      </c>
      <c r="B451" s="15" t="s">
        <v>29</v>
      </c>
      <c r="C451" s="15">
        <v>10</v>
      </c>
      <c r="D451" s="69">
        <v>1</v>
      </c>
      <c r="E451" s="70">
        <v>0</v>
      </c>
      <c r="F451" s="70">
        <v>0</v>
      </c>
      <c r="G451" s="70">
        <v>0</v>
      </c>
      <c r="H451" s="70">
        <v>1</v>
      </c>
      <c r="I451" s="70">
        <v>0</v>
      </c>
      <c r="J451" s="70">
        <v>0</v>
      </c>
      <c r="K451" s="70">
        <v>1</v>
      </c>
      <c r="L451" s="70">
        <v>1</v>
      </c>
      <c r="M451" s="71">
        <v>1</v>
      </c>
      <c r="N451" s="17">
        <f t="shared" si="85"/>
        <v>0</v>
      </c>
      <c r="O451" s="27">
        <f t="shared" si="86"/>
        <v>10</v>
      </c>
      <c r="P451" s="29">
        <f t="shared" si="87"/>
        <v>1</v>
      </c>
    </row>
    <row r="452" spans="1:16" ht="9.75" customHeight="1">
      <c r="A452" s="14"/>
      <c r="B452" s="14" t="s">
        <v>31</v>
      </c>
      <c r="C452" s="14"/>
      <c r="D452" s="17"/>
      <c r="E452" s="1"/>
      <c r="F452" s="1"/>
      <c r="G452" s="1"/>
      <c r="H452" s="1"/>
      <c r="I452" s="1"/>
      <c r="J452" s="1"/>
      <c r="K452" s="1"/>
      <c r="L452" s="1"/>
      <c r="M452" s="18"/>
      <c r="N452" s="17"/>
      <c r="O452" s="1"/>
      <c r="P452" s="19"/>
    </row>
    <row r="453" spans="1:16" ht="9.75" customHeight="1">
      <c r="A453" s="14"/>
      <c r="B453" s="14" t="s">
        <v>34</v>
      </c>
      <c r="C453" s="14"/>
      <c r="D453" s="17"/>
      <c r="E453" s="1"/>
      <c r="F453" s="1"/>
      <c r="G453" s="1"/>
      <c r="H453" s="1"/>
      <c r="I453" s="1"/>
      <c r="J453" s="1"/>
      <c r="K453" s="1"/>
      <c r="L453" s="1"/>
      <c r="M453" s="18"/>
      <c r="N453" s="17"/>
      <c r="O453" s="1"/>
      <c r="P453" s="19"/>
    </row>
    <row r="454" spans="1:16" ht="9.75" customHeight="1">
      <c r="A454" s="14"/>
      <c r="B454" s="14" t="s">
        <v>58</v>
      </c>
      <c r="C454" s="14"/>
      <c r="D454" s="17"/>
      <c r="E454" s="1"/>
      <c r="F454" s="1"/>
      <c r="G454" s="1"/>
      <c r="H454" s="1"/>
      <c r="I454" s="1"/>
      <c r="J454" s="1"/>
      <c r="K454" s="1"/>
      <c r="L454" s="1"/>
      <c r="M454" s="18"/>
      <c r="N454" s="17"/>
      <c r="O454" s="1"/>
      <c r="P454" s="19"/>
    </row>
    <row r="455" spans="1:16" ht="9.75" customHeight="1">
      <c r="A455" s="14"/>
      <c r="B455" s="14" t="s">
        <v>58</v>
      </c>
      <c r="C455" s="14"/>
      <c r="D455" s="17"/>
      <c r="E455" s="1"/>
      <c r="F455" s="1"/>
      <c r="G455" s="1"/>
      <c r="H455" s="1"/>
      <c r="I455" s="1"/>
      <c r="J455" s="1"/>
      <c r="K455" s="1"/>
      <c r="L455" s="1"/>
      <c r="M455" s="18"/>
      <c r="N455" s="17"/>
      <c r="O455" s="1"/>
      <c r="P455" s="19"/>
    </row>
    <row r="456" spans="1:16" ht="9.75" customHeight="1">
      <c r="A456" s="14"/>
      <c r="B456" s="14" t="s">
        <v>39</v>
      </c>
      <c r="C456" s="14"/>
      <c r="D456" s="17"/>
      <c r="E456" s="1"/>
      <c r="F456" s="1"/>
      <c r="G456" s="1"/>
      <c r="H456" s="1"/>
      <c r="I456" s="1"/>
      <c r="J456" s="1"/>
      <c r="K456" s="1"/>
      <c r="L456" s="1"/>
      <c r="M456" s="18"/>
      <c r="N456" s="17"/>
      <c r="O456" s="1"/>
      <c r="P456" s="19"/>
    </row>
    <row r="457" spans="1:16" ht="9.75" customHeight="1">
      <c r="A457" s="14"/>
      <c r="B457" s="14" t="s">
        <v>61</v>
      </c>
      <c r="C457" s="14"/>
      <c r="D457" s="17"/>
      <c r="E457" s="1"/>
      <c r="F457" s="1"/>
      <c r="G457" s="1"/>
      <c r="H457" s="1"/>
      <c r="I457" s="1"/>
      <c r="J457" s="1"/>
      <c r="K457" s="1"/>
      <c r="L457" s="1"/>
      <c r="M457" s="18"/>
      <c r="N457" s="17"/>
      <c r="O457" s="1"/>
      <c r="P457" s="19"/>
    </row>
    <row r="458" spans="1:16" ht="9.75" customHeight="1">
      <c r="A458" s="14"/>
      <c r="B458" s="14" t="s">
        <v>61</v>
      </c>
      <c r="C458" s="14"/>
      <c r="D458" s="17"/>
      <c r="E458" s="1"/>
      <c r="F458" s="1"/>
      <c r="G458" s="1"/>
      <c r="H458" s="1"/>
      <c r="I458" s="1"/>
      <c r="J458" s="1"/>
      <c r="K458" s="1"/>
      <c r="L458" s="1"/>
      <c r="M458" s="18"/>
      <c r="N458" s="17"/>
      <c r="O458" s="1"/>
      <c r="P458" s="19"/>
    </row>
    <row r="459" spans="1:16" ht="9.75" customHeight="1">
      <c r="A459" s="14"/>
      <c r="B459" s="14" t="s">
        <v>61</v>
      </c>
      <c r="C459" s="14"/>
      <c r="D459" s="17"/>
      <c r="E459" s="1"/>
      <c r="F459" s="1"/>
      <c r="G459" s="1"/>
      <c r="H459" s="1"/>
      <c r="I459" s="1"/>
      <c r="J459" s="1"/>
      <c r="K459" s="1"/>
      <c r="L459" s="1"/>
      <c r="M459" s="18"/>
      <c r="N459" s="17"/>
      <c r="O459" s="1"/>
      <c r="P459" s="19"/>
    </row>
    <row r="460" spans="1:16" ht="9.75" customHeight="1">
      <c r="A460" s="14"/>
      <c r="B460" s="14" t="s">
        <v>61</v>
      </c>
      <c r="C460" s="14"/>
      <c r="D460" s="17"/>
      <c r="E460" s="1"/>
      <c r="F460" s="1"/>
      <c r="G460" s="1"/>
      <c r="H460" s="1"/>
      <c r="I460" s="1"/>
      <c r="J460" s="1"/>
      <c r="K460" s="1"/>
      <c r="L460" s="1"/>
      <c r="M460" s="18"/>
      <c r="N460" s="17"/>
      <c r="O460" s="1"/>
      <c r="P460" s="19"/>
    </row>
    <row r="461" spans="1:16" ht="9.75" customHeight="1">
      <c r="A461" s="14"/>
      <c r="B461" s="14" t="s">
        <v>61</v>
      </c>
      <c r="C461" s="14"/>
      <c r="D461" s="17"/>
      <c r="E461" s="1"/>
      <c r="F461" s="1"/>
      <c r="G461" s="1"/>
      <c r="H461" s="1"/>
      <c r="I461" s="1"/>
      <c r="J461" s="1"/>
      <c r="K461" s="1"/>
      <c r="L461" s="1"/>
      <c r="M461" s="18"/>
      <c r="N461" s="17"/>
      <c r="O461" s="1"/>
      <c r="P461" s="19"/>
    </row>
    <row r="462" spans="1:16" ht="9.75" customHeight="1">
      <c r="A462" s="14"/>
      <c r="B462" s="14" t="s">
        <v>61</v>
      </c>
      <c r="C462" s="14"/>
      <c r="D462" s="17"/>
      <c r="E462" s="1"/>
      <c r="F462" s="1"/>
      <c r="G462" s="1"/>
      <c r="H462" s="1"/>
      <c r="I462" s="1"/>
      <c r="J462" s="1"/>
      <c r="K462" s="1"/>
      <c r="L462" s="1"/>
      <c r="M462" s="18"/>
      <c r="N462" s="17"/>
      <c r="O462" s="1"/>
      <c r="P462" s="19"/>
    </row>
    <row r="463" spans="1:16" ht="9.75" customHeight="1">
      <c r="A463" s="14"/>
      <c r="B463" s="14" t="s">
        <v>41</v>
      </c>
      <c r="C463" s="14"/>
      <c r="D463" s="17"/>
      <c r="E463" s="1"/>
      <c r="F463" s="1"/>
      <c r="G463" s="1"/>
      <c r="H463" s="1"/>
      <c r="I463" s="1"/>
      <c r="J463" s="1"/>
      <c r="K463" s="1"/>
      <c r="L463" s="1"/>
      <c r="M463" s="18"/>
      <c r="N463" s="17"/>
      <c r="O463" s="1"/>
      <c r="P463" s="19"/>
    </row>
    <row r="464" spans="1:16" ht="9.75" customHeight="1">
      <c r="A464" s="14"/>
      <c r="B464" s="14" t="s">
        <v>42</v>
      </c>
      <c r="C464" s="14"/>
      <c r="D464" s="17"/>
      <c r="E464" s="1"/>
      <c r="F464" s="1"/>
      <c r="G464" s="1"/>
      <c r="H464" s="1"/>
      <c r="I464" s="1"/>
      <c r="J464" s="1"/>
      <c r="K464" s="1"/>
      <c r="L464" s="1"/>
      <c r="M464" s="18"/>
      <c r="N464" s="17"/>
      <c r="O464" s="1"/>
      <c r="P464" s="19"/>
    </row>
    <row r="465" spans="1:16" ht="9.75" customHeight="1">
      <c r="A465" s="14"/>
      <c r="B465" s="14" t="s">
        <v>43</v>
      </c>
      <c r="C465" s="14"/>
      <c r="D465" s="17"/>
      <c r="E465" s="1"/>
      <c r="F465" s="1"/>
      <c r="G465" s="1"/>
      <c r="H465" s="1"/>
      <c r="I465" s="1"/>
      <c r="J465" s="1"/>
      <c r="K465" s="1"/>
      <c r="L465" s="1"/>
      <c r="M465" s="18"/>
      <c r="N465" s="17"/>
      <c r="O465" s="1"/>
      <c r="P465" s="19"/>
    </row>
    <row r="466" spans="1:16" ht="9.75" customHeight="1">
      <c r="A466" s="14"/>
      <c r="B466" s="14" t="s">
        <v>44</v>
      </c>
      <c r="C466" s="14"/>
      <c r="D466" s="17"/>
      <c r="E466" s="1"/>
      <c r="F466" s="1"/>
      <c r="G466" s="1"/>
      <c r="H466" s="1"/>
      <c r="I466" s="1"/>
      <c r="J466" s="1"/>
      <c r="K466" s="1"/>
      <c r="L466" s="1"/>
      <c r="M466" s="18"/>
      <c r="N466" s="17"/>
      <c r="O466" s="1"/>
      <c r="P466" s="19"/>
    </row>
    <row r="467" spans="1:16" ht="9.75" customHeight="1">
      <c r="A467" s="14"/>
      <c r="B467" s="21" t="s">
        <v>45</v>
      </c>
      <c r="C467" s="21">
        <f t="shared" ref="C467:M467" si="88">SUM(C451:C466)</f>
        <v>10</v>
      </c>
      <c r="D467" s="22">
        <f t="shared" si="88"/>
        <v>1</v>
      </c>
      <c r="E467" s="23">
        <f t="shared" si="88"/>
        <v>0</v>
      </c>
      <c r="F467" s="23">
        <f t="shared" si="88"/>
        <v>0</v>
      </c>
      <c r="G467" s="23">
        <f t="shared" si="88"/>
        <v>0</v>
      </c>
      <c r="H467" s="23">
        <f t="shared" si="88"/>
        <v>1</v>
      </c>
      <c r="I467" s="23">
        <f t="shared" si="88"/>
        <v>0</v>
      </c>
      <c r="J467" s="23">
        <f t="shared" si="88"/>
        <v>0</v>
      </c>
      <c r="K467" s="23">
        <f t="shared" si="88"/>
        <v>1</v>
      </c>
      <c r="L467" s="23">
        <f t="shared" si="88"/>
        <v>1</v>
      </c>
      <c r="M467" s="24">
        <f t="shared" si="88"/>
        <v>1</v>
      </c>
      <c r="N467" s="22">
        <f>MIN(D467:M467)</f>
        <v>0</v>
      </c>
      <c r="O467" s="23">
        <f>C467-N467</f>
        <v>10</v>
      </c>
      <c r="P467" s="25">
        <f>O467/C467</f>
        <v>1</v>
      </c>
    </row>
    <row r="468" spans="1:16" ht="9.75" customHeight="1">
      <c r="A468" s="15" t="s">
        <v>134</v>
      </c>
      <c r="B468" s="15" t="s">
        <v>29</v>
      </c>
      <c r="C468" s="15"/>
      <c r="D468" s="16"/>
      <c r="E468" s="27"/>
      <c r="F468" s="27"/>
      <c r="G468" s="27"/>
      <c r="H468" s="27"/>
      <c r="I468" s="27"/>
      <c r="J468" s="27"/>
      <c r="K468" s="27"/>
      <c r="L468" s="27"/>
      <c r="M468" s="28"/>
      <c r="N468" s="16"/>
      <c r="O468" s="27"/>
      <c r="P468" s="29"/>
    </row>
    <row r="469" spans="1:16" ht="9.75" customHeight="1">
      <c r="A469" s="14"/>
      <c r="B469" s="14" t="s">
        <v>31</v>
      </c>
      <c r="C469" s="14"/>
      <c r="D469" s="17"/>
      <c r="E469" s="1"/>
      <c r="F469" s="1"/>
      <c r="G469" s="1"/>
      <c r="H469" s="1"/>
      <c r="I469" s="1"/>
      <c r="J469" s="1"/>
      <c r="K469" s="1"/>
      <c r="L469" s="1"/>
      <c r="M469" s="18"/>
      <c r="N469" s="17"/>
      <c r="O469" s="1"/>
      <c r="P469" s="19"/>
    </row>
    <row r="470" spans="1:16" ht="9.75" customHeight="1">
      <c r="A470" s="14"/>
      <c r="B470" s="14" t="s">
        <v>34</v>
      </c>
      <c r="C470" s="14"/>
      <c r="D470" s="17"/>
      <c r="E470" s="1"/>
      <c r="F470" s="1"/>
      <c r="G470" s="1"/>
      <c r="H470" s="1"/>
      <c r="I470" s="1"/>
      <c r="J470" s="1"/>
      <c r="K470" s="1"/>
      <c r="L470" s="1"/>
      <c r="M470" s="18"/>
      <c r="N470" s="17"/>
      <c r="O470" s="1"/>
      <c r="P470" s="19"/>
    </row>
    <row r="471" spans="1:16" ht="9.75" customHeight="1">
      <c r="A471" s="14"/>
      <c r="B471" s="14" t="s">
        <v>58</v>
      </c>
      <c r="C471" s="14"/>
      <c r="D471" s="17"/>
      <c r="E471" s="1"/>
      <c r="F471" s="1"/>
      <c r="G471" s="1"/>
      <c r="H471" s="1"/>
      <c r="I471" s="1"/>
      <c r="J471" s="1"/>
      <c r="K471" s="1"/>
      <c r="L471" s="1"/>
      <c r="M471" s="18"/>
      <c r="N471" s="17"/>
      <c r="O471" s="1"/>
      <c r="P471" s="19"/>
    </row>
    <row r="472" spans="1:16" ht="9.75" customHeight="1">
      <c r="A472" s="14"/>
      <c r="B472" s="14" t="s">
        <v>58</v>
      </c>
      <c r="C472" s="14"/>
      <c r="D472" s="17"/>
      <c r="E472" s="1"/>
      <c r="F472" s="1"/>
      <c r="G472" s="1"/>
      <c r="H472" s="1"/>
      <c r="I472" s="1"/>
      <c r="J472" s="1"/>
      <c r="K472" s="1"/>
      <c r="L472" s="1"/>
      <c r="M472" s="18"/>
      <c r="N472" s="17"/>
      <c r="O472" s="1"/>
      <c r="P472" s="19"/>
    </row>
    <row r="473" spans="1:16" ht="9.75" customHeight="1">
      <c r="A473" s="14"/>
      <c r="B473" s="14" t="s">
        <v>39</v>
      </c>
      <c r="C473" s="14"/>
      <c r="D473" s="17"/>
      <c r="E473" s="1"/>
      <c r="F473" s="1"/>
      <c r="G473" s="1"/>
      <c r="H473" s="1"/>
      <c r="I473" s="1"/>
      <c r="J473" s="1"/>
      <c r="K473" s="1"/>
      <c r="L473" s="1"/>
      <c r="M473" s="18"/>
      <c r="N473" s="17"/>
      <c r="O473" s="1"/>
      <c r="P473" s="19"/>
    </row>
    <row r="474" spans="1:16" ht="9.75" customHeight="1">
      <c r="A474" s="14"/>
      <c r="B474" s="14" t="s">
        <v>61</v>
      </c>
      <c r="C474" s="14"/>
      <c r="D474" s="17"/>
      <c r="E474" s="1"/>
      <c r="F474" s="1"/>
      <c r="G474" s="1"/>
      <c r="H474" s="1"/>
      <c r="I474" s="1"/>
      <c r="J474" s="1"/>
      <c r="K474" s="1"/>
      <c r="L474" s="1"/>
      <c r="M474" s="18"/>
      <c r="N474" s="17"/>
      <c r="O474" s="1"/>
      <c r="P474" s="19"/>
    </row>
    <row r="475" spans="1:16" ht="9.75" customHeight="1">
      <c r="A475" s="14"/>
      <c r="B475" s="14" t="s">
        <v>61</v>
      </c>
      <c r="C475" s="14"/>
      <c r="D475" s="17"/>
      <c r="E475" s="1"/>
      <c r="F475" s="1"/>
      <c r="G475" s="1"/>
      <c r="H475" s="1"/>
      <c r="I475" s="1"/>
      <c r="J475" s="1"/>
      <c r="K475" s="1"/>
      <c r="L475" s="1"/>
      <c r="M475" s="18"/>
      <c r="N475" s="17"/>
      <c r="O475" s="1"/>
      <c r="P475" s="19"/>
    </row>
    <row r="476" spans="1:16" ht="9.75" customHeight="1">
      <c r="A476" s="14"/>
      <c r="B476" s="14" t="s">
        <v>61</v>
      </c>
      <c r="C476" s="14"/>
      <c r="D476" s="17"/>
      <c r="E476" s="1"/>
      <c r="F476" s="1"/>
      <c r="G476" s="1"/>
      <c r="H476" s="1"/>
      <c r="I476" s="1"/>
      <c r="J476" s="1"/>
      <c r="K476" s="1"/>
      <c r="L476" s="1"/>
      <c r="M476" s="18"/>
      <c r="N476" s="17"/>
      <c r="O476" s="1"/>
      <c r="P476" s="19"/>
    </row>
    <row r="477" spans="1:16" ht="9.75" customHeight="1">
      <c r="A477" s="14"/>
      <c r="B477" s="14" t="s">
        <v>61</v>
      </c>
      <c r="C477" s="14"/>
      <c r="D477" s="17"/>
      <c r="E477" s="1"/>
      <c r="F477" s="1"/>
      <c r="G477" s="1"/>
      <c r="H477" s="1"/>
      <c r="I477" s="1"/>
      <c r="J477" s="1"/>
      <c r="K477" s="1"/>
      <c r="L477" s="1"/>
      <c r="M477" s="18"/>
      <c r="N477" s="17"/>
      <c r="O477" s="1"/>
      <c r="P477" s="19"/>
    </row>
    <row r="478" spans="1:16" ht="9.75" customHeight="1">
      <c r="A478" s="14"/>
      <c r="B478" s="14" t="s">
        <v>61</v>
      </c>
      <c r="C478" s="14"/>
      <c r="D478" s="17"/>
      <c r="E478" s="1"/>
      <c r="F478" s="1"/>
      <c r="G478" s="1"/>
      <c r="H478" s="1"/>
      <c r="I478" s="1"/>
      <c r="J478" s="1"/>
      <c r="K478" s="1"/>
      <c r="L478" s="1"/>
      <c r="M478" s="18"/>
      <c r="N478" s="17"/>
      <c r="O478" s="1"/>
      <c r="P478" s="19"/>
    </row>
    <row r="479" spans="1:16" ht="9.75" customHeight="1">
      <c r="A479" s="14"/>
      <c r="B479" s="14" t="s">
        <v>61</v>
      </c>
      <c r="C479" s="14"/>
      <c r="D479" s="17"/>
      <c r="E479" s="1"/>
      <c r="F479" s="1"/>
      <c r="G479" s="1"/>
      <c r="H479" s="1"/>
      <c r="I479" s="1"/>
      <c r="J479" s="1"/>
      <c r="K479" s="1"/>
      <c r="L479" s="1"/>
      <c r="M479" s="18"/>
      <c r="N479" s="17"/>
      <c r="O479" s="1"/>
      <c r="P479" s="19"/>
    </row>
    <row r="480" spans="1:16" ht="9.75" customHeight="1">
      <c r="A480" s="14"/>
      <c r="B480" s="14" t="s">
        <v>41</v>
      </c>
      <c r="C480" s="14"/>
      <c r="D480" s="17"/>
      <c r="E480" s="1"/>
      <c r="F480" s="1"/>
      <c r="G480" s="1"/>
      <c r="H480" s="1"/>
      <c r="I480" s="1"/>
      <c r="J480" s="1"/>
      <c r="K480" s="1"/>
      <c r="L480" s="1"/>
      <c r="M480" s="18"/>
      <c r="N480" s="17"/>
      <c r="O480" s="1"/>
      <c r="P480" s="19"/>
    </row>
    <row r="481" spans="1:16" ht="9.75" customHeight="1">
      <c r="A481" s="14"/>
      <c r="B481" s="14" t="s">
        <v>42</v>
      </c>
      <c r="C481" s="14"/>
      <c r="D481" s="17"/>
      <c r="E481" s="1"/>
      <c r="F481" s="1"/>
      <c r="G481" s="1"/>
      <c r="H481" s="1"/>
      <c r="I481" s="1"/>
      <c r="J481" s="1"/>
      <c r="K481" s="1"/>
      <c r="L481" s="1"/>
      <c r="M481" s="18"/>
      <c r="N481" s="17"/>
      <c r="O481" s="1"/>
      <c r="P481" s="19"/>
    </row>
    <row r="482" spans="1:16" ht="9.75" customHeight="1">
      <c r="A482" s="14"/>
      <c r="B482" s="14" t="s">
        <v>43</v>
      </c>
      <c r="C482" s="14">
        <v>8</v>
      </c>
      <c r="D482" s="31">
        <v>0</v>
      </c>
      <c r="E482" s="32">
        <v>0</v>
      </c>
      <c r="F482" s="32">
        <v>0</v>
      </c>
      <c r="G482" s="32">
        <v>1</v>
      </c>
      <c r="H482" s="32">
        <v>2</v>
      </c>
      <c r="I482" s="32">
        <v>0</v>
      </c>
      <c r="J482" s="32">
        <v>0</v>
      </c>
      <c r="K482" s="32">
        <v>0</v>
      </c>
      <c r="L482" s="32">
        <v>2</v>
      </c>
      <c r="M482" s="33">
        <v>2</v>
      </c>
      <c r="N482" s="17">
        <f>MIN(D482:M482)</f>
        <v>0</v>
      </c>
      <c r="O482" s="1">
        <f>C482-N482</f>
        <v>8</v>
      </c>
      <c r="P482" s="19">
        <f>O482/C482</f>
        <v>1</v>
      </c>
    </row>
    <row r="483" spans="1:16" ht="9.75" customHeight="1">
      <c r="A483" s="14"/>
      <c r="B483" s="14" t="s">
        <v>44</v>
      </c>
      <c r="C483" s="14"/>
      <c r="D483" s="17"/>
      <c r="E483" s="1"/>
      <c r="F483" s="1"/>
      <c r="G483" s="1"/>
      <c r="H483" s="1"/>
      <c r="I483" s="1"/>
      <c r="J483" s="1"/>
      <c r="K483" s="1"/>
      <c r="L483" s="1"/>
      <c r="M483" s="18"/>
      <c r="N483" s="17"/>
      <c r="O483" s="1"/>
      <c r="P483" s="19"/>
    </row>
    <row r="484" spans="1:16" ht="9.75" customHeight="1">
      <c r="A484" s="20"/>
      <c r="B484" s="21" t="s">
        <v>45</v>
      </c>
      <c r="C484" s="21">
        <f t="shared" ref="C484:M484" si="89">SUM(C468:C483)</f>
        <v>8</v>
      </c>
      <c r="D484" s="22">
        <f t="shared" si="89"/>
        <v>0</v>
      </c>
      <c r="E484" s="23">
        <f t="shared" si="89"/>
        <v>0</v>
      </c>
      <c r="F484" s="23">
        <f t="shared" si="89"/>
        <v>0</v>
      </c>
      <c r="G484" s="23">
        <f t="shared" si="89"/>
        <v>1</v>
      </c>
      <c r="H484" s="23">
        <f t="shared" si="89"/>
        <v>2</v>
      </c>
      <c r="I484" s="23">
        <f t="shared" si="89"/>
        <v>0</v>
      </c>
      <c r="J484" s="23">
        <f t="shared" si="89"/>
        <v>0</v>
      </c>
      <c r="K484" s="23">
        <f t="shared" si="89"/>
        <v>0</v>
      </c>
      <c r="L484" s="23">
        <f t="shared" si="89"/>
        <v>2</v>
      </c>
      <c r="M484" s="24">
        <f t="shared" si="89"/>
        <v>2</v>
      </c>
      <c r="N484" s="22">
        <f>MIN(D484:M484)</f>
        <v>0</v>
      </c>
      <c r="O484" s="23">
        <f>C484-N484</f>
        <v>8</v>
      </c>
      <c r="P484" s="25">
        <f>O484/C484</f>
        <v>1</v>
      </c>
    </row>
    <row r="485" spans="1:16" ht="9.75" customHeight="1">
      <c r="A485" s="15" t="s">
        <v>135</v>
      </c>
      <c r="B485" s="15" t="s">
        <v>29</v>
      </c>
      <c r="C485" s="15"/>
      <c r="D485" s="16"/>
      <c r="E485" s="27"/>
      <c r="F485" s="27"/>
      <c r="G485" s="27"/>
      <c r="H485" s="27"/>
      <c r="I485" s="27"/>
      <c r="J485" s="27"/>
      <c r="K485" s="27"/>
      <c r="L485" s="27"/>
      <c r="M485" s="28"/>
      <c r="N485" s="16"/>
      <c r="O485" s="27"/>
      <c r="P485" s="29"/>
    </row>
    <row r="486" spans="1:16" ht="9.75" customHeight="1">
      <c r="A486" s="14"/>
      <c r="B486" s="14" t="s">
        <v>31</v>
      </c>
      <c r="C486" s="14"/>
      <c r="D486" s="17"/>
      <c r="E486" s="1"/>
      <c r="F486" s="1"/>
      <c r="G486" s="1"/>
      <c r="H486" s="1"/>
      <c r="I486" s="1"/>
      <c r="J486" s="1"/>
      <c r="K486" s="1"/>
      <c r="L486" s="1"/>
      <c r="M486" s="18"/>
      <c r="N486" s="17"/>
      <c r="O486" s="1"/>
      <c r="P486" s="19"/>
    </row>
    <row r="487" spans="1:16" ht="9.75" customHeight="1">
      <c r="A487" s="14"/>
      <c r="B487" s="14" t="s">
        <v>34</v>
      </c>
      <c r="C487" s="14"/>
      <c r="D487" s="17"/>
      <c r="E487" s="1"/>
      <c r="F487" s="1"/>
      <c r="G487" s="1"/>
      <c r="H487" s="1"/>
      <c r="I487" s="1"/>
      <c r="J487" s="1"/>
      <c r="K487" s="1"/>
      <c r="L487" s="1"/>
      <c r="M487" s="18"/>
      <c r="N487" s="17"/>
      <c r="O487" s="1"/>
      <c r="P487" s="19"/>
    </row>
    <row r="488" spans="1:16" ht="9.75" customHeight="1">
      <c r="A488" s="14"/>
      <c r="B488" s="14" t="s">
        <v>136</v>
      </c>
      <c r="C488" s="30">
        <v>26</v>
      </c>
      <c r="D488" s="31">
        <v>24</v>
      </c>
      <c r="E488" s="32">
        <v>22</v>
      </c>
      <c r="F488" s="32">
        <v>12</v>
      </c>
      <c r="G488" s="32">
        <v>3</v>
      </c>
      <c r="H488" s="32">
        <v>4</v>
      </c>
      <c r="I488" s="32">
        <v>0</v>
      </c>
      <c r="J488" s="32">
        <v>0</v>
      </c>
      <c r="K488" s="32">
        <v>2</v>
      </c>
      <c r="L488" s="32">
        <v>6</v>
      </c>
      <c r="M488" s="33">
        <v>9</v>
      </c>
      <c r="N488" s="17">
        <f>MIN(D488:M488)</f>
        <v>0</v>
      </c>
      <c r="O488" s="1">
        <f>C488-N488</f>
        <v>26</v>
      </c>
      <c r="P488" s="19">
        <f>O488/C488</f>
        <v>1</v>
      </c>
    </row>
    <row r="489" spans="1:16" ht="9.75" customHeight="1">
      <c r="A489" s="14"/>
      <c r="B489" s="14" t="s">
        <v>58</v>
      </c>
      <c r="C489" s="14"/>
      <c r="N489" s="17"/>
      <c r="O489" s="1"/>
      <c r="P489" s="19"/>
    </row>
    <row r="490" spans="1:16" ht="9.75" customHeight="1">
      <c r="A490" s="14"/>
      <c r="B490" s="14" t="s">
        <v>39</v>
      </c>
      <c r="C490" s="30"/>
      <c r="D490" s="31"/>
      <c r="E490" s="32"/>
      <c r="F490" s="32"/>
      <c r="G490" s="32"/>
      <c r="H490" s="32"/>
      <c r="I490" s="32"/>
      <c r="J490" s="32"/>
      <c r="K490" s="32"/>
      <c r="L490" s="32"/>
      <c r="M490" s="33"/>
      <c r="N490" s="17"/>
      <c r="O490" s="1"/>
      <c r="P490" s="19"/>
    </row>
    <row r="491" spans="1:16" ht="9.75" customHeight="1">
      <c r="A491" s="14"/>
      <c r="B491" s="14" t="s">
        <v>61</v>
      </c>
      <c r="C491" s="14"/>
      <c r="D491" s="17"/>
      <c r="E491" s="1"/>
      <c r="F491" s="1"/>
      <c r="G491" s="1"/>
      <c r="H491" s="1"/>
      <c r="I491" s="1"/>
      <c r="J491" s="1"/>
      <c r="K491" s="1"/>
      <c r="L491" s="1"/>
      <c r="M491" s="18"/>
      <c r="N491" s="17"/>
      <c r="O491" s="1"/>
      <c r="P491" s="19"/>
    </row>
    <row r="492" spans="1:16" ht="9.75" customHeight="1">
      <c r="A492" s="14"/>
      <c r="B492" s="14" t="s">
        <v>61</v>
      </c>
      <c r="C492" s="14"/>
      <c r="D492" s="17"/>
      <c r="E492" s="1"/>
      <c r="F492" s="1"/>
      <c r="G492" s="1"/>
      <c r="H492" s="1"/>
      <c r="I492" s="1"/>
      <c r="J492" s="1"/>
      <c r="K492" s="1"/>
      <c r="L492" s="1"/>
      <c r="M492" s="18"/>
      <c r="N492" s="17"/>
      <c r="O492" s="1"/>
      <c r="P492" s="19"/>
    </row>
    <row r="493" spans="1:16" ht="9.75" customHeight="1">
      <c r="A493" s="14"/>
      <c r="B493" s="14" t="s">
        <v>61</v>
      </c>
      <c r="C493" s="14"/>
      <c r="D493" s="17"/>
      <c r="E493" s="1"/>
      <c r="F493" s="1"/>
      <c r="G493" s="1"/>
      <c r="H493" s="1"/>
      <c r="I493" s="1"/>
      <c r="J493" s="1"/>
      <c r="K493" s="1"/>
      <c r="L493" s="1"/>
      <c r="M493" s="18"/>
      <c r="N493" s="17"/>
      <c r="O493" s="1"/>
      <c r="P493" s="19"/>
    </row>
    <row r="494" spans="1:16" ht="9.75" customHeight="1">
      <c r="A494" s="14"/>
      <c r="B494" s="14" t="s">
        <v>61</v>
      </c>
      <c r="C494" s="14"/>
      <c r="D494" s="17"/>
      <c r="E494" s="1"/>
      <c r="F494" s="1"/>
      <c r="G494" s="1"/>
      <c r="H494" s="1"/>
      <c r="I494" s="1"/>
      <c r="J494" s="1"/>
      <c r="K494" s="1"/>
      <c r="L494" s="1"/>
      <c r="M494" s="18"/>
      <c r="N494" s="17"/>
      <c r="O494" s="1"/>
      <c r="P494" s="19"/>
    </row>
    <row r="495" spans="1:16" ht="9.75" customHeight="1">
      <c r="A495" s="14"/>
      <c r="B495" s="14" t="s">
        <v>61</v>
      </c>
      <c r="C495" s="14"/>
      <c r="D495" s="17"/>
      <c r="E495" s="1"/>
      <c r="F495" s="1"/>
      <c r="G495" s="1"/>
      <c r="H495" s="1"/>
      <c r="I495" s="1"/>
      <c r="J495" s="1"/>
      <c r="K495" s="1"/>
      <c r="L495" s="1"/>
      <c r="M495" s="18"/>
      <c r="N495" s="17"/>
      <c r="O495" s="1"/>
      <c r="P495" s="19"/>
    </row>
    <row r="496" spans="1:16" ht="9.75" customHeight="1">
      <c r="A496" s="14"/>
      <c r="B496" s="14" t="s">
        <v>61</v>
      </c>
      <c r="C496" s="14"/>
      <c r="D496" s="17"/>
      <c r="E496" s="1"/>
      <c r="F496" s="1"/>
      <c r="G496" s="1"/>
      <c r="H496" s="1"/>
      <c r="I496" s="1"/>
      <c r="J496" s="1"/>
      <c r="K496" s="1"/>
      <c r="L496" s="1"/>
      <c r="M496" s="18"/>
      <c r="N496" s="17"/>
      <c r="O496" s="1"/>
      <c r="P496" s="19"/>
    </row>
    <row r="497" spans="1:16" ht="9.75" customHeight="1">
      <c r="A497" s="14"/>
      <c r="B497" s="14" t="s">
        <v>41</v>
      </c>
      <c r="C497" s="14">
        <v>2</v>
      </c>
      <c r="D497" s="31">
        <v>2</v>
      </c>
      <c r="E497" s="32">
        <v>1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3">
        <v>1</v>
      </c>
      <c r="N497" s="17">
        <f>MIN(D497:M497)</f>
        <v>0</v>
      </c>
      <c r="O497" s="1">
        <f>C497-N497</f>
        <v>2</v>
      </c>
      <c r="P497" s="19">
        <f>O497/C497</f>
        <v>1</v>
      </c>
    </row>
    <row r="498" spans="1:16" ht="9.75" customHeight="1">
      <c r="A498" s="14"/>
      <c r="B498" s="14" t="s">
        <v>42</v>
      </c>
      <c r="C498" s="14"/>
      <c r="D498" s="17"/>
      <c r="E498" s="1"/>
      <c r="F498" s="1"/>
      <c r="G498" s="1"/>
      <c r="H498" s="1"/>
      <c r="I498" s="1"/>
      <c r="J498" s="1"/>
      <c r="K498" s="1"/>
      <c r="L498" s="1"/>
      <c r="M498" s="18"/>
      <c r="N498" s="17"/>
      <c r="O498" s="1"/>
      <c r="P498" s="19"/>
    </row>
    <row r="499" spans="1:16" ht="9.75" customHeight="1">
      <c r="A499" s="14"/>
      <c r="B499" s="14" t="s">
        <v>43</v>
      </c>
      <c r="C499" s="14"/>
      <c r="D499" s="31"/>
      <c r="E499" s="32"/>
      <c r="F499" s="32"/>
      <c r="G499" s="32"/>
      <c r="H499" s="32"/>
      <c r="I499" s="32"/>
      <c r="J499" s="32"/>
      <c r="K499" s="32"/>
      <c r="L499" s="32"/>
      <c r="M499" s="33"/>
      <c r="N499" s="17"/>
      <c r="O499" s="1"/>
      <c r="P499" s="19"/>
    </row>
    <row r="500" spans="1:16" ht="9.75" customHeight="1">
      <c r="A500" s="14"/>
      <c r="B500" s="14" t="s">
        <v>44</v>
      </c>
      <c r="C500" s="14">
        <v>1</v>
      </c>
      <c r="D500" s="31">
        <v>1</v>
      </c>
      <c r="E500" s="32">
        <v>1</v>
      </c>
      <c r="F500" s="32">
        <v>1</v>
      </c>
      <c r="G500" s="32">
        <v>0</v>
      </c>
      <c r="H500" s="32">
        <v>1</v>
      </c>
      <c r="I500" s="32">
        <v>0</v>
      </c>
      <c r="J500" s="32">
        <v>0</v>
      </c>
      <c r="K500" s="32">
        <v>0</v>
      </c>
      <c r="L500" s="32">
        <v>1</v>
      </c>
      <c r="M500" s="33">
        <v>1</v>
      </c>
      <c r="N500" s="17">
        <f t="shared" ref="N500:N501" si="90">MIN(D500:M500)</f>
        <v>0</v>
      </c>
      <c r="O500" s="1">
        <f t="shared" ref="O500:O501" si="91">C500-N500</f>
        <v>1</v>
      </c>
      <c r="P500" s="19">
        <f t="shared" ref="P500:P501" si="92">O500/C500</f>
        <v>1</v>
      </c>
    </row>
    <row r="501" spans="1:16" ht="9.75" customHeight="1">
      <c r="A501" s="20"/>
      <c r="B501" s="21" t="s">
        <v>45</v>
      </c>
      <c r="C501" s="21">
        <f t="shared" ref="C501:M501" si="93">SUM(C485:C500)</f>
        <v>29</v>
      </c>
      <c r="D501" s="22">
        <f t="shared" si="93"/>
        <v>27</v>
      </c>
      <c r="E501" s="23">
        <f t="shared" si="93"/>
        <v>24</v>
      </c>
      <c r="F501" s="23">
        <f t="shared" si="93"/>
        <v>13</v>
      </c>
      <c r="G501" s="23">
        <f t="shared" si="93"/>
        <v>3</v>
      </c>
      <c r="H501" s="23">
        <f t="shared" si="93"/>
        <v>5</v>
      </c>
      <c r="I501" s="23">
        <f t="shared" si="93"/>
        <v>0</v>
      </c>
      <c r="J501" s="23">
        <f t="shared" si="93"/>
        <v>0</v>
      </c>
      <c r="K501" s="23">
        <f t="shared" si="93"/>
        <v>2</v>
      </c>
      <c r="L501" s="23">
        <f t="shared" si="93"/>
        <v>7</v>
      </c>
      <c r="M501" s="24">
        <f t="shared" si="93"/>
        <v>11</v>
      </c>
      <c r="N501" s="22">
        <f t="shared" si="90"/>
        <v>0</v>
      </c>
      <c r="O501" s="23">
        <f t="shared" si="91"/>
        <v>29</v>
      </c>
      <c r="P501" s="25">
        <f t="shared" si="92"/>
        <v>1</v>
      </c>
    </row>
    <row r="502" spans="1:16" ht="9.75" customHeight="1">
      <c r="A502" s="15" t="s">
        <v>139</v>
      </c>
      <c r="B502" s="15" t="s">
        <v>29</v>
      </c>
      <c r="C502" s="15"/>
      <c r="D502" s="16"/>
      <c r="E502" s="27"/>
      <c r="F502" s="27"/>
      <c r="G502" s="27"/>
      <c r="H502" s="27"/>
      <c r="I502" s="27"/>
      <c r="J502" s="27"/>
      <c r="K502" s="27"/>
      <c r="L502" s="27"/>
      <c r="M502" s="28"/>
      <c r="N502" s="16"/>
      <c r="O502" s="27"/>
      <c r="P502" s="29"/>
    </row>
    <row r="503" spans="1:16" ht="9.75" customHeight="1">
      <c r="A503" s="14"/>
      <c r="B503" s="14" t="s">
        <v>31</v>
      </c>
      <c r="C503" s="14"/>
      <c r="D503" s="17"/>
      <c r="E503" s="1"/>
      <c r="F503" s="1"/>
      <c r="G503" s="1"/>
      <c r="H503" s="1"/>
      <c r="I503" s="1"/>
      <c r="J503" s="1"/>
      <c r="K503" s="1"/>
      <c r="L503" s="1"/>
      <c r="M503" s="18"/>
      <c r="N503" s="17"/>
      <c r="O503" s="1"/>
      <c r="P503" s="19"/>
    </row>
    <row r="504" spans="1:16" ht="9.75" customHeight="1">
      <c r="A504" s="14"/>
      <c r="B504" s="14" t="s">
        <v>34</v>
      </c>
      <c r="C504" s="14"/>
      <c r="D504" s="17"/>
      <c r="E504" s="1"/>
      <c r="F504" s="1"/>
      <c r="G504" s="1"/>
      <c r="H504" s="1"/>
      <c r="I504" s="1"/>
      <c r="J504" s="1"/>
      <c r="K504" s="1"/>
      <c r="L504" s="1"/>
      <c r="M504" s="18"/>
      <c r="N504" s="17"/>
      <c r="O504" s="1"/>
      <c r="P504" s="19"/>
    </row>
    <row r="505" spans="1:16" ht="9.75" customHeight="1">
      <c r="A505" s="14"/>
      <c r="B505" s="14" t="s">
        <v>58</v>
      </c>
      <c r="C505" s="14"/>
      <c r="D505" s="17"/>
      <c r="E505" s="1"/>
      <c r="F505" s="1"/>
      <c r="G505" s="1"/>
      <c r="H505" s="1"/>
      <c r="I505" s="1"/>
      <c r="J505" s="1"/>
      <c r="K505" s="1"/>
      <c r="L505" s="1"/>
      <c r="M505" s="18"/>
      <c r="N505" s="17"/>
      <c r="O505" s="1"/>
      <c r="P505" s="19"/>
    </row>
    <row r="506" spans="1:16" ht="9.75" customHeight="1">
      <c r="A506" s="14"/>
      <c r="B506" s="14" t="s">
        <v>58</v>
      </c>
      <c r="C506" s="14"/>
      <c r="D506" s="17"/>
      <c r="E506" s="1"/>
      <c r="F506" s="1"/>
      <c r="G506" s="1"/>
      <c r="H506" s="1"/>
      <c r="I506" s="1"/>
      <c r="J506" s="1"/>
      <c r="K506" s="1"/>
      <c r="L506" s="1"/>
      <c r="M506" s="18"/>
      <c r="N506" s="17"/>
      <c r="O506" s="1"/>
      <c r="P506" s="19"/>
    </row>
    <row r="507" spans="1:16" ht="9.75" customHeight="1">
      <c r="A507" s="14"/>
      <c r="B507" s="14" t="s">
        <v>39</v>
      </c>
      <c r="C507" s="14"/>
      <c r="D507" s="17"/>
      <c r="E507" s="1"/>
      <c r="F507" s="1"/>
      <c r="G507" s="1"/>
      <c r="H507" s="1"/>
      <c r="I507" s="1"/>
      <c r="J507" s="1"/>
      <c r="K507" s="1"/>
      <c r="L507" s="1"/>
      <c r="M507" s="18"/>
      <c r="N507" s="17"/>
      <c r="O507" s="1"/>
      <c r="P507" s="19"/>
    </row>
    <row r="508" spans="1:16" ht="9.75" customHeight="1">
      <c r="A508" s="14"/>
      <c r="B508" s="14" t="s">
        <v>61</v>
      </c>
      <c r="C508" s="14"/>
      <c r="D508" s="17"/>
      <c r="E508" s="1"/>
      <c r="F508" s="1"/>
      <c r="G508" s="1"/>
      <c r="H508" s="1"/>
      <c r="I508" s="1"/>
      <c r="J508" s="1"/>
      <c r="K508" s="1"/>
      <c r="L508" s="1"/>
      <c r="M508" s="18"/>
      <c r="N508" s="17"/>
      <c r="O508" s="1"/>
      <c r="P508" s="19"/>
    </row>
    <row r="509" spans="1:16" ht="9.75" customHeight="1">
      <c r="A509" s="14"/>
      <c r="B509" s="14" t="s">
        <v>61</v>
      </c>
      <c r="C509" s="14"/>
      <c r="D509" s="17"/>
      <c r="E509" s="1"/>
      <c r="F509" s="1"/>
      <c r="G509" s="1"/>
      <c r="H509" s="1"/>
      <c r="I509" s="1"/>
      <c r="J509" s="1"/>
      <c r="K509" s="1"/>
      <c r="L509" s="1"/>
      <c r="M509" s="18"/>
      <c r="N509" s="17"/>
      <c r="O509" s="1"/>
      <c r="P509" s="19"/>
    </row>
    <row r="510" spans="1:16" ht="9.75" customHeight="1">
      <c r="A510" s="14"/>
      <c r="B510" s="14" t="s">
        <v>61</v>
      </c>
      <c r="C510" s="14"/>
      <c r="D510" s="17"/>
      <c r="E510" s="1"/>
      <c r="F510" s="1"/>
      <c r="G510" s="1"/>
      <c r="H510" s="1"/>
      <c r="I510" s="1"/>
      <c r="J510" s="1"/>
      <c r="K510" s="1"/>
      <c r="L510" s="1"/>
      <c r="M510" s="18"/>
      <c r="N510" s="17"/>
      <c r="O510" s="1"/>
      <c r="P510" s="19"/>
    </row>
    <row r="511" spans="1:16" ht="9.75" customHeight="1">
      <c r="A511" s="14"/>
      <c r="B511" s="14" t="s">
        <v>61</v>
      </c>
      <c r="C511" s="14"/>
      <c r="D511" s="17"/>
      <c r="E511" s="1"/>
      <c r="F511" s="1"/>
      <c r="G511" s="1"/>
      <c r="H511" s="1"/>
      <c r="I511" s="1"/>
      <c r="J511" s="1"/>
      <c r="K511" s="1"/>
      <c r="L511" s="1"/>
      <c r="M511" s="18"/>
      <c r="N511" s="17"/>
      <c r="O511" s="1"/>
      <c r="P511" s="19"/>
    </row>
    <row r="512" spans="1:16" ht="9.75" customHeight="1">
      <c r="A512" s="14"/>
      <c r="B512" s="14" t="s">
        <v>61</v>
      </c>
      <c r="C512" s="14"/>
      <c r="D512" s="17"/>
      <c r="E512" s="1"/>
      <c r="F512" s="1"/>
      <c r="G512" s="1"/>
      <c r="H512" s="1"/>
      <c r="I512" s="1"/>
      <c r="J512" s="1"/>
      <c r="K512" s="1"/>
      <c r="L512" s="1"/>
      <c r="M512" s="18"/>
      <c r="N512" s="17"/>
      <c r="O512" s="1"/>
      <c r="P512" s="19"/>
    </row>
    <row r="513" spans="1:16" ht="9.75" customHeight="1">
      <c r="A513" s="14"/>
      <c r="B513" s="14" t="s">
        <v>61</v>
      </c>
      <c r="C513" s="14"/>
      <c r="D513" s="17"/>
      <c r="E513" s="1"/>
      <c r="F513" s="1"/>
      <c r="G513" s="1"/>
      <c r="H513" s="1"/>
      <c r="I513" s="1"/>
      <c r="J513" s="1"/>
      <c r="K513" s="1"/>
      <c r="L513" s="1"/>
      <c r="M513" s="18"/>
      <c r="N513" s="17"/>
      <c r="O513" s="1"/>
      <c r="P513" s="19"/>
    </row>
    <row r="514" spans="1:16" ht="9.75" customHeight="1">
      <c r="A514" s="14"/>
      <c r="B514" s="14" t="s">
        <v>41</v>
      </c>
      <c r="C514" s="14"/>
      <c r="D514" s="17"/>
      <c r="E514" s="1"/>
      <c r="F514" s="1"/>
      <c r="G514" s="1"/>
      <c r="H514" s="1"/>
      <c r="I514" s="1"/>
      <c r="J514" s="1"/>
      <c r="K514" s="1"/>
      <c r="L514" s="1"/>
      <c r="M514" s="18"/>
      <c r="N514" s="17"/>
      <c r="O514" s="1"/>
      <c r="P514" s="19"/>
    </row>
    <row r="515" spans="1:16" ht="9.75" customHeight="1">
      <c r="A515" s="14"/>
      <c r="B515" s="14" t="s">
        <v>42</v>
      </c>
      <c r="C515" s="14"/>
      <c r="D515" s="17"/>
      <c r="E515" s="1"/>
      <c r="F515" s="1"/>
      <c r="G515" s="1"/>
      <c r="H515" s="1"/>
      <c r="I515" s="1"/>
      <c r="J515" s="1"/>
      <c r="K515" s="1"/>
      <c r="L515" s="1"/>
      <c r="M515" s="18"/>
      <c r="N515" s="17"/>
      <c r="O515" s="1"/>
      <c r="P515" s="19"/>
    </row>
    <row r="516" spans="1:16" ht="9.75" customHeight="1">
      <c r="A516" s="14"/>
      <c r="B516" s="14" t="s">
        <v>43</v>
      </c>
      <c r="C516" s="30">
        <v>2</v>
      </c>
      <c r="D516" s="31">
        <v>1</v>
      </c>
      <c r="E516" s="32">
        <v>1</v>
      </c>
      <c r="F516" s="32">
        <v>1</v>
      </c>
      <c r="G516" s="32">
        <v>0</v>
      </c>
      <c r="H516" s="32">
        <v>0</v>
      </c>
      <c r="I516" s="32">
        <v>0</v>
      </c>
      <c r="J516" s="32">
        <v>0</v>
      </c>
      <c r="K516" s="32">
        <v>0</v>
      </c>
      <c r="L516" s="32">
        <v>2</v>
      </c>
      <c r="M516" s="33">
        <v>2</v>
      </c>
      <c r="N516" s="17">
        <f t="shared" ref="N516:N518" si="94">MIN(D516:M516)</f>
        <v>0</v>
      </c>
      <c r="O516" s="1">
        <f t="shared" ref="O516:O518" si="95">C516-N516</f>
        <v>2</v>
      </c>
      <c r="P516" s="19">
        <f t="shared" ref="P516:P518" si="96">O516/C516</f>
        <v>1</v>
      </c>
    </row>
    <row r="517" spans="1:16" ht="9.75" customHeight="1">
      <c r="A517" s="14"/>
      <c r="B517" s="14" t="s">
        <v>44</v>
      </c>
      <c r="C517" s="30">
        <v>2</v>
      </c>
      <c r="D517" s="31">
        <v>2</v>
      </c>
      <c r="E517" s="32">
        <v>2</v>
      </c>
      <c r="F517" s="32">
        <v>2</v>
      </c>
      <c r="G517" s="32">
        <v>2</v>
      </c>
      <c r="H517" s="32">
        <v>1</v>
      </c>
      <c r="I517" s="32">
        <v>1</v>
      </c>
      <c r="J517" s="32">
        <v>1</v>
      </c>
      <c r="K517" s="32">
        <v>0</v>
      </c>
      <c r="L517" s="32">
        <v>0</v>
      </c>
      <c r="M517" s="33">
        <v>1</v>
      </c>
      <c r="N517" s="17">
        <f t="shared" si="94"/>
        <v>0</v>
      </c>
      <c r="O517" s="1">
        <f t="shared" si="95"/>
        <v>2</v>
      </c>
      <c r="P517" s="19">
        <f t="shared" si="96"/>
        <v>1</v>
      </c>
    </row>
    <row r="518" spans="1:16" ht="9.75" customHeight="1">
      <c r="A518" s="20"/>
      <c r="B518" s="21" t="s">
        <v>45</v>
      </c>
      <c r="C518" s="21">
        <f t="shared" ref="C518:L518" si="97">SUM(C502:C517)</f>
        <v>4</v>
      </c>
      <c r="D518" s="22">
        <f t="shared" si="97"/>
        <v>3</v>
      </c>
      <c r="E518" s="23">
        <f t="shared" si="97"/>
        <v>3</v>
      </c>
      <c r="F518" s="23">
        <f t="shared" si="97"/>
        <v>3</v>
      </c>
      <c r="G518" s="23">
        <f t="shared" si="97"/>
        <v>2</v>
      </c>
      <c r="H518" s="23">
        <f t="shared" si="97"/>
        <v>1</v>
      </c>
      <c r="I518" s="23">
        <f t="shared" si="97"/>
        <v>1</v>
      </c>
      <c r="J518" s="23">
        <f t="shared" si="97"/>
        <v>1</v>
      </c>
      <c r="K518" s="23">
        <f t="shared" si="97"/>
        <v>0</v>
      </c>
      <c r="L518" s="23">
        <f t="shared" si="97"/>
        <v>2</v>
      </c>
      <c r="M518" s="72">
        <v>2</v>
      </c>
      <c r="N518" s="22">
        <f t="shared" si="94"/>
        <v>0</v>
      </c>
      <c r="O518" s="23">
        <f t="shared" si="95"/>
        <v>4</v>
      </c>
      <c r="P518" s="25">
        <f t="shared" si="96"/>
        <v>1</v>
      </c>
    </row>
    <row r="519" spans="1:16" ht="9.75" customHeight="1">
      <c r="A519" s="15" t="s">
        <v>141</v>
      </c>
      <c r="B519" s="15" t="s">
        <v>29</v>
      </c>
      <c r="C519" s="15"/>
      <c r="D519" s="16"/>
      <c r="E519" s="27"/>
      <c r="F519" s="27"/>
      <c r="G519" s="27"/>
      <c r="H519" s="27"/>
      <c r="I519" s="27"/>
      <c r="J519" s="27"/>
      <c r="K519" s="27"/>
      <c r="L519" s="27"/>
      <c r="M519" s="28"/>
      <c r="N519" s="16"/>
      <c r="O519" s="27"/>
      <c r="P519" s="29"/>
    </row>
    <row r="520" spans="1:16" ht="9.75" customHeight="1">
      <c r="A520" s="14"/>
      <c r="B520" s="14" t="s">
        <v>31</v>
      </c>
      <c r="C520" s="14"/>
      <c r="D520" s="17"/>
      <c r="E520" s="1"/>
      <c r="F520" s="1"/>
      <c r="G520" s="1"/>
      <c r="H520" s="1"/>
      <c r="I520" s="1"/>
      <c r="J520" s="1"/>
      <c r="K520" s="1"/>
      <c r="L520" s="1"/>
      <c r="M520" s="18"/>
      <c r="N520" s="17"/>
      <c r="O520" s="1"/>
      <c r="P520" s="19"/>
    </row>
    <row r="521" spans="1:16" ht="9.75" customHeight="1">
      <c r="A521" s="14"/>
      <c r="B521" s="14" t="s">
        <v>34</v>
      </c>
      <c r="C521" s="14"/>
      <c r="D521" s="17"/>
      <c r="E521" s="1"/>
      <c r="F521" s="1"/>
      <c r="G521" s="1"/>
      <c r="H521" s="1"/>
      <c r="I521" s="1"/>
      <c r="J521" s="1"/>
      <c r="K521" s="1"/>
      <c r="L521" s="1"/>
      <c r="M521" s="18"/>
      <c r="N521" s="17"/>
      <c r="O521" s="1"/>
      <c r="P521" s="19"/>
    </row>
    <row r="522" spans="1:16" ht="9.75" customHeight="1">
      <c r="A522" s="14"/>
      <c r="B522" s="14" t="s">
        <v>58</v>
      </c>
      <c r="C522" s="14"/>
      <c r="D522" s="17"/>
      <c r="E522" s="1"/>
      <c r="F522" s="1"/>
      <c r="G522" s="1"/>
      <c r="H522" s="1"/>
      <c r="I522" s="1"/>
      <c r="J522" s="1"/>
      <c r="K522" s="1"/>
      <c r="L522" s="1"/>
      <c r="M522" s="18"/>
      <c r="N522" s="17"/>
      <c r="O522" s="1"/>
      <c r="P522" s="19"/>
    </row>
    <row r="523" spans="1:16" ht="9.75" customHeight="1">
      <c r="A523" s="14"/>
      <c r="B523" s="14" t="s">
        <v>58</v>
      </c>
      <c r="C523" s="14"/>
      <c r="D523" s="17"/>
      <c r="E523" s="1"/>
      <c r="F523" s="1"/>
      <c r="G523" s="1"/>
      <c r="H523" s="1"/>
      <c r="I523" s="1"/>
      <c r="J523" s="1"/>
      <c r="K523" s="1"/>
      <c r="L523" s="1"/>
      <c r="M523" s="18"/>
      <c r="N523" s="17"/>
      <c r="O523" s="1"/>
      <c r="P523" s="19"/>
    </row>
    <row r="524" spans="1:16" ht="9.75" customHeight="1">
      <c r="A524" s="14"/>
      <c r="B524" s="14" t="s">
        <v>39</v>
      </c>
      <c r="C524" s="14"/>
      <c r="D524" s="17"/>
      <c r="E524" s="1"/>
      <c r="F524" s="1"/>
      <c r="G524" s="1"/>
      <c r="H524" s="1"/>
      <c r="I524" s="1"/>
      <c r="J524" s="1"/>
      <c r="K524" s="1"/>
      <c r="L524" s="1"/>
      <c r="M524" s="18"/>
      <c r="N524" s="17"/>
      <c r="O524" s="1"/>
      <c r="P524" s="19"/>
    </row>
    <row r="525" spans="1:16" ht="9.75" customHeight="1">
      <c r="A525" s="14"/>
      <c r="B525" s="14" t="s">
        <v>143</v>
      </c>
      <c r="C525" s="14">
        <v>5</v>
      </c>
      <c r="D525" s="31">
        <v>0</v>
      </c>
      <c r="E525" s="32">
        <v>4</v>
      </c>
      <c r="F525" s="32">
        <v>4</v>
      </c>
      <c r="G525" s="32">
        <v>2</v>
      </c>
      <c r="H525" s="32">
        <v>2</v>
      </c>
      <c r="I525" s="32">
        <v>2</v>
      </c>
      <c r="J525" s="32">
        <v>0</v>
      </c>
      <c r="K525" s="32">
        <v>1</v>
      </c>
      <c r="L525" s="32">
        <v>1</v>
      </c>
      <c r="M525" s="33">
        <v>1</v>
      </c>
      <c r="N525" s="17">
        <f t="shared" ref="N525:N527" si="98">MIN(D525:M525)</f>
        <v>0</v>
      </c>
      <c r="O525" s="1">
        <f t="shared" ref="O525:O527" si="99">C525-N525</f>
        <v>5</v>
      </c>
      <c r="P525" s="19">
        <f t="shared" ref="P525:P527" si="100">O525/C525</f>
        <v>1</v>
      </c>
    </row>
    <row r="526" spans="1:16" ht="9.75" customHeight="1">
      <c r="A526" s="14"/>
      <c r="B526" s="14" t="s">
        <v>144</v>
      </c>
      <c r="C526" s="14">
        <v>5</v>
      </c>
      <c r="D526" s="31">
        <v>2</v>
      </c>
      <c r="E526" s="32">
        <v>4</v>
      </c>
      <c r="F526" s="32">
        <v>3</v>
      </c>
      <c r="G526" s="32">
        <v>2</v>
      </c>
      <c r="H526" s="32">
        <v>1</v>
      </c>
      <c r="I526" s="32">
        <v>2</v>
      </c>
      <c r="J526" s="32">
        <v>1</v>
      </c>
      <c r="K526" s="32">
        <v>1</v>
      </c>
      <c r="L526" s="32">
        <v>1</v>
      </c>
      <c r="M526" s="33">
        <v>0</v>
      </c>
      <c r="N526" s="17">
        <f t="shared" si="98"/>
        <v>0</v>
      </c>
      <c r="O526" s="1">
        <f t="shared" si="99"/>
        <v>5</v>
      </c>
      <c r="P526" s="19">
        <f t="shared" si="100"/>
        <v>1</v>
      </c>
    </row>
    <row r="527" spans="1:16" ht="9.75" customHeight="1">
      <c r="A527" s="14"/>
      <c r="B527" s="14" t="s">
        <v>147</v>
      </c>
      <c r="C527" s="14">
        <v>1</v>
      </c>
      <c r="D527" s="31">
        <v>0</v>
      </c>
      <c r="E527" s="32">
        <v>1</v>
      </c>
      <c r="F527" s="32">
        <v>1</v>
      </c>
      <c r="G527" s="32">
        <v>0</v>
      </c>
      <c r="H527" s="32">
        <v>0</v>
      </c>
      <c r="I527" s="32">
        <v>0</v>
      </c>
      <c r="J527" s="32">
        <v>0</v>
      </c>
      <c r="K527" s="32">
        <v>0</v>
      </c>
      <c r="L527" s="32">
        <v>0</v>
      </c>
      <c r="M527" s="33">
        <v>0</v>
      </c>
      <c r="N527" s="17">
        <f t="shared" si="98"/>
        <v>0</v>
      </c>
      <c r="O527" s="1">
        <f t="shared" si="99"/>
        <v>1</v>
      </c>
      <c r="P527" s="19">
        <f t="shared" si="100"/>
        <v>1</v>
      </c>
    </row>
    <row r="528" spans="1:16" ht="9.75" customHeight="1">
      <c r="A528" s="14"/>
      <c r="B528" s="14" t="s">
        <v>61</v>
      </c>
      <c r="C528" s="14"/>
      <c r="D528" s="17"/>
      <c r="E528" s="1"/>
      <c r="F528" s="1"/>
      <c r="G528" s="1"/>
      <c r="H528" s="1"/>
      <c r="I528" s="1"/>
      <c r="J528" s="1"/>
      <c r="K528" s="1"/>
      <c r="L528" s="1"/>
      <c r="M528" s="18"/>
      <c r="N528" s="17"/>
      <c r="O528" s="1"/>
      <c r="P528" s="19"/>
    </row>
    <row r="529" spans="1:16" ht="9.75" customHeight="1">
      <c r="A529" s="14"/>
      <c r="B529" s="14" t="s">
        <v>61</v>
      </c>
      <c r="C529" s="14"/>
      <c r="D529" s="17"/>
      <c r="E529" s="1"/>
      <c r="F529" s="1"/>
      <c r="G529" s="1"/>
      <c r="H529" s="1"/>
      <c r="I529" s="1"/>
      <c r="J529" s="1"/>
      <c r="K529" s="1"/>
      <c r="L529" s="1"/>
      <c r="M529" s="18"/>
      <c r="N529" s="17"/>
      <c r="O529" s="1"/>
      <c r="P529" s="19"/>
    </row>
    <row r="530" spans="1:16" ht="9.75" customHeight="1">
      <c r="A530" s="14"/>
      <c r="B530" s="14" t="s">
        <v>61</v>
      </c>
      <c r="C530" s="14"/>
      <c r="D530" s="17"/>
      <c r="E530" s="1"/>
      <c r="F530" s="1"/>
      <c r="G530" s="1"/>
      <c r="H530" s="1"/>
      <c r="I530" s="1"/>
      <c r="J530" s="1"/>
      <c r="K530" s="1"/>
      <c r="L530" s="1"/>
      <c r="M530" s="18"/>
      <c r="N530" s="17"/>
      <c r="O530" s="1"/>
      <c r="P530" s="19"/>
    </row>
    <row r="531" spans="1:16" ht="9.75" customHeight="1">
      <c r="A531" s="14"/>
      <c r="B531" s="14" t="s">
        <v>41</v>
      </c>
      <c r="C531" s="14"/>
      <c r="D531" s="17"/>
      <c r="E531" s="1"/>
      <c r="F531" s="1"/>
      <c r="G531" s="1"/>
      <c r="H531" s="1"/>
      <c r="I531" s="1"/>
      <c r="J531" s="1"/>
      <c r="K531" s="1"/>
      <c r="L531" s="1"/>
      <c r="M531" s="18"/>
      <c r="N531" s="17"/>
      <c r="O531" s="1"/>
      <c r="P531" s="19"/>
    </row>
    <row r="532" spans="1:16" ht="9.75" customHeight="1">
      <c r="A532" s="14"/>
      <c r="B532" s="14" t="s">
        <v>42</v>
      </c>
      <c r="C532" s="14">
        <v>2</v>
      </c>
      <c r="D532" s="31">
        <v>0</v>
      </c>
      <c r="E532" s="32">
        <v>1</v>
      </c>
      <c r="F532" s="32">
        <v>1</v>
      </c>
      <c r="G532" s="32">
        <v>0</v>
      </c>
      <c r="H532" s="32">
        <v>1</v>
      </c>
      <c r="I532" s="32">
        <v>0</v>
      </c>
      <c r="J532" s="32">
        <v>1</v>
      </c>
      <c r="K532" s="32">
        <v>0</v>
      </c>
      <c r="L532" s="32">
        <v>0</v>
      </c>
      <c r="M532" s="33">
        <v>0</v>
      </c>
      <c r="N532" s="17">
        <f>MIN(D532:M532)</f>
        <v>0</v>
      </c>
      <c r="O532" s="1">
        <f>C532-N532</f>
        <v>2</v>
      </c>
      <c r="P532" s="19">
        <f>O532/C532</f>
        <v>1</v>
      </c>
    </row>
    <row r="533" spans="1:16" ht="9.75" customHeight="1">
      <c r="A533" s="14"/>
      <c r="B533" s="14" t="s">
        <v>43</v>
      </c>
      <c r="C533" s="14"/>
      <c r="D533" s="17"/>
      <c r="E533" s="1"/>
      <c r="F533" s="1"/>
      <c r="G533" s="1"/>
      <c r="H533" s="1"/>
      <c r="I533" s="1"/>
      <c r="J533" s="1"/>
      <c r="K533" s="1"/>
      <c r="L533" s="1"/>
      <c r="M533" s="18"/>
      <c r="N533" s="17"/>
      <c r="O533" s="1"/>
      <c r="P533" s="19"/>
    </row>
    <row r="534" spans="1:16" ht="9.75" customHeight="1">
      <c r="A534" s="14"/>
      <c r="B534" s="14" t="s">
        <v>44</v>
      </c>
      <c r="C534" s="14"/>
      <c r="D534" s="17"/>
      <c r="E534" s="1"/>
      <c r="F534" s="1"/>
      <c r="G534" s="1"/>
      <c r="H534" s="1"/>
      <c r="I534" s="1"/>
      <c r="J534" s="1"/>
      <c r="K534" s="1"/>
      <c r="L534" s="1"/>
      <c r="M534" s="18"/>
      <c r="N534" s="17"/>
      <c r="O534" s="1"/>
      <c r="P534" s="19"/>
    </row>
    <row r="535" spans="1:16" ht="9.75" customHeight="1">
      <c r="A535" s="20"/>
      <c r="B535" s="21" t="s">
        <v>45</v>
      </c>
      <c r="C535" s="21">
        <f t="shared" ref="C535:M535" si="101">SUM(C519:C534)</f>
        <v>13</v>
      </c>
      <c r="D535" s="22">
        <f t="shared" si="101"/>
        <v>2</v>
      </c>
      <c r="E535" s="23">
        <f t="shared" si="101"/>
        <v>10</v>
      </c>
      <c r="F535" s="23">
        <f t="shared" si="101"/>
        <v>9</v>
      </c>
      <c r="G535" s="23">
        <f t="shared" si="101"/>
        <v>4</v>
      </c>
      <c r="H535" s="23">
        <f t="shared" si="101"/>
        <v>4</v>
      </c>
      <c r="I535" s="23">
        <f t="shared" si="101"/>
        <v>4</v>
      </c>
      <c r="J535" s="23">
        <f t="shared" si="101"/>
        <v>2</v>
      </c>
      <c r="K535" s="23">
        <f t="shared" si="101"/>
        <v>2</v>
      </c>
      <c r="L535" s="23">
        <f t="shared" si="101"/>
        <v>2</v>
      </c>
      <c r="M535" s="24">
        <f t="shared" si="101"/>
        <v>1</v>
      </c>
      <c r="N535" s="22">
        <f t="shared" ref="N535:N536" si="102">MIN(D535:M535)</f>
        <v>1</v>
      </c>
      <c r="O535" s="23">
        <f t="shared" ref="O535:O536" si="103">C535-N535</f>
        <v>12</v>
      </c>
      <c r="P535" s="25">
        <f t="shared" ref="P535:P536" si="104">O535/C535</f>
        <v>0.92307692307692313</v>
      </c>
    </row>
    <row r="536" spans="1:16" ht="9.75" customHeight="1">
      <c r="A536" s="15" t="s">
        <v>149</v>
      </c>
      <c r="B536" s="15" t="s">
        <v>29</v>
      </c>
      <c r="C536" s="30">
        <v>11</v>
      </c>
      <c r="D536" s="31">
        <v>1</v>
      </c>
      <c r="E536" s="32">
        <v>1</v>
      </c>
      <c r="F536" s="32">
        <v>1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3</v>
      </c>
      <c r="M536" s="33">
        <v>5</v>
      </c>
      <c r="N536" s="17">
        <f t="shared" si="102"/>
        <v>0</v>
      </c>
      <c r="O536" s="1">
        <f t="shared" si="103"/>
        <v>11</v>
      </c>
      <c r="P536" s="19">
        <f t="shared" si="104"/>
        <v>1</v>
      </c>
    </row>
    <row r="537" spans="1:16" ht="9.75" customHeight="1">
      <c r="A537" s="14"/>
      <c r="B537" s="14" t="s">
        <v>31</v>
      </c>
      <c r="C537" s="14"/>
      <c r="D537" s="17"/>
      <c r="E537" s="1"/>
      <c r="F537" s="1"/>
      <c r="G537" s="1"/>
      <c r="H537" s="1"/>
      <c r="I537" s="1"/>
      <c r="J537" s="1"/>
      <c r="K537" s="1"/>
      <c r="L537" s="1"/>
      <c r="M537" s="18"/>
      <c r="N537" s="17"/>
      <c r="O537" s="1"/>
      <c r="P537" s="19"/>
    </row>
    <row r="538" spans="1:16" ht="9.75" customHeight="1">
      <c r="A538" s="14"/>
      <c r="B538" s="14" t="s">
        <v>34</v>
      </c>
      <c r="C538" s="14"/>
      <c r="D538" s="17"/>
      <c r="E538" s="1"/>
      <c r="F538" s="1"/>
      <c r="G538" s="1"/>
      <c r="H538" s="1"/>
      <c r="I538" s="1"/>
      <c r="J538" s="1"/>
      <c r="K538" s="1"/>
      <c r="L538" s="1"/>
      <c r="M538" s="18"/>
      <c r="N538" s="17"/>
      <c r="O538" s="1"/>
      <c r="P538" s="19"/>
    </row>
    <row r="539" spans="1:16" ht="9.75" customHeight="1">
      <c r="A539" s="14"/>
      <c r="B539" s="14" t="s">
        <v>58</v>
      </c>
      <c r="C539" s="14"/>
      <c r="D539" s="17"/>
      <c r="E539" s="1"/>
      <c r="F539" s="1"/>
      <c r="G539" s="1"/>
      <c r="H539" s="1"/>
      <c r="I539" s="1"/>
      <c r="J539" s="1"/>
      <c r="K539" s="1"/>
      <c r="L539" s="1"/>
      <c r="M539" s="18"/>
      <c r="N539" s="17"/>
      <c r="O539" s="1"/>
      <c r="P539" s="19"/>
    </row>
    <row r="540" spans="1:16" ht="9.75" customHeight="1">
      <c r="A540" s="14"/>
      <c r="B540" s="14" t="s">
        <v>58</v>
      </c>
      <c r="C540" s="14"/>
      <c r="D540" s="17"/>
      <c r="E540" s="1"/>
      <c r="F540" s="1"/>
      <c r="G540" s="1"/>
      <c r="H540" s="1"/>
      <c r="I540" s="1"/>
      <c r="J540" s="1"/>
      <c r="K540" s="1"/>
      <c r="L540" s="1"/>
      <c r="M540" s="18"/>
      <c r="N540" s="17"/>
      <c r="O540" s="1"/>
      <c r="P540" s="19"/>
    </row>
    <row r="541" spans="1:16" ht="9.75" customHeight="1">
      <c r="A541" s="14"/>
      <c r="B541" s="14" t="s">
        <v>39</v>
      </c>
      <c r="C541" s="30"/>
      <c r="D541" s="17"/>
      <c r="E541" s="1"/>
      <c r="F541" s="1"/>
      <c r="G541" s="1"/>
      <c r="H541" s="1"/>
      <c r="I541" s="1"/>
      <c r="J541" s="1"/>
      <c r="K541" s="1"/>
      <c r="L541" s="1"/>
      <c r="M541" s="18"/>
      <c r="N541" s="17"/>
      <c r="O541" s="1"/>
      <c r="P541" s="19"/>
    </row>
    <row r="542" spans="1:16" ht="9.75" customHeight="1">
      <c r="A542" s="14"/>
      <c r="B542" s="14" t="s">
        <v>61</v>
      </c>
      <c r="C542" s="14"/>
      <c r="D542" s="17"/>
      <c r="E542" s="1"/>
      <c r="F542" s="1"/>
      <c r="G542" s="1"/>
      <c r="H542" s="1"/>
      <c r="I542" s="1"/>
      <c r="J542" s="1"/>
      <c r="K542" s="1"/>
      <c r="L542" s="1"/>
      <c r="M542" s="18"/>
      <c r="N542" s="17"/>
      <c r="O542" s="1"/>
      <c r="P542" s="19"/>
    </row>
    <row r="543" spans="1:16" ht="9.75" customHeight="1">
      <c r="A543" s="14"/>
      <c r="B543" s="14" t="s">
        <v>61</v>
      </c>
      <c r="C543" s="14"/>
      <c r="D543" s="17"/>
      <c r="E543" s="1"/>
      <c r="F543" s="1"/>
      <c r="G543" s="1"/>
      <c r="H543" s="1"/>
      <c r="I543" s="1"/>
      <c r="J543" s="1"/>
      <c r="K543" s="1"/>
      <c r="L543" s="1"/>
      <c r="M543" s="18"/>
      <c r="N543" s="17"/>
      <c r="O543" s="1"/>
      <c r="P543" s="19"/>
    </row>
    <row r="544" spans="1:16" ht="9.75" customHeight="1">
      <c r="A544" s="14"/>
      <c r="B544" s="14" t="s">
        <v>61</v>
      </c>
      <c r="C544" s="14"/>
      <c r="D544" s="17"/>
      <c r="E544" s="1"/>
      <c r="F544" s="1"/>
      <c r="G544" s="1"/>
      <c r="H544" s="1"/>
      <c r="I544" s="1"/>
      <c r="J544" s="1"/>
      <c r="K544" s="1"/>
      <c r="L544" s="1"/>
      <c r="M544" s="18"/>
      <c r="N544" s="17"/>
      <c r="O544" s="1"/>
      <c r="P544" s="19"/>
    </row>
    <row r="545" spans="1:16" ht="9.75" customHeight="1">
      <c r="A545" s="14"/>
      <c r="B545" s="14" t="s">
        <v>61</v>
      </c>
      <c r="C545" s="14"/>
      <c r="D545" s="17"/>
      <c r="E545" s="1"/>
      <c r="F545" s="1"/>
      <c r="G545" s="1"/>
      <c r="H545" s="1"/>
      <c r="I545" s="1"/>
      <c r="J545" s="1"/>
      <c r="K545" s="1"/>
      <c r="L545" s="1"/>
      <c r="M545" s="18"/>
      <c r="N545" s="17"/>
      <c r="O545" s="1"/>
      <c r="P545" s="19"/>
    </row>
    <row r="546" spans="1:16" ht="9.75" customHeight="1">
      <c r="A546" s="14"/>
      <c r="B546" s="14" t="s">
        <v>61</v>
      </c>
      <c r="C546" s="14"/>
      <c r="D546" s="17"/>
      <c r="E546" s="1"/>
      <c r="F546" s="1"/>
      <c r="G546" s="1"/>
      <c r="H546" s="1"/>
      <c r="I546" s="1"/>
      <c r="J546" s="1"/>
      <c r="K546" s="1"/>
      <c r="L546" s="1"/>
      <c r="M546" s="18"/>
      <c r="N546" s="17"/>
      <c r="O546" s="1"/>
      <c r="P546" s="19"/>
    </row>
    <row r="547" spans="1:16" ht="9.75" customHeight="1">
      <c r="A547" s="14"/>
      <c r="B547" s="14" t="s">
        <v>61</v>
      </c>
      <c r="C547" s="14"/>
      <c r="D547" s="17"/>
      <c r="E547" s="1"/>
      <c r="F547" s="1"/>
      <c r="G547" s="1"/>
      <c r="H547" s="1"/>
      <c r="I547" s="1"/>
      <c r="J547" s="1"/>
      <c r="K547" s="1"/>
      <c r="L547" s="1"/>
      <c r="M547" s="18"/>
      <c r="N547" s="17"/>
      <c r="O547" s="1"/>
      <c r="P547" s="19"/>
    </row>
    <row r="548" spans="1:16" ht="9.75" customHeight="1">
      <c r="A548" s="14"/>
      <c r="B548" s="14" t="s">
        <v>41</v>
      </c>
      <c r="C548" s="14">
        <v>3</v>
      </c>
      <c r="D548" s="31">
        <v>2</v>
      </c>
      <c r="E548" s="32">
        <v>1</v>
      </c>
      <c r="F548" s="32">
        <v>1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3">
        <v>1</v>
      </c>
      <c r="N548" s="17">
        <f>MIN(D548:M548)</f>
        <v>0</v>
      </c>
      <c r="O548" s="1">
        <f>C548-N548</f>
        <v>3</v>
      </c>
      <c r="P548" s="19">
        <f>O548/C548</f>
        <v>1</v>
      </c>
    </row>
    <row r="549" spans="1:16" ht="9.75" customHeight="1">
      <c r="A549" s="14"/>
      <c r="B549" s="14" t="s">
        <v>42</v>
      </c>
      <c r="C549" s="14"/>
      <c r="D549" s="17"/>
      <c r="E549" s="1"/>
      <c r="F549" s="1"/>
      <c r="G549" s="1"/>
      <c r="H549" s="1"/>
      <c r="I549" s="1"/>
      <c r="J549" s="1"/>
      <c r="K549" s="1"/>
      <c r="L549" s="1"/>
      <c r="M549" s="18"/>
      <c r="N549" s="17"/>
      <c r="O549" s="1"/>
      <c r="P549" s="19"/>
    </row>
    <row r="550" spans="1:16" ht="9.75" customHeight="1">
      <c r="A550" s="14"/>
      <c r="B550" s="14" t="s">
        <v>43</v>
      </c>
      <c r="C550" s="14"/>
      <c r="D550" s="17"/>
      <c r="E550" s="1"/>
      <c r="F550" s="1"/>
      <c r="G550" s="1"/>
      <c r="H550" s="1"/>
      <c r="I550" s="1"/>
      <c r="J550" s="1"/>
      <c r="K550" s="1"/>
      <c r="L550" s="1"/>
      <c r="M550" s="18"/>
      <c r="N550" s="17"/>
      <c r="O550" s="1"/>
      <c r="P550" s="19"/>
    </row>
    <row r="551" spans="1:16" ht="9.75" customHeight="1">
      <c r="A551" s="14"/>
      <c r="B551" s="14" t="s">
        <v>44</v>
      </c>
      <c r="C551" s="14">
        <v>8</v>
      </c>
      <c r="D551" s="31">
        <v>5</v>
      </c>
      <c r="E551" s="32">
        <v>6</v>
      </c>
      <c r="F551" s="32">
        <v>6</v>
      </c>
      <c r="G551" s="32">
        <v>4</v>
      </c>
      <c r="H551" s="32">
        <v>6</v>
      </c>
      <c r="I551" s="32">
        <v>0</v>
      </c>
      <c r="J551" s="32">
        <v>0</v>
      </c>
      <c r="K551" s="32">
        <v>2</v>
      </c>
      <c r="L551" s="32">
        <v>1</v>
      </c>
      <c r="M551" s="33">
        <v>3</v>
      </c>
      <c r="N551" s="17">
        <f t="shared" ref="N551:N552" si="105">MIN(D551:M551)</f>
        <v>0</v>
      </c>
      <c r="O551" s="1">
        <f t="shared" ref="O551:O552" si="106">C551-N551</f>
        <v>8</v>
      </c>
      <c r="P551" s="19">
        <f t="shared" ref="P551:P552" si="107">O551/C551</f>
        <v>1</v>
      </c>
    </row>
    <row r="552" spans="1:16" ht="9.75" customHeight="1">
      <c r="A552" s="20"/>
      <c r="B552" s="21" t="s">
        <v>45</v>
      </c>
      <c r="C552" s="21">
        <f t="shared" ref="C552:M552" si="108">SUM(C536:C551)</f>
        <v>22</v>
      </c>
      <c r="D552" s="22">
        <f t="shared" si="108"/>
        <v>8</v>
      </c>
      <c r="E552" s="23">
        <f t="shared" si="108"/>
        <v>8</v>
      </c>
      <c r="F552" s="23">
        <f t="shared" si="108"/>
        <v>8</v>
      </c>
      <c r="G552" s="23">
        <f t="shared" si="108"/>
        <v>4</v>
      </c>
      <c r="H552" s="23">
        <f t="shared" si="108"/>
        <v>6</v>
      </c>
      <c r="I552" s="23">
        <f t="shared" si="108"/>
        <v>0</v>
      </c>
      <c r="J552" s="23">
        <f t="shared" si="108"/>
        <v>0</v>
      </c>
      <c r="K552" s="23">
        <f t="shared" si="108"/>
        <v>2</v>
      </c>
      <c r="L552" s="23">
        <f t="shared" si="108"/>
        <v>4</v>
      </c>
      <c r="M552" s="24">
        <f t="shared" si="108"/>
        <v>9</v>
      </c>
      <c r="N552" s="22">
        <f t="shared" si="105"/>
        <v>0</v>
      </c>
      <c r="O552" s="23">
        <f t="shared" si="106"/>
        <v>22</v>
      </c>
      <c r="P552" s="25">
        <f t="shared" si="107"/>
        <v>1</v>
      </c>
    </row>
    <row r="553" spans="1:16" ht="9.75" customHeight="1">
      <c r="A553" s="15" t="s">
        <v>164</v>
      </c>
      <c r="B553" s="15" t="s">
        <v>29</v>
      </c>
      <c r="C553" s="15"/>
      <c r="D553" s="16"/>
      <c r="E553" s="27"/>
      <c r="F553" s="27"/>
      <c r="G553" s="27"/>
      <c r="H553" s="27"/>
      <c r="I553" s="27"/>
      <c r="J553" s="27"/>
      <c r="K553" s="27"/>
      <c r="L553" s="27"/>
      <c r="M553" s="28"/>
      <c r="N553" s="16"/>
      <c r="O553" s="27"/>
      <c r="P553" s="29"/>
    </row>
    <row r="554" spans="1:16" ht="9.75" customHeight="1">
      <c r="A554" s="14"/>
      <c r="B554" s="14" t="s">
        <v>31</v>
      </c>
      <c r="C554" s="14"/>
      <c r="D554" s="17"/>
      <c r="E554" s="1"/>
      <c r="F554" s="1"/>
      <c r="G554" s="1"/>
      <c r="H554" s="1"/>
      <c r="I554" s="1"/>
      <c r="J554" s="1"/>
      <c r="K554" s="1"/>
      <c r="L554" s="1"/>
      <c r="M554" s="18"/>
      <c r="N554" s="17"/>
      <c r="O554" s="1"/>
      <c r="P554" s="19"/>
    </row>
    <row r="555" spans="1:16" ht="9.75" customHeight="1">
      <c r="A555" s="14"/>
      <c r="B555" s="14" t="s">
        <v>34</v>
      </c>
      <c r="C555" s="14"/>
      <c r="D555" s="17"/>
      <c r="E555" s="1"/>
      <c r="F555" s="1"/>
      <c r="G555" s="1"/>
      <c r="H555" s="1"/>
      <c r="I555" s="1"/>
      <c r="J555" s="1"/>
      <c r="K555" s="1"/>
      <c r="L555" s="1"/>
      <c r="M555" s="18"/>
      <c r="N555" s="17"/>
      <c r="O555" s="1"/>
      <c r="P555" s="19"/>
    </row>
    <row r="556" spans="1:16" ht="9.75" customHeight="1">
      <c r="A556" s="14"/>
      <c r="B556" s="14" t="s">
        <v>58</v>
      </c>
      <c r="C556" s="14"/>
      <c r="D556" s="17"/>
      <c r="E556" s="1"/>
      <c r="F556" s="1"/>
      <c r="G556" s="1"/>
      <c r="H556" s="1"/>
      <c r="I556" s="1"/>
      <c r="J556" s="1"/>
      <c r="K556" s="1"/>
      <c r="L556" s="1"/>
      <c r="M556" s="18"/>
      <c r="N556" s="17"/>
      <c r="O556" s="1"/>
      <c r="P556" s="19"/>
    </row>
    <row r="557" spans="1:16" ht="9.75" customHeight="1">
      <c r="A557" s="14"/>
      <c r="B557" s="14" t="s">
        <v>58</v>
      </c>
      <c r="C557" s="14"/>
      <c r="D557" s="17"/>
      <c r="E557" s="1"/>
      <c r="F557" s="1"/>
      <c r="G557" s="1"/>
      <c r="H557" s="1"/>
      <c r="I557" s="1"/>
      <c r="J557" s="1"/>
      <c r="K557" s="1"/>
      <c r="L557" s="1"/>
      <c r="M557" s="18"/>
      <c r="N557" s="17"/>
      <c r="O557" s="1"/>
      <c r="P557" s="19"/>
    </row>
    <row r="558" spans="1:16" ht="9.75" customHeight="1">
      <c r="A558" s="14"/>
      <c r="B558" s="14" t="s">
        <v>39</v>
      </c>
      <c r="C558" s="30">
        <v>1</v>
      </c>
      <c r="D558" s="31">
        <v>1</v>
      </c>
      <c r="E558" s="32">
        <v>1</v>
      </c>
      <c r="F558" s="32">
        <v>1</v>
      </c>
      <c r="G558" s="32">
        <v>1</v>
      </c>
      <c r="H558" s="32">
        <v>1</v>
      </c>
      <c r="I558" s="32">
        <v>1</v>
      </c>
      <c r="J558" s="32">
        <v>1</v>
      </c>
      <c r="K558" s="32">
        <v>1</v>
      </c>
      <c r="L558" s="32">
        <v>1</v>
      </c>
      <c r="M558" s="33">
        <v>1</v>
      </c>
      <c r="N558" s="17">
        <f>MIN(D558:M558)</f>
        <v>1</v>
      </c>
      <c r="O558" s="1">
        <f>C558-N558</f>
        <v>0</v>
      </c>
      <c r="P558" s="19">
        <f>O558/C558</f>
        <v>0</v>
      </c>
    </row>
    <row r="559" spans="1:16" ht="9.75" customHeight="1">
      <c r="A559" s="14"/>
      <c r="B559" s="14" t="s">
        <v>61</v>
      </c>
      <c r="C559" s="14"/>
      <c r="D559" s="17"/>
      <c r="E559" s="1"/>
      <c r="F559" s="1"/>
      <c r="G559" s="1"/>
      <c r="H559" s="1"/>
      <c r="I559" s="1"/>
      <c r="J559" s="1"/>
      <c r="K559" s="1"/>
      <c r="L559" s="1"/>
      <c r="M559" s="18"/>
      <c r="N559" s="17"/>
      <c r="O559" s="1"/>
      <c r="P559" s="19"/>
    </row>
    <row r="560" spans="1:16" ht="9.75" customHeight="1">
      <c r="A560" s="14"/>
      <c r="B560" s="14" t="s">
        <v>61</v>
      </c>
      <c r="C560" s="14"/>
      <c r="D560" s="17"/>
      <c r="E560" s="1"/>
      <c r="F560" s="1"/>
      <c r="G560" s="1"/>
      <c r="H560" s="1"/>
      <c r="I560" s="1"/>
      <c r="J560" s="1"/>
      <c r="K560" s="1"/>
      <c r="L560" s="1"/>
      <c r="M560" s="18"/>
      <c r="N560" s="17"/>
      <c r="O560" s="1"/>
      <c r="P560" s="19"/>
    </row>
    <row r="561" spans="1:16" ht="9.75" customHeight="1">
      <c r="A561" s="14"/>
      <c r="B561" s="14" t="s">
        <v>61</v>
      </c>
      <c r="C561" s="14"/>
      <c r="D561" s="17"/>
      <c r="E561" s="1"/>
      <c r="F561" s="1"/>
      <c r="G561" s="1"/>
      <c r="H561" s="1"/>
      <c r="I561" s="1"/>
      <c r="J561" s="1"/>
      <c r="K561" s="1"/>
      <c r="L561" s="1"/>
      <c r="M561" s="18"/>
      <c r="N561" s="17"/>
      <c r="O561" s="1"/>
      <c r="P561" s="19"/>
    </row>
    <row r="562" spans="1:16" ht="9.75" customHeight="1">
      <c r="A562" s="14"/>
      <c r="B562" s="14" t="s">
        <v>61</v>
      </c>
      <c r="C562" s="14"/>
      <c r="D562" s="17"/>
      <c r="E562" s="1"/>
      <c r="F562" s="1"/>
      <c r="G562" s="1"/>
      <c r="H562" s="1"/>
      <c r="I562" s="1"/>
      <c r="J562" s="1"/>
      <c r="K562" s="1"/>
      <c r="L562" s="1"/>
      <c r="M562" s="18"/>
      <c r="N562" s="17"/>
      <c r="O562" s="1"/>
      <c r="P562" s="19"/>
    </row>
    <row r="563" spans="1:16" ht="9.75" customHeight="1">
      <c r="A563" s="14"/>
      <c r="B563" s="14" t="s">
        <v>61</v>
      </c>
      <c r="C563" s="14"/>
      <c r="D563" s="17"/>
      <c r="E563" s="1"/>
      <c r="F563" s="1"/>
      <c r="G563" s="1"/>
      <c r="H563" s="1"/>
      <c r="I563" s="1"/>
      <c r="J563" s="1"/>
      <c r="K563" s="1"/>
      <c r="L563" s="1"/>
      <c r="M563" s="18"/>
      <c r="N563" s="17"/>
      <c r="O563" s="1"/>
      <c r="P563" s="19"/>
    </row>
    <row r="564" spans="1:16" ht="9.75" customHeight="1">
      <c r="A564" s="14"/>
      <c r="B564" s="14" t="s">
        <v>61</v>
      </c>
      <c r="C564" s="14"/>
      <c r="D564" s="17"/>
      <c r="E564" s="1"/>
      <c r="F564" s="1"/>
      <c r="G564" s="1"/>
      <c r="H564" s="1"/>
      <c r="I564" s="1"/>
      <c r="J564" s="1"/>
      <c r="K564" s="1"/>
      <c r="L564" s="1"/>
      <c r="M564" s="18"/>
      <c r="N564" s="17"/>
      <c r="O564" s="1"/>
      <c r="P564" s="19"/>
    </row>
    <row r="565" spans="1:16" ht="9.75" customHeight="1">
      <c r="A565" s="14"/>
      <c r="B565" s="14" t="s">
        <v>41</v>
      </c>
      <c r="C565" s="14">
        <v>3</v>
      </c>
      <c r="D565" s="31">
        <v>1</v>
      </c>
      <c r="E565" s="32">
        <v>1</v>
      </c>
      <c r="F565" s="32">
        <v>0</v>
      </c>
      <c r="G565" s="32">
        <v>0</v>
      </c>
      <c r="H565" s="32">
        <v>0</v>
      </c>
      <c r="I565" s="32">
        <v>0</v>
      </c>
      <c r="J565" s="32">
        <v>0</v>
      </c>
      <c r="K565" s="32">
        <v>0</v>
      </c>
      <c r="L565" s="32">
        <v>1</v>
      </c>
      <c r="M565" s="33">
        <v>1</v>
      </c>
      <c r="N565" s="17">
        <f t="shared" ref="N565:N569" si="109">MIN(D565:M565)</f>
        <v>0</v>
      </c>
      <c r="O565" s="1">
        <f t="shared" ref="O565:O569" si="110">C565-N565</f>
        <v>3</v>
      </c>
      <c r="P565" s="19">
        <f t="shared" ref="P565:P569" si="111">O565/C565</f>
        <v>1</v>
      </c>
    </row>
    <row r="566" spans="1:16" ht="9.75" customHeight="1">
      <c r="A566" s="14"/>
      <c r="B566" s="59" t="s">
        <v>42</v>
      </c>
      <c r="C566" s="64">
        <v>3</v>
      </c>
      <c r="D566" s="82">
        <v>0</v>
      </c>
      <c r="E566" s="83">
        <v>0</v>
      </c>
      <c r="F566" s="83">
        <v>1</v>
      </c>
      <c r="G566" s="83">
        <v>0</v>
      </c>
      <c r="H566" s="83">
        <v>0</v>
      </c>
      <c r="I566" s="83">
        <v>1</v>
      </c>
      <c r="J566" s="83">
        <v>0</v>
      </c>
      <c r="K566" s="83">
        <v>0</v>
      </c>
      <c r="L566" s="83">
        <v>0</v>
      </c>
      <c r="M566" s="84">
        <v>0</v>
      </c>
      <c r="N566" s="17">
        <f t="shared" si="109"/>
        <v>0</v>
      </c>
      <c r="O566" s="1">
        <f t="shared" si="110"/>
        <v>3</v>
      </c>
      <c r="P566" s="19">
        <f t="shared" si="111"/>
        <v>1</v>
      </c>
    </row>
    <row r="567" spans="1:16" ht="9.75" customHeight="1">
      <c r="A567" s="14"/>
      <c r="B567" s="14" t="s">
        <v>43</v>
      </c>
      <c r="C567" s="30">
        <v>2</v>
      </c>
      <c r="D567" s="31">
        <v>0</v>
      </c>
      <c r="E567" s="32">
        <v>0</v>
      </c>
      <c r="F567" s="32">
        <v>0</v>
      </c>
      <c r="G567" s="32">
        <v>0</v>
      </c>
      <c r="H567" s="32">
        <v>0</v>
      </c>
      <c r="I567" s="32">
        <v>1</v>
      </c>
      <c r="J567" s="32">
        <v>1</v>
      </c>
      <c r="K567" s="32">
        <v>1</v>
      </c>
      <c r="L567" s="32">
        <v>0</v>
      </c>
      <c r="M567" s="33">
        <v>1</v>
      </c>
      <c r="N567" s="17">
        <f t="shared" si="109"/>
        <v>0</v>
      </c>
      <c r="O567" s="1">
        <f t="shared" si="110"/>
        <v>2</v>
      </c>
      <c r="P567" s="19">
        <f t="shared" si="111"/>
        <v>1</v>
      </c>
    </row>
    <row r="568" spans="1:16" ht="9.75" customHeight="1">
      <c r="A568" s="14"/>
      <c r="B568" s="14" t="s">
        <v>44</v>
      </c>
      <c r="C568" s="30">
        <v>4</v>
      </c>
      <c r="D568" s="31">
        <v>0</v>
      </c>
      <c r="E568" s="32">
        <v>0</v>
      </c>
      <c r="F568" s="32">
        <v>2</v>
      </c>
      <c r="G568" s="32">
        <v>0</v>
      </c>
      <c r="H568" s="32">
        <v>0</v>
      </c>
      <c r="I568" s="32">
        <v>2</v>
      </c>
      <c r="J568" s="32">
        <v>2</v>
      </c>
      <c r="K568" s="32">
        <v>0</v>
      </c>
      <c r="L568" s="32">
        <v>0</v>
      </c>
      <c r="M568" s="33">
        <v>2</v>
      </c>
      <c r="N568" s="17">
        <f t="shared" si="109"/>
        <v>0</v>
      </c>
      <c r="O568" s="1">
        <f t="shared" si="110"/>
        <v>4</v>
      </c>
      <c r="P568" s="19">
        <f t="shared" si="111"/>
        <v>1</v>
      </c>
    </row>
    <row r="569" spans="1:16" ht="9.75" customHeight="1">
      <c r="A569" s="20"/>
      <c r="B569" s="21" t="s">
        <v>45</v>
      </c>
      <c r="C569" s="21">
        <f t="shared" ref="C569:M569" si="112">SUM(C553:C568)</f>
        <v>13</v>
      </c>
      <c r="D569" s="22">
        <f t="shared" si="112"/>
        <v>2</v>
      </c>
      <c r="E569" s="23">
        <f t="shared" si="112"/>
        <v>2</v>
      </c>
      <c r="F569" s="23">
        <f t="shared" si="112"/>
        <v>4</v>
      </c>
      <c r="G569" s="23">
        <f t="shared" si="112"/>
        <v>1</v>
      </c>
      <c r="H569" s="23">
        <f t="shared" si="112"/>
        <v>1</v>
      </c>
      <c r="I569" s="23">
        <f t="shared" si="112"/>
        <v>5</v>
      </c>
      <c r="J569" s="23">
        <f t="shared" si="112"/>
        <v>4</v>
      </c>
      <c r="K569" s="23">
        <f t="shared" si="112"/>
        <v>2</v>
      </c>
      <c r="L569" s="23">
        <f t="shared" si="112"/>
        <v>2</v>
      </c>
      <c r="M569" s="24">
        <f t="shared" si="112"/>
        <v>5</v>
      </c>
      <c r="N569" s="22">
        <f t="shared" si="109"/>
        <v>1</v>
      </c>
      <c r="O569" s="23">
        <f t="shared" si="110"/>
        <v>12</v>
      </c>
      <c r="P569" s="25">
        <f t="shared" si="111"/>
        <v>0.92307692307692313</v>
      </c>
    </row>
    <row r="570" spans="1:16" ht="9.75" customHeight="1">
      <c r="A570" s="15" t="s">
        <v>174</v>
      </c>
      <c r="B570" s="15" t="s">
        <v>29</v>
      </c>
      <c r="C570" s="15"/>
      <c r="D570" s="16"/>
      <c r="E570" s="27"/>
      <c r="F570" s="27"/>
      <c r="G570" s="27"/>
      <c r="H570" s="27"/>
      <c r="I570" s="27"/>
      <c r="J570" s="27"/>
      <c r="K570" s="27"/>
      <c r="L570" s="27"/>
      <c r="M570" s="28"/>
      <c r="N570" s="16"/>
      <c r="O570" s="27"/>
      <c r="P570" s="29"/>
    </row>
    <row r="571" spans="1:16" ht="9.75" customHeight="1">
      <c r="A571" s="14"/>
      <c r="B571" s="14" t="s">
        <v>31</v>
      </c>
      <c r="C571" s="14"/>
      <c r="D571" s="17"/>
      <c r="E571" s="1"/>
      <c r="F571" s="1"/>
      <c r="G571" s="1"/>
      <c r="H571" s="1"/>
      <c r="I571" s="1"/>
      <c r="J571" s="1"/>
      <c r="K571" s="1"/>
      <c r="L571" s="1"/>
      <c r="M571" s="18"/>
      <c r="N571" s="17"/>
      <c r="O571" s="1"/>
      <c r="P571" s="19"/>
    </row>
    <row r="572" spans="1:16" ht="9.75" customHeight="1">
      <c r="A572" s="14"/>
      <c r="B572" s="14" t="s">
        <v>34</v>
      </c>
      <c r="C572" s="14"/>
      <c r="D572" s="17"/>
      <c r="E572" s="1"/>
      <c r="F572" s="1"/>
      <c r="G572" s="1"/>
      <c r="H572" s="1"/>
      <c r="I572" s="1"/>
      <c r="J572" s="1"/>
      <c r="K572" s="1"/>
      <c r="L572" s="1"/>
      <c r="M572" s="18"/>
      <c r="N572" s="17"/>
      <c r="O572" s="1"/>
      <c r="P572" s="19"/>
    </row>
    <row r="573" spans="1:16" ht="9.75" customHeight="1">
      <c r="A573" s="14"/>
      <c r="B573" s="14" t="s">
        <v>58</v>
      </c>
      <c r="C573" s="14"/>
      <c r="D573" s="17"/>
      <c r="E573" s="1"/>
      <c r="F573" s="1"/>
      <c r="G573" s="1"/>
      <c r="H573" s="1"/>
      <c r="I573" s="1"/>
      <c r="J573" s="1"/>
      <c r="K573" s="1"/>
      <c r="L573" s="1"/>
      <c r="M573" s="18"/>
      <c r="N573" s="17"/>
      <c r="O573" s="1"/>
      <c r="P573" s="19"/>
    </row>
    <row r="574" spans="1:16" ht="9.75" customHeight="1">
      <c r="A574" s="14"/>
      <c r="B574" s="14" t="s">
        <v>58</v>
      </c>
      <c r="C574" s="14"/>
      <c r="D574" s="17"/>
      <c r="E574" s="1"/>
      <c r="F574" s="1"/>
      <c r="G574" s="1"/>
      <c r="H574" s="1"/>
      <c r="I574" s="1"/>
      <c r="J574" s="1"/>
      <c r="K574" s="1"/>
      <c r="L574" s="1"/>
      <c r="M574" s="18"/>
      <c r="N574" s="17"/>
      <c r="O574" s="1"/>
      <c r="P574" s="19"/>
    </row>
    <row r="575" spans="1:16" ht="9.75" customHeight="1">
      <c r="A575" s="14"/>
      <c r="B575" s="14" t="s">
        <v>39</v>
      </c>
      <c r="C575" s="30">
        <v>5</v>
      </c>
      <c r="D575" s="31">
        <v>2</v>
      </c>
      <c r="E575" s="32">
        <v>2</v>
      </c>
      <c r="F575" s="32">
        <v>2</v>
      </c>
      <c r="G575" s="32">
        <v>2</v>
      </c>
      <c r="H575" s="32">
        <v>2</v>
      </c>
      <c r="I575" s="32">
        <v>2</v>
      </c>
      <c r="J575" s="32">
        <v>3</v>
      </c>
      <c r="K575" s="32">
        <v>2</v>
      </c>
      <c r="L575" s="32">
        <v>3</v>
      </c>
      <c r="M575" s="33">
        <v>3</v>
      </c>
      <c r="N575" s="17">
        <f>MIN(D575:M575)</f>
        <v>2</v>
      </c>
      <c r="O575" s="1">
        <f>C575-N575</f>
        <v>3</v>
      </c>
      <c r="P575" s="19">
        <f>O575/C575</f>
        <v>0.6</v>
      </c>
    </row>
    <row r="576" spans="1:16" ht="9.75" customHeight="1">
      <c r="A576" s="14"/>
      <c r="B576" s="14" t="s">
        <v>61</v>
      </c>
      <c r="C576" s="14"/>
      <c r="D576" s="17"/>
      <c r="E576" s="1"/>
      <c r="F576" s="1"/>
      <c r="G576" s="1"/>
      <c r="H576" s="1"/>
      <c r="I576" s="1"/>
      <c r="J576" s="1"/>
      <c r="K576" s="1"/>
      <c r="L576" s="1"/>
      <c r="M576" s="18"/>
      <c r="N576" s="17"/>
      <c r="O576" s="1"/>
      <c r="P576" s="19"/>
    </row>
    <row r="577" spans="1:16" ht="9.75" customHeight="1">
      <c r="A577" s="14"/>
      <c r="B577" s="14" t="s">
        <v>61</v>
      </c>
      <c r="C577" s="14"/>
      <c r="D577" s="17"/>
      <c r="E577" s="1"/>
      <c r="F577" s="1"/>
      <c r="G577" s="1"/>
      <c r="H577" s="1"/>
      <c r="I577" s="1"/>
      <c r="J577" s="1"/>
      <c r="K577" s="1"/>
      <c r="L577" s="1"/>
      <c r="M577" s="18"/>
      <c r="N577" s="17"/>
      <c r="O577" s="1"/>
      <c r="P577" s="19"/>
    </row>
    <row r="578" spans="1:16" ht="9.75" customHeight="1">
      <c r="A578" s="14"/>
      <c r="B578" s="14" t="s">
        <v>61</v>
      </c>
      <c r="C578" s="14"/>
      <c r="D578" s="17"/>
      <c r="E578" s="1"/>
      <c r="F578" s="1"/>
      <c r="G578" s="1"/>
      <c r="H578" s="1"/>
      <c r="I578" s="1"/>
      <c r="J578" s="1"/>
      <c r="K578" s="1"/>
      <c r="L578" s="1"/>
      <c r="M578" s="18"/>
      <c r="N578" s="17"/>
      <c r="O578" s="1"/>
      <c r="P578" s="19"/>
    </row>
    <row r="579" spans="1:16" ht="9.75" customHeight="1">
      <c r="A579" s="14"/>
      <c r="B579" s="14" t="s">
        <v>61</v>
      </c>
      <c r="C579" s="14"/>
      <c r="D579" s="17"/>
      <c r="E579" s="1"/>
      <c r="F579" s="1"/>
      <c r="G579" s="1"/>
      <c r="H579" s="1"/>
      <c r="I579" s="1"/>
      <c r="J579" s="1"/>
      <c r="K579" s="1"/>
      <c r="L579" s="1"/>
      <c r="M579" s="18"/>
      <c r="N579" s="17"/>
      <c r="O579" s="1"/>
      <c r="P579" s="19"/>
    </row>
    <row r="580" spans="1:16" ht="9.75" customHeight="1">
      <c r="A580" s="14"/>
      <c r="B580" s="14" t="s">
        <v>61</v>
      </c>
      <c r="C580" s="14"/>
      <c r="D580" s="17"/>
      <c r="E580" s="1"/>
      <c r="F580" s="1"/>
      <c r="G580" s="1"/>
      <c r="H580" s="1"/>
      <c r="I580" s="1"/>
      <c r="J580" s="1"/>
      <c r="K580" s="1"/>
      <c r="L580" s="1"/>
      <c r="M580" s="18"/>
      <c r="N580" s="17"/>
      <c r="O580" s="1"/>
      <c r="P580" s="19"/>
    </row>
    <row r="581" spans="1:16" ht="9.75" customHeight="1">
      <c r="A581" s="14"/>
      <c r="B581" s="14" t="s">
        <v>61</v>
      </c>
      <c r="C581" s="14"/>
      <c r="D581" s="17"/>
      <c r="E581" s="1"/>
      <c r="F581" s="1"/>
      <c r="G581" s="1"/>
      <c r="H581" s="1"/>
      <c r="I581" s="1"/>
      <c r="J581" s="1"/>
      <c r="K581" s="1"/>
      <c r="L581" s="1"/>
      <c r="M581" s="18"/>
      <c r="N581" s="17"/>
      <c r="O581" s="1"/>
      <c r="P581" s="19"/>
    </row>
    <row r="582" spans="1:16" ht="9.75" customHeight="1">
      <c r="A582" s="14"/>
      <c r="B582" s="14" t="s">
        <v>41</v>
      </c>
      <c r="C582" s="14"/>
      <c r="D582" s="17"/>
      <c r="E582" s="1"/>
      <c r="F582" s="1"/>
      <c r="G582" s="1"/>
      <c r="H582" s="1"/>
      <c r="I582" s="1"/>
      <c r="J582" s="1"/>
      <c r="K582" s="1"/>
      <c r="L582" s="1"/>
      <c r="M582" s="18"/>
      <c r="N582" s="17"/>
      <c r="O582" s="1"/>
      <c r="P582" s="19"/>
    </row>
    <row r="583" spans="1:16" ht="9.75" customHeight="1">
      <c r="A583" s="14"/>
      <c r="B583" s="14" t="s">
        <v>42</v>
      </c>
      <c r="C583" s="14"/>
      <c r="D583" s="17"/>
      <c r="E583" s="1"/>
      <c r="F583" s="1"/>
      <c r="G583" s="1"/>
      <c r="H583" s="1"/>
      <c r="I583" s="1"/>
      <c r="J583" s="1"/>
      <c r="K583" s="1"/>
      <c r="L583" s="1"/>
      <c r="M583" s="18"/>
      <c r="N583" s="17"/>
      <c r="O583" s="1"/>
      <c r="P583" s="19"/>
    </row>
    <row r="584" spans="1:16" ht="9.75" customHeight="1">
      <c r="A584" s="14"/>
      <c r="B584" s="14" t="s">
        <v>43</v>
      </c>
      <c r="C584" s="14"/>
      <c r="D584" s="31"/>
      <c r="E584" s="32"/>
      <c r="F584" s="32"/>
      <c r="G584" s="32"/>
      <c r="H584" s="32"/>
      <c r="I584" s="32"/>
      <c r="J584" s="32"/>
      <c r="K584" s="32"/>
      <c r="L584" s="32"/>
      <c r="M584" s="33"/>
      <c r="N584" s="17"/>
      <c r="O584" s="1"/>
      <c r="P584" s="19"/>
    </row>
    <row r="585" spans="1:16" ht="9.75" customHeight="1">
      <c r="A585" s="14"/>
      <c r="B585" s="14" t="s">
        <v>44</v>
      </c>
      <c r="C585" s="14"/>
      <c r="D585" s="17"/>
      <c r="E585" s="1"/>
      <c r="F585" s="1"/>
      <c r="G585" s="1"/>
      <c r="H585" s="1"/>
      <c r="I585" s="1"/>
      <c r="J585" s="1"/>
      <c r="K585" s="1"/>
      <c r="L585" s="1"/>
      <c r="M585" s="18"/>
      <c r="N585" s="17"/>
      <c r="O585" s="1"/>
      <c r="P585" s="19"/>
    </row>
    <row r="586" spans="1:16" ht="9.75" customHeight="1">
      <c r="A586" s="20"/>
      <c r="B586" s="21" t="s">
        <v>45</v>
      </c>
      <c r="C586" s="21">
        <f t="shared" ref="C586:M586" si="113">SUM(C570:C585)</f>
        <v>5</v>
      </c>
      <c r="D586" s="22">
        <f t="shared" si="113"/>
        <v>2</v>
      </c>
      <c r="E586" s="23">
        <f t="shared" si="113"/>
        <v>2</v>
      </c>
      <c r="F586" s="23">
        <f t="shared" si="113"/>
        <v>2</v>
      </c>
      <c r="G586" s="23">
        <f t="shared" si="113"/>
        <v>2</v>
      </c>
      <c r="H586" s="23">
        <f t="shared" si="113"/>
        <v>2</v>
      </c>
      <c r="I586" s="23">
        <f t="shared" si="113"/>
        <v>2</v>
      </c>
      <c r="J586" s="23">
        <f t="shared" si="113"/>
        <v>3</v>
      </c>
      <c r="K586" s="23">
        <f t="shared" si="113"/>
        <v>2</v>
      </c>
      <c r="L586" s="23">
        <f t="shared" si="113"/>
        <v>3</v>
      </c>
      <c r="M586" s="24">
        <f t="shared" si="113"/>
        <v>3</v>
      </c>
      <c r="N586" s="22">
        <f>MIN(D586:M586)</f>
        <v>2</v>
      </c>
      <c r="O586" s="23">
        <f>C586-N586</f>
        <v>3</v>
      </c>
      <c r="P586" s="25">
        <f>O586/C586</f>
        <v>0.6</v>
      </c>
    </row>
    <row r="587" spans="1:16" ht="9.75" customHeight="1">
      <c r="A587" s="15" t="s">
        <v>176</v>
      </c>
      <c r="B587" s="15" t="s">
        <v>29</v>
      </c>
      <c r="C587" s="15"/>
      <c r="D587" s="16"/>
      <c r="E587" s="27"/>
      <c r="F587" s="27"/>
      <c r="G587" s="27"/>
      <c r="H587" s="27"/>
      <c r="I587" s="27"/>
      <c r="J587" s="27"/>
      <c r="K587" s="27"/>
      <c r="L587" s="27"/>
      <c r="M587" s="28"/>
      <c r="N587" s="16"/>
      <c r="O587" s="27"/>
      <c r="P587" s="29"/>
    </row>
    <row r="588" spans="1:16" ht="9.75" customHeight="1">
      <c r="A588" s="14"/>
      <c r="B588" s="14" t="s">
        <v>31</v>
      </c>
      <c r="C588" s="14"/>
      <c r="D588" s="17"/>
      <c r="E588" s="1"/>
      <c r="F588" s="1"/>
      <c r="G588" s="1"/>
      <c r="H588" s="1"/>
      <c r="I588" s="1"/>
      <c r="J588" s="1"/>
      <c r="K588" s="1"/>
      <c r="L588" s="1"/>
      <c r="M588" s="18"/>
      <c r="N588" s="17"/>
      <c r="O588" s="1"/>
      <c r="P588" s="19"/>
    </row>
    <row r="589" spans="1:16" ht="9.75" customHeight="1">
      <c r="A589" s="14"/>
      <c r="B589" s="14" t="s">
        <v>34</v>
      </c>
      <c r="C589" s="14"/>
      <c r="D589" s="17"/>
      <c r="E589" s="1"/>
      <c r="F589" s="1"/>
      <c r="G589" s="1"/>
      <c r="H589" s="1"/>
      <c r="I589" s="1"/>
      <c r="J589" s="1"/>
      <c r="K589" s="1"/>
      <c r="L589" s="1"/>
      <c r="M589" s="18"/>
      <c r="N589" s="17"/>
      <c r="O589" s="1"/>
      <c r="P589" s="19"/>
    </row>
    <row r="590" spans="1:16" ht="9.75" customHeight="1">
      <c r="A590" s="14"/>
      <c r="B590" s="14" t="s">
        <v>58</v>
      </c>
      <c r="C590" s="14"/>
      <c r="D590" s="17"/>
      <c r="E590" s="1"/>
      <c r="F590" s="1"/>
      <c r="G590" s="1"/>
      <c r="H590" s="1"/>
      <c r="I590" s="1"/>
      <c r="J590" s="1"/>
      <c r="K590" s="1"/>
      <c r="L590" s="1"/>
      <c r="M590" s="18"/>
      <c r="N590" s="17"/>
      <c r="O590" s="1"/>
      <c r="P590" s="19"/>
    </row>
    <row r="591" spans="1:16" ht="9.75" customHeight="1">
      <c r="A591" s="14"/>
      <c r="B591" s="14" t="s">
        <v>58</v>
      </c>
      <c r="C591" s="14"/>
      <c r="D591" s="17"/>
      <c r="E591" s="1"/>
      <c r="F591" s="1"/>
      <c r="G591" s="1"/>
      <c r="H591" s="1"/>
      <c r="I591" s="1"/>
      <c r="J591" s="1"/>
      <c r="K591" s="1"/>
      <c r="L591" s="1"/>
      <c r="M591" s="18"/>
      <c r="N591" s="17"/>
      <c r="O591" s="1"/>
      <c r="P591" s="19"/>
    </row>
    <row r="592" spans="1:16" ht="9.75" customHeight="1">
      <c r="A592" s="14"/>
      <c r="B592" s="14" t="s">
        <v>39</v>
      </c>
      <c r="C592" s="14"/>
      <c r="D592" s="17"/>
      <c r="E592" s="1"/>
      <c r="F592" s="1"/>
      <c r="G592" s="1"/>
      <c r="H592" s="1"/>
      <c r="I592" s="1"/>
      <c r="J592" s="1"/>
      <c r="K592" s="1"/>
      <c r="L592" s="1"/>
      <c r="M592" s="18"/>
      <c r="N592" s="17"/>
      <c r="O592" s="1"/>
      <c r="P592" s="19"/>
    </row>
    <row r="593" spans="1:16" ht="9.75" customHeight="1">
      <c r="A593" s="14"/>
      <c r="B593" s="14" t="s">
        <v>177</v>
      </c>
      <c r="C593" s="14">
        <v>2</v>
      </c>
      <c r="D593" s="31">
        <v>2</v>
      </c>
      <c r="E593" s="32">
        <v>2</v>
      </c>
      <c r="F593" s="32">
        <v>2</v>
      </c>
      <c r="G593" s="32">
        <v>2</v>
      </c>
      <c r="H593" s="32">
        <v>2</v>
      </c>
      <c r="I593" s="32">
        <v>2</v>
      </c>
      <c r="J593" s="32">
        <v>2</v>
      </c>
      <c r="K593" s="32">
        <v>2</v>
      </c>
      <c r="L593" s="32">
        <v>2</v>
      </c>
      <c r="M593" s="33">
        <v>2</v>
      </c>
      <c r="N593" s="17">
        <f>MIN(D593:M593)</f>
        <v>2</v>
      </c>
      <c r="O593" s="1">
        <f>C593-N593</f>
        <v>0</v>
      </c>
      <c r="P593" s="19">
        <f>O593/C593</f>
        <v>0</v>
      </c>
    </row>
    <row r="594" spans="1:16" ht="9.75" customHeight="1">
      <c r="A594" s="14"/>
      <c r="B594" s="14" t="s">
        <v>61</v>
      </c>
      <c r="C594" s="14"/>
      <c r="D594" s="17"/>
      <c r="E594" s="1"/>
      <c r="F594" s="1"/>
      <c r="G594" s="1"/>
      <c r="H594" s="1"/>
      <c r="I594" s="1"/>
      <c r="J594" s="1"/>
      <c r="K594" s="1"/>
      <c r="L594" s="1"/>
      <c r="M594" s="18"/>
      <c r="N594" s="17"/>
      <c r="O594" s="1"/>
      <c r="P594" s="19"/>
    </row>
    <row r="595" spans="1:16" ht="9.75" customHeight="1">
      <c r="A595" s="14"/>
      <c r="B595" s="14" t="s">
        <v>61</v>
      </c>
      <c r="C595" s="14"/>
      <c r="D595" s="17"/>
      <c r="E595" s="1"/>
      <c r="F595" s="1"/>
      <c r="G595" s="1"/>
      <c r="H595" s="1"/>
      <c r="I595" s="1"/>
      <c r="J595" s="1"/>
      <c r="K595" s="1"/>
      <c r="L595" s="1"/>
      <c r="M595" s="18"/>
      <c r="N595" s="17"/>
      <c r="O595" s="1"/>
      <c r="P595" s="19"/>
    </row>
    <row r="596" spans="1:16" ht="9.75" customHeight="1">
      <c r="A596" s="14"/>
      <c r="B596" s="14" t="s">
        <v>61</v>
      </c>
      <c r="C596" s="14"/>
      <c r="D596" s="17"/>
      <c r="E596" s="1"/>
      <c r="F596" s="1"/>
      <c r="G596" s="1"/>
      <c r="H596" s="1"/>
      <c r="I596" s="1"/>
      <c r="J596" s="1"/>
      <c r="K596" s="1"/>
      <c r="L596" s="1"/>
      <c r="M596" s="18"/>
      <c r="N596" s="17"/>
      <c r="O596" s="1"/>
      <c r="P596" s="19"/>
    </row>
    <row r="597" spans="1:16" ht="9.75" customHeight="1">
      <c r="A597" s="14"/>
      <c r="B597" s="14" t="s">
        <v>61</v>
      </c>
      <c r="C597" s="14"/>
      <c r="D597" s="17"/>
      <c r="E597" s="1"/>
      <c r="F597" s="1"/>
      <c r="G597" s="1"/>
      <c r="H597" s="1"/>
      <c r="I597" s="1"/>
      <c r="J597" s="1"/>
      <c r="K597" s="1"/>
      <c r="L597" s="1"/>
      <c r="M597" s="18"/>
      <c r="N597" s="17"/>
      <c r="O597" s="1"/>
      <c r="P597" s="19"/>
    </row>
    <row r="598" spans="1:16" ht="9.75" customHeight="1">
      <c r="A598" s="14"/>
      <c r="B598" s="14" t="s">
        <v>61</v>
      </c>
      <c r="C598" s="14"/>
      <c r="D598" s="17"/>
      <c r="E598" s="1"/>
      <c r="F598" s="1"/>
      <c r="G598" s="1"/>
      <c r="H598" s="1"/>
      <c r="I598" s="1"/>
      <c r="J598" s="1"/>
      <c r="K598" s="1"/>
      <c r="L598" s="1"/>
      <c r="M598" s="18"/>
      <c r="N598" s="17"/>
      <c r="O598" s="1"/>
      <c r="P598" s="19"/>
    </row>
    <row r="599" spans="1:16" ht="9.75" customHeight="1">
      <c r="A599" s="14"/>
      <c r="B599" s="14" t="s">
        <v>41</v>
      </c>
      <c r="C599" s="14"/>
      <c r="D599" s="17"/>
      <c r="E599" s="1"/>
      <c r="F599" s="1"/>
      <c r="G599" s="1"/>
      <c r="H599" s="1"/>
      <c r="I599" s="1"/>
      <c r="J599" s="1"/>
      <c r="K599" s="1"/>
      <c r="L599" s="1"/>
      <c r="M599" s="18"/>
      <c r="N599" s="17"/>
      <c r="O599" s="1"/>
      <c r="P599" s="19"/>
    </row>
    <row r="600" spans="1:16" ht="9.75" customHeight="1">
      <c r="A600" s="14"/>
      <c r="B600" s="14" t="s">
        <v>42</v>
      </c>
      <c r="C600" s="14"/>
      <c r="D600" s="17"/>
      <c r="E600" s="1"/>
      <c r="F600" s="1"/>
      <c r="G600" s="1"/>
      <c r="H600" s="1"/>
      <c r="I600" s="1"/>
      <c r="J600" s="1"/>
      <c r="K600" s="1"/>
      <c r="L600" s="1"/>
      <c r="M600" s="18"/>
      <c r="N600" s="17"/>
      <c r="O600" s="1"/>
      <c r="P600" s="19"/>
    </row>
    <row r="601" spans="1:16" ht="9.75" customHeight="1">
      <c r="A601" s="14"/>
      <c r="B601" s="14" t="s">
        <v>43</v>
      </c>
      <c r="C601" s="14"/>
      <c r="D601" s="17"/>
      <c r="E601" s="1"/>
      <c r="F601" s="1"/>
      <c r="G601" s="1"/>
      <c r="H601" s="1"/>
      <c r="I601" s="1"/>
      <c r="J601" s="1"/>
      <c r="K601" s="1"/>
      <c r="L601" s="1"/>
      <c r="M601" s="18"/>
      <c r="N601" s="17"/>
      <c r="O601" s="1"/>
      <c r="P601" s="19"/>
    </row>
    <row r="602" spans="1:16" ht="9.75" customHeight="1">
      <c r="A602" s="14"/>
      <c r="B602" s="14" t="s">
        <v>44</v>
      </c>
      <c r="C602" s="14"/>
      <c r="D602" s="17"/>
      <c r="E602" s="1"/>
      <c r="F602" s="1"/>
      <c r="G602" s="1"/>
      <c r="H602" s="1"/>
      <c r="I602" s="1"/>
      <c r="J602" s="1"/>
      <c r="K602" s="1"/>
      <c r="L602" s="1"/>
      <c r="M602" s="18"/>
      <c r="N602" s="17"/>
      <c r="O602" s="1"/>
      <c r="P602" s="19"/>
    </row>
    <row r="603" spans="1:16" ht="9.75" customHeight="1">
      <c r="A603" s="20"/>
      <c r="B603" s="21" t="s">
        <v>45</v>
      </c>
      <c r="C603" s="21">
        <f t="shared" ref="C603:M603" si="114">SUM(C587:C602)</f>
        <v>2</v>
      </c>
      <c r="D603" s="22">
        <f t="shared" si="114"/>
        <v>2</v>
      </c>
      <c r="E603" s="23">
        <f t="shared" si="114"/>
        <v>2</v>
      </c>
      <c r="F603" s="23">
        <f t="shared" si="114"/>
        <v>2</v>
      </c>
      <c r="G603" s="23">
        <f t="shared" si="114"/>
        <v>2</v>
      </c>
      <c r="H603" s="23">
        <f t="shared" si="114"/>
        <v>2</v>
      </c>
      <c r="I603" s="23">
        <f t="shared" si="114"/>
        <v>2</v>
      </c>
      <c r="J603" s="23">
        <f t="shared" si="114"/>
        <v>2</v>
      </c>
      <c r="K603" s="23">
        <f t="shared" si="114"/>
        <v>2</v>
      </c>
      <c r="L603" s="23">
        <f t="shared" si="114"/>
        <v>2</v>
      </c>
      <c r="M603" s="24">
        <f t="shared" si="114"/>
        <v>2</v>
      </c>
      <c r="N603" s="22">
        <f>MIN(D603:M603)</f>
        <v>2</v>
      </c>
      <c r="O603" s="23">
        <f>C603-N603</f>
        <v>0</v>
      </c>
      <c r="P603" s="25">
        <f>O603/C603</f>
        <v>0</v>
      </c>
    </row>
    <row r="604" spans="1:16" ht="9.75" customHeight="1">
      <c r="A604" s="15" t="s">
        <v>178</v>
      </c>
      <c r="B604" s="15" t="s">
        <v>29</v>
      </c>
      <c r="C604" s="15"/>
      <c r="D604" s="16"/>
      <c r="E604" s="27"/>
      <c r="F604" s="27"/>
      <c r="G604" s="27"/>
      <c r="H604" s="27"/>
      <c r="I604" s="27"/>
      <c r="J604" s="27"/>
      <c r="K604" s="27"/>
      <c r="L604" s="27"/>
      <c r="M604" s="28"/>
      <c r="N604" s="16"/>
      <c r="O604" s="27"/>
      <c r="P604" s="29"/>
    </row>
    <row r="605" spans="1:16" ht="9.75" customHeight="1">
      <c r="A605" s="14"/>
      <c r="B605" s="14" t="s">
        <v>31</v>
      </c>
      <c r="C605" s="14"/>
      <c r="D605" s="17"/>
      <c r="E605" s="1"/>
      <c r="F605" s="1"/>
      <c r="G605" s="1"/>
      <c r="H605" s="1"/>
      <c r="I605" s="1"/>
      <c r="J605" s="1"/>
      <c r="K605" s="1"/>
      <c r="L605" s="1"/>
      <c r="M605" s="18"/>
      <c r="N605" s="17"/>
      <c r="O605" s="1"/>
      <c r="P605" s="19"/>
    </row>
    <row r="606" spans="1:16" ht="9.75" customHeight="1">
      <c r="A606" s="14"/>
      <c r="B606" s="14" t="s">
        <v>34</v>
      </c>
      <c r="C606" s="14"/>
      <c r="D606" s="17"/>
      <c r="E606" s="1"/>
      <c r="F606" s="1"/>
      <c r="G606" s="1"/>
      <c r="H606" s="1"/>
      <c r="I606" s="1"/>
      <c r="J606" s="1"/>
      <c r="K606" s="1"/>
      <c r="L606" s="1"/>
      <c r="M606" s="18"/>
      <c r="N606" s="17"/>
      <c r="O606" s="1"/>
      <c r="P606" s="19"/>
    </row>
    <row r="607" spans="1:16" ht="9.75" customHeight="1">
      <c r="A607" s="14"/>
      <c r="B607" s="14" t="s">
        <v>58</v>
      </c>
      <c r="C607" s="14"/>
      <c r="D607" s="17"/>
      <c r="E607" s="1"/>
      <c r="F607" s="1"/>
      <c r="G607" s="1"/>
      <c r="H607" s="1"/>
      <c r="I607" s="1"/>
      <c r="J607" s="1"/>
      <c r="K607" s="1"/>
      <c r="L607" s="1"/>
      <c r="M607" s="18"/>
      <c r="N607" s="17"/>
      <c r="O607" s="1"/>
      <c r="P607" s="19"/>
    </row>
    <row r="608" spans="1:16" ht="9.75" customHeight="1">
      <c r="A608" s="14"/>
      <c r="B608" s="14" t="s">
        <v>58</v>
      </c>
      <c r="C608" s="14"/>
      <c r="D608" s="17"/>
      <c r="E608" s="1"/>
      <c r="F608" s="1"/>
      <c r="G608" s="1"/>
      <c r="H608" s="1"/>
      <c r="I608" s="1"/>
      <c r="J608" s="1"/>
      <c r="K608" s="1"/>
      <c r="L608" s="1"/>
      <c r="M608" s="18"/>
      <c r="N608" s="17"/>
      <c r="O608" s="1"/>
      <c r="P608" s="19"/>
    </row>
    <row r="609" spans="1:16" ht="9.75" customHeight="1">
      <c r="A609" s="14"/>
      <c r="B609" s="14" t="s">
        <v>39</v>
      </c>
      <c r="C609" s="14"/>
      <c r="D609" s="17"/>
      <c r="E609" s="1"/>
      <c r="F609" s="1"/>
      <c r="G609" s="1"/>
      <c r="H609" s="1"/>
      <c r="I609" s="1"/>
      <c r="J609" s="1"/>
      <c r="K609" s="1"/>
      <c r="L609" s="1"/>
      <c r="M609" s="18"/>
      <c r="N609" s="17"/>
      <c r="O609" s="1"/>
      <c r="P609" s="19"/>
    </row>
    <row r="610" spans="1:16" ht="9.75" customHeight="1">
      <c r="A610" s="14"/>
      <c r="B610" s="14" t="s">
        <v>61</v>
      </c>
      <c r="C610" s="14"/>
      <c r="D610" s="17"/>
      <c r="E610" s="1"/>
      <c r="F610" s="1"/>
      <c r="G610" s="1"/>
      <c r="H610" s="1"/>
      <c r="I610" s="1"/>
      <c r="J610" s="1"/>
      <c r="K610" s="1"/>
      <c r="L610" s="1"/>
      <c r="M610" s="18"/>
      <c r="N610" s="17"/>
      <c r="O610" s="1"/>
      <c r="P610" s="19"/>
    </row>
    <row r="611" spans="1:16" ht="9.75" customHeight="1">
      <c r="A611" s="14"/>
      <c r="B611" s="14" t="s">
        <v>61</v>
      </c>
      <c r="C611" s="14"/>
      <c r="D611" s="17"/>
      <c r="E611" s="1"/>
      <c r="F611" s="1"/>
      <c r="G611" s="1"/>
      <c r="H611" s="1"/>
      <c r="I611" s="1"/>
      <c r="J611" s="1"/>
      <c r="K611" s="1"/>
      <c r="L611" s="1"/>
      <c r="M611" s="18"/>
      <c r="N611" s="17"/>
      <c r="O611" s="1"/>
      <c r="P611" s="19"/>
    </row>
    <row r="612" spans="1:16" ht="9.75" customHeight="1">
      <c r="A612" s="14"/>
      <c r="B612" s="14" t="s">
        <v>61</v>
      </c>
      <c r="C612" s="14"/>
      <c r="D612" s="17"/>
      <c r="E612" s="1"/>
      <c r="F612" s="1"/>
      <c r="G612" s="1"/>
      <c r="H612" s="1"/>
      <c r="I612" s="1"/>
      <c r="J612" s="1"/>
      <c r="K612" s="1"/>
      <c r="L612" s="1"/>
      <c r="M612" s="18"/>
      <c r="N612" s="17"/>
      <c r="O612" s="1"/>
      <c r="P612" s="19"/>
    </row>
    <row r="613" spans="1:16" ht="9.75" customHeight="1">
      <c r="A613" s="14"/>
      <c r="B613" s="14" t="s">
        <v>61</v>
      </c>
      <c r="C613" s="14"/>
      <c r="D613" s="17"/>
      <c r="E613" s="1"/>
      <c r="F613" s="1"/>
      <c r="G613" s="1"/>
      <c r="H613" s="1"/>
      <c r="I613" s="1"/>
      <c r="J613" s="1"/>
      <c r="K613" s="1"/>
      <c r="L613" s="1"/>
      <c r="M613" s="18"/>
      <c r="N613" s="17"/>
      <c r="O613" s="1"/>
      <c r="P613" s="19"/>
    </row>
    <row r="614" spans="1:16" ht="9.75" customHeight="1">
      <c r="A614" s="14"/>
      <c r="B614" s="14" t="s">
        <v>61</v>
      </c>
      <c r="C614" s="14"/>
      <c r="D614" s="17"/>
      <c r="E614" s="1"/>
      <c r="F614" s="1"/>
      <c r="G614" s="1"/>
      <c r="H614" s="1"/>
      <c r="I614" s="1"/>
      <c r="J614" s="1"/>
      <c r="K614" s="1"/>
      <c r="L614" s="1"/>
      <c r="M614" s="18"/>
      <c r="N614" s="17"/>
      <c r="O614" s="1"/>
      <c r="P614" s="19"/>
    </row>
    <row r="615" spans="1:16" ht="9.75" customHeight="1">
      <c r="A615" s="14"/>
      <c r="B615" s="14" t="s">
        <v>61</v>
      </c>
      <c r="C615" s="14"/>
      <c r="D615" s="17"/>
      <c r="E615" s="1"/>
      <c r="F615" s="1"/>
      <c r="G615" s="1"/>
      <c r="H615" s="1"/>
      <c r="I615" s="1"/>
      <c r="J615" s="1"/>
      <c r="K615" s="1"/>
      <c r="L615" s="1"/>
      <c r="M615" s="18"/>
      <c r="N615" s="17"/>
      <c r="O615" s="1"/>
      <c r="P615" s="19"/>
    </row>
    <row r="616" spans="1:16" ht="9.75" customHeight="1">
      <c r="A616" s="14"/>
      <c r="B616" s="14" t="s">
        <v>41</v>
      </c>
      <c r="C616" s="14"/>
      <c r="D616" s="17"/>
      <c r="E616" s="1"/>
      <c r="F616" s="1"/>
      <c r="G616" s="1"/>
      <c r="H616" s="1"/>
      <c r="I616" s="1"/>
      <c r="J616" s="1"/>
      <c r="K616" s="1"/>
      <c r="L616" s="1"/>
      <c r="M616" s="18"/>
      <c r="N616" s="17"/>
      <c r="O616" s="1"/>
      <c r="P616" s="19"/>
    </row>
    <row r="617" spans="1:16" ht="9.75" customHeight="1">
      <c r="A617" s="14"/>
      <c r="B617" s="14" t="s">
        <v>42</v>
      </c>
      <c r="C617" s="14"/>
      <c r="D617" s="17"/>
      <c r="E617" s="1"/>
      <c r="F617" s="1"/>
      <c r="G617" s="1"/>
      <c r="H617" s="1"/>
      <c r="I617" s="1"/>
      <c r="J617" s="1"/>
      <c r="K617" s="1"/>
      <c r="L617" s="1"/>
      <c r="M617" s="18"/>
      <c r="N617" s="17"/>
      <c r="O617" s="1"/>
      <c r="P617" s="19"/>
    </row>
    <row r="618" spans="1:16" ht="9.75" customHeight="1">
      <c r="A618" s="14"/>
      <c r="B618" s="14" t="s">
        <v>43</v>
      </c>
      <c r="C618" s="14">
        <v>4</v>
      </c>
      <c r="D618" s="31">
        <v>2</v>
      </c>
      <c r="E618" s="32">
        <v>0</v>
      </c>
      <c r="F618" s="32">
        <v>1</v>
      </c>
      <c r="G618" s="32">
        <v>1</v>
      </c>
      <c r="H618" s="32">
        <v>1</v>
      </c>
      <c r="I618" s="32">
        <v>1</v>
      </c>
      <c r="J618" s="32">
        <v>2</v>
      </c>
      <c r="K618" s="32">
        <v>4</v>
      </c>
      <c r="L618" s="32">
        <v>3</v>
      </c>
      <c r="M618" s="33">
        <v>4</v>
      </c>
      <c r="N618" s="17">
        <f>MIN(D618:M618)</f>
        <v>0</v>
      </c>
      <c r="O618" s="1">
        <f>C618-N618</f>
        <v>4</v>
      </c>
      <c r="P618" s="19">
        <f>O618/C618</f>
        <v>1</v>
      </c>
    </row>
    <row r="619" spans="1:16" ht="9.75" customHeight="1">
      <c r="A619" s="14"/>
      <c r="B619" s="14" t="s">
        <v>44</v>
      </c>
      <c r="C619" s="14"/>
      <c r="D619" s="17"/>
      <c r="E619" s="1"/>
      <c r="F619" s="1"/>
      <c r="G619" s="1"/>
      <c r="H619" s="1"/>
      <c r="I619" s="1"/>
      <c r="J619" s="1"/>
      <c r="K619" s="1"/>
      <c r="L619" s="1"/>
      <c r="M619" s="18"/>
      <c r="N619" s="17"/>
      <c r="O619" s="1"/>
      <c r="P619" s="19"/>
    </row>
    <row r="620" spans="1:16" ht="9.75" customHeight="1">
      <c r="A620" s="20"/>
      <c r="B620" s="21" t="s">
        <v>45</v>
      </c>
      <c r="C620" s="21">
        <f t="shared" ref="C620:M620" si="115">SUM(C604:C619)</f>
        <v>4</v>
      </c>
      <c r="D620" s="22">
        <f t="shared" si="115"/>
        <v>2</v>
      </c>
      <c r="E620" s="23">
        <f t="shared" si="115"/>
        <v>0</v>
      </c>
      <c r="F620" s="23">
        <f t="shared" si="115"/>
        <v>1</v>
      </c>
      <c r="G620" s="23">
        <f t="shared" si="115"/>
        <v>1</v>
      </c>
      <c r="H620" s="23">
        <f t="shared" si="115"/>
        <v>1</v>
      </c>
      <c r="I620" s="23">
        <f t="shared" si="115"/>
        <v>1</v>
      </c>
      <c r="J620" s="23">
        <f t="shared" si="115"/>
        <v>2</v>
      </c>
      <c r="K620" s="23">
        <f t="shared" si="115"/>
        <v>4</v>
      </c>
      <c r="L620" s="23">
        <f t="shared" si="115"/>
        <v>3</v>
      </c>
      <c r="M620" s="24">
        <f t="shared" si="115"/>
        <v>4</v>
      </c>
      <c r="N620" s="22">
        <f t="shared" ref="N620:N623" si="116">MIN(D620:M620)</f>
        <v>0</v>
      </c>
      <c r="O620" s="23">
        <f t="shared" ref="O620:O623" si="117">C620-N620</f>
        <v>4</v>
      </c>
      <c r="P620" s="25">
        <f t="shared" ref="P620:P623" si="118">O620/C620</f>
        <v>1</v>
      </c>
    </row>
    <row r="621" spans="1:16" ht="9.75" customHeight="1">
      <c r="A621" s="15" t="s">
        <v>179</v>
      </c>
      <c r="B621" s="15" t="s">
        <v>29</v>
      </c>
      <c r="C621" s="30">
        <v>23</v>
      </c>
      <c r="D621" s="31">
        <v>10</v>
      </c>
      <c r="E621" s="32">
        <v>2</v>
      </c>
      <c r="F621" s="32">
        <v>0</v>
      </c>
      <c r="G621" s="32">
        <v>0</v>
      </c>
      <c r="H621" s="32">
        <v>0</v>
      </c>
      <c r="I621" s="32">
        <v>0</v>
      </c>
      <c r="J621" s="32">
        <v>0</v>
      </c>
      <c r="K621" s="32">
        <v>0</v>
      </c>
      <c r="L621" s="32">
        <v>3</v>
      </c>
      <c r="M621" s="33">
        <v>7</v>
      </c>
      <c r="N621" s="17">
        <f t="shared" si="116"/>
        <v>0</v>
      </c>
      <c r="O621" s="1">
        <f t="shared" si="117"/>
        <v>23</v>
      </c>
      <c r="P621" s="19">
        <f t="shared" si="118"/>
        <v>1</v>
      </c>
    </row>
    <row r="622" spans="1:16" ht="9.75" customHeight="1">
      <c r="A622" s="14"/>
      <c r="B622" s="30" t="s">
        <v>180</v>
      </c>
      <c r="C622" s="30">
        <v>20</v>
      </c>
      <c r="D622" s="31">
        <v>19</v>
      </c>
      <c r="E622" s="32">
        <v>18</v>
      </c>
      <c r="F622" s="32">
        <v>12</v>
      </c>
      <c r="G622" s="32">
        <v>0</v>
      </c>
      <c r="H622" s="32">
        <v>0</v>
      </c>
      <c r="I622" s="32">
        <v>1</v>
      </c>
      <c r="J622" s="32">
        <v>0</v>
      </c>
      <c r="K622" s="32">
        <v>1</v>
      </c>
      <c r="L622" s="32">
        <v>0</v>
      </c>
      <c r="M622" s="33">
        <v>4</v>
      </c>
      <c r="N622" s="17">
        <f t="shared" si="116"/>
        <v>0</v>
      </c>
      <c r="O622" s="1">
        <f t="shared" si="117"/>
        <v>20</v>
      </c>
      <c r="P622" s="19">
        <f t="shared" si="118"/>
        <v>1</v>
      </c>
    </row>
    <row r="623" spans="1:16" ht="9.75" customHeight="1">
      <c r="A623" s="14"/>
      <c r="B623" s="30" t="s">
        <v>181</v>
      </c>
      <c r="C623" s="30">
        <v>10</v>
      </c>
      <c r="D623" s="31">
        <v>10</v>
      </c>
      <c r="E623" s="32">
        <v>5</v>
      </c>
      <c r="F623" s="32">
        <v>5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1</v>
      </c>
      <c r="M623" s="33">
        <v>5</v>
      </c>
      <c r="N623" s="17">
        <f t="shared" si="116"/>
        <v>0</v>
      </c>
      <c r="O623" s="1">
        <f t="shared" si="117"/>
        <v>10</v>
      </c>
      <c r="P623" s="19">
        <f t="shared" si="118"/>
        <v>1</v>
      </c>
    </row>
    <row r="624" spans="1:16" ht="9.75" customHeight="1">
      <c r="A624" s="14"/>
      <c r="B624" s="14" t="s">
        <v>34</v>
      </c>
      <c r="C624" s="14"/>
      <c r="D624" s="17"/>
      <c r="E624" s="1"/>
      <c r="F624" s="1"/>
      <c r="G624" s="1"/>
      <c r="H624" s="1"/>
      <c r="I624" s="1"/>
      <c r="J624" s="1"/>
      <c r="K624" s="1"/>
      <c r="L624" s="1"/>
      <c r="M624" s="18"/>
      <c r="N624" s="17"/>
      <c r="O624" s="1"/>
      <c r="P624" s="19"/>
    </row>
    <row r="625" spans="1:16" ht="9.75" customHeight="1">
      <c r="A625" s="14"/>
      <c r="B625" s="14" t="s">
        <v>58</v>
      </c>
      <c r="C625" s="14"/>
      <c r="D625" s="17"/>
      <c r="E625" s="1"/>
      <c r="F625" s="1"/>
      <c r="G625" s="1"/>
      <c r="H625" s="1"/>
      <c r="I625" s="1"/>
      <c r="J625" s="1"/>
      <c r="K625" s="1"/>
      <c r="L625" s="1"/>
      <c r="M625" s="18"/>
      <c r="N625" s="17"/>
      <c r="O625" s="1"/>
      <c r="P625" s="19"/>
    </row>
    <row r="626" spans="1:16" ht="9.75" customHeight="1">
      <c r="A626" s="14"/>
      <c r="B626" s="14" t="s">
        <v>58</v>
      </c>
      <c r="C626" s="14"/>
      <c r="D626" s="17"/>
      <c r="E626" s="1"/>
      <c r="F626" s="1"/>
      <c r="G626" s="1"/>
      <c r="H626" s="1"/>
      <c r="I626" s="1"/>
      <c r="J626" s="1"/>
      <c r="K626" s="1"/>
      <c r="L626" s="1"/>
      <c r="M626" s="18"/>
      <c r="N626" s="17"/>
      <c r="O626" s="1"/>
      <c r="P626" s="19"/>
    </row>
    <row r="627" spans="1:16" ht="9.75" customHeight="1">
      <c r="A627" s="14"/>
      <c r="B627" s="14" t="s">
        <v>39</v>
      </c>
      <c r="C627" s="30">
        <v>15</v>
      </c>
      <c r="D627" s="31">
        <v>12</v>
      </c>
      <c r="E627" s="32">
        <v>14</v>
      </c>
      <c r="F627" s="32">
        <v>13</v>
      </c>
      <c r="G627" s="32">
        <v>7</v>
      </c>
      <c r="H627" s="32">
        <v>6</v>
      </c>
      <c r="I627" s="32">
        <v>5</v>
      </c>
      <c r="J627" s="32">
        <v>7</v>
      </c>
      <c r="K627" s="32">
        <v>8</v>
      </c>
      <c r="L627" s="32">
        <v>8</v>
      </c>
      <c r="M627" s="33">
        <v>13</v>
      </c>
      <c r="N627" s="17">
        <f t="shared" ref="N627:N629" si="119">MIN(D627:M627)</f>
        <v>5</v>
      </c>
      <c r="O627" s="1">
        <f t="shared" ref="O627:O629" si="120">C627-N627</f>
        <v>10</v>
      </c>
      <c r="P627" s="19">
        <f t="shared" ref="P627:P629" si="121">O627/C627</f>
        <v>0.66666666666666663</v>
      </c>
    </row>
    <row r="628" spans="1:16" ht="9.75" customHeight="1">
      <c r="A628" s="14"/>
      <c r="B628" s="14" t="s">
        <v>60</v>
      </c>
      <c r="C628" s="30">
        <v>2</v>
      </c>
      <c r="D628" s="31">
        <v>1</v>
      </c>
      <c r="E628" s="32">
        <v>1</v>
      </c>
      <c r="F628" s="32">
        <v>1</v>
      </c>
      <c r="G628" s="32">
        <v>0</v>
      </c>
      <c r="H628" s="32">
        <v>0</v>
      </c>
      <c r="I628" s="32">
        <v>0</v>
      </c>
      <c r="J628" s="32">
        <v>1</v>
      </c>
      <c r="K628" s="32">
        <v>1</v>
      </c>
      <c r="L628" s="32">
        <v>0</v>
      </c>
      <c r="M628" s="33">
        <v>1</v>
      </c>
      <c r="N628" s="17">
        <f t="shared" si="119"/>
        <v>0</v>
      </c>
      <c r="O628" s="1">
        <f t="shared" si="120"/>
        <v>2</v>
      </c>
      <c r="P628" s="19">
        <f t="shared" si="121"/>
        <v>1</v>
      </c>
    </row>
    <row r="629" spans="1:16" ht="9.75" customHeight="1">
      <c r="A629" s="14"/>
      <c r="B629" s="14" t="s">
        <v>182</v>
      </c>
      <c r="C629" s="30">
        <v>52</v>
      </c>
      <c r="D629" s="31">
        <v>46</v>
      </c>
      <c r="E629" s="32">
        <v>45</v>
      </c>
      <c r="F629" s="32">
        <v>42</v>
      </c>
      <c r="G629" s="32">
        <v>32</v>
      </c>
      <c r="H629" s="32">
        <v>34</v>
      </c>
      <c r="I629" s="32">
        <v>26</v>
      </c>
      <c r="J629" s="32">
        <v>25</v>
      </c>
      <c r="K629" s="32">
        <v>31</v>
      </c>
      <c r="L629" s="32">
        <v>29</v>
      </c>
      <c r="M629" s="33">
        <v>38</v>
      </c>
      <c r="N629" s="17">
        <f t="shared" si="119"/>
        <v>25</v>
      </c>
      <c r="O629" s="1">
        <f t="shared" si="120"/>
        <v>27</v>
      </c>
      <c r="P629" s="19">
        <f t="shared" si="121"/>
        <v>0.51923076923076927</v>
      </c>
    </row>
    <row r="630" spans="1:16" ht="9.75" customHeight="1">
      <c r="A630" s="14"/>
      <c r="B630" s="30" t="s">
        <v>183</v>
      </c>
      <c r="C630" s="30"/>
      <c r="D630" s="31"/>
      <c r="E630" s="32"/>
      <c r="F630" s="32"/>
      <c r="G630" s="32"/>
      <c r="H630" s="32"/>
      <c r="I630" s="32"/>
      <c r="J630" s="32"/>
      <c r="K630" s="32"/>
      <c r="L630" s="32"/>
      <c r="M630" s="33"/>
      <c r="N630" s="17"/>
      <c r="O630" s="1"/>
      <c r="P630" s="19"/>
    </row>
    <row r="631" spans="1:16" ht="9.75" customHeight="1">
      <c r="A631" s="14"/>
      <c r="B631" s="14" t="s">
        <v>61</v>
      </c>
      <c r="C631" s="14"/>
      <c r="D631" s="17"/>
      <c r="E631" s="1"/>
      <c r="F631" s="1"/>
      <c r="G631" s="1"/>
      <c r="H631" s="1"/>
      <c r="I631" s="1"/>
      <c r="J631" s="1"/>
      <c r="K631" s="1"/>
      <c r="L631" s="1"/>
      <c r="M631" s="18"/>
      <c r="N631" s="17"/>
      <c r="O631" s="1"/>
      <c r="P631" s="19"/>
    </row>
    <row r="632" spans="1:16" ht="9.75" customHeight="1">
      <c r="A632" s="14"/>
      <c r="B632" s="14" t="s">
        <v>61</v>
      </c>
      <c r="C632" s="14"/>
      <c r="D632" s="17"/>
      <c r="E632" s="1"/>
      <c r="F632" s="1"/>
      <c r="G632" s="1"/>
      <c r="H632" s="1"/>
      <c r="I632" s="1"/>
      <c r="J632" s="1"/>
      <c r="K632" s="1"/>
      <c r="L632" s="1"/>
      <c r="M632" s="18"/>
      <c r="N632" s="17"/>
      <c r="O632" s="1"/>
      <c r="P632" s="19"/>
    </row>
    <row r="633" spans="1:16" ht="9.75" customHeight="1">
      <c r="A633" s="14"/>
      <c r="B633" s="14" t="s">
        <v>41</v>
      </c>
      <c r="C633" s="30">
        <v>14</v>
      </c>
      <c r="D633" s="31">
        <v>10</v>
      </c>
      <c r="E633" s="32">
        <v>6</v>
      </c>
      <c r="F633" s="32">
        <v>4</v>
      </c>
      <c r="G633" s="32">
        <v>0</v>
      </c>
      <c r="H633" s="32">
        <v>0</v>
      </c>
      <c r="I633" s="32">
        <v>1</v>
      </c>
      <c r="J633" s="32">
        <v>0</v>
      </c>
      <c r="K633" s="32">
        <v>1</v>
      </c>
      <c r="L633" s="32">
        <v>2</v>
      </c>
      <c r="M633" s="33">
        <v>4</v>
      </c>
      <c r="N633" s="17">
        <f>MIN(D633:M633)</f>
        <v>0</v>
      </c>
      <c r="O633" s="1">
        <f>C633-N633</f>
        <v>14</v>
      </c>
      <c r="P633" s="19">
        <f>O633/C633</f>
        <v>1</v>
      </c>
    </row>
    <row r="634" spans="1:16" ht="9.75" customHeight="1">
      <c r="A634" s="14"/>
      <c r="B634" s="14" t="s">
        <v>42</v>
      </c>
      <c r="C634" s="14"/>
      <c r="D634" s="17"/>
      <c r="E634" s="1"/>
      <c r="F634" s="1"/>
      <c r="G634" s="1"/>
      <c r="H634" s="1"/>
      <c r="I634" s="1"/>
      <c r="J634" s="1"/>
      <c r="K634" s="1"/>
      <c r="L634" s="1"/>
      <c r="M634" s="18"/>
      <c r="N634" s="17"/>
      <c r="O634" s="1"/>
      <c r="P634" s="19"/>
    </row>
    <row r="635" spans="1:16" ht="9.75" customHeight="1">
      <c r="A635" s="14"/>
      <c r="B635" s="14" t="s">
        <v>43</v>
      </c>
      <c r="C635" s="14"/>
      <c r="D635" s="17"/>
      <c r="E635" s="1"/>
      <c r="F635" s="1"/>
      <c r="G635" s="1"/>
      <c r="H635" s="1"/>
      <c r="I635" s="1"/>
      <c r="J635" s="1"/>
      <c r="K635" s="1"/>
      <c r="L635" s="1"/>
      <c r="M635" s="18"/>
      <c r="N635" s="17"/>
      <c r="O635" s="1"/>
      <c r="P635" s="19"/>
    </row>
    <row r="636" spans="1:16" ht="9.75" customHeight="1">
      <c r="A636" s="14"/>
      <c r="B636" s="14" t="s">
        <v>44</v>
      </c>
      <c r="C636" s="14"/>
      <c r="D636" s="17"/>
      <c r="E636" s="1"/>
      <c r="F636" s="1"/>
      <c r="G636" s="1"/>
      <c r="H636" s="1"/>
      <c r="I636" s="1"/>
      <c r="J636" s="1"/>
      <c r="K636" s="1"/>
      <c r="L636" s="1"/>
      <c r="M636" s="18"/>
      <c r="N636" s="17"/>
      <c r="O636" s="1"/>
      <c r="P636" s="19"/>
    </row>
    <row r="637" spans="1:16" ht="9.75" customHeight="1">
      <c r="A637" s="20"/>
      <c r="B637" s="21" t="s">
        <v>45</v>
      </c>
      <c r="C637" s="21">
        <f t="shared" ref="C637:M637" si="122">SUM(C621:C636)</f>
        <v>136</v>
      </c>
      <c r="D637" s="22">
        <f t="shared" si="122"/>
        <v>108</v>
      </c>
      <c r="E637" s="23">
        <f t="shared" si="122"/>
        <v>91</v>
      </c>
      <c r="F637" s="23">
        <f t="shared" si="122"/>
        <v>77</v>
      </c>
      <c r="G637" s="23">
        <f t="shared" si="122"/>
        <v>39</v>
      </c>
      <c r="H637" s="23">
        <f t="shared" si="122"/>
        <v>40</v>
      </c>
      <c r="I637" s="23">
        <f t="shared" si="122"/>
        <v>33</v>
      </c>
      <c r="J637" s="23">
        <f t="shared" si="122"/>
        <v>33</v>
      </c>
      <c r="K637" s="23">
        <f t="shared" si="122"/>
        <v>42</v>
      </c>
      <c r="L637" s="23">
        <f t="shared" si="122"/>
        <v>43</v>
      </c>
      <c r="M637" s="24">
        <f t="shared" si="122"/>
        <v>72</v>
      </c>
      <c r="N637" s="22">
        <f t="shared" ref="N637:N639" si="123">MIN(D637:M637)</f>
        <v>33</v>
      </c>
      <c r="O637" s="23">
        <f t="shared" ref="O637:O639" si="124">C637-N637</f>
        <v>103</v>
      </c>
      <c r="P637" s="25">
        <f t="shared" ref="P637:P639" si="125">O637/C637</f>
        <v>0.75735294117647056</v>
      </c>
    </row>
    <row r="638" spans="1:16" ht="9.75" customHeight="1">
      <c r="A638" s="15" t="s">
        <v>186</v>
      </c>
      <c r="B638" s="15" t="s">
        <v>29</v>
      </c>
      <c r="C638" s="86">
        <v>37</v>
      </c>
      <c r="D638" s="69">
        <v>24</v>
      </c>
      <c r="E638" s="70">
        <v>13</v>
      </c>
      <c r="F638" s="70">
        <v>0</v>
      </c>
      <c r="G638" s="70">
        <v>0</v>
      </c>
      <c r="H638" s="70">
        <v>0</v>
      </c>
      <c r="I638" s="70">
        <v>0</v>
      </c>
      <c r="J638" s="70">
        <v>0</v>
      </c>
      <c r="K638" s="70">
        <v>0</v>
      </c>
      <c r="L638" s="70">
        <v>0</v>
      </c>
      <c r="M638" s="71">
        <v>0</v>
      </c>
      <c r="N638" s="16">
        <f t="shared" si="123"/>
        <v>0</v>
      </c>
      <c r="O638" s="27">
        <f t="shared" si="124"/>
        <v>37</v>
      </c>
      <c r="P638" s="29">
        <f t="shared" si="125"/>
        <v>1</v>
      </c>
    </row>
    <row r="639" spans="1:16" ht="9.75" customHeight="1">
      <c r="A639" s="14"/>
      <c r="B639" s="14" t="s">
        <v>31</v>
      </c>
      <c r="C639" s="30">
        <v>74</v>
      </c>
      <c r="D639" s="31">
        <v>11</v>
      </c>
      <c r="E639" s="32">
        <v>1</v>
      </c>
      <c r="F639" s="32">
        <v>0</v>
      </c>
      <c r="G639" s="32">
        <v>0</v>
      </c>
      <c r="H639" s="32">
        <v>0</v>
      </c>
      <c r="I639" s="32">
        <v>1</v>
      </c>
      <c r="J639" s="32">
        <v>0</v>
      </c>
      <c r="K639" s="32">
        <v>0</v>
      </c>
      <c r="L639" s="32">
        <v>0</v>
      </c>
      <c r="M639" s="33">
        <v>0</v>
      </c>
      <c r="N639" s="17">
        <f t="shared" si="123"/>
        <v>0</v>
      </c>
      <c r="O639" s="1">
        <f t="shared" si="124"/>
        <v>74</v>
      </c>
      <c r="P639" s="19">
        <f t="shared" si="125"/>
        <v>1</v>
      </c>
    </row>
    <row r="640" spans="1:16" ht="9.75" customHeight="1">
      <c r="A640" s="14"/>
      <c r="B640" s="14" t="s">
        <v>34</v>
      </c>
      <c r="C640" s="14"/>
      <c r="D640" s="17"/>
      <c r="E640" s="1"/>
      <c r="F640" s="1"/>
      <c r="G640" s="1"/>
      <c r="H640" s="1"/>
      <c r="I640" s="1"/>
      <c r="J640" s="1"/>
      <c r="K640" s="1"/>
      <c r="L640" s="1"/>
      <c r="M640" s="18"/>
      <c r="N640" s="17"/>
      <c r="O640" s="1"/>
      <c r="P640" s="19"/>
    </row>
    <row r="641" spans="1:16" ht="9.75" customHeight="1">
      <c r="A641" s="14"/>
      <c r="B641" s="30" t="s">
        <v>58</v>
      </c>
      <c r="C641" s="14">
        <v>2</v>
      </c>
      <c r="D641" s="31">
        <v>2</v>
      </c>
      <c r="E641" s="32">
        <v>2</v>
      </c>
      <c r="F641" s="32">
        <v>2</v>
      </c>
      <c r="G641" s="32">
        <v>1</v>
      </c>
      <c r="H641" s="32">
        <v>0</v>
      </c>
      <c r="I641" s="32">
        <v>0</v>
      </c>
      <c r="J641" s="32">
        <v>0</v>
      </c>
      <c r="K641" s="32">
        <v>1</v>
      </c>
      <c r="L641" s="32">
        <v>1</v>
      </c>
      <c r="M641" s="33">
        <v>1</v>
      </c>
      <c r="N641" s="17">
        <f>MIN(D641:M641)</f>
        <v>0</v>
      </c>
      <c r="O641" s="1">
        <f>C641-N641</f>
        <v>2</v>
      </c>
      <c r="P641" s="19">
        <f>O641/C641</f>
        <v>1</v>
      </c>
    </row>
    <row r="642" spans="1:16" ht="9.75" customHeight="1">
      <c r="A642" s="14"/>
      <c r="B642" s="14" t="s">
        <v>58</v>
      </c>
      <c r="C642" s="14"/>
      <c r="D642" s="17"/>
      <c r="E642" s="1"/>
      <c r="F642" s="1"/>
      <c r="G642" s="1"/>
      <c r="H642" s="1"/>
      <c r="I642" s="1"/>
      <c r="J642" s="1"/>
      <c r="K642" s="1"/>
      <c r="L642" s="1"/>
      <c r="M642" s="18"/>
      <c r="N642" s="17"/>
      <c r="O642" s="1"/>
      <c r="P642" s="19"/>
    </row>
    <row r="643" spans="1:16" ht="9.75" customHeight="1">
      <c r="A643" s="14"/>
      <c r="B643" s="14" t="s">
        <v>39</v>
      </c>
      <c r="C643" s="14"/>
      <c r="D643" s="17"/>
      <c r="E643" s="1"/>
      <c r="F643" s="1"/>
      <c r="G643" s="1"/>
      <c r="H643" s="1"/>
      <c r="I643" s="1"/>
      <c r="J643" s="1"/>
      <c r="K643" s="1"/>
      <c r="L643" s="1"/>
      <c r="M643" s="18"/>
      <c r="N643" s="17"/>
      <c r="O643" s="1"/>
      <c r="P643" s="19"/>
    </row>
    <row r="644" spans="1:16" ht="9.75" customHeight="1">
      <c r="A644" s="14"/>
      <c r="B644" s="14" t="s">
        <v>61</v>
      </c>
      <c r="C644" s="14"/>
      <c r="D644" s="17"/>
      <c r="E644" s="1"/>
      <c r="F644" s="1"/>
      <c r="G644" s="1"/>
      <c r="H644" s="1"/>
      <c r="I644" s="1"/>
      <c r="J644" s="1"/>
      <c r="K644" s="1"/>
      <c r="L644" s="1"/>
      <c r="M644" s="18"/>
      <c r="N644" s="17"/>
      <c r="O644" s="1"/>
      <c r="P644" s="19"/>
    </row>
    <row r="645" spans="1:16" ht="9.75" customHeight="1">
      <c r="A645" s="14"/>
      <c r="B645" s="14" t="s">
        <v>61</v>
      </c>
      <c r="C645" s="14"/>
      <c r="D645" s="17"/>
      <c r="E645" s="1"/>
      <c r="F645" s="1"/>
      <c r="G645" s="1"/>
      <c r="H645" s="1"/>
      <c r="I645" s="1"/>
      <c r="J645" s="1"/>
      <c r="K645" s="1"/>
      <c r="L645" s="1"/>
      <c r="M645" s="18"/>
      <c r="N645" s="17"/>
      <c r="O645" s="1"/>
      <c r="P645" s="19"/>
    </row>
    <row r="646" spans="1:16" ht="9.75" customHeight="1">
      <c r="A646" s="14"/>
      <c r="B646" s="14" t="s">
        <v>61</v>
      </c>
      <c r="C646" s="14"/>
      <c r="D646" s="17"/>
      <c r="E646" s="1"/>
      <c r="F646" s="1"/>
      <c r="G646" s="1"/>
      <c r="H646" s="1"/>
      <c r="I646" s="1"/>
      <c r="J646" s="1"/>
      <c r="K646" s="1"/>
      <c r="L646" s="1"/>
      <c r="M646" s="18"/>
      <c r="N646" s="17"/>
      <c r="O646" s="1"/>
      <c r="P646" s="19"/>
    </row>
    <row r="647" spans="1:16" ht="9.75" customHeight="1">
      <c r="A647" s="14"/>
      <c r="B647" s="14" t="s">
        <v>61</v>
      </c>
      <c r="C647" s="14"/>
      <c r="D647" s="17"/>
      <c r="E647" s="1"/>
      <c r="F647" s="1"/>
      <c r="G647" s="1"/>
      <c r="H647" s="1"/>
      <c r="I647" s="1"/>
      <c r="J647" s="1"/>
      <c r="K647" s="1"/>
      <c r="L647" s="1"/>
      <c r="M647" s="18"/>
      <c r="N647" s="17"/>
      <c r="O647" s="1"/>
      <c r="P647" s="19"/>
    </row>
    <row r="648" spans="1:16" ht="9.75" customHeight="1">
      <c r="A648" s="14"/>
      <c r="B648" s="14" t="s">
        <v>61</v>
      </c>
      <c r="C648" s="14"/>
      <c r="D648" s="17"/>
      <c r="E648" s="1"/>
      <c r="F648" s="1"/>
      <c r="G648" s="1"/>
      <c r="H648" s="1"/>
      <c r="I648" s="1"/>
      <c r="J648" s="1"/>
      <c r="K648" s="1"/>
      <c r="L648" s="1"/>
      <c r="M648" s="18"/>
      <c r="N648" s="17"/>
      <c r="O648" s="1"/>
      <c r="P648" s="19"/>
    </row>
    <row r="649" spans="1:16" ht="9.75" customHeight="1">
      <c r="A649" s="14"/>
      <c r="B649" s="14" t="s">
        <v>61</v>
      </c>
      <c r="C649" s="14"/>
      <c r="D649" s="17"/>
      <c r="E649" s="1"/>
      <c r="F649" s="1"/>
      <c r="G649" s="1"/>
      <c r="H649" s="1"/>
      <c r="I649" s="1"/>
      <c r="J649" s="1"/>
      <c r="K649" s="1"/>
      <c r="L649" s="1"/>
      <c r="M649" s="18"/>
      <c r="N649" s="17"/>
      <c r="O649" s="1"/>
      <c r="P649" s="19"/>
    </row>
    <row r="650" spans="1:16" ht="9.75" customHeight="1">
      <c r="A650" s="14"/>
      <c r="B650" s="14" t="s">
        <v>41</v>
      </c>
      <c r="C650" s="30">
        <v>5</v>
      </c>
      <c r="D650" s="31">
        <v>4</v>
      </c>
      <c r="E650" s="32">
        <v>4</v>
      </c>
      <c r="F650" s="32">
        <v>2</v>
      </c>
      <c r="G650" s="32">
        <v>0</v>
      </c>
      <c r="H650" s="32">
        <v>0</v>
      </c>
      <c r="I650" s="32">
        <v>0</v>
      </c>
      <c r="J650" s="32">
        <v>1</v>
      </c>
      <c r="K650" s="32">
        <v>2</v>
      </c>
      <c r="L650" s="32">
        <v>2</v>
      </c>
      <c r="M650" s="33">
        <v>2</v>
      </c>
      <c r="N650" s="17">
        <f>MIN(D650:M650)</f>
        <v>0</v>
      </c>
      <c r="O650" s="1">
        <f>C650-N650</f>
        <v>5</v>
      </c>
      <c r="P650" s="19">
        <f>O650/C650</f>
        <v>1</v>
      </c>
    </row>
    <row r="651" spans="1:16" ht="9.75" customHeight="1">
      <c r="A651" s="14"/>
      <c r="B651" s="14" t="s">
        <v>42</v>
      </c>
      <c r="C651" s="14"/>
      <c r="D651" s="17"/>
      <c r="E651" s="1"/>
      <c r="F651" s="1"/>
      <c r="G651" s="1"/>
      <c r="H651" s="1"/>
      <c r="I651" s="1"/>
      <c r="J651" s="1"/>
      <c r="K651" s="1"/>
      <c r="L651" s="1"/>
      <c r="M651" s="18"/>
      <c r="N651" s="17"/>
      <c r="O651" s="1"/>
      <c r="P651" s="19"/>
    </row>
    <row r="652" spans="1:16" ht="9.75" customHeight="1">
      <c r="A652" s="14"/>
      <c r="B652" s="14" t="s">
        <v>43</v>
      </c>
      <c r="C652" s="14"/>
      <c r="D652" s="17"/>
      <c r="E652" s="1"/>
      <c r="F652" s="1"/>
      <c r="G652" s="1"/>
      <c r="H652" s="1"/>
      <c r="I652" s="1"/>
      <c r="J652" s="1"/>
      <c r="K652" s="1"/>
      <c r="L652" s="1"/>
      <c r="M652" s="18"/>
      <c r="N652" s="17"/>
      <c r="O652" s="1"/>
      <c r="P652" s="19"/>
    </row>
    <row r="653" spans="1:16" ht="9.75" customHeight="1">
      <c r="A653" s="14"/>
      <c r="B653" s="14" t="s">
        <v>44</v>
      </c>
      <c r="C653" s="14"/>
      <c r="D653" s="17"/>
      <c r="E653" s="1"/>
      <c r="F653" s="1"/>
      <c r="G653" s="1"/>
      <c r="H653" s="1"/>
      <c r="I653" s="1"/>
      <c r="J653" s="1"/>
      <c r="K653" s="1"/>
      <c r="L653" s="1"/>
      <c r="M653" s="18"/>
      <c r="N653" s="17"/>
      <c r="O653" s="1"/>
      <c r="P653" s="19"/>
    </row>
    <row r="654" spans="1:16" ht="9.75" customHeight="1">
      <c r="A654" s="20"/>
      <c r="B654" s="21" t="s">
        <v>45</v>
      </c>
      <c r="C654" s="21">
        <f t="shared" ref="C654:M654" si="126">SUM(C638:C653)</f>
        <v>118</v>
      </c>
      <c r="D654" s="22">
        <f t="shared" si="126"/>
        <v>41</v>
      </c>
      <c r="E654" s="23">
        <f t="shared" si="126"/>
        <v>20</v>
      </c>
      <c r="F654" s="23">
        <f t="shared" si="126"/>
        <v>4</v>
      </c>
      <c r="G654" s="23">
        <f t="shared" si="126"/>
        <v>1</v>
      </c>
      <c r="H654" s="23">
        <f t="shared" si="126"/>
        <v>0</v>
      </c>
      <c r="I654" s="23">
        <f t="shared" si="126"/>
        <v>1</v>
      </c>
      <c r="J654" s="23">
        <f t="shared" si="126"/>
        <v>1</v>
      </c>
      <c r="K654" s="23">
        <f t="shared" si="126"/>
        <v>3</v>
      </c>
      <c r="L654" s="23">
        <f t="shared" si="126"/>
        <v>3</v>
      </c>
      <c r="M654" s="24">
        <f t="shared" si="126"/>
        <v>3</v>
      </c>
      <c r="N654" s="22">
        <f t="shared" ref="N654:N655" si="127">MIN(D654:M654)</f>
        <v>0</v>
      </c>
      <c r="O654" s="23">
        <f t="shared" ref="O654:O655" si="128">C654-N654</f>
        <v>118</v>
      </c>
      <c r="P654" s="25">
        <f t="shared" ref="P654:P655" si="129">O654/C654</f>
        <v>1</v>
      </c>
    </row>
    <row r="655" spans="1:16" ht="9.75" customHeight="1">
      <c r="A655" s="15" t="s">
        <v>189</v>
      </c>
      <c r="B655" s="15" t="s">
        <v>29</v>
      </c>
      <c r="C655" s="86">
        <v>77</v>
      </c>
      <c r="D655" s="69">
        <v>52</v>
      </c>
      <c r="E655" s="70">
        <v>38</v>
      </c>
      <c r="F655" s="70">
        <v>10</v>
      </c>
      <c r="G655" s="70">
        <v>0</v>
      </c>
      <c r="H655" s="70">
        <v>0</v>
      </c>
      <c r="I655" s="70">
        <v>3</v>
      </c>
      <c r="J655" s="70">
        <v>5</v>
      </c>
      <c r="K655" s="70">
        <v>0</v>
      </c>
      <c r="L655" s="70">
        <v>4</v>
      </c>
      <c r="M655" s="71">
        <v>7</v>
      </c>
      <c r="N655" s="16">
        <f t="shared" si="127"/>
        <v>0</v>
      </c>
      <c r="O655" s="27">
        <f t="shared" si="128"/>
        <v>77</v>
      </c>
      <c r="P655" s="29">
        <f t="shared" si="129"/>
        <v>1</v>
      </c>
    </row>
    <row r="656" spans="1:16" ht="9.75" customHeight="1">
      <c r="A656" s="14"/>
      <c r="B656" s="14" t="s">
        <v>31</v>
      </c>
      <c r="C656" s="30"/>
      <c r="D656" s="17"/>
      <c r="E656" s="1"/>
      <c r="F656" s="1"/>
      <c r="G656" s="1"/>
      <c r="H656" s="1"/>
      <c r="I656" s="1"/>
      <c r="J656" s="1"/>
      <c r="K656" s="1"/>
      <c r="L656" s="1"/>
      <c r="M656" s="18"/>
      <c r="N656" s="17"/>
      <c r="O656" s="1"/>
      <c r="P656" s="19"/>
    </row>
    <row r="657" spans="1:16" ht="9.75" customHeight="1">
      <c r="A657" s="14"/>
      <c r="B657" s="14" t="s">
        <v>34</v>
      </c>
      <c r="C657" s="14"/>
      <c r="D657" s="17"/>
      <c r="E657" s="1"/>
      <c r="F657" s="1"/>
      <c r="G657" s="1"/>
      <c r="H657" s="1"/>
      <c r="I657" s="1"/>
      <c r="J657" s="1"/>
      <c r="K657" s="1"/>
      <c r="L657" s="1"/>
      <c r="M657" s="18"/>
      <c r="N657" s="17"/>
      <c r="O657" s="1"/>
      <c r="P657" s="19"/>
    </row>
    <row r="658" spans="1:16" ht="9.75" customHeight="1">
      <c r="A658" s="14"/>
      <c r="B658" s="14" t="s">
        <v>190</v>
      </c>
      <c r="C658" s="30">
        <v>27</v>
      </c>
      <c r="D658" s="31">
        <v>23</v>
      </c>
      <c r="E658" s="32">
        <v>5</v>
      </c>
      <c r="F658" s="32">
        <v>0</v>
      </c>
      <c r="G658" s="32">
        <v>0</v>
      </c>
      <c r="H658" s="32">
        <v>0</v>
      </c>
      <c r="I658" s="32">
        <v>7</v>
      </c>
      <c r="J658" s="32">
        <v>1</v>
      </c>
      <c r="K658" s="32">
        <v>0</v>
      </c>
      <c r="L658" s="32">
        <v>1</v>
      </c>
      <c r="M658" s="33">
        <v>2</v>
      </c>
      <c r="N658" s="17">
        <f>MIN(D658:M658)</f>
        <v>0</v>
      </c>
      <c r="O658" s="1">
        <f>C658-N658</f>
        <v>27</v>
      </c>
      <c r="P658" s="19">
        <f>O658/C658</f>
        <v>1</v>
      </c>
    </row>
    <row r="659" spans="1:16" ht="9.75" customHeight="1">
      <c r="A659" s="14"/>
      <c r="B659" s="14" t="s">
        <v>58</v>
      </c>
      <c r="C659" s="14"/>
      <c r="D659" s="17"/>
      <c r="E659" s="1"/>
      <c r="F659" s="1"/>
      <c r="G659" s="1"/>
      <c r="H659" s="1"/>
      <c r="I659" s="1"/>
      <c r="J659" s="1"/>
      <c r="K659" s="1"/>
      <c r="L659" s="1"/>
      <c r="M659" s="18"/>
      <c r="N659" s="17"/>
      <c r="O659" s="1"/>
      <c r="P659" s="19"/>
    </row>
    <row r="660" spans="1:16" ht="9.75" customHeight="1">
      <c r="A660" s="14"/>
      <c r="B660" s="14" t="s">
        <v>39</v>
      </c>
      <c r="C660" s="14">
        <v>4</v>
      </c>
      <c r="D660" s="31">
        <v>4</v>
      </c>
      <c r="E660" s="32">
        <v>3</v>
      </c>
      <c r="F660" s="32">
        <v>3</v>
      </c>
      <c r="G660" s="32">
        <v>3</v>
      </c>
      <c r="H660" s="32">
        <v>1</v>
      </c>
      <c r="I660" s="32">
        <v>3</v>
      </c>
      <c r="J660" s="32">
        <v>4</v>
      </c>
      <c r="K660" s="32">
        <v>2</v>
      </c>
      <c r="L660" s="32">
        <v>2</v>
      </c>
      <c r="M660" s="33">
        <v>2</v>
      </c>
      <c r="N660" s="17">
        <f t="shared" ref="N660:N661" si="130">MIN(D660:M660)</f>
        <v>1</v>
      </c>
      <c r="O660" s="1">
        <f t="shared" ref="O660:O661" si="131">C660-N660</f>
        <v>3</v>
      </c>
      <c r="P660" s="19">
        <f t="shared" ref="P660:P661" si="132">O660/C660</f>
        <v>0.75</v>
      </c>
    </row>
    <row r="661" spans="1:16" ht="9.75" customHeight="1">
      <c r="A661" s="14"/>
      <c r="B661" s="14" t="s">
        <v>191</v>
      </c>
      <c r="C661" s="14">
        <v>2</v>
      </c>
      <c r="D661" s="31">
        <v>2</v>
      </c>
      <c r="E661" s="32">
        <v>2</v>
      </c>
      <c r="F661" s="32">
        <v>2</v>
      </c>
      <c r="G661" s="32">
        <v>1</v>
      </c>
      <c r="H661" s="32">
        <v>0</v>
      </c>
      <c r="I661" s="32">
        <v>2</v>
      </c>
      <c r="J661" s="32">
        <v>2</v>
      </c>
      <c r="K661" s="32">
        <v>2</v>
      </c>
      <c r="L661" s="32">
        <v>2</v>
      </c>
      <c r="M661" s="33">
        <v>2</v>
      </c>
      <c r="N661" s="17">
        <f t="shared" si="130"/>
        <v>0</v>
      </c>
      <c r="O661" s="1">
        <f t="shared" si="131"/>
        <v>2</v>
      </c>
      <c r="P661" s="19">
        <f t="shared" si="132"/>
        <v>1</v>
      </c>
    </row>
    <row r="662" spans="1:16" ht="9.75" customHeight="1">
      <c r="A662" s="14"/>
      <c r="B662" s="14" t="s">
        <v>61</v>
      </c>
      <c r="C662" s="14"/>
      <c r="D662" s="17"/>
      <c r="E662" s="1"/>
      <c r="F662" s="1"/>
      <c r="G662" s="1"/>
      <c r="H662" s="1"/>
      <c r="I662" s="1"/>
      <c r="J662" s="1"/>
      <c r="K662" s="1"/>
      <c r="L662" s="1"/>
      <c r="M662" s="18"/>
      <c r="N662" s="17"/>
      <c r="O662" s="1"/>
      <c r="P662" s="19"/>
    </row>
    <row r="663" spans="1:16" ht="9.75" customHeight="1">
      <c r="A663" s="14"/>
      <c r="B663" s="14" t="s">
        <v>61</v>
      </c>
      <c r="C663" s="14"/>
      <c r="D663" s="17"/>
      <c r="E663" s="1"/>
      <c r="F663" s="1"/>
      <c r="G663" s="1"/>
      <c r="H663" s="1"/>
      <c r="I663" s="1"/>
      <c r="J663" s="1"/>
      <c r="K663" s="1"/>
      <c r="L663" s="1"/>
      <c r="M663" s="18"/>
      <c r="N663" s="17"/>
      <c r="O663" s="1"/>
      <c r="P663" s="19"/>
    </row>
    <row r="664" spans="1:16" ht="9.75" customHeight="1">
      <c r="A664" s="14"/>
      <c r="B664" s="14" t="s">
        <v>61</v>
      </c>
      <c r="C664" s="14"/>
      <c r="D664" s="17"/>
      <c r="E664" s="1"/>
      <c r="F664" s="1"/>
      <c r="G664" s="1"/>
      <c r="H664" s="1"/>
      <c r="I664" s="1"/>
      <c r="J664" s="1"/>
      <c r="K664" s="1"/>
      <c r="L664" s="1"/>
      <c r="M664" s="18"/>
      <c r="N664" s="17"/>
      <c r="O664" s="1"/>
      <c r="P664" s="19"/>
    </row>
    <row r="665" spans="1:16" ht="9.75" customHeight="1">
      <c r="A665" s="14"/>
      <c r="B665" s="14" t="s">
        <v>61</v>
      </c>
      <c r="C665" s="14"/>
      <c r="D665" s="17"/>
      <c r="E665" s="1"/>
      <c r="F665" s="1"/>
      <c r="G665" s="1"/>
      <c r="H665" s="1"/>
      <c r="I665" s="1"/>
      <c r="J665" s="1"/>
      <c r="K665" s="1"/>
      <c r="L665" s="1"/>
      <c r="M665" s="18"/>
      <c r="N665" s="17"/>
      <c r="O665" s="1"/>
      <c r="P665" s="19"/>
    </row>
    <row r="666" spans="1:16" ht="9.75" customHeight="1">
      <c r="A666" s="14"/>
      <c r="B666" s="14" t="s">
        <v>61</v>
      </c>
      <c r="C666" s="14"/>
      <c r="D666" s="17"/>
      <c r="E666" s="1"/>
      <c r="F666" s="1"/>
      <c r="G666" s="1"/>
      <c r="H666" s="1"/>
      <c r="I666" s="1"/>
      <c r="J666" s="1"/>
      <c r="K666" s="1"/>
      <c r="L666" s="1"/>
      <c r="M666" s="18"/>
      <c r="N666" s="17"/>
      <c r="O666" s="1"/>
      <c r="P666" s="19"/>
    </row>
    <row r="667" spans="1:16" ht="9.75" customHeight="1">
      <c r="A667" s="14"/>
      <c r="B667" s="14" t="s">
        <v>41</v>
      </c>
      <c r="C667" s="14">
        <v>6</v>
      </c>
      <c r="D667" s="31">
        <v>4</v>
      </c>
      <c r="E667" s="32">
        <v>3</v>
      </c>
      <c r="F667" s="32">
        <v>0</v>
      </c>
      <c r="G667" s="32">
        <v>0</v>
      </c>
      <c r="H667" s="32">
        <v>0</v>
      </c>
      <c r="I667" s="32">
        <v>0</v>
      </c>
      <c r="J667" s="32">
        <v>0</v>
      </c>
      <c r="K667" s="32">
        <v>0</v>
      </c>
      <c r="L667" s="32">
        <v>0</v>
      </c>
      <c r="M667" s="33">
        <v>0</v>
      </c>
      <c r="N667" s="17">
        <f>MIN(D667:M667)</f>
        <v>0</v>
      </c>
      <c r="O667" s="1">
        <f>C667-N667</f>
        <v>6</v>
      </c>
      <c r="P667" s="19">
        <f>O667/C667</f>
        <v>1</v>
      </c>
    </row>
    <row r="668" spans="1:16" ht="9.75" customHeight="1">
      <c r="A668" s="14"/>
      <c r="B668" s="14" t="s">
        <v>42</v>
      </c>
      <c r="C668" s="14"/>
      <c r="D668" s="17"/>
      <c r="E668" s="1"/>
      <c r="F668" s="1"/>
      <c r="G668" s="1"/>
      <c r="H668" s="1"/>
      <c r="I668" s="1"/>
      <c r="J668" s="1"/>
      <c r="K668" s="1"/>
      <c r="L668" s="1"/>
      <c r="M668" s="18"/>
      <c r="N668" s="17"/>
      <c r="O668" s="1"/>
      <c r="P668" s="19"/>
    </row>
    <row r="669" spans="1:16" ht="9.75" customHeight="1">
      <c r="A669" s="14"/>
      <c r="B669" s="14" t="s">
        <v>43</v>
      </c>
      <c r="C669" s="14">
        <v>2</v>
      </c>
      <c r="D669" s="31">
        <v>1</v>
      </c>
      <c r="E669" s="32">
        <v>2</v>
      </c>
      <c r="F669" s="32">
        <v>1</v>
      </c>
      <c r="G669" s="32">
        <v>1</v>
      </c>
      <c r="H669" s="32">
        <v>2</v>
      </c>
      <c r="I669" s="32">
        <v>1</v>
      </c>
      <c r="J669" s="32">
        <v>1</v>
      </c>
      <c r="K669" s="32">
        <v>1</v>
      </c>
      <c r="L669" s="32">
        <v>1</v>
      </c>
      <c r="M669" s="33">
        <v>1</v>
      </c>
      <c r="N669" s="17">
        <f t="shared" ref="N669:N672" si="133">MIN(D669:M669)</f>
        <v>1</v>
      </c>
      <c r="O669" s="1">
        <f t="shared" ref="O669:O672" si="134">C669-N669</f>
        <v>1</v>
      </c>
      <c r="P669" s="19">
        <f t="shared" ref="P669:P672" si="135">O669/C669</f>
        <v>0.5</v>
      </c>
    </row>
    <row r="670" spans="1:16" ht="9.75" customHeight="1">
      <c r="A670" s="14"/>
      <c r="B670" s="14" t="s">
        <v>44</v>
      </c>
      <c r="C670" s="14">
        <v>2</v>
      </c>
      <c r="D670" s="31">
        <v>1</v>
      </c>
      <c r="E670" s="32">
        <v>0</v>
      </c>
      <c r="F670" s="32">
        <v>0</v>
      </c>
      <c r="G670" s="32">
        <v>0</v>
      </c>
      <c r="H670" s="32">
        <v>0</v>
      </c>
      <c r="I670" s="32">
        <v>2</v>
      </c>
      <c r="J670" s="32">
        <v>0</v>
      </c>
      <c r="K670" s="32">
        <v>1</v>
      </c>
      <c r="L670" s="32">
        <v>1</v>
      </c>
      <c r="M670" s="33">
        <v>1</v>
      </c>
      <c r="N670" s="17">
        <f t="shared" si="133"/>
        <v>0</v>
      </c>
      <c r="O670" s="1">
        <f t="shared" si="134"/>
        <v>2</v>
      </c>
      <c r="P670" s="19">
        <f t="shared" si="135"/>
        <v>1</v>
      </c>
    </row>
    <row r="671" spans="1:16" ht="9.75" customHeight="1">
      <c r="A671" s="20"/>
      <c r="B671" s="21" t="s">
        <v>45</v>
      </c>
      <c r="C671" s="21">
        <f>SUM(C655:C670)</f>
        <v>120</v>
      </c>
      <c r="D671" s="22">
        <f t="shared" ref="D671:M671" si="136">SUM(D655:D670)</f>
        <v>87</v>
      </c>
      <c r="E671" s="23">
        <f t="shared" si="136"/>
        <v>53</v>
      </c>
      <c r="F671" s="23">
        <f t="shared" si="136"/>
        <v>16</v>
      </c>
      <c r="G671" s="23">
        <f t="shared" si="136"/>
        <v>5</v>
      </c>
      <c r="H671" s="23">
        <f t="shared" si="136"/>
        <v>3</v>
      </c>
      <c r="I671" s="23">
        <f t="shared" si="136"/>
        <v>18</v>
      </c>
      <c r="J671" s="23">
        <f t="shared" si="136"/>
        <v>13</v>
      </c>
      <c r="K671" s="23">
        <f t="shared" si="136"/>
        <v>6</v>
      </c>
      <c r="L671" s="23">
        <f t="shared" si="136"/>
        <v>11</v>
      </c>
      <c r="M671" s="24">
        <f t="shared" si="136"/>
        <v>15</v>
      </c>
      <c r="N671" s="22">
        <f t="shared" si="133"/>
        <v>3</v>
      </c>
      <c r="O671" s="23">
        <f t="shared" si="134"/>
        <v>117</v>
      </c>
      <c r="P671" s="25">
        <f t="shared" si="135"/>
        <v>0.97499999999999998</v>
      </c>
    </row>
    <row r="672" spans="1:16" ht="9.75" customHeight="1">
      <c r="A672" s="15" t="s">
        <v>192</v>
      </c>
      <c r="B672" s="15" t="s">
        <v>29</v>
      </c>
      <c r="C672" s="86">
        <v>72</v>
      </c>
      <c r="D672" s="69">
        <v>62</v>
      </c>
      <c r="E672" s="70">
        <v>62</v>
      </c>
      <c r="F672" s="70">
        <v>41</v>
      </c>
      <c r="G672" s="70">
        <v>0</v>
      </c>
      <c r="H672" s="70">
        <v>3</v>
      </c>
      <c r="I672" s="70">
        <v>21</v>
      </c>
      <c r="J672" s="70">
        <v>20</v>
      </c>
      <c r="K672" s="70">
        <v>25</v>
      </c>
      <c r="L672" s="70">
        <v>30</v>
      </c>
      <c r="M672" s="71">
        <v>35</v>
      </c>
      <c r="N672" s="17">
        <f t="shared" si="133"/>
        <v>0</v>
      </c>
      <c r="O672" s="1">
        <f t="shared" si="134"/>
        <v>72</v>
      </c>
      <c r="P672" s="19">
        <f t="shared" si="135"/>
        <v>1</v>
      </c>
    </row>
    <row r="673" spans="1:16" ht="9.75" customHeight="1">
      <c r="A673" s="14"/>
      <c r="B673" s="14" t="s">
        <v>31</v>
      </c>
      <c r="C673" s="30"/>
      <c r="D673" s="31"/>
      <c r="E673" s="32"/>
      <c r="F673" s="32"/>
      <c r="G673" s="32"/>
      <c r="H673" s="32"/>
      <c r="I673" s="32"/>
      <c r="J673" s="32"/>
      <c r="K673" s="32"/>
      <c r="L673" s="32"/>
      <c r="M673" s="33"/>
      <c r="N673" s="17"/>
      <c r="O673" s="1"/>
      <c r="P673" s="19"/>
    </row>
    <row r="674" spans="1:16" ht="9.75" customHeight="1">
      <c r="A674" s="14"/>
      <c r="B674" s="14" t="s">
        <v>34</v>
      </c>
      <c r="C674" s="14"/>
      <c r="D674" s="31"/>
      <c r="E674" s="32"/>
      <c r="F674" s="32"/>
      <c r="G674" s="32"/>
      <c r="H674" s="32"/>
      <c r="I674" s="32"/>
      <c r="J674" s="32"/>
      <c r="K674" s="32"/>
      <c r="L674" s="32"/>
      <c r="M674" s="33"/>
      <c r="N674" s="17"/>
      <c r="O674" s="1"/>
      <c r="P674" s="19"/>
    </row>
    <row r="675" spans="1:16" ht="9.75" customHeight="1">
      <c r="A675" s="14"/>
      <c r="B675" s="14" t="s">
        <v>58</v>
      </c>
      <c r="C675" s="14"/>
      <c r="D675" s="17"/>
      <c r="E675" s="1"/>
      <c r="F675" s="1"/>
      <c r="G675" s="1"/>
      <c r="H675" s="1"/>
      <c r="I675" s="1"/>
      <c r="J675" s="1"/>
      <c r="K675" s="1"/>
      <c r="L675" s="1"/>
      <c r="M675" s="18"/>
      <c r="N675" s="17"/>
      <c r="O675" s="1"/>
      <c r="P675" s="19"/>
    </row>
    <row r="676" spans="1:16" ht="9.75" customHeight="1">
      <c r="A676" s="14"/>
      <c r="B676" s="14" t="s">
        <v>58</v>
      </c>
      <c r="C676" s="14"/>
      <c r="D676" s="17"/>
      <c r="E676" s="1"/>
      <c r="F676" s="1"/>
      <c r="G676" s="1"/>
      <c r="H676" s="1"/>
      <c r="I676" s="1"/>
      <c r="J676" s="1"/>
      <c r="K676" s="1"/>
      <c r="L676" s="1"/>
      <c r="M676" s="18"/>
      <c r="N676" s="17"/>
      <c r="O676" s="1"/>
      <c r="P676" s="19"/>
    </row>
    <row r="677" spans="1:16" ht="9.75" customHeight="1">
      <c r="A677" s="14"/>
      <c r="B677" s="14" t="s">
        <v>39</v>
      </c>
      <c r="C677" s="14"/>
      <c r="D677" s="17"/>
      <c r="E677" s="1"/>
      <c r="F677" s="1"/>
      <c r="G677" s="1"/>
      <c r="H677" s="1"/>
      <c r="I677" s="1"/>
      <c r="J677" s="1"/>
      <c r="K677" s="1"/>
      <c r="L677" s="1"/>
      <c r="M677" s="18"/>
      <c r="N677" s="17"/>
      <c r="O677" s="1"/>
      <c r="P677" s="19"/>
    </row>
    <row r="678" spans="1:16" ht="9.75" customHeight="1">
      <c r="A678" s="14"/>
      <c r="B678" s="14" t="s">
        <v>61</v>
      </c>
      <c r="C678" s="14"/>
      <c r="D678" s="17"/>
      <c r="E678" s="1"/>
      <c r="F678" s="1"/>
      <c r="G678" s="1"/>
      <c r="H678" s="1"/>
      <c r="I678" s="1"/>
      <c r="J678" s="1"/>
      <c r="K678" s="1"/>
      <c r="L678" s="1"/>
      <c r="M678" s="18"/>
      <c r="N678" s="17"/>
      <c r="O678" s="1"/>
      <c r="P678" s="19"/>
    </row>
    <row r="679" spans="1:16" ht="9.75" customHeight="1">
      <c r="A679" s="14"/>
      <c r="B679" s="14" t="s">
        <v>61</v>
      </c>
      <c r="C679" s="14"/>
      <c r="D679" s="17"/>
      <c r="E679" s="1"/>
      <c r="F679" s="1"/>
      <c r="G679" s="1"/>
      <c r="H679" s="1"/>
      <c r="I679" s="1"/>
      <c r="J679" s="1"/>
      <c r="K679" s="1"/>
      <c r="L679" s="1"/>
      <c r="M679" s="18"/>
      <c r="N679" s="17"/>
      <c r="O679" s="1"/>
      <c r="P679" s="19"/>
    </row>
    <row r="680" spans="1:16" ht="9.75" customHeight="1">
      <c r="A680" s="14"/>
      <c r="B680" s="14" t="s">
        <v>61</v>
      </c>
      <c r="C680" s="14"/>
      <c r="D680" s="17"/>
      <c r="E680" s="1"/>
      <c r="F680" s="1"/>
      <c r="G680" s="1"/>
      <c r="H680" s="1"/>
      <c r="I680" s="1"/>
      <c r="J680" s="1"/>
      <c r="K680" s="1"/>
      <c r="L680" s="1"/>
      <c r="M680" s="18"/>
      <c r="N680" s="17"/>
      <c r="O680" s="1"/>
      <c r="P680" s="19"/>
    </row>
    <row r="681" spans="1:16" ht="9.75" customHeight="1">
      <c r="A681" s="14"/>
      <c r="B681" s="14" t="s">
        <v>61</v>
      </c>
      <c r="C681" s="14"/>
      <c r="D681" s="17"/>
      <c r="E681" s="1"/>
      <c r="F681" s="1"/>
      <c r="G681" s="1"/>
      <c r="H681" s="1"/>
      <c r="I681" s="1"/>
      <c r="J681" s="1"/>
      <c r="K681" s="1"/>
      <c r="L681" s="1"/>
      <c r="M681" s="18"/>
      <c r="N681" s="17"/>
      <c r="O681" s="1"/>
      <c r="P681" s="19"/>
    </row>
    <row r="682" spans="1:16" ht="9.75" customHeight="1">
      <c r="A682" s="14"/>
      <c r="B682" s="14" t="s">
        <v>61</v>
      </c>
      <c r="C682" s="14"/>
      <c r="D682" s="17"/>
      <c r="E682" s="1"/>
      <c r="F682" s="1"/>
      <c r="G682" s="1"/>
      <c r="H682" s="1"/>
      <c r="I682" s="1"/>
      <c r="J682" s="1"/>
      <c r="K682" s="1"/>
      <c r="L682" s="1"/>
      <c r="M682" s="18"/>
      <c r="N682" s="17"/>
      <c r="O682" s="1"/>
      <c r="P682" s="19"/>
    </row>
    <row r="683" spans="1:16" ht="9.75" customHeight="1">
      <c r="A683" s="14"/>
      <c r="B683" s="14" t="s">
        <v>61</v>
      </c>
      <c r="C683" s="14"/>
      <c r="D683" s="17"/>
      <c r="E683" s="1"/>
      <c r="F683" s="1"/>
      <c r="G683" s="1"/>
      <c r="H683" s="1"/>
      <c r="I683" s="1"/>
      <c r="J683" s="1"/>
      <c r="K683" s="1"/>
      <c r="L683" s="1"/>
      <c r="M683" s="18"/>
      <c r="N683" s="17"/>
      <c r="O683" s="1"/>
      <c r="P683" s="19"/>
    </row>
    <row r="684" spans="1:16" ht="9.75" customHeight="1">
      <c r="A684" s="14"/>
      <c r="B684" s="14" t="s">
        <v>41</v>
      </c>
      <c r="C684" s="30">
        <v>2</v>
      </c>
      <c r="D684" s="31">
        <v>0</v>
      </c>
      <c r="E684" s="32">
        <v>0</v>
      </c>
      <c r="F684" s="32">
        <v>0</v>
      </c>
      <c r="G684" s="32">
        <v>0</v>
      </c>
      <c r="H684" s="32">
        <v>1</v>
      </c>
      <c r="I684" s="32">
        <v>1</v>
      </c>
      <c r="J684" s="32">
        <v>1</v>
      </c>
      <c r="K684" s="32">
        <v>2</v>
      </c>
      <c r="L684" s="32">
        <v>2</v>
      </c>
      <c r="M684" s="33">
        <v>2</v>
      </c>
      <c r="N684" s="17">
        <f>MIN(D684:M684)</f>
        <v>0</v>
      </c>
      <c r="O684" s="1">
        <f>C684-N684</f>
        <v>2</v>
      </c>
      <c r="P684" s="19">
        <f>O684/C684</f>
        <v>1</v>
      </c>
    </row>
    <row r="685" spans="1:16" ht="9.75" customHeight="1">
      <c r="A685" s="14"/>
      <c r="B685" s="14" t="s">
        <v>42</v>
      </c>
      <c r="C685" s="14"/>
      <c r="D685" s="17"/>
      <c r="E685" s="1"/>
      <c r="F685" s="1"/>
      <c r="G685" s="1"/>
      <c r="H685" s="1"/>
      <c r="I685" s="1"/>
      <c r="J685" s="1"/>
      <c r="K685" s="1"/>
      <c r="L685" s="1"/>
      <c r="M685" s="18"/>
      <c r="N685" s="17"/>
      <c r="O685" s="1"/>
      <c r="P685" s="19"/>
    </row>
    <row r="686" spans="1:16" ht="9.75" customHeight="1">
      <c r="A686" s="14"/>
      <c r="B686" s="14" t="s">
        <v>43</v>
      </c>
      <c r="C686" s="30">
        <v>2</v>
      </c>
      <c r="D686" s="31">
        <v>0</v>
      </c>
      <c r="E686" s="32">
        <v>0</v>
      </c>
      <c r="F686" s="32">
        <v>0</v>
      </c>
      <c r="G686" s="32">
        <v>0</v>
      </c>
      <c r="H686" s="32">
        <v>1</v>
      </c>
      <c r="I686" s="32">
        <v>1</v>
      </c>
      <c r="J686" s="32">
        <v>0</v>
      </c>
      <c r="K686" s="32">
        <v>0</v>
      </c>
      <c r="L686" s="32">
        <v>0</v>
      </c>
      <c r="M686" s="33">
        <v>0</v>
      </c>
      <c r="N686" s="17">
        <f t="shared" ref="N686:N688" si="137">MIN(D686:M686)</f>
        <v>0</v>
      </c>
      <c r="O686" s="1">
        <f t="shared" ref="O686:O688" si="138">C686-N686</f>
        <v>2</v>
      </c>
      <c r="P686" s="19">
        <f t="shared" ref="P686:P688" si="139">O686/C686</f>
        <v>1</v>
      </c>
    </row>
    <row r="687" spans="1:16" ht="9.75" customHeight="1">
      <c r="A687" s="14"/>
      <c r="B687" s="14" t="s">
        <v>44</v>
      </c>
      <c r="C687" s="30">
        <v>2</v>
      </c>
      <c r="D687" s="31">
        <v>1</v>
      </c>
      <c r="E687" s="32">
        <v>1</v>
      </c>
      <c r="F687" s="32">
        <v>1</v>
      </c>
      <c r="G687" s="32">
        <v>2</v>
      </c>
      <c r="H687" s="32">
        <v>0</v>
      </c>
      <c r="I687" s="32">
        <v>1</v>
      </c>
      <c r="J687" s="32">
        <v>0</v>
      </c>
      <c r="K687" s="32">
        <v>1</v>
      </c>
      <c r="L687" s="32">
        <v>1</v>
      </c>
      <c r="M687" s="33">
        <v>1</v>
      </c>
      <c r="N687" s="17">
        <f t="shared" si="137"/>
        <v>0</v>
      </c>
      <c r="O687" s="1">
        <f t="shared" si="138"/>
        <v>2</v>
      </c>
      <c r="P687" s="19">
        <f t="shared" si="139"/>
        <v>1</v>
      </c>
    </row>
    <row r="688" spans="1:16" ht="9.75" customHeight="1">
      <c r="A688" s="20"/>
      <c r="B688" s="21" t="s">
        <v>45</v>
      </c>
      <c r="C688" s="21">
        <f t="shared" ref="C688:M688" si="140">SUM(C672:C687)</f>
        <v>78</v>
      </c>
      <c r="D688" s="22">
        <f t="shared" si="140"/>
        <v>63</v>
      </c>
      <c r="E688" s="23">
        <f t="shared" si="140"/>
        <v>63</v>
      </c>
      <c r="F688" s="23">
        <f t="shared" si="140"/>
        <v>42</v>
      </c>
      <c r="G688" s="23">
        <f t="shared" si="140"/>
        <v>2</v>
      </c>
      <c r="H688" s="23">
        <f t="shared" si="140"/>
        <v>5</v>
      </c>
      <c r="I688" s="23">
        <f t="shared" si="140"/>
        <v>24</v>
      </c>
      <c r="J688" s="23">
        <f t="shared" si="140"/>
        <v>21</v>
      </c>
      <c r="K688" s="23">
        <f t="shared" si="140"/>
        <v>28</v>
      </c>
      <c r="L688" s="23">
        <f t="shared" si="140"/>
        <v>33</v>
      </c>
      <c r="M688" s="24">
        <f t="shared" si="140"/>
        <v>38</v>
      </c>
      <c r="N688" s="22">
        <f t="shared" si="137"/>
        <v>2</v>
      </c>
      <c r="O688" s="23">
        <f t="shared" si="138"/>
        <v>76</v>
      </c>
      <c r="P688" s="25">
        <f t="shared" si="139"/>
        <v>0.97435897435897434</v>
      </c>
    </row>
    <row r="689" spans="1:16" ht="9.75" customHeight="1">
      <c r="A689" s="15" t="s">
        <v>193</v>
      </c>
      <c r="B689" s="15" t="s">
        <v>29</v>
      </c>
      <c r="C689" s="15"/>
      <c r="D689" s="16"/>
      <c r="E689" s="27"/>
      <c r="F689" s="27"/>
      <c r="G689" s="27"/>
      <c r="H689" s="27"/>
      <c r="I689" s="27"/>
      <c r="J689" s="27"/>
      <c r="K689" s="27"/>
      <c r="L689" s="27"/>
      <c r="M689" s="28"/>
      <c r="N689" s="16"/>
      <c r="O689" s="27"/>
      <c r="P689" s="29"/>
    </row>
    <row r="690" spans="1:16" ht="9.75" customHeight="1">
      <c r="A690" s="14"/>
      <c r="B690" s="14" t="s">
        <v>31</v>
      </c>
      <c r="C690" s="14"/>
      <c r="D690" s="17"/>
      <c r="E690" s="1"/>
      <c r="F690" s="1"/>
      <c r="G690" s="1"/>
      <c r="H690" s="1"/>
      <c r="I690" s="1"/>
      <c r="J690" s="1"/>
      <c r="K690" s="1"/>
      <c r="L690" s="1"/>
      <c r="M690" s="18"/>
      <c r="N690" s="17"/>
      <c r="O690" s="1"/>
      <c r="P690" s="19"/>
    </row>
    <row r="691" spans="1:16" ht="9.75" customHeight="1">
      <c r="A691" s="14"/>
      <c r="B691" s="14" t="s">
        <v>34</v>
      </c>
      <c r="C691" s="14"/>
      <c r="D691" s="17"/>
      <c r="E691" s="1"/>
      <c r="F691" s="1"/>
      <c r="G691" s="1"/>
      <c r="H691" s="1"/>
      <c r="I691" s="1"/>
      <c r="J691" s="1"/>
      <c r="K691" s="1"/>
      <c r="L691" s="1"/>
      <c r="M691" s="18"/>
      <c r="N691" s="17"/>
      <c r="O691" s="1"/>
      <c r="P691" s="19"/>
    </row>
    <row r="692" spans="1:16" ht="9.75" customHeight="1">
      <c r="A692" s="14"/>
      <c r="B692" s="14" t="s">
        <v>58</v>
      </c>
      <c r="C692" s="14"/>
      <c r="D692" s="17"/>
      <c r="E692" s="1"/>
      <c r="F692" s="1"/>
      <c r="G692" s="1"/>
      <c r="H692" s="1"/>
      <c r="I692" s="1"/>
      <c r="J692" s="1"/>
      <c r="K692" s="1"/>
      <c r="L692" s="1"/>
      <c r="M692" s="18"/>
      <c r="N692" s="17"/>
      <c r="O692" s="1"/>
      <c r="P692" s="19"/>
    </row>
    <row r="693" spans="1:16" ht="9.75" customHeight="1">
      <c r="A693" s="14"/>
      <c r="B693" s="14" t="s">
        <v>58</v>
      </c>
      <c r="C693" s="14"/>
      <c r="D693" s="17"/>
      <c r="E693" s="1"/>
      <c r="F693" s="1"/>
      <c r="G693" s="1"/>
      <c r="H693" s="1"/>
      <c r="I693" s="1"/>
      <c r="J693" s="1"/>
      <c r="K693" s="1"/>
      <c r="L693" s="1"/>
      <c r="M693" s="18"/>
      <c r="N693" s="17"/>
      <c r="O693" s="1"/>
      <c r="P693" s="19"/>
    </row>
    <row r="694" spans="1:16" ht="9.75" customHeight="1">
      <c r="A694" s="14"/>
      <c r="B694" s="14" t="s">
        <v>39</v>
      </c>
      <c r="C694" s="14">
        <v>4</v>
      </c>
      <c r="D694" s="31">
        <v>1</v>
      </c>
      <c r="E694" s="32">
        <v>1</v>
      </c>
      <c r="F694" s="32">
        <v>2</v>
      </c>
      <c r="G694" s="32">
        <v>2</v>
      </c>
      <c r="H694" s="32">
        <v>2</v>
      </c>
      <c r="I694" s="32">
        <v>2</v>
      </c>
      <c r="J694" s="32">
        <v>2</v>
      </c>
      <c r="K694" s="32">
        <v>2</v>
      </c>
      <c r="L694" s="32">
        <v>1</v>
      </c>
      <c r="M694" s="33">
        <v>1</v>
      </c>
      <c r="N694" s="17">
        <f>MIN(D694:M694)</f>
        <v>1</v>
      </c>
      <c r="O694" s="1">
        <f>C694-N694</f>
        <v>3</v>
      </c>
      <c r="P694" s="19">
        <f>O694/C694</f>
        <v>0.75</v>
      </c>
    </row>
    <row r="695" spans="1:16" ht="9.75" customHeight="1">
      <c r="A695" s="14"/>
      <c r="B695" s="14" t="s">
        <v>61</v>
      </c>
      <c r="C695" s="14"/>
      <c r="D695" s="17"/>
      <c r="E695" s="1"/>
      <c r="F695" s="1"/>
      <c r="G695" s="1"/>
      <c r="H695" s="1"/>
      <c r="I695" s="1"/>
      <c r="J695" s="1"/>
      <c r="K695" s="1"/>
      <c r="L695" s="1"/>
      <c r="M695" s="18"/>
      <c r="N695" s="17"/>
      <c r="O695" s="1"/>
      <c r="P695" s="19"/>
    </row>
    <row r="696" spans="1:16" ht="9.75" customHeight="1">
      <c r="A696" s="14"/>
      <c r="B696" s="14" t="s">
        <v>61</v>
      </c>
      <c r="C696" s="14"/>
      <c r="D696" s="17"/>
      <c r="E696" s="1"/>
      <c r="F696" s="1"/>
      <c r="G696" s="1"/>
      <c r="H696" s="1"/>
      <c r="I696" s="1"/>
      <c r="J696" s="1"/>
      <c r="K696" s="1"/>
      <c r="L696" s="1"/>
      <c r="M696" s="18"/>
      <c r="N696" s="17"/>
      <c r="O696" s="1"/>
      <c r="P696" s="19"/>
    </row>
    <row r="697" spans="1:16" ht="9.75" customHeight="1">
      <c r="A697" s="14"/>
      <c r="B697" s="14" t="s">
        <v>61</v>
      </c>
      <c r="C697" s="14"/>
      <c r="D697" s="17"/>
      <c r="E697" s="1"/>
      <c r="F697" s="1"/>
      <c r="G697" s="1"/>
      <c r="H697" s="1"/>
      <c r="I697" s="1"/>
      <c r="J697" s="1"/>
      <c r="K697" s="1"/>
      <c r="L697" s="1"/>
      <c r="M697" s="18"/>
      <c r="N697" s="17"/>
      <c r="O697" s="1"/>
      <c r="P697" s="19"/>
    </row>
    <row r="698" spans="1:16" ht="9.75" customHeight="1">
      <c r="A698" s="14"/>
      <c r="B698" s="14" t="s">
        <v>61</v>
      </c>
      <c r="C698" s="14"/>
      <c r="D698" s="17"/>
      <c r="E698" s="1"/>
      <c r="F698" s="1"/>
      <c r="G698" s="1"/>
      <c r="H698" s="1"/>
      <c r="I698" s="1"/>
      <c r="J698" s="1"/>
      <c r="K698" s="1"/>
      <c r="L698" s="1"/>
      <c r="M698" s="18"/>
      <c r="N698" s="17"/>
      <c r="O698" s="1"/>
      <c r="P698" s="19"/>
    </row>
    <row r="699" spans="1:16" ht="9.75" customHeight="1">
      <c r="A699" s="14"/>
      <c r="B699" s="14" t="s">
        <v>61</v>
      </c>
      <c r="C699" s="14"/>
      <c r="D699" s="17"/>
      <c r="E699" s="1"/>
      <c r="F699" s="1"/>
      <c r="G699" s="1"/>
      <c r="H699" s="1"/>
      <c r="I699" s="1"/>
      <c r="J699" s="1"/>
      <c r="K699" s="1"/>
      <c r="L699" s="1"/>
      <c r="M699" s="18"/>
      <c r="N699" s="17"/>
      <c r="O699" s="1"/>
      <c r="P699" s="19"/>
    </row>
    <row r="700" spans="1:16" ht="9.75" customHeight="1">
      <c r="A700" s="14"/>
      <c r="B700" s="14" t="s">
        <v>61</v>
      </c>
      <c r="C700" s="14"/>
      <c r="D700" s="17"/>
      <c r="E700" s="1"/>
      <c r="F700" s="1"/>
      <c r="G700" s="1"/>
      <c r="H700" s="1"/>
      <c r="I700" s="1"/>
      <c r="J700" s="1"/>
      <c r="K700" s="1"/>
      <c r="L700" s="1"/>
      <c r="M700" s="18"/>
      <c r="N700" s="17"/>
      <c r="O700" s="1"/>
      <c r="P700" s="19"/>
    </row>
    <row r="701" spans="1:16" ht="9.75" customHeight="1">
      <c r="A701" s="14"/>
      <c r="B701" s="14" t="s">
        <v>41</v>
      </c>
      <c r="C701" s="14">
        <v>3</v>
      </c>
      <c r="D701" s="31">
        <v>2</v>
      </c>
      <c r="E701" s="32">
        <v>0</v>
      </c>
      <c r="F701" s="32">
        <v>0</v>
      </c>
      <c r="G701" s="32">
        <v>1</v>
      </c>
      <c r="H701" s="32">
        <v>1</v>
      </c>
      <c r="I701" s="32">
        <v>1</v>
      </c>
      <c r="J701" s="32">
        <v>1</v>
      </c>
      <c r="K701" s="32">
        <v>0</v>
      </c>
      <c r="L701" s="32">
        <v>0</v>
      </c>
      <c r="M701" s="33">
        <v>1</v>
      </c>
      <c r="N701" s="17">
        <f t="shared" ref="N701:N702" si="141">MIN(D701:M701)</f>
        <v>0</v>
      </c>
      <c r="O701" s="1">
        <f t="shared" ref="O701:O702" si="142">C701-N701</f>
        <v>3</v>
      </c>
      <c r="P701" s="19">
        <f t="shared" ref="P701:P702" si="143">O701/C701</f>
        <v>1</v>
      </c>
    </row>
    <row r="702" spans="1:16" ht="9.75" customHeight="1">
      <c r="A702" s="14"/>
      <c r="B702" s="14" t="s">
        <v>42</v>
      </c>
      <c r="C702" s="14">
        <v>3</v>
      </c>
      <c r="D702" s="31">
        <v>1</v>
      </c>
      <c r="E702" s="32">
        <v>0</v>
      </c>
      <c r="F702" s="32">
        <v>2</v>
      </c>
      <c r="G702" s="32">
        <v>2</v>
      </c>
      <c r="H702" s="32">
        <v>1</v>
      </c>
      <c r="I702" s="32">
        <v>1</v>
      </c>
      <c r="J702" s="32">
        <v>1</v>
      </c>
      <c r="K702" s="32">
        <v>1</v>
      </c>
      <c r="L702" s="32">
        <v>1</v>
      </c>
      <c r="M702" s="33">
        <v>1</v>
      </c>
      <c r="N702" s="17">
        <f t="shared" si="141"/>
        <v>0</v>
      </c>
      <c r="O702" s="1">
        <f t="shared" si="142"/>
        <v>3</v>
      </c>
      <c r="P702" s="19">
        <f t="shared" si="143"/>
        <v>1</v>
      </c>
    </row>
    <row r="703" spans="1:16" ht="9.75" customHeight="1">
      <c r="A703" s="14"/>
      <c r="B703" s="14" t="s">
        <v>43</v>
      </c>
      <c r="C703" s="14"/>
      <c r="D703" s="17"/>
      <c r="E703" s="1"/>
      <c r="F703" s="1"/>
      <c r="G703" s="1"/>
      <c r="H703" s="1"/>
      <c r="I703" s="1"/>
      <c r="J703" s="1"/>
      <c r="K703" s="1"/>
      <c r="L703" s="1"/>
      <c r="M703" s="18"/>
      <c r="N703" s="17"/>
      <c r="O703" s="1"/>
      <c r="P703" s="19"/>
    </row>
    <row r="704" spans="1:16" ht="9.75" customHeight="1">
      <c r="A704" s="14"/>
      <c r="B704" s="14" t="s">
        <v>44</v>
      </c>
      <c r="C704" s="14">
        <v>4</v>
      </c>
      <c r="D704" s="31">
        <v>3</v>
      </c>
      <c r="E704" s="32">
        <v>1</v>
      </c>
      <c r="F704" s="32">
        <v>2</v>
      </c>
      <c r="G704" s="32">
        <v>4</v>
      </c>
      <c r="H704" s="32">
        <v>1</v>
      </c>
      <c r="I704" s="32">
        <v>3</v>
      </c>
      <c r="J704" s="32">
        <v>0</v>
      </c>
      <c r="K704" s="32">
        <v>1</v>
      </c>
      <c r="L704" s="32">
        <v>1</v>
      </c>
      <c r="M704" s="33">
        <v>2</v>
      </c>
      <c r="N704" s="17">
        <f t="shared" ref="N704:N705" si="144">MIN(D704:M704)</f>
        <v>0</v>
      </c>
      <c r="O704" s="1">
        <f t="shared" ref="O704:O705" si="145">C704-N704</f>
        <v>4</v>
      </c>
      <c r="P704" s="19">
        <f t="shared" ref="P704:P705" si="146">O704/C704</f>
        <v>1</v>
      </c>
    </row>
    <row r="705" spans="1:16" ht="9.75" customHeight="1">
      <c r="A705" s="20"/>
      <c r="B705" s="21" t="s">
        <v>45</v>
      </c>
      <c r="C705" s="21">
        <f t="shared" ref="C705:M705" si="147">SUM(C689:C704)</f>
        <v>14</v>
      </c>
      <c r="D705" s="22">
        <f t="shared" si="147"/>
        <v>7</v>
      </c>
      <c r="E705" s="23">
        <f t="shared" si="147"/>
        <v>2</v>
      </c>
      <c r="F705" s="23">
        <f t="shared" si="147"/>
        <v>6</v>
      </c>
      <c r="G705" s="23">
        <f t="shared" si="147"/>
        <v>9</v>
      </c>
      <c r="H705" s="23">
        <f t="shared" si="147"/>
        <v>5</v>
      </c>
      <c r="I705" s="23">
        <f t="shared" si="147"/>
        <v>7</v>
      </c>
      <c r="J705" s="23">
        <f t="shared" si="147"/>
        <v>4</v>
      </c>
      <c r="K705" s="23">
        <f t="shared" si="147"/>
        <v>4</v>
      </c>
      <c r="L705" s="23">
        <f t="shared" si="147"/>
        <v>3</v>
      </c>
      <c r="M705" s="24">
        <f t="shared" si="147"/>
        <v>5</v>
      </c>
      <c r="N705" s="22">
        <f t="shared" si="144"/>
        <v>2</v>
      </c>
      <c r="O705" s="23">
        <f t="shared" si="145"/>
        <v>12</v>
      </c>
      <c r="P705" s="25">
        <f t="shared" si="146"/>
        <v>0.8571428571428571</v>
      </c>
    </row>
    <row r="706" spans="1:16" ht="9.75" customHeight="1">
      <c r="A706" s="15" t="s">
        <v>194</v>
      </c>
      <c r="B706" s="15" t="s">
        <v>29</v>
      </c>
      <c r="C706" s="15"/>
      <c r="D706" s="16"/>
      <c r="E706" s="27"/>
      <c r="F706" s="27"/>
      <c r="G706" s="27"/>
      <c r="H706" s="27"/>
      <c r="I706" s="27"/>
      <c r="J706" s="27"/>
      <c r="K706" s="27"/>
      <c r="L706" s="27"/>
      <c r="M706" s="28"/>
      <c r="N706" s="16"/>
      <c r="O706" s="27"/>
      <c r="P706" s="29"/>
    </row>
    <row r="707" spans="1:16" ht="9.75" customHeight="1">
      <c r="A707" s="14"/>
      <c r="B707" s="14" t="s">
        <v>31</v>
      </c>
      <c r="C707" s="30">
        <v>97</v>
      </c>
      <c r="D707" s="31">
        <v>40</v>
      </c>
      <c r="E707" s="32">
        <v>0</v>
      </c>
      <c r="F707" s="32">
        <v>0</v>
      </c>
      <c r="G707" s="32">
        <v>0</v>
      </c>
      <c r="H707" s="32">
        <v>0</v>
      </c>
      <c r="I707" s="32">
        <v>1</v>
      </c>
      <c r="J707" s="32">
        <v>1</v>
      </c>
      <c r="K707" s="32">
        <v>0</v>
      </c>
      <c r="L707" s="32">
        <v>6</v>
      </c>
      <c r="M707" s="33">
        <v>7</v>
      </c>
      <c r="N707" s="17">
        <f>MIN(D707:M707)</f>
        <v>0</v>
      </c>
      <c r="O707" s="1">
        <f>C707-N707</f>
        <v>97</v>
      </c>
      <c r="P707" s="19">
        <f>O707/C707</f>
        <v>1</v>
      </c>
    </row>
    <row r="708" spans="1:16" ht="9.75" customHeight="1">
      <c r="A708" s="14"/>
      <c r="B708" s="14" t="s">
        <v>34</v>
      </c>
      <c r="C708" s="14"/>
      <c r="D708" s="17"/>
      <c r="E708" s="1"/>
      <c r="F708" s="1"/>
      <c r="G708" s="1"/>
      <c r="H708" s="1"/>
      <c r="I708" s="1"/>
      <c r="J708" s="1"/>
      <c r="K708" s="1"/>
      <c r="L708" s="1"/>
      <c r="M708" s="18"/>
      <c r="N708" s="17"/>
      <c r="O708" s="1"/>
      <c r="P708" s="19"/>
    </row>
    <row r="709" spans="1:16" ht="9.75" customHeight="1">
      <c r="A709" s="14"/>
      <c r="B709" s="14" t="s">
        <v>58</v>
      </c>
      <c r="C709" s="14"/>
      <c r="D709" s="17"/>
      <c r="E709" s="1"/>
      <c r="F709" s="1"/>
      <c r="G709" s="1"/>
      <c r="H709" s="1"/>
      <c r="I709" s="1"/>
      <c r="J709" s="1"/>
      <c r="K709" s="1"/>
      <c r="L709" s="1"/>
      <c r="M709" s="18"/>
      <c r="N709" s="17"/>
      <c r="O709" s="1"/>
      <c r="P709" s="19"/>
    </row>
    <row r="710" spans="1:16" ht="9.75" customHeight="1">
      <c r="A710" s="14"/>
      <c r="B710" s="14" t="s">
        <v>58</v>
      </c>
      <c r="C710" s="14"/>
      <c r="D710" s="17"/>
      <c r="E710" s="1"/>
      <c r="F710" s="1"/>
      <c r="G710" s="1"/>
      <c r="H710" s="1"/>
      <c r="I710" s="1"/>
      <c r="J710" s="1"/>
      <c r="K710" s="1"/>
      <c r="L710" s="1"/>
      <c r="M710" s="18"/>
      <c r="N710" s="17"/>
      <c r="O710" s="1"/>
      <c r="P710" s="19"/>
    </row>
    <row r="711" spans="1:16" ht="9.75" customHeight="1">
      <c r="A711" s="14"/>
      <c r="B711" s="14" t="s">
        <v>39</v>
      </c>
      <c r="C711" s="14">
        <v>1</v>
      </c>
      <c r="D711" s="31">
        <v>1</v>
      </c>
      <c r="E711" s="32">
        <v>1</v>
      </c>
      <c r="F711" s="32">
        <v>1</v>
      </c>
      <c r="G711" s="32">
        <v>0</v>
      </c>
      <c r="H711" s="32">
        <v>1</v>
      </c>
      <c r="I711" s="32">
        <v>1</v>
      </c>
      <c r="J711" s="32">
        <v>1</v>
      </c>
      <c r="K711" s="32">
        <v>1</v>
      </c>
      <c r="L711" s="32">
        <v>1</v>
      </c>
      <c r="M711" s="33">
        <v>1</v>
      </c>
      <c r="N711" s="17">
        <f t="shared" ref="N711:N712" si="148">MIN(D711:M711)</f>
        <v>0</v>
      </c>
      <c r="O711" s="1">
        <f t="shared" ref="O711:O712" si="149">C711-N711</f>
        <v>1</v>
      </c>
      <c r="P711" s="19">
        <f t="shared" ref="P711:P712" si="150">O711/C711</f>
        <v>1</v>
      </c>
    </row>
    <row r="712" spans="1:16" ht="9.75" customHeight="1">
      <c r="A712" s="14"/>
      <c r="B712" s="14" t="s">
        <v>143</v>
      </c>
      <c r="C712" s="14">
        <v>3</v>
      </c>
      <c r="D712" s="31">
        <v>3</v>
      </c>
      <c r="E712" s="32">
        <v>2</v>
      </c>
      <c r="F712" s="32">
        <v>2</v>
      </c>
      <c r="G712" s="32">
        <v>2</v>
      </c>
      <c r="H712" s="32">
        <v>3</v>
      </c>
      <c r="I712" s="32">
        <v>2</v>
      </c>
      <c r="J712" s="32">
        <v>2</v>
      </c>
      <c r="K712" s="32">
        <v>2</v>
      </c>
      <c r="L712" s="32">
        <v>2</v>
      </c>
      <c r="M712" s="33">
        <v>3</v>
      </c>
      <c r="N712" s="17">
        <f t="shared" si="148"/>
        <v>2</v>
      </c>
      <c r="O712" s="1">
        <f t="shared" si="149"/>
        <v>1</v>
      </c>
      <c r="P712" s="19">
        <f t="shared" si="150"/>
        <v>0.33333333333333331</v>
      </c>
    </row>
    <row r="713" spans="1:16" ht="9.75" customHeight="1">
      <c r="A713" s="14"/>
      <c r="B713" s="14" t="s">
        <v>61</v>
      </c>
      <c r="C713" s="14"/>
      <c r="D713" s="17"/>
      <c r="E713" s="1"/>
      <c r="F713" s="1"/>
      <c r="G713" s="1"/>
      <c r="H713" s="1"/>
      <c r="I713" s="1"/>
      <c r="J713" s="1"/>
      <c r="K713" s="1"/>
      <c r="L713" s="1"/>
      <c r="M713" s="18"/>
      <c r="N713" s="17"/>
      <c r="O713" s="1"/>
      <c r="P713" s="19"/>
    </row>
    <row r="714" spans="1:16" ht="9.75" customHeight="1">
      <c r="A714" s="14"/>
      <c r="B714" s="14" t="s">
        <v>61</v>
      </c>
      <c r="C714" s="14"/>
      <c r="D714" s="17"/>
      <c r="E714" s="1"/>
      <c r="F714" s="1"/>
      <c r="G714" s="1"/>
      <c r="H714" s="1"/>
      <c r="I714" s="1"/>
      <c r="J714" s="1"/>
      <c r="K714" s="1"/>
      <c r="L714" s="1"/>
      <c r="M714" s="18"/>
      <c r="N714" s="17"/>
      <c r="O714" s="1"/>
      <c r="P714" s="19"/>
    </row>
    <row r="715" spans="1:16" ht="9.75" customHeight="1">
      <c r="A715" s="14"/>
      <c r="B715" s="14" t="s">
        <v>61</v>
      </c>
      <c r="C715" s="14"/>
      <c r="D715" s="17"/>
      <c r="E715" s="1"/>
      <c r="F715" s="1"/>
      <c r="G715" s="1"/>
      <c r="H715" s="1"/>
      <c r="I715" s="1"/>
      <c r="J715" s="1"/>
      <c r="K715" s="1"/>
      <c r="L715" s="1"/>
      <c r="M715" s="18"/>
      <c r="N715" s="17"/>
      <c r="O715" s="1"/>
      <c r="P715" s="19"/>
    </row>
    <row r="716" spans="1:16" ht="9.75" customHeight="1">
      <c r="A716" s="14"/>
      <c r="B716" s="14" t="s">
        <v>61</v>
      </c>
      <c r="C716" s="14"/>
      <c r="D716" s="17"/>
      <c r="E716" s="1"/>
      <c r="F716" s="1"/>
      <c r="G716" s="1"/>
      <c r="H716" s="1"/>
      <c r="I716" s="1"/>
      <c r="J716" s="1"/>
      <c r="K716" s="1"/>
      <c r="L716" s="1"/>
      <c r="M716" s="18"/>
      <c r="N716" s="17"/>
      <c r="O716" s="1"/>
      <c r="P716" s="19"/>
    </row>
    <row r="717" spans="1:16" ht="9.75" customHeight="1">
      <c r="A717" s="14"/>
      <c r="B717" s="14" t="s">
        <v>61</v>
      </c>
      <c r="C717" s="14"/>
      <c r="D717" s="17"/>
      <c r="E717" s="1"/>
      <c r="F717" s="1"/>
      <c r="G717" s="1"/>
      <c r="H717" s="1"/>
      <c r="I717" s="1"/>
      <c r="J717" s="1"/>
      <c r="K717" s="1"/>
      <c r="L717" s="1"/>
      <c r="M717" s="18"/>
      <c r="N717" s="17"/>
      <c r="O717" s="1"/>
      <c r="P717" s="19"/>
    </row>
    <row r="718" spans="1:16" ht="9.75" customHeight="1">
      <c r="A718" s="14"/>
      <c r="B718" s="14" t="s">
        <v>41</v>
      </c>
      <c r="C718" s="30">
        <v>3</v>
      </c>
      <c r="D718" s="31">
        <v>3</v>
      </c>
      <c r="E718" s="32">
        <v>2</v>
      </c>
      <c r="F718" s="32">
        <v>2</v>
      </c>
      <c r="G718" s="32">
        <v>0</v>
      </c>
      <c r="H718" s="32">
        <v>0</v>
      </c>
      <c r="I718" s="32">
        <v>0</v>
      </c>
      <c r="J718" s="32">
        <v>0</v>
      </c>
      <c r="K718" s="32">
        <v>0</v>
      </c>
      <c r="L718" s="32">
        <v>2</v>
      </c>
      <c r="M718" s="33">
        <v>2</v>
      </c>
      <c r="N718" s="17">
        <f>MIN(D718:M718)</f>
        <v>0</v>
      </c>
      <c r="O718" s="1">
        <f>C718-N718</f>
        <v>3</v>
      </c>
      <c r="P718" s="19">
        <f>O718/C718</f>
        <v>1</v>
      </c>
    </row>
    <row r="719" spans="1:16" ht="9.75" customHeight="1">
      <c r="A719" s="14"/>
      <c r="B719" s="14" t="s">
        <v>42</v>
      </c>
      <c r="C719" s="14"/>
      <c r="D719" s="17"/>
      <c r="E719" s="1"/>
      <c r="F719" s="1"/>
      <c r="G719" s="1"/>
      <c r="H719" s="1"/>
      <c r="I719" s="1"/>
      <c r="J719" s="1"/>
      <c r="K719" s="1"/>
      <c r="L719" s="1"/>
      <c r="M719" s="18"/>
      <c r="N719" s="17"/>
      <c r="O719" s="1"/>
      <c r="P719" s="19"/>
    </row>
    <row r="720" spans="1:16" ht="9.75" customHeight="1">
      <c r="A720" s="14"/>
      <c r="B720" s="14" t="s">
        <v>43</v>
      </c>
      <c r="C720" s="14">
        <v>3</v>
      </c>
      <c r="D720" s="31">
        <v>1</v>
      </c>
      <c r="E720" s="32">
        <v>0</v>
      </c>
      <c r="F720" s="32">
        <v>2</v>
      </c>
      <c r="G720" s="32">
        <v>0</v>
      </c>
      <c r="H720" s="32">
        <v>0</v>
      </c>
      <c r="I720" s="32">
        <v>2</v>
      </c>
      <c r="J720" s="32">
        <v>2</v>
      </c>
      <c r="K720" s="32">
        <v>2</v>
      </c>
      <c r="L720" s="32">
        <v>0</v>
      </c>
      <c r="M720" s="33">
        <v>0</v>
      </c>
      <c r="N720" s="17">
        <f t="shared" ref="N720:N723" si="151">MIN(D720:M720)</f>
        <v>0</v>
      </c>
      <c r="O720" s="1">
        <f t="shared" ref="O720:O723" si="152">C720-N720</f>
        <v>3</v>
      </c>
      <c r="P720" s="19">
        <f t="shared" ref="P720:P723" si="153">O720/C720</f>
        <v>1</v>
      </c>
    </row>
    <row r="721" spans="1:16" ht="9.75" customHeight="1">
      <c r="A721" s="14"/>
      <c r="B721" s="14" t="s">
        <v>44</v>
      </c>
      <c r="C721" s="14">
        <v>2</v>
      </c>
      <c r="D721" s="31">
        <v>2</v>
      </c>
      <c r="E721" s="32">
        <v>0</v>
      </c>
      <c r="F721" s="32">
        <v>2</v>
      </c>
      <c r="G721" s="32">
        <v>1</v>
      </c>
      <c r="H721" s="32">
        <v>1</v>
      </c>
      <c r="I721" s="32">
        <v>0</v>
      </c>
      <c r="J721" s="32">
        <v>0</v>
      </c>
      <c r="K721" s="32">
        <v>0</v>
      </c>
      <c r="L721" s="32">
        <v>1</v>
      </c>
      <c r="M721" s="33">
        <v>0</v>
      </c>
      <c r="N721" s="17">
        <f t="shared" si="151"/>
        <v>0</v>
      </c>
      <c r="O721" s="1">
        <f t="shared" si="152"/>
        <v>2</v>
      </c>
      <c r="P721" s="19">
        <f t="shared" si="153"/>
        <v>1</v>
      </c>
    </row>
    <row r="722" spans="1:16" ht="9.75" customHeight="1">
      <c r="A722" s="20"/>
      <c r="B722" s="21" t="s">
        <v>45</v>
      </c>
      <c r="C722" s="21">
        <f t="shared" ref="C722:M722" si="154">SUM(C706:C721)</f>
        <v>109</v>
      </c>
      <c r="D722" s="22">
        <f t="shared" si="154"/>
        <v>50</v>
      </c>
      <c r="E722" s="23">
        <f t="shared" si="154"/>
        <v>5</v>
      </c>
      <c r="F722" s="23">
        <f t="shared" si="154"/>
        <v>9</v>
      </c>
      <c r="G722" s="23">
        <f t="shared" si="154"/>
        <v>3</v>
      </c>
      <c r="H722" s="23">
        <f t="shared" si="154"/>
        <v>5</v>
      </c>
      <c r="I722" s="23">
        <f t="shared" si="154"/>
        <v>6</v>
      </c>
      <c r="J722" s="23">
        <f t="shared" si="154"/>
        <v>6</v>
      </c>
      <c r="K722" s="23">
        <f t="shared" si="154"/>
        <v>5</v>
      </c>
      <c r="L722" s="23">
        <f t="shared" si="154"/>
        <v>12</v>
      </c>
      <c r="M722" s="24">
        <f t="shared" si="154"/>
        <v>13</v>
      </c>
      <c r="N722" s="22">
        <f t="shared" si="151"/>
        <v>3</v>
      </c>
      <c r="O722" s="23">
        <f t="shared" si="152"/>
        <v>106</v>
      </c>
      <c r="P722" s="25">
        <f t="shared" si="153"/>
        <v>0.97247706422018354</v>
      </c>
    </row>
    <row r="723" spans="1:16" ht="9.75" customHeight="1">
      <c r="A723" s="15" t="s">
        <v>196</v>
      </c>
      <c r="B723" s="15" t="s">
        <v>29</v>
      </c>
      <c r="C723" s="14">
        <v>30</v>
      </c>
      <c r="D723" s="31">
        <v>22</v>
      </c>
      <c r="E723" s="32">
        <v>0</v>
      </c>
      <c r="F723" s="32">
        <v>0</v>
      </c>
      <c r="G723" s="32">
        <v>0</v>
      </c>
      <c r="H723" s="32">
        <v>0</v>
      </c>
      <c r="I723" s="32">
        <v>1</v>
      </c>
      <c r="J723" s="32">
        <v>1</v>
      </c>
      <c r="K723" s="32">
        <v>0</v>
      </c>
      <c r="L723" s="32">
        <v>0</v>
      </c>
      <c r="M723" s="33">
        <v>0</v>
      </c>
      <c r="N723" s="17">
        <f t="shared" si="151"/>
        <v>0</v>
      </c>
      <c r="O723" s="1">
        <f t="shared" si="152"/>
        <v>30</v>
      </c>
      <c r="P723" s="19">
        <f t="shared" si="153"/>
        <v>1</v>
      </c>
    </row>
    <row r="724" spans="1:16" ht="9.75" customHeight="1">
      <c r="A724" s="14"/>
      <c r="B724" s="14" t="s">
        <v>31</v>
      </c>
      <c r="C724" s="14"/>
      <c r="D724" s="17"/>
      <c r="E724" s="1"/>
      <c r="F724" s="1"/>
      <c r="G724" s="1"/>
      <c r="H724" s="1"/>
      <c r="I724" s="1"/>
      <c r="J724" s="1"/>
      <c r="K724" s="1"/>
      <c r="L724" s="1"/>
      <c r="M724" s="18"/>
      <c r="N724" s="17"/>
      <c r="O724" s="1"/>
      <c r="P724" s="19"/>
    </row>
    <row r="725" spans="1:16" ht="9.75" customHeight="1">
      <c r="A725" s="14"/>
      <c r="B725" s="14" t="s">
        <v>34</v>
      </c>
      <c r="C725" s="14"/>
      <c r="D725" s="17"/>
      <c r="E725" s="1"/>
      <c r="F725" s="1"/>
      <c r="G725" s="1"/>
      <c r="H725" s="1"/>
      <c r="I725" s="1"/>
      <c r="J725" s="1"/>
      <c r="K725" s="1"/>
      <c r="L725" s="1"/>
      <c r="M725" s="18"/>
      <c r="N725" s="17"/>
      <c r="O725" s="1"/>
      <c r="P725" s="19"/>
    </row>
    <row r="726" spans="1:16" ht="9.75" customHeight="1">
      <c r="A726" s="14"/>
      <c r="B726" s="14" t="s">
        <v>58</v>
      </c>
      <c r="C726" s="14"/>
      <c r="D726" s="17"/>
      <c r="E726" s="1"/>
      <c r="F726" s="1"/>
      <c r="G726" s="1"/>
      <c r="H726" s="1"/>
      <c r="I726" s="1"/>
      <c r="J726" s="1"/>
      <c r="K726" s="1"/>
      <c r="L726" s="1"/>
      <c r="M726" s="18"/>
      <c r="N726" s="17"/>
      <c r="O726" s="1"/>
      <c r="P726" s="19"/>
    </row>
    <row r="727" spans="1:16" ht="9.75" customHeight="1">
      <c r="A727" s="14"/>
      <c r="B727" s="14" t="s">
        <v>58</v>
      </c>
      <c r="C727" s="14"/>
      <c r="D727" s="17"/>
      <c r="E727" s="1"/>
      <c r="F727" s="1"/>
      <c r="G727" s="1"/>
      <c r="H727" s="1"/>
      <c r="I727" s="1"/>
      <c r="J727" s="1"/>
      <c r="K727" s="1"/>
      <c r="L727" s="1"/>
      <c r="M727" s="18"/>
      <c r="N727" s="17"/>
      <c r="O727" s="1"/>
      <c r="P727" s="19"/>
    </row>
    <row r="728" spans="1:16" ht="9.75" customHeight="1">
      <c r="A728" s="14"/>
      <c r="B728" s="14" t="s">
        <v>39</v>
      </c>
      <c r="C728" s="14">
        <v>3</v>
      </c>
      <c r="D728" s="31">
        <v>2</v>
      </c>
      <c r="E728" s="32">
        <v>2</v>
      </c>
      <c r="F728" s="32">
        <v>2</v>
      </c>
      <c r="G728" s="32">
        <v>2</v>
      </c>
      <c r="H728" s="32">
        <v>2</v>
      </c>
      <c r="I728" s="32">
        <v>2</v>
      </c>
      <c r="J728" s="32">
        <v>2</v>
      </c>
      <c r="K728" s="32">
        <v>2</v>
      </c>
      <c r="L728" s="32">
        <v>3</v>
      </c>
      <c r="M728" s="33">
        <v>3</v>
      </c>
      <c r="N728" s="17">
        <f>MIN(D728:M728)</f>
        <v>2</v>
      </c>
      <c r="O728" s="1">
        <f>C728-N728</f>
        <v>1</v>
      </c>
      <c r="P728" s="19">
        <f>O728/C728</f>
        <v>0.33333333333333331</v>
      </c>
    </row>
    <row r="729" spans="1:16" ht="9.75" customHeight="1">
      <c r="A729" s="14"/>
      <c r="B729" s="14" t="s">
        <v>61</v>
      </c>
      <c r="C729" s="14"/>
      <c r="D729" s="17"/>
      <c r="E729" s="1"/>
      <c r="F729" s="1"/>
      <c r="G729" s="1"/>
      <c r="H729" s="1"/>
      <c r="I729" s="1"/>
      <c r="J729" s="1"/>
      <c r="K729" s="1"/>
      <c r="L729" s="1"/>
      <c r="M729" s="18"/>
      <c r="N729" s="17"/>
      <c r="O729" s="1"/>
      <c r="P729" s="19"/>
    </row>
    <row r="730" spans="1:16" ht="9.75" customHeight="1">
      <c r="A730" s="14"/>
      <c r="B730" s="14" t="s">
        <v>61</v>
      </c>
      <c r="C730" s="14"/>
      <c r="D730" s="17"/>
      <c r="E730" s="1"/>
      <c r="F730" s="1"/>
      <c r="G730" s="1"/>
      <c r="H730" s="1"/>
      <c r="I730" s="1"/>
      <c r="J730" s="1"/>
      <c r="K730" s="1"/>
      <c r="L730" s="1"/>
      <c r="M730" s="18"/>
      <c r="N730" s="17"/>
      <c r="O730" s="1"/>
      <c r="P730" s="19"/>
    </row>
    <row r="731" spans="1:16" ht="9.75" customHeight="1">
      <c r="A731" s="14"/>
      <c r="B731" s="14" t="s">
        <v>61</v>
      </c>
      <c r="C731" s="14"/>
      <c r="D731" s="17"/>
      <c r="E731" s="1"/>
      <c r="F731" s="1"/>
      <c r="G731" s="1"/>
      <c r="H731" s="1"/>
      <c r="I731" s="1"/>
      <c r="J731" s="1"/>
      <c r="K731" s="1"/>
      <c r="L731" s="1"/>
      <c r="M731" s="18"/>
      <c r="N731" s="17"/>
      <c r="O731" s="1"/>
      <c r="P731" s="19"/>
    </row>
    <row r="732" spans="1:16" ht="9.75" customHeight="1">
      <c r="A732" s="14"/>
      <c r="B732" s="14" t="s">
        <v>61</v>
      </c>
      <c r="C732" s="14"/>
      <c r="D732" s="17"/>
      <c r="E732" s="1"/>
      <c r="F732" s="1"/>
      <c r="G732" s="1"/>
      <c r="H732" s="1"/>
      <c r="I732" s="1"/>
      <c r="J732" s="1"/>
      <c r="K732" s="1"/>
      <c r="L732" s="1"/>
      <c r="M732" s="18"/>
      <c r="N732" s="17"/>
      <c r="O732" s="1"/>
      <c r="P732" s="19"/>
    </row>
    <row r="733" spans="1:16" ht="9.75" customHeight="1">
      <c r="A733" s="14"/>
      <c r="B733" s="14" t="s">
        <v>61</v>
      </c>
      <c r="C733" s="14"/>
      <c r="D733" s="17"/>
      <c r="E733" s="1"/>
      <c r="F733" s="1"/>
      <c r="G733" s="1"/>
      <c r="H733" s="1"/>
      <c r="I733" s="1"/>
      <c r="J733" s="1"/>
      <c r="K733" s="1"/>
      <c r="L733" s="1"/>
      <c r="M733" s="18"/>
      <c r="N733" s="17"/>
      <c r="O733" s="1"/>
      <c r="P733" s="19"/>
    </row>
    <row r="734" spans="1:16" ht="9.75" customHeight="1">
      <c r="A734" s="14"/>
      <c r="B734" s="14" t="s">
        <v>61</v>
      </c>
      <c r="C734" s="14"/>
      <c r="D734" s="17"/>
      <c r="E734" s="1"/>
      <c r="F734" s="1"/>
      <c r="G734" s="1"/>
      <c r="H734" s="1"/>
      <c r="I734" s="1"/>
      <c r="J734" s="1"/>
      <c r="K734" s="1"/>
      <c r="L734" s="1"/>
      <c r="M734" s="18"/>
      <c r="N734" s="17"/>
      <c r="O734" s="1"/>
      <c r="P734" s="19"/>
    </row>
    <row r="735" spans="1:16" ht="9.75" customHeight="1">
      <c r="A735" s="14"/>
      <c r="B735" s="14" t="s">
        <v>41</v>
      </c>
      <c r="C735" s="14">
        <v>9</v>
      </c>
      <c r="D735" s="31">
        <v>8</v>
      </c>
      <c r="E735" s="32">
        <v>6</v>
      </c>
      <c r="F735" s="32">
        <v>6</v>
      </c>
      <c r="G735" s="32">
        <v>7</v>
      </c>
      <c r="H735" s="32">
        <v>6</v>
      </c>
      <c r="I735" s="32">
        <v>4</v>
      </c>
      <c r="J735" s="32">
        <v>5</v>
      </c>
      <c r="K735" s="32">
        <v>2</v>
      </c>
      <c r="L735" s="32">
        <v>2</v>
      </c>
      <c r="M735" s="33">
        <v>4</v>
      </c>
      <c r="N735" s="17">
        <f>MIN(D735:M735)</f>
        <v>2</v>
      </c>
      <c r="O735" s="1">
        <f>C735-N735</f>
        <v>7</v>
      </c>
      <c r="P735" s="19">
        <f>O735/C735</f>
        <v>0.77777777777777779</v>
      </c>
    </row>
    <row r="736" spans="1:16" ht="9.75" customHeight="1">
      <c r="A736" s="14"/>
      <c r="B736" s="14" t="s">
        <v>42</v>
      </c>
      <c r="C736" s="14"/>
      <c r="D736" s="17"/>
      <c r="E736" s="1"/>
      <c r="F736" s="1"/>
      <c r="G736" s="1"/>
      <c r="H736" s="1"/>
      <c r="I736" s="1"/>
      <c r="J736" s="1"/>
      <c r="K736" s="1"/>
      <c r="L736" s="1"/>
      <c r="M736" s="18"/>
      <c r="N736" s="17"/>
      <c r="O736" s="1"/>
      <c r="P736" s="19"/>
    </row>
    <row r="737" spans="1:16" ht="9.75" customHeight="1">
      <c r="A737" s="14"/>
      <c r="B737" s="14" t="s">
        <v>43</v>
      </c>
      <c r="C737" s="14"/>
      <c r="D737" s="17"/>
      <c r="E737" s="1"/>
      <c r="F737" s="1"/>
      <c r="G737" s="1"/>
      <c r="H737" s="1"/>
      <c r="I737" s="1"/>
      <c r="J737" s="1"/>
      <c r="K737" s="1"/>
      <c r="L737" s="1"/>
      <c r="M737" s="18"/>
      <c r="N737" s="17"/>
      <c r="O737" s="1"/>
      <c r="P737" s="19"/>
    </row>
    <row r="738" spans="1:16" ht="9.75" customHeight="1">
      <c r="A738" s="14"/>
      <c r="B738" s="14" t="s">
        <v>44</v>
      </c>
      <c r="C738" s="14">
        <v>1</v>
      </c>
      <c r="D738" s="31">
        <v>1</v>
      </c>
      <c r="E738" s="32">
        <v>1</v>
      </c>
      <c r="F738" s="32">
        <v>1</v>
      </c>
      <c r="G738" s="32">
        <v>0</v>
      </c>
      <c r="H738" s="32">
        <v>1</v>
      </c>
      <c r="I738" s="32">
        <v>1</v>
      </c>
      <c r="J738" s="32">
        <v>1</v>
      </c>
      <c r="K738" s="32">
        <v>0</v>
      </c>
      <c r="L738" s="32">
        <v>0</v>
      </c>
      <c r="M738" s="33">
        <v>1</v>
      </c>
      <c r="N738" s="17">
        <f t="shared" ref="N738:N739" si="155">MIN(D738:M738)</f>
        <v>0</v>
      </c>
      <c r="O738" s="1">
        <f t="shared" ref="O738:O739" si="156">C738-N738</f>
        <v>1</v>
      </c>
      <c r="P738" s="19">
        <f t="shared" ref="P738:P739" si="157">O738/C738</f>
        <v>1</v>
      </c>
    </row>
    <row r="739" spans="1:16" ht="9.75" customHeight="1">
      <c r="A739" s="20"/>
      <c r="B739" s="21" t="s">
        <v>45</v>
      </c>
      <c r="C739" s="21">
        <f t="shared" ref="C739:M739" si="158">SUM(C723:C738)</f>
        <v>43</v>
      </c>
      <c r="D739" s="22">
        <f t="shared" si="158"/>
        <v>33</v>
      </c>
      <c r="E739" s="23">
        <f t="shared" si="158"/>
        <v>9</v>
      </c>
      <c r="F739" s="23">
        <f t="shared" si="158"/>
        <v>9</v>
      </c>
      <c r="G739" s="23">
        <f t="shared" si="158"/>
        <v>9</v>
      </c>
      <c r="H739" s="23">
        <f t="shared" si="158"/>
        <v>9</v>
      </c>
      <c r="I739" s="23">
        <f t="shared" si="158"/>
        <v>8</v>
      </c>
      <c r="J739" s="23">
        <f t="shared" si="158"/>
        <v>9</v>
      </c>
      <c r="K739" s="23">
        <f t="shared" si="158"/>
        <v>4</v>
      </c>
      <c r="L739" s="23">
        <f t="shared" si="158"/>
        <v>5</v>
      </c>
      <c r="M739" s="24">
        <f t="shared" si="158"/>
        <v>8</v>
      </c>
      <c r="N739" s="22">
        <f t="shared" si="155"/>
        <v>4</v>
      </c>
      <c r="O739" s="23">
        <f t="shared" si="156"/>
        <v>39</v>
      </c>
      <c r="P739" s="25">
        <f t="shared" si="157"/>
        <v>0.90697674418604646</v>
      </c>
    </row>
    <row r="740" spans="1:16" ht="9.75" customHeight="1">
      <c r="A740" s="15" t="s">
        <v>278</v>
      </c>
      <c r="B740" s="15" t="s">
        <v>29</v>
      </c>
      <c r="C740" s="15"/>
      <c r="D740" s="16"/>
      <c r="E740" s="27"/>
      <c r="F740" s="27"/>
      <c r="G740" s="27"/>
      <c r="H740" s="27"/>
      <c r="I740" s="27"/>
      <c r="J740" s="27"/>
      <c r="K740" s="27"/>
      <c r="L740" s="27"/>
      <c r="M740" s="28"/>
      <c r="N740" s="16"/>
      <c r="O740" s="27"/>
      <c r="P740" s="29"/>
    </row>
    <row r="741" spans="1:16" ht="9.75" customHeight="1">
      <c r="A741" s="14"/>
      <c r="B741" s="14" t="s">
        <v>31</v>
      </c>
      <c r="C741" s="14"/>
      <c r="D741" s="17"/>
      <c r="E741" s="1"/>
      <c r="F741" s="1"/>
      <c r="G741" s="1"/>
      <c r="H741" s="1"/>
      <c r="I741" s="1"/>
      <c r="J741" s="1"/>
      <c r="K741" s="1"/>
      <c r="L741" s="1"/>
      <c r="M741" s="18"/>
      <c r="N741" s="17"/>
      <c r="O741" s="1"/>
      <c r="P741" s="19"/>
    </row>
    <row r="742" spans="1:16" ht="9.75" customHeight="1">
      <c r="A742" s="14"/>
      <c r="B742" s="14" t="s">
        <v>34</v>
      </c>
      <c r="C742" s="14"/>
      <c r="D742" s="17"/>
      <c r="E742" s="1"/>
      <c r="F742" s="1"/>
      <c r="G742" s="1"/>
      <c r="H742" s="1"/>
      <c r="I742" s="1"/>
      <c r="J742" s="1"/>
      <c r="K742" s="1"/>
      <c r="L742" s="1"/>
      <c r="M742" s="18"/>
      <c r="N742" s="17"/>
      <c r="O742" s="1"/>
      <c r="P742" s="19"/>
    </row>
    <row r="743" spans="1:16" ht="9.75" customHeight="1">
      <c r="A743" s="14"/>
      <c r="B743" s="14" t="s">
        <v>58</v>
      </c>
      <c r="C743" s="14"/>
      <c r="D743" s="17"/>
      <c r="E743" s="1"/>
      <c r="F743" s="1"/>
      <c r="G743" s="1"/>
      <c r="H743" s="1"/>
      <c r="I743" s="1"/>
      <c r="J743" s="1"/>
      <c r="K743" s="1"/>
      <c r="L743" s="1"/>
      <c r="M743" s="18"/>
      <c r="N743" s="17"/>
      <c r="O743" s="1"/>
      <c r="P743" s="19"/>
    </row>
    <row r="744" spans="1:16" ht="9.75" customHeight="1">
      <c r="A744" s="14"/>
      <c r="B744" s="14" t="s">
        <v>58</v>
      </c>
      <c r="C744" s="14"/>
      <c r="D744" s="17"/>
      <c r="E744" s="1"/>
      <c r="F744" s="1"/>
      <c r="G744" s="1"/>
      <c r="H744" s="1"/>
      <c r="I744" s="1"/>
      <c r="J744" s="1"/>
      <c r="K744" s="1"/>
      <c r="L744" s="1"/>
      <c r="M744" s="18"/>
      <c r="N744" s="17"/>
      <c r="O744" s="1"/>
      <c r="P744" s="19"/>
    </row>
    <row r="745" spans="1:16" ht="9.75" customHeight="1">
      <c r="A745" s="14"/>
      <c r="B745" s="14" t="s">
        <v>39</v>
      </c>
      <c r="C745" s="14"/>
      <c r="D745" s="17"/>
      <c r="E745" s="1"/>
      <c r="F745" s="1"/>
      <c r="G745" s="1"/>
      <c r="H745" s="1"/>
      <c r="I745" s="1"/>
      <c r="J745" s="1"/>
      <c r="K745" s="1"/>
      <c r="L745" s="1"/>
      <c r="M745" s="18"/>
      <c r="N745" s="17"/>
      <c r="O745" s="1"/>
      <c r="P745" s="19"/>
    </row>
    <row r="746" spans="1:16" ht="9.75" customHeight="1">
      <c r="A746" s="14"/>
      <c r="B746" s="14" t="s">
        <v>61</v>
      </c>
      <c r="C746" s="14"/>
      <c r="D746" s="17"/>
      <c r="E746" s="1"/>
      <c r="F746" s="1"/>
      <c r="G746" s="1"/>
      <c r="H746" s="1"/>
      <c r="I746" s="1"/>
      <c r="J746" s="1"/>
      <c r="K746" s="1"/>
      <c r="L746" s="1"/>
      <c r="M746" s="18"/>
      <c r="N746" s="17"/>
      <c r="O746" s="1"/>
      <c r="P746" s="19"/>
    </row>
    <row r="747" spans="1:16" ht="9.75" customHeight="1">
      <c r="A747" s="14"/>
      <c r="B747" s="14" t="s">
        <v>61</v>
      </c>
      <c r="C747" s="14"/>
      <c r="D747" s="17"/>
      <c r="E747" s="1"/>
      <c r="F747" s="1"/>
      <c r="G747" s="1"/>
      <c r="H747" s="1"/>
      <c r="I747" s="1"/>
      <c r="J747" s="1"/>
      <c r="K747" s="1"/>
      <c r="L747" s="1"/>
      <c r="M747" s="18"/>
      <c r="N747" s="17"/>
      <c r="O747" s="1"/>
      <c r="P747" s="19"/>
    </row>
    <row r="748" spans="1:16" ht="9.75" customHeight="1">
      <c r="A748" s="14"/>
      <c r="B748" s="14" t="s">
        <v>61</v>
      </c>
      <c r="C748" s="14"/>
      <c r="D748" s="17"/>
      <c r="E748" s="1"/>
      <c r="F748" s="1"/>
      <c r="G748" s="1"/>
      <c r="H748" s="1"/>
      <c r="I748" s="1"/>
      <c r="J748" s="1"/>
      <c r="K748" s="1"/>
      <c r="L748" s="1"/>
      <c r="M748" s="18"/>
      <c r="N748" s="17"/>
      <c r="O748" s="1"/>
      <c r="P748" s="19"/>
    </row>
    <row r="749" spans="1:16" ht="9.75" customHeight="1">
      <c r="A749" s="14"/>
      <c r="B749" s="14" t="s">
        <v>61</v>
      </c>
      <c r="C749" s="14"/>
      <c r="D749" s="17"/>
      <c r="E749" s="1"/>
      <c r="F749" s="1"/>
      <c r="G749" s="1"/>
      <c r="H749" s="1"/>
      <c r="I749" s="1"/>
      <c r="J749" s="1"/>
      <c r="K749" s="1"/>
      <c r="L749" s="1"/>
      <c r="M749" s="18"/>
      <c r="N749" s="17"/>
      <c r="O749" s="1"/>
      <c r="P749" s="19"/>
    </row>
    <row r="750" spans="1:16" ht="9.75" customHeight="1">
      <c r="A750" s="14"/>
      <c r="B750" s="14" t="s">
        <v>61</v>
      </c>
      <c r="C750" s="14"/>
      <c r="D750" s="17"/>
      <c r="E750" s="1"/>
      <c r="F750" s="1"/>
      <c r="G750" s="1"/>
      <c r="H750" s="1"/>
      <c r="I750" s="1"/>
      <c r="J750" s="1"/>
      <c r="K750" s="1"/>
      <c r="L750" s="1"/>
      <c r="M750" s="18"/>
      <c r="N750" s="17"/>
      <c r="O750" s="1"/>
      <c r="P750" s="19"/>
    </row>
    <row r="751" spans="1:16" ht="9.75" customHeight="1">
      <c r="A751" s="14"/>
      <c r="B751" s="14" t="s">
        <v>61</v>
      </c>
      <c r="C751" s="14"/>
      <c r="D751" s="17"/>
      <c r="E751" s="1"/>
      <c r="F751" s="1"/>
      <c r="G751" s="1"/>
      <c r="H751" s="1"/>
      <c r="I751" s="1"/>
      <c r="J751" s="1"/>
      <c r="K751" s="1"/>
      <c r="L751" s="1"/>
      <c r="M751" s="18"/>
      <c r="N751" s="17"/>
      <c r="O751" s="1"/>
      <c r="P751" s="19"/>
    </row>
    <row r="752" spans="1:16" ht="9.75" customHeight="1">
      <c r="A752" s="14"/>
      <c r="B752" s="14" t="s">
        <v>41</v>
      </c>
      <c r="C752" s="14">
        <v>2</v>
      </c>
      <c r="D752" s="31">
        <v>2</v>
      </c>
      <c r="E752" s="32">
        <v>2</v>
      </c>
      <c r="F752" s="32">
        <v>2</v>
      </c>
      <c r="G752" s="32">
        <v>2</v>
      </c>
      <c r="H752" s="32">
        <v>1</v>
      </c>
      <c r="I752" s="32">
        <v>1</v>
      </c>
      <c r="J752" s="32">
        <v>1</v>
      </c>
      <c r="K752" s="32">
        <v>1</v>
      </c>
      <c r="L752" s="32">
        <v>1</v>
      </c>
      <c r="M752" s="33">
        <v>1</v>
      </c>
      <c r="N752" s="17">
        <f>MIN(D752:M752)</f>
        <v>1</v>
      </c>
      <c r="O752" s="1">
        <f>C752-N752</f>
        <v>1</v>
      </c>
      <c r="P752" s="19">
        <f>O752/C752</f>
        <v>0.5</v>
      </c>
    </row>
    <row r="753" spans="1:16" ht="9.75" customHeight="1">
      <c r="A753" s="14"/>
      <c r="B753" s="14" t="s">
        <v>42</v>
      </c>
      <c r="C753" s="14"/>
      <c r="D753" s="17"/>
      <c r="E753" s="1"/>
      <c r="F753" s="1"/>
      <c r="G753" s="1"/>
      <c r="H753" s="1"/>
      <c r="I753" s="1"/>
      <c r="J753" s="1"/>
      <c r="K753" s="1"/>
      <c r="L753" s="1"/>
      <c r="M753" s="18"/>
      <c r="N753" s="17"/>
      <c r="O753" s="1"/>
      <c r="P753" s="19"/>
    </row>
    <row r="754" spans="1:16" ht="9.75" customHeight="1">
      <c r="A754" s="14"/>
      <c r="B754" s="14" t="s">
        <v>43</v>
      </c>
      <c r="C754" s="14"/>
      <c r="D754" s="17"/>
      <c r="E754" s="1"/>
      <c r="F754" s="1"/>
      <c r="G754" s="1"/>
      <c r="H754" s="1"/>
      <c r="I754" s="1"/>
      <c r="J754" s="1"/>
      <c r="K754" s="1"/>
      <c r="L754" s="1"/>
      <c r="M754" s="18"/>
      <c r="N754" s="17"/>
      <c r="O754" s="1"/>
      <c r="P754" s="19"/>
    </row>
    <row r="755" spans="1:16" ht="9.75" customHeight="1">
      <c r="A755" s="14"/>
      <c r="B755" s="14" t="s">
        <v>44</v>
      </c>
      <c r="C755" s="14">
        <v>2</v>
      </c>
      <c r="D755" s="31">
        <v>1</v>
      </c>
      <c r="E755" s="32">
        <v>1</v>
      </c>
      <c r="F755" s="32">
        <v>1</v>
      </c>
      <c r="G755" s="32">
        <v>1</v>
      </c>
      <c r="H755" s="32">
        <v>2</v>
      </c>
      <c r="I755" s="32">
        <v>2</v>
      </c>
      <c r="J755" s="32">
        <v>2</v>
      </c>
      <c r="K755" s="32">
        <v>0</v>
      </c>
      <c r="L755" s="32">
        <v>1</v>
      </c>
      <c r="M755" s="33">
        <v>1</v>
      </c>
      <c r="N755" s="17">
        <f t="shared" ref="N755:N756" si="159">MIN(D755:M755)</f>
        <v>0</v>
      </c>
      <c r="O755" s="1">
        <f t="shared" ref="O755:O756" si="160">C755-N755</f>
        <v>2</v>
      </c>
      <c r="P755" s="19">
        <f t="shared" ref="P755:P756" si="161">O755/C755</f>
        <v>1</v>
      </c>
    </row>
    <row r="756" spans="1:16" ht="9.75" customHeight="1">
      <c r="A756" s="20"/>
      <c r="B756" s="21" t="s">
        <v>45</v>
      </c>
      <c r="C756" s="21">
        <f t="shared" ref="C756:M756" si="162">SUM(C740:C755)</f>
        <v>4</v>
      </c>
      <c r="D756" s="22">
        <f t="shared" si="162"/>
        <v>3</v>
      </c>
      <c r="E756" s="23">
        <f t="shared" si="162"/>
        <v>3</v>
      </c>
      <c r="F756" s="23">
        <f t="shared" si="162"/>
        <v>3</v>
      </c>
      <c r="G756" s="23">
        <f t="shared" si="162"/>
        <v>3</v>
      </c>
      <c r="H756" s="23">
        <f t="shared" si="162"/>
        <v>3</v>
      </c>
      <c r="I756" s="23">
        <f t="shared" si="162"/>
        <v>3</v>
      </c>
      <c r="J756" s="23">
        <f t="shared" si="162"/>
        <v>3</v>
      </c>
      <c r="K756" s="23">
        <f t="shared" si="162"/>
        <v>1</v>
      </c>
      <c r="L756" s="23">
        <f t="shared" si="162"/>
        <v>2</v>
      </c>
      <c r="M756" s="24">
        <f t="shared" si="162"/>
        <v>2</v>
      </c>
      <c r="N756" s="22">
        <f t="shared" si="159"/>
        <v>1</v>
      </c>
      <c r="O756" s="23">
        <f t="shared" si="160"/>
        <v>3</v>
      </c>
      <c r="P756" s="25">
        <f t="shared" si="161"/>
        <v>0.75</v>
      </c>
    </row>
    <row r="757" spans="1:16" ht="9.75" customHeight="1">
      <c r="A757" s="15" t="s">
        <v>223</v>
      </c>
      <c r="B757" s="15" t="s">
        <v>29</v>
      </c>
      <c r="C757" s="15"/>
      <c r="D757" s="16"/>
      <c r="E757" s="27"/>
      <c r="F757" s="27"/>
      <c r="G757" s="27"/>
      <c r="H757" s="27"/>
      <c r="I757" s="27"/>
      <c r="J757" s="27"/>
      <c r="K757" s="27"/>
      <c r="L757" s="27"/>
      <c r="M757" s="28"/>
      <c r="N757" s="16"/>
      <c r="O757" s="27"/>
      <c r="P757" s="29"/>
    </row>
    <row r="758" spans="1:16" ht="9.75" customHeight="1">
      <c r="A758" s="14"/>
      <c r="B758" s="14" t="s">
        <v>31</v>
      </c>
      <c r="C758" s="14"/>
      <c r="D758" s="17"/>
      <c r="E758" s="1"/>
      <c r="F758" s="1"/>
      <c r="G758" s="1"/>
      <c r="H758" s="1"/>
      <c r="I758" s="1"/>
      <c r="J758" s="1"/>
      <c r="K758" s="1"/>
      <c r="L758" s="1"/>
      <c r="M758" s="18"/>
      <c r="N758" s="17"/>
      <c r="O758" s="1"/>
      <c r="P758" s="19"/>
    </row>
    <row r="759" spans="1:16" ht="9.75" customHeight="1">
      <c r="A759" s="14"/>
      <c r="B759" s="14" t="s">
        <v>34</v>
      </c>
      <c r="C759" s="30">
        <v>228</v>
      </c>
      <c r="D759" s="31">
        <v>19</v>
      </c>
      <c r="E759" s="32">
        <v>13</v>
      </c>
      <c r="F759" s="32">
        <v>13</v>
      </c>
      <c r="G759" s="32">
        <v>13</v>
      </c>
      <c r="H759" s="32">
        <v>12</v>
      </c>
      <c r="I759" s="32">
        <v>1</v>
      </c>
      <c r="J759" s="32">
        <v>1</v>
      </c>
      <c r="K759" s="32">
        <v>0</v>
      </c>
      <c r="L759" s="32">
        <v>1</v>
      </c>
      <c r="M759" s="33">
        <v>0</v>
      </c>
      <c r="N759" s="17">
        <f>MIN(D759:M759)</f>
        <v>0</v>
      </c>
      <c r="O759" s="1">
        <f>C759-N759</f>
        <v>228</v>
      </c>
      <c r="P759" s="19">
        <f>O759/C759</f>
        <v>1</v>
      </c>
    </row>
    <row r="760" spans="1:16" ht="9.75" customHeight="1">
      <c r="A760" s="14"/>
      <c r="B760" s="14" t="s">
        <v>58</v>
      </c>
      <c r="C760" s="14"/>
      <c r="D760" s="17"/>
      <c r="E760" s="1"/>
      <c r="F760" s="1"/>
      <c r="G760" s="1"/>
      <c r="H760" s="1"/>
      <c r="I760" s="1"/>
      <c r="J760" s="1"/>
      <c r="K760" s="1"/>
      <c r="L760" s="1"/>
      <c r="M760" s="18"/>
      <c r="N760" s="17"/>
      <c r="O760" s="1"/>
      <c r="P760" s="19"/>
    </row>
    <row r="761" spans="1:16" ht="9.75" customHeight="1">
      <c r="A761" s="14"/>
      <c r="B761" s="14" t="s">
        <v>58</v>
      </c>
      <c r="C761" s="14"/>
      <c r="D761" s="17"/>
      <c r="E761" s="1"/>
      <c r="F761" s="1"/>
      <c r="G761" s="1"/>
      <c r="H761" s="1"/>
      <c r="I761" s="1"/>
      <c r="J761" s="1"/>
      <c r="K761" s="1"/>
      <c r="L761" s="1"/>
      <c r="M761" s="18"/>
      <c r="N761" s="17"/>
      <c r="O761" s="1"/>
      <c r="P761" s="19"/>
    </row>
    <row r="762" spans="1:16" ht="9.75" customHeight="1">
      <c r="A762" s="14"/>
      <c r="B762" s="14" t="s">
        <v>39</v>
      </c>
      <c r="C762" s="14"/>
      <c r="D762" s="17"/>
      <c r="E762" s="1"/>
      <c r="F762" s="1"/>
      <c r="G762" s="1"/>
      <c r="H762" s="1"/>
      <c r="I762" s="1"/>
      <c r="J762" s="1"/>
      <c r="K762" s="1"/>
      <c r="L762" s="1"/>
      <c r="M762" s="18"/>
      <c r="N762" s="17"/>
      <c r="O762" s="1"/>
      <c r="P762" s="19"/>
    </row>
    <row r="763" spans="1:16" ht="9.75" customHeight="1">
      <c r="A763" s="14"/>
      <c r="B763" s="14" t="s">
        <v>61</v>
      </c>
      <c r="C763" s="30"/>
      <c r="D763" s="31"/>
      <c r="E763" s="32"/>
      <c r="F763" s="32"/>
      <c r="G763" s="32"/>
      <c r="H763" s="32"/>
      <c r="I763" s="32"/>
      <c r="J763" s="32"/>
      <c r="K763" s="32"/>
      <c r="L763" s="32"/>
      <c r="M763" s="33"/>
      <c r="N763" s="17"/>
      <c r="O763" s="1"/>
      <c r="P763" s="19"/>
    </row>
    <row r="764" spans="1:16" ht="9.75" customHeight="1">
      <c r="A764" s="14"/>
      <c r="B764" s="14" t="s">
        <v>61</v>
      </c>
      <c r="C764" s="14"/>
      <c r="D764" s="17"/>
      <c r="E764" s="1"/>
      <c r="F764" s="1"/>
      <c r="G764" s="1"/>
      <c r="H764" s="1"/>
      <c r="I764" s="1"/>
      <c r="J764" s="1"/>
      <c r="K764" s="1"/>
      <c r="L764" s="1"/>
      <c r="M764" s="18"/>
      <c r="N764" s="17"/>
      <c r="O764" s="1"/>
      <c r="P764" s="19"/>
    </row>
    <row r="765" spans="1:16" ht="9.75" customHeight="1">
      <c r="A765" s="14"/>
      <c r="B765" s="14" t="s">
        <v>61</v>
      </c>
      <c r="C765" s="14"/>
      <c r="D765" s="17"/>
      <c r="E765" s="1"/>
      <c r="F765" s="1"/>
      <c r="G765" s="1"/>
      <c r="H765" s="1"/>
      <c r="I765" s="1"/>
      <c r="J765" s="1"/>
      <c r="K765" s="1"/>
      <c r="L765" s="1"/>
      <c r="M765" s="18"/>
      <c r="N765" s="17"/>
      <c r="O765" s="1"/>
      <c r="P765" s="19"/>
    </row>
    <row r="766" spans="1:16" ht="9.75" customHeight="1">
      <c r="A766" s="14"/>
      <c r="B766" s="14" t="s">
        <v>61</v>
      </c>
      <c r="C766" s="14"/>
      <c r="D766" s="17"/>
      <c r="E766" s="1"/>
      <c r="F766" s="1"/>
      <c r="G766" s="1"/>
      <c r="H766" s="1"/>
      <c r="I766" s="1"/>
      <c r="J766" s="1"/>
      <c r="K766" s="1"/>
      <c r="L766" s="1"/>
      <c r="M766" s="18"/>
      <c r="N766" s="17"/>
      <c r="O766" s="1"/>
      <c r="P766" s="19"/>
    </row>
    <row r="767" spans="1:16" ht="9.75" customHeight="1">
      <c r="A767" s="14"/>
      <c r="B767" s="14" t="s">
        <v>61</v>
      </c>
      <c r="C767" s="14"/>
      <c r="D767" s="17"/>
      <c r="E767" s="1"/>
      <c r="F767" s="1"/>
      <c r="G767" s="1"/>
      <c r="H767" s="1"/>
      <c r="I767" s="1"/>
      <c r="J767" s="1"/>
      <c r="K767" s="1"/>
      <c r="L767" s="1"/>
      <c r="M767" s="18"/>
      <c r="N767" s="17"/>
      <c r="O767" s="1"/>
      <c r="P767" s="19"/>
    </row>
    <row r="768" spans="1:16" ht="9.75" customHeight="1">
      <c r="A768" s="14"/>
      <c r="B768" s="30" t="s">
        <v>497</v>
      </c>
      <c r="C768" s="30">
        <v>2</v>
      </c>
      <c r="D768" s="31">
        <v>1</v>
      </c>
      <c r="E768" s="32">
        <v>2</v>
      </c>
      <c r="F768" s="32">
        <v>0</v>
      </c>
      <c r="G768" s="32">
        <v>0</v>
      </c>
      <c r="H768" s="32">
        <v>0</v>
      </c>
      <c r="I768" s="32">
        <v>0</v>
      </c>
      <c r="J768" s="32">
        <v>0</v>
      </c>
      <c r="K768" s="32">
        <v>0</v>
      </c>
      <c r="L768" s="32">
        <v>1</v>
      </c>
      <c r="M768" s="33">
        <v>0</v>
      </c>
      <c r="N768" s="17">
        <f>MIN(D768:M768)</f>
        <v>0</v>
      </c>
      <c r="O768" s="1">
        <f>C768-N768</f>
        <v>2</v>
      </c>
      <c r="P768" s="19">
        <f>O768/C768</f>
        <v>1</v>
      </c>
    </row>
    <row r="769" spans="1:16" ht="9.75" customHeight="1">
      <c r="A769" s="14"/>
      <c r="B769" s="14" t="s">
        <v>41</v>
      </c>
      <c r="C769" s="14"/>
      <c r="D769" s="17"/>
      <c r="E769" s="1"/>
      <c r="F769" s="1"/>
      <c r="G769" s="1"/>
      <c r="H769" s="1"/>
      <c r="I769" s="1"/>
      <c r="J769" s="1"/>
      <c r="K769" s="1"/>
      <c r="L769" s="1"/>
      <c r="M769" s="18"/>
      <c r="N769" s="17"/>
      <c r="O769" s="1"/>
      <c r="P769" s="19"/>
    </row>
    <row r="770" spans="1:16" ht="9.75" customHeight="1">
      <c r="A770" s="14"/>
      <c r="B770" s="14" t="s">
        <v>42</v>
      </c>
      <c r="C770" s="30">
        <v>6</v>
      </c>
      <c r="D770" s="31">
        <v>0</v>
      </c>
      <c r="E770" s="32">
        <v>0</v>
      </c>
      <c r="F770" s="32">
        <v>0</v>
      </c>
      <c r="G770" s="32">
        <v>0</v>
      </c>
      <c r="H770" s="32">
        <v>0</v>
      </c>
      <c r="I770" s="32">
        <v>0</v>
      </c>
      <c r="J770" s="32">
        <v>0</v>
      </c>
      <c r="K770" s="32">
        <v>0</v>
      </c>
      <c r="L770" s="32">
        <v>0</v>
      </c>
      <c r="M770" s="33">
        <v>0</v>
      </c>
      <c r="N770" s="17">
        <f>MIN(D770:M770)</f>
        <v>0</v>
      </c>
      <c r="O770" s="1">
        <f>C770-N770</f>
        <v>6</v>
      </c>
      <c r="P770" s="19">
        <f>O770/C770</f>
        <v>1</v>
      </c>
    </row>
    <row r="771" spans="1:16" ht="9.75" customHeight="1">
      <c r="A771" s="14"/>
      <c r="B771" s="14" t="s">
        <v>43</v>
      </c>
      <c r="C771" s="14"/>
      <c r="D771" s="17"/>
      <c r="E771" s="1"/>
      <c r="F771" s="1"/>
      <c r="G771" s="1"/>
      <c r="H771" s="1"/>
      <c r="I771" s="1"/>
      <c r="J771" s="1"/>
      <c r="K771" s="1"/>
      <c r="L771" s="1"/>
      <c r="M771" s="18"/>
      <c r="N771" s="17"/>
      <c r="O771" s="1"/>
      <c r="P771" s="19"/>
    </row>
    <row r="772" spans="1:16" ht="9.75" customHeight="1">
      <c r="A772" s="14"/>
      <c r="B772" s="14" t="s">
        <v>44</v>
      </c>
      <c r="C772" s="14"/>
      <c r="D772" s="17"/>
      <c r="E772" s="1"/>
      <c r="F772" s="1"/>
      <c r="G772" s="1"/>
      <c r="H772" s="1"/>
      <c r="I772" s="1"/>
      <c r="J772" s="1"/>
      <c r="K772" s="1"/>
      <c r="L772" s="1"/>
      <c r="M772" s="18"/>
      <c r="N772" s="17"/>
      <c r="O772" s="1"/>
      <c r="P772" s="19"/>
    </row>
    <row r="773" spans="1:16" ht="9.75" customHeight="1">
      <c r="A773" s="20"/>
      <c r="B773" s="21" t="s">
        <v>45</v>
      </c>
      <c r="C773" s="21">
        <f t="shared" ref="C773:M773" si="163">SUM(C757:C772)</f>
        <v>236</v>
      </c>
      <c r="D773" s="22">
        <f t="shared" si="163"/>
        <v>20</v>
      </c>
      <c r="E773" s="23">
        <f t="shared" si="163"/>
        <v>15</v>
      </c>
      <c r="F773" s="23">
        <f t="shared" si="163"/>
        <v>13</v>
      </c>
      <c r="G773" s="23">
        <f t="shared" si="163"/>
        <v>13</v>
      </c>
      <c r="H773" s="23">
        <f t="shared" si="163"/>
        <v>12</v>
      </c>
      <c r="I773" s="23">
        <f t="shared" si="163"/>
        <v>1</v>
      </c>
      <c r="J773" s="23">
        <f t="shared" si="163"/>
        <v>1</v>
      </c>
      <c r="K773" s="23">
        <f t="shared" si="163"/>
        <v>0</v>
      </c>
      <c r="L773" s="23">
        <f t="shared" si="163"/>
        <v>2</v>
      </c>
      <c r="M773" s="24">
        <f t="shared" si="163"/>
        <v>0</v>
      </c>
      <c r="N773" s="22">
        <f>MIN(D773:M773)</f>
        <v>0</v>
      </c>
      <c r="O773" s="23">
        <f>C773-N773</f>
        <v>236</v>
      </c>
      <c r="P773" s="25">
        <f>O773/C773</f>
        <v>1</v>
      </c>
    </row>
    <row r="774" spans="1:16" ht="9.75" customHeight="1">
      <c r="A774" s="15" t="s">
        <v>235</v>
      </c>
      <c r="B774" s="15" t="s">
        <v>29</v>
      </c>
      <c r="C774" s="15"/>
      <c r="D774" s="16"/>
      <c r="E774" s="27"/>
      <c r="F774" s="27"/>
      <c r="G774" s="27"/>
      <c r="H774" s="27"/>
      <c r="I774" s="27"/>
      <c r="J774" s="27"/>
      <c r="K774" s="27"/>
      <c r="L774" s="27"/>
      <c r="M774" s="28"/>
      <c r="N774" s="16"/>
      <c r="O774" s="27"/>
      <c r="P774" s="29"/>
    </row>
    <row r="775" spans="1:16" ht="9.75" customHeight="1">
      <c r="A775" s="14"/>
      <c r="B775" s="14" t="s">
        <v>31</v>
      </c>
      <c r="C775" s="14"/>
      <c r="D775" s="17"/>
      <c r="E775" s="1"/>
      <c r="F775" s="1"/>
      <c r="G775" s="1"/>
      <c r="H775" s="1"/>
      <c r="I775" s="1"/>
      <c r="J775" s="1"/>
      <c r="K775" s="1"/>
      <c r="L775" s="1"/>
      <c r="M775" s="18"/>
      <c r="N775" s="17"/>
      <c r="O775" s="1"/>
      <c r="P775" s="19"/>
    </row>
    <row r="776" spans="1:16" ht="9.75" customHeight="1">
      <c r="A776" s="14"/>
      <c r="B776" s="14" t="s">
        <v>34</v>
      </c>
      <c r="C776" s="30">
        <v>168</v>
      </c>
      <c r="D776" s="31">
        <v>43</v>
      </c>
      <c r="E776" s="32">
        <v>32</v>
      </c>
      <c r="F776" s="32">
        <v>0</v>
      </c>
      <c r="G776" s="32">
        <v>0</v>
      </c>
      <c r="H776" s="32">
        <v>0</v>
      </c>
      <c r="I776" s="32">
        <v>0</v>
      </c>
      <c r="J776" s="32">
        <v>0</v>
      </c>
      <c r="K776" s="32">
        <v>0</v>
      </c>
      <c r="L776" s="32">
        <v>1</v>
      </c>
      <c r="M776" s="33">
        <v>0</v>
      </c>
      <c r="N776" s="17">
        <f>MIN(D776:M776)</f>
        <v>0</v>
      </c>
      <c r="O776" s="1">
        <f>C776-N776</f>
        <v>168</v>
      </c>
      <c r="P776" s="19">
        <f>O776/C776</f>
        <v>1</v>
      </c>
    </row>
    <row r="777" spans="1:16" ht="9.75" customHeight="1">
      <c r="A777" s="14"/>
      <c r="B777" s="14" t="s">
        <v>58</v>
      </c>
      <c r="C777" s="14"/>
      <c r="D777" s="17"/>
      <c r="E777" s="1"/>
      <c r="F777" s="1"/>
      <c r="G777" s="1"/>
      <c r="H777" s="1"/>
      <c r="I777" s="1"/>
      <c r="J777" s="1"/>
      <c r="K777" s="1"/>
      <c r="L777" s="1"/>
      <c r="M777" s="18"/>
      <c r="N777" s="17"/>
      <c r="O777" s="1"/>
      <c r="P777" s="19"/>
    </row>
    <row r="778" spans="1:16" ht="9.75" customHeight="1">
      <c r="A778" s="14"/>
      <c r="B778" s="14" t="s">
        <v>58</v>
      </c>
      <c r="C778" s="14"/>
      <c r="D778" s="17"/>
      <c r="E778" s="1"/>
      <c r="F778" s="1"/>
      <c r="G778" s="1"/>
      <c r="H778" s="1"/>
      <c r="I778" s="1"/>
      <c r="J778" s="1"/>
      <c r="K778" s="1"/>
      <c r="L778" s="1"/>
      <c r="M778" s="18"/>
      <c r="N778" s="17"/>
      <c r="O778" s="1"/>
      <c r="P778" s="19"/>
    </row>
    <row r="779" spans="1:16" ht="9.75" customHeight="1">
      <c r="A779" s="14"/>
      <c r="B779" s="14" t="s">
        <v>39</v>
      </c>
      <c r="C779" s="30">
        <v>5</v>
      </c>
      <c r="D779" s="31">
        <v>2</v>
      </c>
      <c r="E779" s="32">
        <v>2</v>
      </c>
      <c r="F779" s="32">
        <v>2</v>
      </c>
      <c r="G779" s="32">
        <v>2</v>
      </c>
      <c r="H779" s="32">
        <v>2</v>
      </c>
      <c r="I779" s="32">
        <v>1</v>
      </c>
      <c r="J779" s="32">
        <v>1</v>
      </c>
      <c r="K779" s="32">
        <v>1</v>
      </c>
      <c r="L779" s="32">
        <v>2</v>
      </c>
      <c r="M779" s="33">
        <v>2</v>
      </c>
      <c r="N779" s="110">
        <f>MIN(D779:M779)</f>
        <v>1</v>
      </c>
      <c r="O779" s="182">
        <f>C779-N779</f>
        <v>4</v>
      </c>
      <c r="P779" s="19">
        <f>O779/C779</f>
        <v>0.8</v>
      </c>
    </row>
    <row r="780" spans="1:16" ht="9.75" customHeight="1">
      <c r="A780" s="14"/>
      <c r="B780" s="14" t="s">
        <v>498</v>
      </c>
      <c r="C780" s="30">
        <v>1</v>
      </c>
      <c r="D780" s="31">
        <v>1</v>
      </c>
      <c r="E780" s="32">
        <v>1</v>
      </c>
      <c r="F780" s="32">
        <v>1</v>
      </c>
      <c r="G780" s="32">
        <v>1</v>
      </c>
      <c r="H780" s="32">
        <v>1</v>
      </c>
      <c r="I780" s="32">
        <v>0</v>
      </c>
      <c r="J780" s="32">
        <v>0</v>
      </c>
      <c r="K780" s="32">
        <v>0</v>
      </c>
      <c r="L780" s="32">
        <v>0</v>
      </c>
      <c r="M780" s="33">
        <v>1</v>
      </c>
      <c r="N780" s="17">
        <f>MIN(D780:M780)</f>
        <v>0</v>
      </c>
      <c r="O780" s="1">
        <f>C780-N780</f>
        <v>1</v>
      </c>
      <c r="P780" s="19">
        <f>O780/C780</f>
        <v>1</v>
      </c>
    </row>
    <row r="781" spans="1:16" ht="9.75" customHeight="1">
      <c r="A781" s="14"/>
      <c r="B781" s="30" t="s">
        <v>60</v>
      </c>
      <c r="C781" s="30">
        <v>10</v>
      </c>
      <c r="D781" s="31">
        <v>9</v>
      </c>
      <c r="E781" s="32">
        <v>8</v>
      </c>
      <c r="F781" s="32">
        <v>6</v>
      </c>
      <c r="G781" s="32">
        <v>5</v>
      </c>
      <c r="H781" s="32">
        <v>5</v>
      </c>
      <c r="I781" s="32">
        <v>1</v>
      </c>
      <c r="J781" s="32">
        <v>0</v>
      </c>
      <c r="K781" s="32">
        <v>0</v>
      </c>
      <c r="L781" s="32">
        <v>1</v>
      </c>
      <c r="M781" s="33">
        <v>1</v>
      </c>
      <c r="N781" s="110">
        <f>MIN(D781:M781)</f>
        <v>0</v>
      </c>
      <c r="O781" s="182">
        <f>C781-N781</f>
        <v>10</v>
      </c>
      <c r="P781" s="19">
        <f>O781/C781</f>
        <v>1</v>
      </c>
    </row>
    <row r="782" spans="1:16" ht="9.75" customHeight="1">
      <c r="A782" s="14"/>
      <c r="B782" s="14" t="s">
        <v>499</v>
      </c>
      <c r="C782" s="14"/>
      <c r="D782" s="31"/>
      <c r="E782" s="32"/>
      <c r="F782" s="32"/>
      <c r="G782" s="32"/>
      <c r="H782" s="32"/>
      <c r="I782" s="32"/>
      <c r="J782" s="32"/>
      <c r="K782" s="32"/>
      <c r="L782" s="32"/>
      <c r="M782" s="33"/>
      <c r="N782" s="17"/>
      <c r="O782" s="1"/>
      <c r="P782" s="19"/>
    </row>
    <row r="783" spans="1:16" ht="9.75" customHeight="1">
      <c r="A783" s="14"/>
      <c r="B783" s="30" t="s">
        <v>500</v>
      </c>
      <c r="C783" s="30">
        <v>3</v>
      </c>
      <c r="D783" s="31">
        <v>2</v>
      </c>
      <c r="E783" s="32">
        <v>1</v>
      </c>
      <c r="F783" s="32">
        <v>0</v>
      </c>
      <c r="G783" s="32">
        <v>0</v>
      </c>
      <c r="H783" s="32">
        <v>0</v>
      </c>
      <c r="I783" s="32">
        <v>0</v>
      </c>
      <c r="J783" s="32">
        <v>0</v>
      </c>
      <c r="K783" s="32">
        <v>0</v>
      </c>
      <c r="L783" s="32">
        <v>0</v>
      </c>
      <c r="M783" s="33">
        <v>0</v>
      </c>
      <c r="N783" s="110">
        <f>MIN(D783:M783)</f>
        <v>0</v>
      </c>
      <c r="O783" s="182">
        <f>C783-N783</f>
        <v>3</v>
      </c>
      <c r="P783" s="19">
        <f>O783/C783</f>
        <v>1</v>
      </c>
    </row>
    <row r="784" spans="1:16" ht="9.75" customHeight="1">
      <c r="A784" s="14"/>
      <c r="B784" s="14" t="s">
        <v>61</v>
      </c>
      <c r="C784" s="14"/>
      <c r="D784" s="17"/>
      <c r="E784" s="1"/>
      <c r="F784" s="1"/>
      <c r="G784" s="1"/>
      <c r="H784" s="1"/>
      <c r="I784" s="1"/>
      <c r="J784" s="1"/>
      <c r="K784" s="1"/>
      <c r="L784" s="1"/>
      <c r="M784" s="18"/>
      <c r="N784" s="17"/>
      <c r="O784" s="1"/>
      <c r="P784" s="19"/>
    </row>
    <row r="785" spans="1:16" ht="9.75" customHeight="1">
      <c r="A785" s="14"/>
      <c r="B785" s="14" t="s">
        <v>61</v>
      </c>
      <c r="C785" s="14"/>
      <c r="D785" s="17"/>
      <c r="E785" s="1"/>
      <c r="F785" s="1"/>
      <c r="G785" s="1"/>
      <c r="H785" s="1"/>
      <c r="I785" s="1"/>
      <c r="J785" s="1"/>
      <c r="K785" s="1"/>
      <c r="L785" s="1"/>
      <c r="M785" s="18"/>
      <c r="N785" s="17"/>
      <c r="O785" s="1"/>
      <c r="P785" s="19"/>
    </row>
    <row r="786" spans="1:16" ht="9.75" customHeight="1">
      <c r="A786" s="14"/>
      <c r="B786" s="14" t="s">
        <v>41</v>
      </c>
      <c r="C786" s="14">
        <v>5</v>
      </c>
      <c r="D786" s="110">
        <v>4</v>
      </c>
      <c r="E786" s="182">
        <v>4</v>
      </c>
      <c r="F786" s="182">
        <v>4</v>
      </c>
      <c r="G786" s="182">
        <v>4</v>
      </c>
      <c r="H786" s="182">
        <v>3</v>
      </c>
      <c r="I786" s="182">
        <v>2</v>
      </c>
      <c r="J786" s="182">
        <v>2</v>
      </c>
      <c r="K786" s="182">
        <v>2</v>
      </c>
      <c r="L786" s="182">
        <v>2</v>
      </c>
      <c r="M786" s="33">
        <v>2</v>
      </c>
      <c r="N786" s="110">
        <f>MIN(D786:M786)</f>
        <v>2</v>
      </c>
      <c r="O786" s="182">
        <f>C786-N786</f>
        <v>3</v>
      </c>
      <c r="P786" s="19">
        <f>O786/C786</f>
        <v>0.6</v>
      </c>
    </row>
    <row r="787" spans="1:16" ht="9.75" customHeight="1">
      <c r="A787" s="14"/>
      <c r="B787" s="14" t="s">
        <v>42</v>
      </c>
      <c r="C787" s="14"/>
      <c r="D787" s="17"/>
      <c r="E787" s="1"/>
      <c r="F787" s="1"/>
      <c r="G787" s="1"/>
      <c r="H787" s="1"/>
      <c r="I787" s="1"/>
      <c r="J787" s="1"/>
      <c r="K787" s="1"/>
      <c r="L787" s="1"/>
      <c r="M787" s="18"/>
      <c r="N787" s="17"/>
      <c r="O787" s="1"/>
      <c r="P787" s="19"/>
    </row>
    <row r="788" spans="1:16" ht="9.75" customHeight="1">
      <c r="A788" s="14"/>
      <c r="B788" s="14" t="s">
        <v>43</v>
      </c>
      <c r="C788" s="14"/>
      <c r="D788" s="17"/>
      <c r="E788" s="1"/>
      <c r="F788" s="1"/>
      <c r="G788" s="1"/>
      <c r="H788" s="1"/>
      <c r="I788" s="1"/>
      <c r="J788" s="1"/>
      <c r="K788" s="1"/>
      <c r="L788" s="1"/>
      <c r="M788" s="18"/>
      <c r="N788" s="17"/>
      <c r="O788" s="1"/>
      <c r="P788" s="19"/>
    </row>
    <row r="789" spans="1:16" ht="9.75" customHeight="1">
      <c r="A789" s="14"/>
      <c r="B789" s="14" t="s">
        <v>44</v>
      </c>
      <c r="C789" s="14"/>
      <c r="D789" s="17"/>
      <c r="E789" s="1"/>
      <c r="F789" s="1"/>
      <c r="G789" s="1"/>
      <c r="H789" s="1"/>
      <c r="I789" s="1"/>
      <c r="J789" s="1"/>
      <c r="K789" s="1"/>
      <c r="L789" s="1"/>
      <c r="M789" s="18"/>
      <c r="N789" s="17"/>
      <c r="O789" s="1"/>
      <c r="P789" s="19"/>
    </row>
    <row r="790" spans="1:16" ht="9.75" customHeight="1">
      <c r="A790" s="20"/>
      <c r="B790" s="21" t="s">
        <v>45</v>
      </c>
      <c r="C790" s="21">
        <f t="shared" ref="C790:M790" si="164">SUM(C774:C789)</f>
        <v>192</v>
      </c>
      <c r="D790" s="22">
        <f t="shared" si="164"/>
        <v>61</v>
      </c>
      <c r="E790" s="23">
        <f t="shared" si="164"/>
        <v>48</v>
      </c>
      <c r="F790" s="23">
        <f t="shared" si="164"/>
        <v>13</v>
      </c>
      <c r="G790" s="23">
        <f t="shared" si="164"/>
        <v>12</v>
      </c>
      <c r="H790" s="23">
        <f t="shared" si="164"/>
        <v>11</v>
      </c>
      <c r="I790" s="23">
        <f t="shared" si="164"/>
        <v>4</v>
      </c>
      <c r="J790" s="23">
        <f t="shared" si="164"/>
        <v>3</v>
      </c>
      <c r="K790" s="23">
        <f t="shared" si="164"/>
        <v>3</v>
      </c>
      <c r="L790" s="23">
        <f t="shared" si="164"/>
        <v>6</v>
      </c>
      <c r="M790" s="24">
        <f t="shared" si="164"/>
        <v>6</v>
      </c>
      <c r="N790" s="22">
        <f>MIN(D790:M790)</f>
        <v>3</v>
      </c>
      <c r="O790" s="23">
        <f>C790-N790</f>
        <v>189</v>
      </c>
      <c r="P790" s="25">
        <f>O790/C790</f>
        <v>0.984375</v>
      </c>
    </row>
    <row r="791" spans="1:16" ht="9.75" customHeight="1">
      <c r="A791" s="15" t="s">
        <v>246</v>
      </c>
      <c r="B791" s="15" t="s">
        <v>29</v>
      </c>
      <c r="C791" s="15"/>
      <c r="D791" s="16"/>
      <c r="E791" s="27"/>
      <c r="F791" s="27"/>
      <c r="G791" s="27"/>
      <c r="H791" s="27"/>
      <c r="I791" s="27"/>
      <c r="J791" s="27"/>
      <c r="K791" s="27"/>
      <c r="L791" s="27"/>
      <c r="M791" s="28"/>
      <c r="N791" s="16"/>
      <c r="O791" s="27"/>
      <c r="P791" s="29"/>
    </row>
    <row r="792" spans="1:16" ht="9.75" customHeight="1">
      <c r="A792" s="14"/>
      <c r="B792" s="14" t="s">
        <v>31</v>
      </c>
      <c r="C792" s="30"/>
      <c r="D792" s="31"/>
      <c r="E792" s="32"/>
      <c r="F792" s="32"/>
      <c r="G792" s="32"/>
      <c r="H792" s="32"/>
      <c r="I792" s="32"/>
      <c r="J792" s="32"/>
      <c r="K792" s="32"/>
      <c r="L792" s="32"/>
      <c r="M792" s="33"/>
      <c r="N792" s="17"/>
      <c r="O792" s="1"/>
      <c r="P792" s="19"/>
    </row>
    <row r="793" spans="1:16" ht="9.75" customHeight="1">
      <c r="A793" s="14"/>
      <c r="B793" s="14" t="s">
        <v>34</v>
      </c>
      <c r="C793" s="154">
        <v>211</v>
      </c>
      <c r="D793" s="110">
        <v>0</v>
      </c>
      <c r="E793" s="183">
        <v>0</v>
      </c>
      <c r="F793" s="183">
        <v>0</v>
      </c>
      <c r="G793" s="183">
        <v>0</v>
      </c>
      <c r="H793" s="183">
        <v>0</v>
      </c>
      <c r="I793" s="183">
        <v>0</v>
      </c>
      <c r="J793" s="183">
        <v>0</v>
      </c>
      <c r="K793" s="183">
        <v>0</v>
      </c>
      <c r="L793" s="183">
        <v>1</v>
      </c>
      <c r="M793" s="33">
        <v>1</v>
      </c>
      <c r="N793" s="110">
        <f>MIN(D793:M793)</f>
        <v>0</v>
      </c>
      <c r="O793" s="183">
        <f>C793-N793</f>
        <v>211</v>
      </c>
      <c r="P793" s="19">
        <f>O793/C793</f>
        <v>1</v>
      </c>
    </row>
    <row r="794" spans="1:16" ht="9.75" customHeight="1">
      <c r="A794" s="14"/>
      <c r="B794" s="14" t="s">
        <v>58</v>
      </c>
      <c r="C794" s="14"/>
      <c r="D794" s="17"/>
      <c r="E794" s="1"/>
      <c r="F794" s="1"/>
      <c r="G794" s="1"/>
      <c r="H794" s="1"/>
      <c r="I794" s="1"/>
      <c r="J794" s="1"/>
      <c r="K794" s="1"/>
      <c r="L794" s="1"/>
      <c r="M794" s="18"/>
      <c r="N794" s="17"/>
      <c r="O794" s="1"/>
      <c r="P794" s="19"/>
    </row>
    <row r="795" spans="1:16" ht="9.75" customHeight="1">
      <c r="A795" s="14"/>
      <c r="B795" s="14" t="s">
        <v>58</v>
      </c>
      <c r="C795" s="14"/>
      <c r="D795" s="17"/>
      <c r="E795" s="1"/>
      <c r="F795" s="1"/>
      <c r="G795" s="1"/>
      <c r="H795" s="1"/>
      <c r="I795" s="1"/>
      <c r="J795" s="1"/>
      <c r="K795" s="1"/>
      <c r="L795" s="1"/>
      <c r="M795" s="18"/>
      <c r="N795" s="17"/>
      <c r="O795" s="1"/>
      <c r="P795" s="19"/>
    </row>
    <row r="796" spans="1:16" ht="9.75" customHeight="1">
      <c r="A796" s="14"/>
      <c r="B796" s="14" t="s">
        <v>39</v>
      </c>
      <c r="C796" s="14"/>
      <c r="D796" s="17"/>
      <c r="E796" s="1"/>
      <c r="F796" s="1"/>
      <c r="G796" s="1"/>
      <c r="H796" s="1"/>
      <c r="I796" s="1"/>
      <c r="J796" s="1"/>
      <c r="K796" s="1"/>
      <c r="L796" s="1"/>
      <c r="M796" s="18"/>
      <c r="N796" s="17"/>
      <c r="O796" s="1"/>
      <c r="P796" s="19"/>
    </row>
    <row r="797" spans="1:16" ht="9.75" customHeight="1">
      <c r="A797" s="14"/>
      <c r="B797" s="14" t="s">
        <v>60</v>
      </c>
      <c r="C797" s="14">
        <v>1</v>
      </c>
      <c r="D797" s="31">
        <v>0</v>
      </c>
      <c r="E797" s="32">
        <v>0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3">
        <v>0</v>
      </c>
      <c r="N797" s="17">
        <f>MIN(D797:M797)</f>
        <v>0</v>
      </c>
      <c r="O797" s="1">
        <f>C797-N797</f>
        <v>1</v>
      </c>
      <c r="P797" s="19">
        <f>O797/C797</f>
        <v>1</v>
      </c>
    </row>
    <row r="798" spans="1:16" ht="9.75" customHeight="1">
      <c r="A798" s="14"/>
      <c r="B798" s="14" t="s">
        <v>61</v>
      </c>
      <c r="C798" s="14"/>
      <c r="D798" s="17"/>
      <c r="E798" s="1"/>
      <c r="F798" s="1"/>
      <c r="G798" s="1"/>
      <c r="H798" s="1"/>
      <c r="I798" s="1"/>
      <c r="J798" s="1"/>
      <c r="K798" s="1"/>
      <c r="L798" s="1"/>
      <c r="M798" s="18"/>
      <c r="N798" s="17"/>
      <c r="O798" s="1"/>
      <c r="P798" s="19"/>
    </row>
    <row r="799" spans="1:16" ht="9.75" customHeight="1">
      <c r="A799" s="14"/>
      <c r="B799" s="14" t="s">
        <v>61</v>
      </c>
      <c r="C799" s="14"/>
      <c r="D799" s="17"/>
      <c r="E799" s="1"/>
      <c r="F799" s="1"/>
      <c r="G799" s="1"/>
      <c r="H799" s="1"/>
      <c r="I799" s="1"/>
      <c r="J799" s="1"/>
      <c r="K799" s="1"/>
      <c r="L799" s="1"/>
      <c r="M799" s="18"/>
      <c r="N799" s="17"/>
      <c r="O799" s="1"/>
      <c r="P799" s="19"/>
    </row>
    <row r="800" spans="1:16" ht="9.75" customHeight="1">
      <c r="A800" s="14"/>
      <c r="B800" s="14" t="s">
        <v>61</v>
      </c>
      <c r="C800" s="14"/>
      <c r="D800" s="17"/>
      <c r="E800" s="1"/>
      <c r="F800" s="1"/>
      <c r="G800" s="1"/>
      <c r="H800" s="1"/>
      <c r="I800" s="1"/>
      <c r="J800" s="1"/>
      <c r="K800" s="1"/>
      <c r="L800" s="1"/>
      <c r="M800" s="18"/>
      <c r="N800" s="17"/>
      <c r="O800" s="1"/>
      <c r="P800" s="19"/>
    </row>
    <row r="801" spans="1:16" ht="9.75" customHeight="1">
      <c r="A801" s="14"/>
      <c r="B801" s="14" t="s">
        <v>61</v>
      </c>
      <c r="C801" s="14"/>
      <c r="D801" s="17"/>
      <c r="E801" s="1"/>
      <c r="F801" s="1"/>
      <c r="G801" s="1"/>
      <c r="H801" s="1"/>
      <c r="I801" s="1"/>
      <c r="J801" s="1"/>
      <c r="K801" s="1"/>
      <c r="L801" s="1"/>
      <c r="M801" s="18"/>
      <c r="N801" s="17"/>
      <c r="O801" s="1"/>
      <c r="P801" s="19"/>
    </row>
    <row r="802" spans="1:16" ht="9.75" customHeight="1">
      <c r="A802" s="14"/>
      <c r="B802" s="14" t="s">
        <v>61</v>
      </c>
      <c r="C802" s="14"/>
      <c r="D802" s="17"/>
      <c r="E802" s="1"/>
      <c r="F802" s="1"/>
      <c r="G802" s="1"/>
      <c r="H802" s="1"/>
      <c r="I802" s="1"/>
      <c r="J802" s="1"/>
      <c r="K802" s="1"/>
      <c r="L802" s="1"/>
      <c r="M802" s="18"/>
      <c r="N802" s="17"/>
      <c r="O802" s="1"/>
      <c r="P802" s="19"/>
    </row>
    <row r="803" spans="1:16" ht="9.75" customHeight="1">
      <c r="A803" s="14"/>
      <c r="B803" s="14" t="s">
        <v>41</v>
      </c>
      <c r="C803" s="14"/>
      <c r="D803" s="17"/>
      <c r="E803" s="1"/>
      <c r="F803" s="1"/>
      <c r="G803" s="1"/>
      <c r="H803" s="1"/>
      <c r="I803" s="1"/>
      <c r="J803" s="1"/>
      <c r="K803" s="1"/>
      <c r="L803" s="1"/>
      <c r="M803" s="18"/>
      <c r="N803" s="17"/>
      <c r="O803" s="1"/>
      <c r="P803" s="19"/>
    </row>
    <row r="804" spans="1:16" ht="9.75" customHeight="1">
      <c r="A804" s="14"/>
      <c r="B804" s="14" t="s">
        <v>42</v>
      </c>
      <c r="C804" s="14"/>
      <c r="D804" s="17"/>
      <c r="E804" s="1"/>
      <c r="F804" s="1"/>
      <c r="G804" s="1"/>
      <c r="H804" s="1"/>
      <c r="I804" s="1"/>
      <c r="J804" s="1"/>
      <c r="K804" s="1"/>
      <c r="L804" s="1"/>
      <c r="M804" s="18"/>
      <c r="N804" s="17"/>
      <c r="O804" s="1"/>
      <c r="P804" s="19"/>
    </row>
    <row r="805" spans="1:16" ht="9.75" customHeight="1">
      <c r="A805" s="14"/>
      <c r="B805" s="14" t="s">
        <v>43</v>
      </c>
      <c r="C805" s="14"/>
      <c r="D805" s="17"/>
      <c r="E805" s="1"/>
      <c r="F805" s="1"/>
      <c r="G805" s="1"/>
      <c r="H805" s="1"/>
      <c r="I805" s="1"/>
      <c r="J805" s="1"/>
      <c r="K805" s="1"/>
      <c r="L805" s="1"/>
      <c r="M805" s="18"/>
      <c r="N805" s="17"/>
      <c r="O805" s="1"/>
      <c r="P805" s="19"/>
    </row>
    <row r="806" spans="1:16" ht="9.75" customHeight="1">
      <c r="A806" s="14"/>
      <c r="B806" s="14" t="s">
        <v>44</v>
      </c>
      <c r="C806" s="14"/>
      <c r="D806" s="17"/>
      <c r="E806" s="1"/>
      <c r="F806" s="1"/>
      <c r="G806" s="1"/>
      <c r="H806" s="1"/>
      <c r="I806" s="1"/>
      <c r="J806" s="1"/>
      <c r="K806" s="1"/>
      <c r="L806" s="1"/>
      <c r="M806" s="18"/>
      <c r="N806" s="17"/>
      <c r="O806" s="1"/>
      <c r="P806" s="19"/>
    </row>
    <row r="807" spans="1:16" ht="9.75" customHeight="1">
      <c r="A807" s="20"/>
      <c r="B807" s="21" t="s">
        <v>45</v>
      </c>
      <c r="C807" s="21">
        <f t="shared" ref="C807:M807" si="165">SUM(C791:C806)</f>
        <v>212</v>
      </c>
      <c r="D807" s="22">
        <f t="shared" si="165"/>
        <v>0</v>
      </c>
      <c r="E807" s="23">
        <f t="shared" si="165"/>
        <v>0</v>
      </c>
      <c r="F807" s="23">
        <f t="shared" si="165"/>
        <v>0</v>
      </c>
      <c r="G807" s="23">
        <f t="shared" si="165"/>
        <v>0</v>
      </c>
      <c r="H807" s="23">
        <f t="shared" si="165"/>
        <v>0</v>
      </c>
      <c r="I807" s="23">
        <f t="shared" si="165"/>
        <v>0</v>
      </c>
      <c r="J807" s="23">
        <f t="shared" si="165"/>
        <v>0</v>
      </c>
      <c r="K807" s="23">
        <f t="shared" si="165"/>
        <v>0</v>
      </c>
      <c r="L807" s="23">
        <f t="shared" si="165"/>
        <v>1</v>
      </c>
      <c r="M807" s="24">
        <f t="shared" si="165"/>
        <v>1</v>
      </c>
      <c r="N807" s="22">
        <f>MIN(D807:M807)</f>
        <v>0</v>
      </c>
      <c r="O807" s="23">
        <f>C807-N807</f>
        <v>212</v>
      </c>
      <c r="P807" s="25">
        <f>O807/C807</f>
        <v>1</v>
      </c>
    </row>
    <row r="808" spans="1:16" ht="9.75" customHeight="1">
      <c r="A808" s="15" t="s">
        <v>258</v>
      </c>
      <c r="B808" s="15" t="s">
        <v>29</v>
      </c>
      <c r="C808" s="15"/>
      <c r="D808" s="16"/>
      <c r="E808" s="27"/>
      <c r="F808" s="27"/>
      <c r="G808" s="27"/>
      <c r="H808" s="27"/>
      <c r="I808" s="27"/>
      <c r="J808" s="27"/>
      <c r="K808" s="27"/>
      <c r="L808" s="27"/>
      <c r="M808" s="28"/>
      <c r="N808" s="16"/>
      <c r="O808" s="27"/>
      <c r="P808" s="29"/>
    </row>
    <row r="809" spans="1:16" ht="9.75" customHeight="1">
      <c r="A809" s="14"/>
      <c r="B809" s="14" t="s">
        <v>31</v>
      </c>
      <c r="C809" s="30">
        <v>153</v>
      </c>
      <c r="D809" s="31">
        <v>86</v>
      </c>
      <c r="E809" s="32">
        <v>73</v>
      </c>
      <c r="F809" s="32">
        <v>1</v>
      </c>
      <c r="G809" s="32">
        <v>0</v>
      </c>
      <c r="H809" s="32">
        <v>0</v>
      </c>
      <c r="I809" s="32">
        <v>3</v>
      </c>
      <c r="J809" s="32">
        <v>3</v>
      </c>
      <c r="K809" s="32">
        <v>3</v>
      </c>
      <c r="L809" s="32">
        <v>5</v>
      </c>
      <c r="M809" s="33">
        <v>5</v>
      </c>
      <c r="N809" s="17">
        <f t="shared" ref="N809:N810" si="166">MIN(D809:M809)</f>
        <v>0</v>
      </c>
      <c r="O809" s="1">
        <f t="shared" ref="O809:O810" si="167">C809-N809</f>
        <v>153</v>
      </c>
      <c r="P809" s="19">
        <f t="shared" ref="P809:P810" si="168">O809/C809</f>
        <v>1</v>
      </c>
    </row>
    <row r="810" spans="1:16" ht="9.75" customHeight="1">
      <c r="A810" s="14"/>
      <c r="B810" s="14" t="s">
        <v>34</v>
      </c>
      <c r="C810" s="30">
        <v>56</v>
      </c>
      <c r="D810" s="31">
        <v>4</v>
      </c>
      <c r="E810" s="32">
        <v>2</v>
      </c>
      <c r="F810" s="32">
        <v>0</v>
      </c>
      <c r="G810" s="32">
        <v>0</v>
      </c>
      <c r="H810" s="32">
        <v>0</v>
      </c>
      <c r="I810" s="32">
        <v>0</v>
      </c>
      <c r="J810" s="32">
        <v>0</v>
      </c>
      <c r="K810" s="32">
        <v>0</v>
      </c>
      <c r="L810" s="32">
        <v>0</v>
      </c>
      <c r="M810" s="33">
        <v>0</v>
      </c>
      <c r="N810" s="17">
        <f t="shared" si="166"/>
        <v>0</v>
      </c>
      <c r="O810" s="1">
        <f t="shared" si="167"/>
        <v>56</v>
      </c>
      <c r="P810" s="19">
        <f t="shared" si="168"/>
        <v>1</v>
      </c>
    </row>
    <row r="811" spans="1:16" ht="9.75" customHeight="1">
      <c r="A811" s="14"/>
      <c r="B811" s="14" t="s">
        <v>58</v>
      </c>
      <c r="C811" s="14"/>
      <c r="D811" s="17"/>
      <c r="E811" s="1"/>
      <c r="F811" s="1"/>
      <c r="G811" s="1"/>
      <c r="H811" s="1"/>
      <c r="I811" s="1"/>
      <c r="J811" s="1"/>
      <c r="K811" s="1"/>
      <c r="L811" s="1"/>
      <c r="M811" s="18"/>
      <c r="N811" s="17"/>
      <c r="O811" s="1"/>
      <c r="P811" s="19"/>
    </row>
    <row r="812" spans="1:16" ht="9.75" customHeight="1">
      <c r="A812" s="14"/>
      <c r="B812" s="14" t="s">
        <v>58</v>
      </c>
      <c r="C812" s="14"/>
      <c r="D812" s="17"/>
      <c r="E812" s="1"/>
      <c r="F812" s="1"/>
      <c r="G812" s="1"/>
      <c r="H812" s="1"/>
      <c r="I812" s="1"/>
      <c r="J812" s="1"/>
      <c r="K812" s="1"/>
      <c r="L812" s="1"/>
      <c r="M812" s="18"/>
      <c r="N812" s="17"/>
      <c r="O812" s="1"/>
      <c r="P812" s="19"/>
    </row>
    <row r="813" spans="1:16" ht="9.75" customHeight="1">
      <c r="A813" s="14"/>
      <c r="B813" s="14" t="s">
        <v>39</v>
      </c>
      <c r="C813" s="14"/>
      <c r="D813" s="17"/>
      <c r="E813" s="1"/>
      <c r="F813" s="1"/>
      <c r="G813" s="1"/>
      <c r="H813" s="1"/>
      <c r="I813" s="1"/>
      <c r="J813" s="1"/>
      <c r="K813" s="1"/>
      <c r="L813" s="1"/>
      <c r="M813" s="18"/>
      <c r="N813" s="17"/>
      <c r="O813" s="1"/>
      <c r="P813" s="19"/>
    </row>
    <row r="814" spans="1:16" ht="9.75" customHeight="1">
      <c r="A814" s="14"/>
      <c r="B814" s="14" t="s">
        <v>61</v>
      </c>
      <c r="C814" s="14"/>
      <c r="D814" s="17"/>
      <c r="E814" s="1"/>
      <c r="F814" s="1"/>
      <c r="G814" s="1"/>
      <c r="H814" s="1"/>
      <c r="I814" s="1"/>
      <c r="J814" s="1"/>
      <c r="K814" s="1"/>
      <c r="L814" s="1"/>
      <c r="M814" s="18"/>
      <c r="N814" s="17"/>
      <c r="O814" s="1"/>
      <c r="P814" s="19"/>
    </row>
    <row r="815" spans="1:16" ht="9.75" customHeight="1">
      <c r="A815" s="14"/>
      <c r="B815" s="14" t="s">
        <v>61</v>
      </c>
      <c r="C815" s="14"/>
      <c r="D815" s="17"/>
      <c r="E815" s="1"/>
      <c r="F815" s="1"/>
      <c r="G815" s="1"/>
      <c r="H815" s="1"/>
      <c r="I815" s="1"/>
      <c r="J815" s="1"/>
      <c r="K815" s="1"/>
      <c r="L815" s="1"/>
      <c r="M815" s="18"/>
      <c r="N815" s="17"/>
      <c r="O815" s="1"/>
      <c r="P815" s="19"/>
    </row>
    <row r="816" spans="1:16" ht="9.75" customHeight="1">
      <c r="A816" s="14"/>
      <c r="B816" s="14" t="s">
        <v>61</v>
      </c>
      <c r="C816" s="14"/>
      <c r="D816" s="17"/>
      <c r="E816" s="1"/>
      <c r="F816" s="1"/>
      <c r="G816" s="1"/>
      <c r="H816" s="1"/>
      <c r="I816" s="1"/>
      <c r="J816" s="1"/>
      <c r="K816" s="1"/>
      <c r="L816" s="1"/>
      <c r="M816" s="18"/>
      <c r="N816" s="17"/>
      <c r="O816" s="1"/>
      <c r="P816" s="19"/>
    </row>
    <row r="817" spans="1:16" ht="9.75" customHeight="1">
      <c r="A817" s="14"/>
      <c r="B817" s="14" t="s">
        <v>61</v>
      </c>
      <c r="C817" s="14"/>
      <c r="D817" s="17"/>
      <c r="E817" s="1"/>
      <c r="F817" s="1"/>
      <c r="G817" s="1"/>
      <c r="H817" s="1"/>
      <c r="I817" s="1"/>
      <c r="J817" s="1"/>
      <c r="K817" s="1"/>
      <c r="L817" s="1"/>
      <c r="M817" s="18"/>
      <c r="N817" s="17"/>
      <c r="O817" s="1"/>
      <c r="P817" s="19"/>
    </row>
    <row r="818" spans="1:16" ht="9.75" customHeight="1">
      <c r="A818" s="14"/>
      <c r="B818" s="14" t="s">
        <v>61</v>
      </c>
      <c r="C818" s="14"/>
      <c r="D818" s="17"/>
      <c r="E818" s="1"/>
      <c r="F818" s="1"/>
      <c r="G818" s="1"/>
      <c r="H818" s="1"/>
      <c r="I818" s="1"/>
      <c r="J818" s="1"/>
      <c r="K818" s="1"/>
      <c r="L818" s="1"/>
      <c r="M818" s="18"/>
      <c r="N818" s="17"/>
      <c r="O818" s="1"/>
      <c r="P818" s="19"/>
    </row>
    <row r="819" spans="1:16" ht="9.75" customHeight="1">
      <c r="A819" s="14"/>
      <c r="B819" s="14" t="s">
        <v>61</v>
      </c>
      <c r="C819" s="14"/>
      <c r="D819" s="17"/>
      <c r="E819" s="1"/>
      <c r="F819" s="1"/>
      <c r="G819" s="1"/>
      <c r="H819" s="1"/>
      <c r="I819" s="1"/>
      <c r="J819" s="1"/>
      <c r="K819" s="1"/>
      <c r="L819" s="1"/>
      <c r="M819" s="18"/>
      <c r="N819" s="17"/>
      <c r="O819" s="1"/>
      <c r="P819" s="19"/>
    </row>
    <row r="820" spans="1:16" ht="9.75" customHeight="1">
      <c r="A820" s="14"/>
      <c r="B820" s="14" t="s">
        <v>41</v>
      </c>
      <c r="C820" s="14"/>
      <c r="D820" s="17"/>
      <c r="E820" s="1"/>
      <c r="F820" s="1"/>
      <c r="G820" s="1"/>
      <c r="H820" s="1"/>
      <c r="I820" s="1"/>
      <c r="J820" s="1"/>
      <c r="K820" s="1"/>
      <c r="L820" s="1"/>
      <c r="M820" s="18"/>
      <c r="N820" s="17"/>
      <c r="O820" s="1"/>
      <c r="P820" s="19"/>
    </row>
    <row r="821" spans="1:16" ht="9.75" customHeight="1">
      <c r="A821" s="14"/>
      <c r="B821" s="14" t="s">
        <v>42</v>
      </c>
      <c r="C821" s="14"/>
      <c r="D821" s="17"/>
      <c r="E821" s="1"/>
      <c r="F821" s="1"/>
      <c r="G821" s="1"/>
      <c r="H821" s="1"/>
      <c r="I821" s="1"/>
      <c r="J821" s="1"/>
      <c r="K821" s="1"/>
      <c r="L821" s="1"/>
      <c r="M821" s="18"/>
      <c r="N821" s="17"/>
      <c r="O821" s="1"/>
      <c r="P821" s="19"/>
    </row>
    <row r="822" spans="1:16" ht="9.75" customHeight="1">
      <c r="A822" s="14"/>
      <c r="B822" s="14" t="s">
        <v>43</v>
      </c>
      <c r="C822" s="14"/>
      <c r="D822" s="17"/>
      <c r="E822" s="1"/>
      <c r="F822" s="1"/>
      <c r="G822" s="1"/>
      <c r="H822" s="1"/>
      <c r="I822" s="1"/>
      <c r="J822" s="1"/>
      <c r="K822" s="1"/>
      <c r="L822" s="1"/>
      <c r="M822" s="18"/>
      <c r="N822" s="17"/>
      <c r="O822" s="1"/>
      <c r="P822" s="19"/>
    </row>
    <row r="823" spans="1:16" ht="9.75" customHeight="1">
      <c r="A823" s="14"/>
      <c r="B823" s="14" t="s">
        <v>44</v>
      </c>
      <c r="C823" s="14"/>
      <c r="D823" s="17"/>
      <c r="E823" s="1"/>
      <c r="F823" s="1"/>
      <c r="G823" s="1"/>
      <c r="H823" s="1"/>
      <c r="I823" s="1"/>
      <c r="J823" s="1"/>
      <c r="K823" s="1"/>
      <c r="L823" s="1"/>
      <c r="M823" s="18"/>
      <c r="N823" s="17"/>
      <c r="O823" s="1"/>
      <c r="P823" s="19"/>
    </row>
    <row r="824" spans="1:16" ht="9.75" customHeight="1">
      <c r="A824" s="20"/>
      <c r="B824" s="21" t="s">
        <v>45</v>
      </c>
      <c r="C824" s="21">
        <f t="shared" ref="C824:M824" si="169">SUM(C808:C823)</f>
        <v>209</v>
      </c>
      <c r="D824" s="22">
        <f t="shared" si="169"/>
        <v>90</v>
      </c>
      <c r="E824" s="23">
        <f t="shared" si="169"/>
        <v>75</v>
      </c>
      <c r="F824" s="23">
        <f t="shared" si="169"/>
        <v>1</v>
      </c>
      <c r="G824" s="23">
        <f t="shared" si="169"/>
        <v>0</v>
      </c>
      <c r="H824" s="23">
        <f t="shared" si="169"/>
        <v>0</v>
      </c>
      <c r="I824" s="23">
        <f t="shared" si="169"/>
        <v>3</v>
      </c>
      <c r="J824" s="23">
        <f t="shared" si="169"/>
        <v>3</v>
      </c>
      <c r="K824" s="23">
        <f t="shared" si="169"/>
        <v>3</v>
      </c>
      <c r="L824" s="23">
        <f t="shared" si="169"/>
        <v>5</v>
      </c>
      <c r="M824" s="24">
        <f t="shared" si="169"/>
        <v>5</v>
      </c>
      <c r="N824" s="22">
        <f>MIN(D824:M824)</f>
        <v>0</v>
      </c>
      <c r="O824" s="23">
        <f>C824-N824</f>
        <v>209</v>
      </c>
      <c r="P824" s="25">
        <f>O824/C824</f>
        <v>1</v>
      </c>
    </row>
    <row r="825" spans="1:16" ht="9.75" customHeight="1">
      <c r="A825" s="15" t="s">
        <v>269</v>
      </c>
      <c r="B825" s="15" t="s">
        <v>29</v>
      </c>
      <c r="C825" s="15"/>
      <c r="D825" s="16"/>
      <c r="E825" s="27"/>
      <c r="F825" s="27"/>
      <c r="G825" s="27"/>
      <c r="H825" s="27"/>
      <c r="I825" s="27"/>
      <c r="J825" s="27"/>
      <c r="K825" s="27"/>
      <c r="L825" s="27"/>
      <c r="M825" s="28"/>
      <c r="N825" s="16"/>
      <c r="O825" s="27"/>
      <c r="P825" s="29"/>
    </row>
    <row r="826" spans="1:16" ht="9.75" customHeight="1">
      <c r="A826" s="14"/>
      <c r="B826" s="14" t="s">
        <v>31</v>
      </c>
      <c r="C826" s="30">
        <v>197</v>
      </c>
      <c r="D826" s="31">
        <v>60</v>
      </c>
      <c r="E826" s="32">
        <v>56</v>
      </c>
      <c r="F826" s="32">
        <v>9</v>
      </c>
      <c r="G826" s="32">
        <v>0</v>
      </c>
      <c r="H826" s="32">
        <v>0</v>
      </c>
      <c r="I826" s="32">
        <v>0</v>
      </c>
      <c r="J826" s="32">
        <v>0</v>
      </c>
      <c r="K826" s="32">
        <v>0</v>
      </c>
      <c r="L826" s="32">
        <v>7</v>
      </c>
      <c r="M826" s="33">
        <v>8</v>
      </c>
      <c r="N826" s="17">
        <f>MIN(D826:M826)</f>
        <v>0</v>
      </c>
      <c r="O826" s="1">
        <f>C826-N826</f>
        <v>197</v>
      </c>
      <c r="P826" s="19">
        <f>O826/C826</f>
        <v>1</v>
      </c>
    </row>
    <row r="827" spans="1:16" ht="9.75" customHeight="1">
      <c r="A827" s="14"/>
      <c r="B827" s="14" t="s">
        <v>34</v>
      </c>
      <c r="C827" s="14"/>
      <c r="D827" s="17"/>
      <c r="E827" s="1"/>
      <c r="F827" s="1"/>
      <c r="G827" s="1"/>
      <c r="H827" s="1"/>
      <c r="I827" s="1"/>
      <c r="J827" s="1"/>
      <c r="K827" s="32"/>
      <c r="L827" s="1"/>
      <c r="M827" s="18"/>
      <c r="N827" s="17"/>
      <c r="O827" s="1"/>
      <c r="P827" s="19"/>
    </row>
    <row r="828" spans="1:16" ht="9.75" customHeight="1">
      <c r="A828" s="14"/>
      <c r="B828" s="14" t="s">
        <v>58</v>
      </c>
      <c r="C828" s="14"/>
      <c r="D828" s="17"/>
      <c r="E828" s="1"/>
      <c r="F828" s="1"/>
      <c r="G828" s="1"/>
      <c r="H828" s="1"/>
      <c r="I828" s="1"/>
      <c r="J828" s="1"/>
      <c r="K828" s="1"/>
      <c r="L828" s="1"/>
      <c r="M828" s="18"/>
      <c r="N828" s="17"/>
      <c r="O828" s="1"/>
      <c r="P828" s="19"/>
    </row>
    <row r="829" spans="1:16" ht="9.75" customHeight="1">
      <c r="A829" s="14"/>
      <c r="B829" s="14" t="s">
        <v>58</v>
      </c>
      <c r="C829" s="14"/>
      <c r="D829" s="17"/>
      <c r="E829" s="1"/>
      <c r="F829" s="1"/>
      <c r="G829" s="1"/>
      <c r="H829" s="1"/>
      <c r="I829" s="1"/>
      <c r="J829" s="1"/>
      <c r="K829" s="1"/>
      <c r="L829" s="1"/>
      <c r="M829" s="18"/>
      <c r="N829" s="17"/>
      <c r="O829" s="1"/>
      <c r="P829" s="19"/>
    </row>
    <row r="830" spans="1:16" ht="9.75" customHeight="1">
      <c r="A830" s="14"/>
      <c r="B830" s="14" t="s">
        <v>39</v>
      </c>
      <c r="C830" s="14"/>
      <c r="D830" s="17"/>
      <c r="E830" s="1"/>
      <c r="F830" s="1"/>
      <c r="G830" s="1"/>
      <c r="H830" s="1"/>
      <c r="I830" s="1"/>
      <c r="J830" s="1"/>
      <c r="K830" s="1"/>
      <c r="L830" s="1"/>
      <c r="M830" s="18"/>
      <c r="N830" s="17"/>
      <c r="O830" s="1"/>
      <c r="P830" s="19"/>
    </row>
    <row r="831" spans="1:16" ht="9.75" customHeight="1">
      <c r="A831" s="14"/>
      <c r="B831" s="14" t="s">
        <v>119</v>
      </c>
      <c r="C831" s="14">
        <v>12</v>
      </c>
      <c r="D831" s="31">
        <v>0</v>
      </c>
      <c r="E831" s="32">
        <v>0</v>
      </c>
      <c r="F831" s="32">
        <v>0</v>
      </c>
      <c r="G831" s="32">
        <v>0</v>
      </c>
      <c r="H831" s="32">
        <v>0</v>
      </c>
      <c r="I831" s="32">
        <v>0</v>
      </c>
      <c r="J831" s="32">
        <v>0</v>
      </c>
      <c r="K831" s="32">
        <v>0</v>
      </c>
      <c r="L831" s="32">
        <v>0</v>
      </c>
      <c r="M831" s="33">
        <v>2</v>
      </c>
      <c r="N831" s="17">
        <f>MIN(D831:M831)</f>
        <v>0</v>
      </c>
      <c r="O831" s="1">
        <f>C831-N831</f>
        <v>12</v>
      </c>
      <c r="P831" s="19">
        <f>O831/C831</f>
        <v>1</v>
      </c>
    </row>
    <row r="832" spans="1:16" ht="9.75" customHeight="1">
      <c r="A832" s="14"/>
      <c r="B832" s="14" t="s">
        <v>61</v>
      </c>
      <c r="C832" s="14"/>
      <c r="D832" s="17"/>
      <c r="E832" s="1"/>
      <c r="F832" s="1"/>
      <c r="G832" s="1"/>
      <c r="H832" s="1"/>
      <c r="I832" s="1"/>
      <c r="J832" s="1"/>
      <c r="K832" s="1"/>
      <c r="L832" s="1"/>
      <c r="M832" s="18"/>
      <c r="N832" s="17"/>
      <c r="O832" s="1"/>
      <c r="P832" s="19"/>
    </row>
    <row r="833" spans="1:16" ht="9.75" customHeight="1">
      <c r="A833" s="14"/>
      <c r="B833" s="14" t="s">
        <v>61</v>
      </c>
      <c r="C833" s="14"/>
      <c r="D833" s="17"/>
      <c r="E833" s="1"/>
      <c r="F833" s="1"/>
      <c r="G833" s="1"/>
      <c r="H833" s="1"/>
      <c r="I833" s="1"/>
      <c r="J833" s="1"/>
      <c r="K833" s="1"/>
      <c r="L833" s="1"/>
      <c r="M833" s="18"/>
      <c r="N833" s="17"/>
      <c r="O833" s="1"/>
      <c r="P833" s="19"/>
    </row>
    <row r="834" spans="1:16" ht="9.75" customHeight="1">
      <c r="A834" s="14"/>
      <c r="B834" s="14" t="s">
        <v>61</v>
      </c>
      <c r="C834" s="14"/>
      <c r="D834" s="17"/>
      <c r="E834" s="1"/>
      <c r="F834" s="1"/>
      <c r="G834" s="1"/>
      <c r="H834" s="1"/>
      <c r="I834" s="1"/>
      <c r="J834" s="1"/>
      <c r="K834" s="1"/>
      <c r="L834" s="1"/>
      <c r="M834" s="18"/>
      <c r="N834" s="17"/>
      <c r="O834" s="1"/>
      <c r="P834" s="19"/>
    </row>
    <row r="835" spans="1:16" ht="9.75" customHeight="1">
      <c r="A835" s="14"/>
      <c r="B835" s="14" t="s">
        <v>61</v>
      </c>
      <c r="C835" s="14"/>
      <c r="D835" s="17"/>
      <c r="E835" s="1"/>
      <c r="F835" s="1"/>
      <c r="G835" s="1"/>
      <c r="H835" s="1"/>
      <c r="I835" s="1"/>
      <c r="J835" s="1"/>
      <c r="K835" s="1"/>
      <c r="L835" s="1"/>
      <c r="M835" s="18"/>
      <c r="N835" s="17"/>
      <c r="O835" s="1"/>
      <c r="P835" s="19"/>
    </row>
    <row r="836" spans="1:16" ht="9.75" customHeight="1">
      <c r="A836" s="14"/>
      <c r="B836" s="14" t="s">
        <v>61</v>
      </c>
      <c r="C836" s="14"/>
      <c r="D836" s="17"/>
      <c r="E836" s="1"/>
      <c r="F836" s="1"/>
      <c r="G836" s="1"/>
      <c r="H836" s="1"/>
      <c r="I836" s="1"/>
      <c r="J836" s="1"/>
      <c r="K836" s="1"/>
      <c r="L836" s="1"/>
      <c r="M836" s="18"/>
      <c r="N836" s="17"/>
      <c r="O836" s="1"/>
      <c r="P836" s="19"/>
    </row>
    <row r="837" spans="1:16" ht="9.75" customHeight="1">
      <c r="A837" s="14"/>
      <c r="B837" s="14" t="s">
        <v>41</v>
      </c>
      <c r="C837" s="14">
        <v>1</v>
      </c>
      <c r="D837" s="31">
        <v>0</v>
      </c>
      <c r="E837" s="32">
        <v>0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3">
        <v>0</v>
      </c>
      <c r="N837" s="17">
        <f>MIN(D837:M837)</f>
        <v>0</v>
      </c>
      <c r="O837" s="1">
        <f>C837-N837</f>
        <v>1</v>
      </c>
      <c r="P837" s="19">
        <f>O837/C837</f>
        <v>1</v>
      </c>
    </row>
    <row r="838" spans="1:16" ht="9.75" customHeight="1">
      <c r="A838" s="14"/>
      <c r="B838" s="14" t="s">
        <v>42</v>
      </c>
      <c r="C838" s="14"/>
      <c r="D838" s="17"/>
      <c r="E838" s="1"/>
      <c r="F838" s="1"/>
      <c r="G838" s="1"/>
      <c r="H838" s="1"/>
      <c r="I838" s="1"/>
      <c r="J838" s="1"/>
      <c r="K838" s="1"/>
      <c r="L838" s="1"/>
      <c r="M838" s="18"/>
      <c r="N838" s="17"/>
      <c r="O838" s="1"/>
      <c r="P838" s="19"/>
    </row>
    <row r="839" spans="1:16" ht="9.75" customHeight="1">
      <c r="A839" s="14"/>
      <c r="B839" s="14" t="s">
        <v>43</v>
      </c>
      <c r="C839" s="14"/>
      <c r="D839" s="17"/>
      <c r="E839" s="1"/>
      <c r="F839" s="1"/>
      <c r="G839" s="1"/>
      <c r="H839" s="1"/>
      <c r="I839" s="1"/>
      <c r="J839" s="1"/>
      <c r="K839" s="1"/>
      <c r="L839" s="1"/>
      <c r="M839" s="18"/>
      <c r="N839" s="17"/>
      <c r="O839" s="1"/>
      <c r="P839" s="19"/>
    </row>
    <row r="840" spans="1:16" ht="9.75" customHeight="1">
      <c r="A840" s="14"/>
      <c r="B840" s="14" t="s">
        <v>44</v>
      </c>
      <c r="C840" s="14"/>
      <c r="D840" s="17"/>
      <c r="E840" s="1"/>
      <c r="F840" s="1"/>
      <c r="G840" s="1"/>
      <c r="H840" s="1"/>
      <c r="I840" s="1"/>
      <c r="J840" s="1"/>
      <c r="K840" s="1"/>
      <c r="L840" s="1"/>
      <c r="M840" s="18"/>
      <c r="N840" s="17"/>
      <c r="O840" s="1"/>
      <c r="P840" s="19"/>
    </row>
    <row r="841" spans="1:16" ht="9.75" customHeight="1">
      <c r="A841" s="20"/>
      <c r="B841" s="21" t="s">
        <v>45</v>
      </c>
      <c r="C841" s="21">
        <f t="shared" ref="C841:M841" si="170">SUM(C825:C840)</f>
        <v>210</v>
      </c>
      <c r="D841" s="22">
        <f t="shared" si="170"/>
        <v>60</v>
      </c>
      <c r="E841" s="23">
        <f t="shared" si="170"/>
        <v>56</v>
      </c>
      <c r="F841" s="23">
        <f t="shared" si="170"/>
        <v>9</v>
      </c>
      <c r="G841" s="23">
        <f t="shared" si="170"/>
        <v>0</v>
      </c>
      <c r="H841" s="23">
        <f t="shared" si="170"/>
        <v>0</v>
      </c>
      <c r="I841" s="23">
        <f t="shared" si="170"/>
        <v>0</v>
      </c>
      <c r="J841" s="23">
        <f t="shared" si="170"/>
        <v>0</v>
      </c>
      <c r="K841" s="23">
        <f t="shared" si="170"/>
        <v>0</v>
      </c>
      <c r="L841" s="23">
        <f t="shared" si="170"/>
        <v>7</v>
      </c>
      <c r="M841" s="24">
        <f t="shared" si="170"/>
        <v>10</v>
      </c>
      <c r="N841" s="22">
        <f>MIN(D841:M841)</f>
        <v>0</v>
      </c>
      <c r="O841" s="23">
        <f>C841-N841</f>
        <v>210</v>
      </c>
      <c r="P841" s="25">
        <f>O841/C841</f>
        <v>1</v>
      </c>
    </row>
    <row r="842" spans="1:16" ht="9.75" customHeight="1">
      <c r="A842" s="15" t="s">
        <v>279</v>
      </c>
      <c r="B842" s="15" t="s">
        <v>29</v>
      </c>
      <c r="C842" s="30"/>
      <c r="D842" s="31"/>
      <c r="E842" s="32"/>
      <c r="F842" s="32"/>
      <c r="G842" s="32"/>
      <c r="H842" s="32"/>
      <c r="I842" s="32"/>
      <c r="J842" s="32"/>
      <c r="K842" s="32"/>
      <c r="L842" s="32"/>
      <c r="M842" s="33"/>
      <c r="N842" s="17"/>
      <c r="O842" s="1"/>
      <c r="P842" s="19"/>
    </row>
    <row r="843" spans="1:16" ht="9.75" customHeight="1">
      <c r="A843" s="14"/>
      <c r="B843" s="14" t="s">
        <v>31</v>
      </c>
      <c r="C843" s="30">
        <v>145</v>
      </c>
      <c r="D843" s="31">
        <v>3</v>
      </c>
      <c r="E843" s="32">
        <v>2</v>
      </c>
      <c r="F843" s="32">
        <v>0</v>
      </c>
      <c r="G843" s="32">
        <v>0</v>
      </c>
      <c r="H843" s="32">
        <v>0</v>
      </c>
      <c r="I843" s="32">
        <v>2</v>
      </c>
      <c r="J843" s="32">
        <v>2</v>
      </c>
      <c r="K843" s="32">
        <v>2</v>
      </c>
      <c r="L843" s="32">
        <v>3</v>
      </c>
      <c r="M843" s="33">
        <v>3</v>
      </c>
      <c r="N843" s="17">
        <f>MIN(D843:M843)</f>
        <v>0</v>
      </c>
      <c r="O843" s="1">
        <f>C843-N843</f>
        <v>145</v>
      </c>
      <c r="P843" s="19">
        <f>O843/C843</f>
        <v>1</v>
      </c>
    </row>
    <row r="844" spans="1:16" ht="9.75" customHeight="1">
      <c r="A844" s="14"/>
      <c r="B844" s="14" t="s">
        <v>34</v>
      </c>
      <c r="C844" s="14"/>
      <c r="D844" s="17"/>
      <c r="E844" s="1"/>
      <c r="F844" s="1"/>
      <c r="G844" s="1"/>
      <c r="H844" s="1"/>
      <c r="I844" s="1"/>
      <c r="J844" s="1"/>
      <c r="K844" s="1"/>
      <c r="L844" s="1"/>
      <c r="M844" s="18"/>
      <c r="N844" s="17"/>
      <c r="O844" s="1"/>
      <c r="P844" s="19"/>
    </row>
    <row r="845" spans="1:16" ht="9.75" customHeight="1">
      <c r="A845" s="14"/>
      <c r="B845" s="14" t="s">
        <v>58</v>
      </c>
      <c r="C845" s="30">
        <v>29</v>
      </c>
      <c r="D845" s="31">
        <v>18</v>
      </c>
      <c r="E845" s="32">
        <v>16</v>
      </c>
      <c r="F845" s="32">
        <v>8</v>
      </c>
      <c r="G845" s="32">
        <v>5</v>
      </c>
      <c r="H845" s="32">
        <v>6</v>
      </c>
      <c r="I845" s="32">
        <v>0</v>
      </c>
      <c r="J845" s="32">
        <v>1</v>
      </c>
      <c r="K845" s="32">
        <v>1</v>
      </c>
      <c r="L845" s="32">
        <v>3</v>
      </c>
      <c r="M845" s="33">
        <v>3</v>
      </c>
      <c r="N845" s="17">
        <f>MIN(D845:M845)</f>
        <v>0</v>
      </c>
      <c r="O845" s="1">
        <f>C845-N845</f>
        <v>29</v>
      </c>
      <c r="P845" s="19">
        <f>O845/C845</f>
        <v>1</v>
      </c>
    </row>
    <row r="846" spans="1:16" ht="9.75" customHeight="1">
      <c r="A846" s="14"/>
      <c r="B846" s="14" t="s">
        <v>58</v>
      </c>
      <c r="C846" s="14"/>
      <c r="D846" s="17"/>
      <c r="E846" s="1"/>
      <c r="F846" s="1"/>
      <c r="G846" s="1"/>
      <c r="H846" s="1"/>
      <c r="I846" s="1"/>
      <c r="J846" s="1"/>
      <c r="K846" s="1"/>
      <c r="L846" s="1"/>
      <c r="M846" s="18"/>
      <c r="N846" s="17"/>
      <c r="O846" s="1"/>
      <c r="P846" s="19"/>
    </row>
    <row r="847" spans="1:16" ht="9.75" customHeight="1">
      <c r="A847" s="14"/>
      <c r="B847" s="14" t="s">
        <v>39</v>
      </c>
      <c r="C847" s="14"/>
      <c r="D847" s="17"/>
      <c r="E847" s="1"/>
      <c r="F847" s="1"/>
      <c r="G847" s="1"/>
      <c r="H847" s="1"/>
      <c r="I847" s="1"/>
      <c r="J847" s="1"/>
      <c r="K847" s="1"/>
      <c r="L847" s="1"/>
      <c r="M847" s="18"/>
      <c r="N847" s="17"/>
      <c r="O847" s="1"/>
      <c r="P847" s="19"/>
    </row>
    <row r="848" spans="1:16" ht="9.75" customHeight="1">
      <c r="A848" s="14"/>
      <c r="B848" s="14" t="s">
        <v>61</v>
      </c>
      <c r="C848" s="14"/>
      <c r="D848" s="17"/>
      <c r="E848" s="1"/>
      <c r="F848" s="1"/>
      <c r="G848" s="1"/>
      <c r="H848" s="1"/>
      <c r="I848" s="1"/>
      <c r="J848" s="1"/>
      <c r="K848" s="1"/>
      <c r="L848" s="1"/>
      <c r="M848" s="18"/>
      <c r="N848" s="17"/>
      <c r="O848" s="1"/>
      <c r="P848" s="19"/>
    </row>
    <row r="849" spans="1:16" ht="9.75" customHeight="1">
      <c r="A849" s="14"/>
      <c r="B849" s="14" t="s">
        <v>61</v>
      </c>
      <c r="C849" s="14"/>
      <c r="D849" s="17"/>
      <c r="E849" s="1"/>
      <c r="F849" s="1"/>
      <c r="G849" s="1"/>
      <c r="H849" s="1"/>
      <c r="I849" s="1"/>
      <c r="J849" s="1"/>
      <c r="K849" s="1"/>
      <c r="L849" s="1"/>
      <c r="M849" s="18"/>
      <c r="N849" s="17"/>
      <c r="O849" s="1"/>
      <c r="P849" s="19"/>
    </row>
    <row r="850" spans="1:16" ht="9.75" customHeight="1">
      <c r="A850" s="14"/>
      <c r="B850" s="14" t="s">
        <v>61</v>
      </c>
      <c r="C850" s="14"/>
      <c r="D850" s="17"/>
      <c r="E850" s="1"/>
      <c r="F850" s="1"/>
      <c r="G850" s="1"/>
      <c r="H850" s="1"/>
      <c r="I850" s="1"/>
      <c r="J850" s="1"/>
      <c r="K850" s="1"/>
      <c r="L850" s="1"/>
      <c r="M850" s="18"/>
      <c r="N850" s="17"/>
      <c r="O850" s="1"/>
      <c r="P850" s="19"/>
    </row>
    <row r="851" spans="1:16" ht="9.75" customHeight="1">
      <c r="A851" s="14"/>
      <c r="B851" s="14" t="s">
        <v>61</v>
      </c>
      <c r="C851" s="14"/>
      <c r="D851" s="17"/>
      <c r="E851" s="1"/>
      <c r="F851" s="1"/>
      <c r="G851" s="1"/>
      <c r="H851" s="1"/>
      <c r="I851" s="1"/>
      <c r="J851" s="1"/>
      <c r="K851" s="1"/>
      <c r="L851" s="1"/>
      <c r="M851" s="18"/>
      <c r="N851" s="17"/>
      <c r="O851" s="1"/>
      <c r="P851" s="19"/>
    </row>
    <row r="852" spans="1:16" ht="9.75" customHeight="1">
      <c r="A852" s="14"/>
      <c r="B852" s="14" t="s">
        <v>61</v>
      </c>
      <c r="C852" s="14"/>
      <c r="D852" s="17"/>
      <c r="E852" s="1"/>
      <c r="F852" s="1"/>
      <c r="G852" s="1"/>
      <c r="H852" s="1"/>
      <c r="I852" s="1"/>
      <c r="J852" s="1"/>
      <c r="K852" s="1"/>
      <c r="L852" s="1"/>
      <c r="M852" s="18"/>
      <c r="N852" s="17"/>
      <c r="O852" s="1"/>
      <c r="P852" s="19"/>
    </row>
    <row r="853" spans="1:16" ht="9.75" customHeight="1">
      <c r="A853" s="14"/>
      <c r="B853" s="14" t="s">
        <v>61</v>
      </c>
      <c r="C853" s="14"/>
      <c r="D853" s="17"/>
      <c r="E853" s="1"/>
      <c r="F853" s="1"/>
      <c r="G853" s="1"/>
      <c r="H853" s="1"/>
      <c r="I853" s="1"/>
      <c r="J853" s="1"/>
      <c r="K853" s="1"/>
      <c r="L853" s="1"/>
      <c r="M853" s="18"/>
      <c r="N853" s="17"/>
      <c r="O853" s="1"/>
      <c r="P853" s="19"/>
    </row>
    <row r="854" spans="1:16" ht="9.75" customHeight="1">
      <c r="A854" s="14"/>
      <c r="B854" s="14" t="s">
        <v>41</v>
      </c>
      <c r="C854" s="14">
        <v>16</v>
      </c>
      <c r="D854" s="31">
        <v>11</v>
      </c>
      <c r="E854" s="32">
        <v>11</v>
      </c>
      <c r="F854" s="32">
        <v>8</v>
      </c>
      <c r="G854" s="32">
        <v>9</v>
      </c>
      <c r="H854" s="32">
        <v>10</v>
      </c>
      <c r="I854" s="32">
        <v>11</v>
      </c>
      <c r="J854" s="32">
        <v>11</v>
      </c>
      <c r="K854" s="32">
        <v>12</v>
      </c>
      <c r="L854" s="32">
        <v>12</v>
      </c>
      <c r="M854" s="33">
        <v>12</v>
      </c>
      <c r="N854" s="17">
        <f>MIN(D854:M854)</f>
        <v>8</v>
      </c>
      <c r="O854" s="1">
        <f>C854-N854</f>
        <v>8</v>
      </c>
      <c r="P854" s="19">
        <f>O854/C854</f>
        <v>0.5</v>
      </c>
    </row>
    <row r="855" spans="1:16" ht="9.75" customHeight="1">
      <c r="A855" s="14"/>
      <c r="B855" s="14" t="s">
        <v>42</v>
      </c>
      <c r="C855" s="14"/>
      <c r="D855" s="17"/>
      <c r="E855" s="1"/>
      <c r="F855" s="1"/>
      <c r="G855" s="1"/>
      <c r="H855" s="1"/>
      <c r="I855" s="1"/>
      <c r="J855" s="1"/>
      <c r="K855" s="1"/>
      <c r="L855" s="1"/>
      <c r="M855" s="18"/>
      <c r="N855" s="17"/>
      <c r="O855" s="1"/>
      <c r="P855" s="19"/>
    </row>
    <row r="856" spans="1:16" ht="9.75" customHeight="1">
      <c r="A856" s="14"/>
      <c r="B856" s="14" t="s">
        <v>43</v>
      </c>
      <c r="C856" s="14"/>
      <c r="D856" s="17"/>
      <c r="E856" s="1"/>
      <c r="F856" s="1"/>
      <c r="G856" s="1"/>
      <c r="H856" s="1"/>
      <c r="I856" s="1"/>
      <c r="J856" s="1"/>
      <c r="K856" s="1"/>
      <c r="L856" s="1"/>
      <c r="M856" s="18"/>
      <c r="N856" s="17"/>
      <c r="O856" s="1"/>
      <c r="P856" s="19"/>
    </row>
    <row r="857" spans="1:16" ht="9.75" customHeight="1">
      <c r="A857" s="14"/>
      <c r="B857" s="14" t="s">
        <v>44</v>
      </c>
      <c r="C857" s="14"/>
      <c r="D857" s="17"/>
      <c r="E857" s="1"/>
      <c r="F857" s="1"/>
      <c r="G857" s="1"/>
      <c r="H857" s="1"/>
      <c r="I857" s="1"/>
      <c r="J857" s="1"/>
      <c r="K857" s="1"/>
      <c r="L857" s="1"/>
      <c r="M857" s="18"/>
      <c r="N857" s="17"/>
      <c r="O857" s="1"/>
      <c r="P857" s="19"/>
    </row>
    <row r="858" spans="1:16" ht="9.75" customHeight="1">
      <c r="A858" s="20"/>
      <c r="B858" s="21" t="s">
        <v>45</v>
      </c>
      <c r="C858" s="21">
        <f t="shared" ref="C858:M858" si="171">SUM(C842:C857)</f>
        <v>190</v>
      </c>
      <c r="D858" s="22">
        <f t="shared" si="171"/>
        <v>32</v>
      </c>
      <c r="E858" s="23">
        <f t="shared" si="171"/>
        <v>29</v>
      </c>
      <c r="F858" s="23">
        <f t="shared" si="171"/>
        <v>16</v>
      </c>
      <c r="G858" s="23">
        <f t="shared" si="171"/>
        <v>14</v>
      </c>
      <c r="H858" s="23">
        <f t="shared" si="171"/>
        <v>16</v>
      </c>
      <c r="I858" s="23">
        <f t="shared" si="171"/>
        <v>13</v>
      </c>
      <c r="J858" s="23">
        <f t="shared" si="171"/>
        <v>14</v>
      </c>
      <c r="K858" s="23">
        <f t="shared" si="171"/>
        <v>15</v>
      </c>
      <c r="L858" s="23">
        <f t="shared" si="171"/>
        <v>18</v>
      </c>
      <c r="M858" s="24">
        <f t="shared" si="171"/>
        <v>18</v>
      </c>
      <c r="N858" s="22">
        <f t="shared" ref="N858:N859" si="172">MIN(D858:M858)</f>
        <v>13</v>
      </c>
      <c r="O858" s="23">
        <f t="shared" ref="O858:O859" si="173">C858-N858</f>
        <v>177</v>
      </c>
      <c r="P858" s="25">
        <f t="shared" ref="P858:P859" si="174">O858/C858</f>
        <v>0.93157894736842106</v>
      </c>
    </row>
    <row r="859" spans="1:16" ht="9.75" customHeight="1">
      <c r="A859" s="152" t="s">
        <v>289</v>
      </c>
      <c r="B859" s="15" t="s">
        <v>29</v>
      </c>
      <c r="C859" s="86">
        <v>84</v>
      </c>
      <c r="D859" s="69">
        <v>61</v>
      </c>
      <c r="E859" s="70">
        <v>60</v>
      </c>
      <c r="F859" s="70">
        <v>11</v>
      </c>
      <c r="G859" s="70">
        <v>9</v>
      </c>
      <c r="H859" s="70">
        <v>10</v>
      </c>
      <c r="I859" s="70">
        <v>1</v>
      </c>
      <c r="J859" s="70">
        <v>1</v>
      </c>
      <c r="K859" s="70">
        <v>1</v>
      </c>
      <c r="L859" s="70">
        <v>4</v>
      </c>
      <c r="M859" s="71">
        <v>8</v>
      </c>
      <c r="N859" s="17">
        <f t="shared" si="172"/>
        <v>1</v>
      </c>
      <c r="O859" s="1">
        <f t="shared" si="173"/>
        <v>83</v>
      </c>
      <c r="P859" s="19">
        <f t="shared" si="174"/>
        <v>0.98809523809523814</v>
      </c>
    </row>
    <row r="860" spans="1:16" ht="9.75" customHeight="1">
      <c r="A860" s="14"/>
      <c r="B860" s="14" t="s">
        <v>31</v>
      </c>
      <c r="C860" s="14"/>
      <c r="D860" s="17"/>
      <c r="E860" s="1"/>
      <c r="F860" s="1"/>
      <c r="G860" s="1"/>
      <c r="H860" s="1"/>
      <c r="I860" s="1"/>
      <c r="J860" s="1"/>
      <c r="K860" s="1"/>
      <c r="L860" s="1"/>
      <c r="M860" s="18"/>
      <c r="N860" s="17"/>
      <c r="O860" s="1"/>
      <c r="P860" s="19"/>
    </row>
    <row r="861" spans="1:16" ht="9.75" customHeight="1">
      <c r="A861" s="14"/>
      <c r="B861" s="14" t="s">
        <v>34</v>
      </c>
      <c r="C861" s="30"/>
      <c r="D861" s="31"/>
      <c r="E861" s="32"/>
      <c r="F861" s="32"/>
      <c r="G861" s="32"/>
      <c r="H861" s="32"/>
      <c r="I861" s="32"/>
      <c r="J861" s="32"/>
      <c r="K861" s="32"/>
      <c r="L861" s="32"/>
      <c r="M861" s="33"/>
      <c r="N861" s="17"/>
      <c r="O861" s="1"/>
      <c r="P861" s="19"/>
    </row>
    <row r="862" spans="1:16" ht="9.75" customHeight="1">
      <c r="A862" s="14"/>
      <c r="B862" s="14" t="s">
        <v>190</v>
      </c>
      <c r="C862" s="30">
        <v>66</v>
      </c>
      <c r="D862" s="31">
        <v>60</v>
      </c>
      <c r="E862" s="32">
        <v>57</v>
      </c>
      <c r="F862" s="32">
        <v>42</v>
      </c>
      <c r="G862" s="32">
        <v>31</v>
      </c>
      <c r="H862" s="32">
        <v>33</v>
      </c>
      <c r="I862" s="32">
        <v>1</v>
      </c>
      <c r="J862" s="32">
        <v>1</v>
      </c>
      <c r="K862" s="32">
        <v>2</v>
      </c>
      <c r="L862" s="32">
        <v>8</v>
      </c>
      <c r="M862" s="33">
        <v>11</v>
      </c>
      <c r="N862" s="17">
        <f>MIN(D862:M862)</f>
        <v>1</v>
      </c>
      <c r="O862" s="1">
        <f>C862-N862</f>
        <v>65</v>
      </c>
      <c r="P862" s="19">
        <f>O862/C862</f>
        <v>0.98484848484848486</v>
      </c>
    </row>
    <row r="863" spans="1:16" ht="9.75" customHeight="1">
      <c r="A863" s="14"/>
      <c r="B863" s="14" t="s">
        <v>58</v>
      </c>
      <c r="C863" s="14"/>
      <c r="D863" s="17"/>
      <c r="E863" s="1"/>
      <c r="F863" s="1"/>
      <c r="G863" s="1"/>
      <c r="H863" s="1"/>
      <c r="I863" s="1"/>
      <c r="J863" s="1"/>
      <c r="K863" s="1"/>
      <c r="L863" s="1"/>
      <c r="M863" s="18"/>
      <c r="N863" s="17"/>
      <c r="O863" s="1"/>
      <c r="P863" s="19"/>
    </row>
    <row r="864" spans="1:16" ht="9.75" customHeight="1">
      <c r="A864" s="14"/>
      <c r="B864" s="14" t="s">
        <v>39</v>
      </c>
      <c r="C864" s="14">
        <v>2</v>
      </c>
      <c r="D864" s="31">
        <v>1</v>
      </c>
      <c r="E864" s="32">
        <v>1</v>
      </c>
      <c r="F864" s="32">
        <v>1</v>
      </c>
      <c r="G864" s="32">
        <v>1</v>
      </c>
      <c r="H864" s="32">
        <v>1</v>
      </c>
      <c r="I864" s="32">
        <v>1</v>
      </c>
      <c r="J864" s="32">
        <v>1</v>
      </c>
      <c r="K864" s="32">
        <v>1</v>
      </c>
      <c r="L864" s="32">
        <v>1</v>
      </c>
      <c r="M864" s="33">
        <v>0</v>
      </c>
      <c r="N864" s="17">
        <f>MIN(D864:M864)</f>
        <v>0</v>
      </c>
      <c r="O864" s="1">
        <f>C864-N864</f>
        <v>2</v>
      </c>
      <c r="P864" s="19">
        <f>O864/C864</f>
        <v>1</v>
      </c>
    </row>
    <row r="865" spans="1:16" ht="9.75" customHeight="1">
      <c r="A865" s="14"/>
      <c r="B865" s="14" t="s">
        <v>61</v>
      </c>
      <c r="C865" s="14"/>
      <c r="D865" s="17"/>
      <c r="E865" s="1"/>
      <c r="F865" s="1"/>
      <c r="G865" s="1"/>
      <c r="H865" s="1"/>
      <c r="I865" s="1"/>
      <c r="J865" s="1"/>
      <c r="K865" s="1"/>
      <c r="L865" s="1"/>
      <c r="M865" s="18"/>
      <c r="N865" s="17"/>
      <c r="O865" s="1"/>
      <c r="P865" s="19"/>
    </row>
    <row r="866" spans="1:16" ht="9.75" customHeight="1">
      <c r="A866" s="14"/>
      <c r="B866" s="14" t="s">
        <v>61</v>
      </c>
      <c r="C866" s="14"/>
      <c r="D866" s="17"/>
      <c r="E866" s="1"/>
      <c r="F866" s="1"/>
      <c r="G866" s="1"/>
      <c r="H866" s="1"/>
      <c r="I866" s="1"/>
      <c r="J866" s="1"/>
      <c r="K866" s="1"/>
      <c r="L866" s="1"/>
      <c r="M866" s="18"/>
      <c r="N866" s="17"/>
      <c r="O866" s="1"/>
      <c r="P866" s="19"/>
    </row>
    <row r="867" spans="1:16" ht="9.75" customHeight="1">
      <c r="A867" s="14"/>
      <c r="B867" s="14" t="s">
        <v>61</v>
      </c>
      <c r="C867" s="14"/>
      <c r="D867" s="17"/>
      <c r="E867" s="1"/>
      <c r="F867" s="1"/>
      <c r="G867" s="1"/>
      <c r="H867" s="1"/>
      <c r="I867" s="1"/>
      <c r="J867" s="1"/>
      <c r="K867" s="1"/>
      <c r="L867" s="1"/>
      <c r="M867" s="18"/>
      <c r="N867" s="17"/>
      <c r="O867" s="1"/>
      <c r="P867" s="19"/>
    </row>
    <row r="868" spans="1:16" ht="9.75" customHeight="1">
      <c r="A868" s="14"/>
      <c r="B868" s="14" t="s">
        <v>61</v>
      </c>
      <c r="C868" s="14"/>
      <c r="D868" s="17"/>
      <c r="E868" s="1"/>
      <c r="F868" s="1"/>
      <c r="G868" s="1"/>
      <c r="H868" s="1"/>
      <c r="I868" s="1"/>
      <c r="J868" s="1"/>
      <c r="K868" s="1"/>
      <c r="L868" s="1"/>
      <c r="M868" s="18"/>
      <c r="N868" s="17"/>
      <c r="O868" s="1"/>
      <c r="P868" s="19"/>
    </row>
    <row r="869" spans="1:16" ht="9.75" customHeight="1">
      <c r="A869" s="14"/>
      <c r="B869" s="14" t="s">
        <v>61</v>
      </c>
      <c r="C869" s="14"/>
      <c r="D869" s="17"/>
      <c r="E869" s="1"/>
      <c r="F869" s="1"/>
      <c r="G869" s="1"/>
      <c r="H869" s="1"/>
      <c r="I869" s="1"/>
      <c r="J869" s="1"/>
      <c r="K869" s="1"/>
      <c r="L869" s="1"/>
      <c r="M869" s="18"/>
      <c r="N869" s="17"/>
      <c r="O869" s="1"/>
      <c r="P869" s="19"/>
    </row>
    <row r="870" spans="1:16" ht="9.75" customHeight="1">
      <c r="A870" s="14"/>
      <c r="B870" s="14" t="s">
        <v>61</v>
      </c>
      <c r="C870" s="14"/>
      <c r="D870" s="17"/>
      <c r="E870" s="1"/>
      <c r="F870" s="1"/>
      <c r="G870" s="1"/>
      <c r="H870" s="1"/>
      <c r="I870" s="1"/>
      <c r="J870" s="1"/>
      <c r="K870" s="1"/>
      <c r="L870" s="1"/>
      <c r="M870" s="18"/>
      <c r="N870" s="17"/>
      <c r="O870" s="1"/>
      <c r="P870" s="19"/>
    </row>
    <row r="871" spans="1:16" ht="9.75" customHeight="1">
      <c r="A871" s="14"/>
      <c r="B871" s="14" t="s">
        <v>41</v>
      </c>
      <c r="C871" s="30">
        <v>3</v>
      </c>
      <c r="D871" s="31">
        <v>2</v>
      </c>
      <c r="E871" s="32">
        <v>2</v>
      </c>
      <c r="F871" s="32">
        <v>0</v>
      </c>
      <c r="G871" s="32">
        <v>0</v>
      </c>
      <c r="H871" s="32">
        <v>1</v>
      </c>
      <c r="I871" s="32">
        <v>1</v>
      </c>
      <c r="J871" s="32">
        <v>1</v>
      </c>
      <c r="K871" s="32">
        <v>1</v>
      </c>
      <c r="L871" s="32">
        <v>1</v>
      </c>
      <c r="M871" s="33">
        <v>1</v>
      </c>
      <c r="N871" s="17">
        <f>MIN(D871:M871)</f>
        <v>0</v>
      </c>
      <c r="O871" s="1">
        <f>C871-N871</f>
        <v>3</v>
      </c>
      <c r="P871" s="19">
        <f>O871/C871</f>
        <v>1</v>
      </c>
    </row>
    <row r="872" spans="1:16" ht="9.75" customHeight="1">
      <c r="A872" s="14"/>
      <c r="B872" s="14" t="s">
        <v>42</v>
      </c>
      <c r="C872" s="14"/>
      <c r="D872" s="17"/>
      <c r="E872" s="1"/>
      <c r="F872" s="1"/>
      <c r="G872" s="1"/>
      <c r="H872" s="1"/>
      <c r="I872" s="1"/>
      <c r="J872" s="1"/>
      <c r="K872" s="1"/>
      <c r="L872" s="1"/>
      <c r="M872" s="18"/>
      <c r="N872" s="17"/>
      <c r="O872" s="1"/>
      <c r="P872" s="19"/>
    </row>
    <row r="873" spans="1:16" ht="9.75" customHeight="1">
      <c r="A873" s="14"/>
      <c r="B873" s="14" t="s">
        <v>43</v>
      </c>
      <c r="C873" s="14"/>
      <c r="D873" s="17"/>
      <c r="E873" s="1"/>
      <c r="F873" s="1"/>
      <c r="G873" s="1"/>
      <c r="H873" s="1"/>
      <c r="I873" s="1"/>
      <c r="J873" s="1"/>
      <c r="K873" s="1"/>
      <c r="L873" s="1"/>
      <c r="M873" s="18"/>
      <c r="N873" s="17"/>
      <c r="O873" s="1"/>
      <c r="P873" s="19"/>
    </row>
    <row r="874" spans="1:16" ht="9.75" customHeight="1">
      <c r="A874" s="14"/>
      <c r="B874" s="14" t="s">
        <v>44</v>
      </c>
      <c r="C874" s="14"/>
      <c r="D874" s="17"/>
      <c r="E874" s="1"/>
      <c r="F874" s="1"/>
      <c r="G874" s="1"/>
      <c r="H874" s="1"/>
      <c r="I874" s="1"/>
      <c r="J874" s="1"/>
      <c r="K874" s="1"/>
      <c r="L874" s="1"/>
      <c r="M874" s="18"/>
      <c r="N874" s="17"/>
      <c r="O874" s="1"/>
      <c r="P874" s="19"/>
    </row>
    <row r="875" spans="1:16" ht="9.75" customHeight="1">
      <c r="A875" s="20"/>
      <c r="B875" s="21" t="s">
        <v>45</v>
      </c>
      <c r="C875" s="21">
        <f t="shared" ref="C875:M875" si="175">SUM(C859:C874)</f>
        <v>155</v>
      </c>
      <c r="D875" s="22">
        <f t="shared" si="175"/>
        <v>124</v>
      </c>
      <c r="E875" s="23">
        <f t="shared" si="175"/>
        <v>120</v>
      </c>
      <c r="F875" s="23">
        <f t="shared" si="175"/>
        <v>54</v>
      </c>
      <c r="G875" s="23">
        <f t="shared" si="175"/>
        <v>41</v>
      </c>
      <c r="H875" s="23">
        <f t="shared" si="175"/>
        <v>45</v>
      </c>
      <c r="I875" s="23">
        <f t="shared" si="175"/>
        <v>4</v>
      </c>
      <c r="J875" s="23">
        <f t="shared" si="175"/>
        <v>4</v>
      </c>
      <c r="K875" s="23">
        <f t="shared" si="175"/>
        <v>5</v>
      </c>
      <c r="L875" s="23">
        <f t="shared" si="175"/>
        <v>14</v>
      </c>
      <c r="M875" s="24">
        <f t="shared" si="175"/>
        <v>20</v>
      </c>
      <c r="N875" s="22">
        <f t="shared" ref="N875:N876" si="176">MIN(D875:M875)</f>
        <v>4</v>
      </c>
      <c r="O875" s="23">
        <f t="shared" ref="O875:O876" si="177">C875-N875</f>
        <v>151</v>
      </c>
      <c r="P875" s="25">
        <f t="shared" ref="P875:P876" si="178">O875/C875</f>
        <v>0.97419354838709682</v>
      </c>
    </row>
    <row r="876" spans="1:16" ht="9.75" customHeight="1">
      <c r="A876" s="15" t="s">
        <v>209</v>
      </c>
      <c r="B876" s="15" t="s">
        <v>29</v>
      </c>
      <c r="C876" s="30">
        <v>24</v>
      </c>
      <c r="D876" s="31">
        <v>11</v>
      </c>
      <c r="E876" s="32">
        <v>5</v>
      </c>
      <c r="F876" s="32">
        <v>2</v>
      </c>
      <c r="G876" s="32">
        <v>0</v>
      </c>
      <c r="H876" s="32">
        <v>0</v>
      </c>
      <c r="I876" s="32">
        <v>0</v>
      </c>
      <c r="J876" s="32">
        <v>0</v>
      </c>
      <c r="K876" s="32">
        <v>5</v>
      </c>
      <c r="L876" s="32">
        <v>5</v>
      </c>
      <c r="M876" s="33">
        <v>6</v>
      </c>
      <c r="N876" s="17">
        <f t="shared" si="176"/>
        <v>0</v>
      </c>
      <c r="O876" s="1">
        <f t="shared" si="177"/>
        <v>24</v>
      </c>
      <c r="P876" s="19">
        <f t="shared" si="178"/>
        <v>1</v>
      </c>
    </row>
    <row r="877" spans="1:16" ht="9.75" customHeight="1">
      <c r="A877" s="14"/>
      <c r="B877" s="14" t="s">
        <v>31</v>
      </c>
      <c r="C877" s="14"/>
      <c r="D877" s="17"/>
      <c r="E877" s="1"/>
      <c r="F877" s="1"/>
      <c r="G877" s="1"/>
      <c r="H877" s="1"/>
      <c r="I877" s="1"/>
      <c r="J877" s="1"/>
      <c r="K877" s="1"/>
      <c r="L877" s="1"/>
      <c r="M877" s="18"/>
      <c r="N877" s="17"/>
      <c r="O877" s="1"/>
      <c r="P877" s="19"/>
    </row>
    <row r="878" spans="1:16" ht="9.75" customHeight="1">
      <c r="A878" s="14"/>
      <c r="B878" s="14" t="s">
        <v>34</v>
      </c>
      <c r="C878" s="30"/>
      <c r="D878" s="31"/>
      <c r="E878" s="32"/>
      <c r="F878" s="32"/>
      <c r="G878" s="32"/>
      <c r="H878" s="32"/>
      <c r="I878" s="32"/>
      <c r="J878" s="32"/>
      <c r="K878" s="32"/>
      <c r="L878" s="32"/>
      <c r="M878" s="33"/>
      <c r="N878" s="17"/>
      <c r="O878" s="1"/>
      <c r="P878" s="19"/>
    </row>
    <row r="879" spans="1:16" ht="9.75" customHeight="1">
      <c r="A879" s="14"/>
      <c r="B879" s="14" t="s">
        <v>58</v>
      </c>
      <c r="C879" s="14"/>
      <c r="D879" s="17"/>
      <c r="E879" s="1"/>
      <c r="F879" s="1"/>
      <c r="G879" s="1"/>
      <c r="H879" s="1"/>
      <c r="I879" s="1"/>
      <c r="J879" s="1"/>
      <c r="K879" s="1"/>
      <c r="L879" s="1"/>
      <c r="M879" s="18"/>
      <c r="N879" s="17"/>
      <c r="O879" s="1"/>
      <c r="P879" s="19"/>
    </row>
    <row r="880" spans="1:16" ht="9.75" customHeight="1">
      <c r="A880" s="14"/>
      <c r="B880" s="14" t="s">
        <v>58</v>
      </c>
      <c r="C880" s="14"/>
      <c r="D880" s="17"/>
      <c r="E880" s="1"/>
      <c r="F880" s="1"/>
      <c r="G880" s="1"/>
      <c r="H880" s="1"/>
      <c r="I880" s="1"/>
      <c r="J880" s="1"/>
      <c r="K880" s="1"/>
      <c r="L880" s="1"/>
      <c r="M880" s="18"/>
      <c r="N880" s="17"/>
      <c r="O880" s="1"/>
      <c r="P880" s="19"/>
    </row>
    <row r="881" spans="1:16" ht="9.75" customHeight="1">
      <c r="A881" s="14"/>
      <c r="B881" s="14" t="s">
        <v>39</v>
      </c>
      <c r="C881" s="30">
        <v>7</v>
      </c>
      <c r="D881" s="31">
        <v>3</v>
      </c>
      <c r="E881" s="32">
        <v>3</v>
      </c>
      <c r="F881" s="32">
        <v>2</v>
      </c>
      <c r="G881" s="32">
        <v>2</v>
      </c>
      <c r="H881" s="32">
        <v>3</v>
      </c>
      <c r="I881" s="32">
        <v>2</v>
      </c>
      <c r="J881" s="32">
        <v>2</v>
      </c>
      <c r="K881" s="32">
        <v>0</v>
      </c>
      <c r="L881" s="32">
        <v>0</v>
      </c>
      <c r="M881" s="33">
        <v>1</v>
      </c>
      <c r="N881" s="17">
        <f>MIN(D881:M881)</f>
        <v>0</v>
      </c>
      <c r="O881" s="1">
        <f>C881-N881</f>
        <v>7</v>
      </c>
      <c r="P881" s="19">
        <f>O881/C881</f>
        <v>1</v>
      </c>
    </row>
    <row r="882" spans="1:16" ht="9.75" customHeight="1">
      <c r="A882" s="14"/>
      <c r="B882" s="30" t="s">
        <v>60</v>
      </c>
      <c r="C882" s="30"/>
      <c r="D882" s="31"/>
      <c r="E882" s="32"/>
      <c r="F882" s="32"/>
      <c r="G882" s="32"/>
      <c r="H882" s="32"/>
      <c r="I882" s="32"/>
      <c r="J882" s="32"/>
      <c r="K882" s="32"/>
      <c r="L882" s="32"/>
      <c r="M882" s="33"/>
      <c r="N882" s="17"/>
      <c r="O882" s="1"/>
      <c r="P882" s="19"/>
    </row>
    <row r="883" spans="1:16" ht="9.75" customHeight="1">
      <c r="A883" s="14"/>
      <c r="B883" s="30" t="s">
        <v>555</v>
      </c>
      <c r="C883" s="30">
        <v>3</v>
      </c>
      <c r="D883" s="31">
        <v>3</v>
      </c>
      <c r="E883" s="32">
        <v>3</v>
      </c>
      <c r="F883" s="32">
        <v>2</v>
      </c>
      <c r="G883" s="32">
        <v>2</v>
      </c>
      <c r="H883" s="32">
        <v>2</v>
      </c>
      <c r="I883" s="32">
        <v>1</v>
      </c>
      <c r="J883" s="32">
        <v>1</v>
      </c>
      <c r="K883" s="32">
        <v>2</v>
      </c>
      <c r="L883" s="32">
        <v>2</v>
      </c>
      <c r="M883" s="33">
        <v>2</v>
      </c>
      <c r="N883" s="17">
        <f>MIN(D883:M883)</f>
        <v>1</v>
      </c>
      <c r="O883" s="1">
        <f>C883-N883</f>
        <v>2</v>
      </c>
      <c r="P883" s="19">
        <f>O883/C883</f>
        <v>0.66666666666666663</v>
      </c>
    </row>
    <row r="884" spans="1:16" ht="9.75" customHeight="1">
      <c r="A884" s="14"/>
      <c r="B884" s="14" t="s">
        <v>61</v>
      </c>
      <c r="C884" s="14"/>
      <c r="D884" s="17"/>
      <c r="E884" s="1"/>
      <c r="F884" s="1"/>
      <c r="G884" s="1"/>
      <c r="H884" s="1"/>
      <c r="I884" s="1"/>
      <c r="J884" s="1"/>
      <c r="K884" s="1"/>
      <c r="L884" s="1"/>
      <c r="M884" s="18"/>
      <c r="N884" s="17"/>
      <c r="O884" s="1"/>
      <c r="P884" s="19"/>
    </row>
    <row r="885" spans="1:16" ht="9.75" customHeight="1">
      <c r="A885" s="14"/>
      <c r="B885" s="14" t="s">
        <v>61</v>
      </c>
      <c r="C885" s="14"/>
      <c r="D885" s="17"/>
      <c r="E885" s="1"/>
      <c r="F885" s="1"/>
      <c r="G885" s="1"/>
      <c r="H885" s="1"/>
      <c r="I885" s="1"/>
      <c r="J885" s="1"/>
      <c r="K885" s="1"/>
      <c r="L885" s="1"/>
      <c r="M885" s="18"/>
      <c r="N885" s="17"/>
      <c r="O885" s="1"/>
      <c r="P885" s="19"/>
    </row>
    <row r="886" spans="1:16" ht="9.75" customHeight="1">
      <c r="A886" s="14"/>
      <c r="B886" s="14" t="s">
        <v>61</v>
      </c>
      <c r="C886" s="14"/>
      <c r="D886" s="17"/>
      <c r="E886" s="1"/>
      <c r="F886" s="1"/>
      <c r="G886" s="1"/>
      <c r="H886" s="1"/>
      <c r="I886" s="1"/>
      <c r="J886" s="1"/>
      <c r="K886" s="1"/>
      <c r="L886" s="1"/>
      <c r="M886" s="18"/>
      <c r="N886" s="17"/>
      <c r="O886" s="1"/>
      <c r="P886" s="19"/>
    </row>
    <row r="887" spans="1:16" ht="9.75" customHeight="1">
      <c r="A887" s="14"/>
      <c r="B887" s="14" t="s">
        <v>61</v>
      </c>
      <c r="C887" s="14"/>
      <c r="D887" s="17"/>
      <c r="E887" s="1"/>
      <c r="F887" s="1"/>
      <c r="G887" s="1"/>
      <c r="H887" s="1"/>
      <c r="I887" s="1"/>
      <c r="J887" s="1"/>
      <c r="K887" s="1"/>
      <c r="L887" s="1"/>
      <c r="M887" s="18"/>
      <c r="N887" s="17"/>
      <c r="O887" s="1"/>
      <c r="P887" s="19"/>
    </row>
    <row r="888" spans="1:16" ht="9.75" customHeight="1">
      <c r="A888" s="14"/>
      <c r="B888" s="14" t="s">
        <v>41</v>
      </c>
      <c r="C888" s="30"/>
      <c r="D888" s="31"/>
      <c r="E888" s="32"/>
      <c r="F888" s="32"/>
      <c r="G888" s="32"/>
      <c r="H888" s="32"/>
      <c r="I888" s="32"/>
      <c r="J888" s="32"/>
      <c r="K888" s="32"/>
      <c r="L888" s="32"/>
      <c r="M888" s="33"/>
      <c r="N888" s="17"/>
      <c r="O888" s="1"/>
      <c r="P888" s="19"/>
    </row>
    <row r="889" spans="1:16" ht="9.75" customHeight="1">
      <c r="A889" s="14"/>
      <c r="B889" s="14" t="s">
        <v>42</v>
      </c>
      <c r="C889" s="30"/>
      <c r="D889" s="31"/>
      <c r="E889" s="32"/>
      <c r="F889" s="32"/>
      <c r="G889" s="32"/>
      <c r="H889" s="32"/>
      <c r="I889" s="32"/>
      <c r="J889" s="32"/>
      <c r="K889" s="32"/>
      <c r="L889" s="32"/>
      <c r="M889" s="33"/>
      <c r="N889" s="17"/>
      <c r="O889" s="1"/>
      <c r="P889" s="19"/>
    </row>
    <row r="890" spans="1:16" ht="9.75" customHeight="1">
      <c r="A890" s="14"/>
      <c r="B890" s="14" t="s">
        <v>43</v>
      </c>
      <c r="C890" s="30"/>
      <c r="D890" s="31"/>
      <c r="E890" s="32"/>
      <c r="F890" s="32"/>
      <c r="G890" s="32"/>
      <c r="H890" s="32"/>
      <c r="I890" s="32"/>
      <c r="J890" s="32"/>
      <c r="K890" s="32"/>
      <c r="L890" s="32"/>
      <c r="M890" s="33"/>
      <c r="N890" s="17"/>
      <c r="O890" s="1"/>
      <c r="P890" s="19"/>
    </row>
    <row r="891" spans="1:16" ht="9.75" customHeight="1">
      <c r="A891" s="14"/>
      <c r="B891" s="14" t="s">
        <v>44</v>
      </c>
      <c r="C891" s="14"/>
      <c r="D891" s="17"/>
      <c r="E891" s="1"/>
      <c r="F891" s="1"/>
      <c r="G891" s="1"/>
      <c r="H891" s="1"/>
      <c r="I891" s="1"/>
      <c r="J891" s="1"/>
      <c r="K891" s="1"/>
      <c r="L891" s="1"/>
      <c r="M891" s="18"/>
      <c r="N891" s="17"/>
      <c r="O891" s="1"/>
      <c r="P891" s="19"/>
    </row>
    <row r="892" spans="1:16" ht="9.75" customHeight="1">
      <c r="A892" s="20"/>
      <c r="B892" s="21" t="s">
        <v>45</v>
      </c>
      <c r="C892" s="21">
        <f t="shared" ref="C892:M892" si="179">SUM(C876:C891)</f>
        <v>34</v>
      </c>
      <c r="D892" s="22">
        <f t="shared" si="179"/>
        <v>17</v>
      </c>
      <c r="E892" s="23">
        <f t="shared" si="179"/>
        <v>11</v>
      </c>
      <c r="F892" s="23">
        <f t="shared" si="179"/>
        <v>6</v>
      </c>
      <c r="G892" s="23">
        <f t="shared" si="179"/>
        <v>4</v>
      </c>
      <c r="H892" s="23">
        <f t="shared" si="179"/>
        <v>5</v>
      </c>
      <c r="I892" s="23">
        <f t="shared" si="179"/>
        <v>3</v>
      </c>
      <c r="J892" s="23">
        <f t="shared" si="179"/>
        <v>3</v>
      </c>
      <c r="K892" s="23">
        <f t="shared" si="179"/>
        <v>7</v>
      </c>
      <c r="L892" s="23">
        <f t="shared" si="179"/>
        <v>7</v>
      </c>
      <c r="M892" s="24">
        <f t="shared" si="179"/>
        <v>9</v>
      </c>
      <c r="N892" s="22">
        <f>MIN(D892:M892)</f>
        <v>3</v>
      </c>
      <c r="O892" s="23">
        <f>C892-N892</f>
        <v>31</v>
      </c>
      <c r="P892" s="25">
        <f>O892/C892</f>
        <v>0.91176470588235292</v>
      </c>
    </row>
    <row r="893" spans="1:16" ht="9.75" customHeight="1">
      <c r="A893" s="15" t="s">
        <v>222</v>
      </c>
      <c r="B893" s="15" t="s">
        <v>29</v>
      </c>
      <c r="C893" s="15"/>
      <c r="D893" s="16"/>
      <c r="E893" s="27"/>
      <c r="F893" s="27"/>
      <c r="G893" s="27"/>
      <c r="H893" s="27"/>
      <c r="I893" s="27"/>
      <c r="J893" s="27"/>
      <c r="K893" s="27"/>
      <c r="L893" s="27"/>
      <c r="M893" s="28"/>
      <c r="N893" s="16"/>
      <c r="O893" s="27"/>
      <c r="P893" s="29"/>
    </row>
    <row r="894" spans="1:16" ht="9.75" customHeight="1">
      <c r="A894" s="14"/>
      <c r="B894" s="14" t="s">
        <v>31</v>
      </c>
      <c r="C894" s="14"/>
      <c r="D894" s="17"/>
      <c r="E894" s="1"/>
      <c r="F894" s="1"/>
      <c r="G894" s="1"/>
      <c r="H894" s="1"/>
      <c r="I894" s="1"/>
      <c r="J894" s="1"/>
      <c r="K894" s="1"/>
      <c r="L894" s="1"/>
      <c r="M894" s="18"/>
      <c r="N894" s="17"/>
      <c r="O894" s="1"/>
      <c r="P894" s="19"/>
    </row>
    <row r="895" spans="1:16" ht="9.75" customHeight="1">
      <c r="A895" s="14"/>
      <c r="B895" s="14" t="s">
        <v>34</v>
      </c>
      <c r="C895" s="30"/>
      <c r="D895" s="31"/>
      <c r="E895" s="32"/>
      <c r="F895" s="32"/>
      <c r="G895" s="32"/>
      <c r="H895" s="32"/>
      <c r="I895" s="32"/>
      <c r="J895" s="32"/>
      <c r="K895" s="32"/>
      <c r="L895" s="32"/>
      <c r="M895" s="33"/>
      <c r="N895" s="17"/>
      <c r="O895" s="1"/>
      <c r="P895" s="19"/>
    </row>
    <row r="896" spans="1:16" ht="9.75" customHeight="1">
      <c r="A896" s="14"/>
      <c r="B896" s="14" t="s">
        <v>58</v>
      </c>
      <c r="C896" s="14"/>
      <c r="D896" s="17"/>
      <c r="E896" s="1"/>
      <c r="F896" s="1"/>
      <c r="G896" s="1"/>
      <c r="H896" s="1"/>
      <c r="I896" s="1"/>
      <c r="J896" s="1"/>
      <c r="K896" s="1"/>
      <c r="L896" s="1"/>
      <c r="M896" s="18"/>
      <c r="N896" s="17"/>
      <c r="O896" s="1"/>
      <c r="P896" s="19"/>
    </row>
    <row r="897" spans="1:16" ht="9.75" customHeight="1">
      <c r="A897" s="14"/>
      <c r="B897" s="14" t="s">
        <v>58</v>
      </c>
      <c r="C897" s="14"/>
      <c r="D897" s="17"/>
      <c r="E897" s="1"/>
      <c r="F897" s="1"/>
      <c r="G897" s="1"/>
      <c r="H897" s="1"/>
      <c r="I897" s="1"/>
      <c r="J897" s="1"/>
      <c r="K897" s="1"/>
      <c r="L897" s="1"/>
      <c r="M897" s="18"/>
      <c r="N897" s="17"/>
      <c r="O897" s="1"/>
      <c r="P897" s="19"/>
    </row>
    <row r="898" spans="1:16" ht="9.75" customHeight="1">
      <c r="A898" s="14"/>
      <c r="B898" s="14" t="s">
        <v>39</v>
      </c>
      <c r="C898" s="14"/>
      <c r="D898" s="17"/>
      <c r="E898" s="1"/>
      <c r="F898" s="1"/>
      <c r="G898" s="1"/>
      <c r="H898" s="1"/>
      <c r="I898" s="1"/>
      <c r="J898" s="1"/>
      <c r="K898" s="1"/>
      <c r="L898" s="1"/>
      <c r="M898" s="18"/>
      <c r="N898" s="17"/>
      <c r="O898" s="1"/>
      <c r="P898" s="19"/>
    </row>
    <row r="899" spans="1:16" ht="9.75" customHeight="1">
      <c r="A899" s="14"/>
      <c r="B899" s="30" t="s">
        <v>119</v>
      </c>
      <c r="C899" s="30"/>
      <c r="D899" s="31"/>
      <c r="E899" s="32"/>
      <c r="F899" s="32"/>
      <c r="G899" s="32"/>
      <c r="H899" s="32"/>
      <c r="I899" s="32"/>
      <c r="J899" s="32"/>
      <c r="K899" s="32"/>
      <c r="L899" s="32"/>
      <c r="M899" s="33"/>
      <c r="N899" s="17"/>
      <c r="O899" s="1"/>
      <c r="P899" s="19"/>
    </row>
    <row r="900" spans="1:16" ht="9.75" customHeight="1">
      <c r="A900" s="14"/>
      <c r="B900" s="30" t="s">
        <v>60</v>
      </c>
      <c r="C900" s="30"/>
      <c r="D900" s="31"/>
      <c r="E900" s="32"/>
      <c r="F900" s="32"/>
      <c r="G900" s="32"/>
      <c r="H900" s="32"/>
      <c r="I900" s="32"/>
      <c r="J900" s="32"/>
      <c r="K900" s="32"/>
      <c r="L900" s="32"/>
      <c r="M900" s="33"/>
      <c r="N900" s="17"/>
      <c r="O900" s="1"/>
      <c r="P900" s="19"/>
    </row>
    <row r="901" spans="1:16" ht="9.75" customHeight="1">
      <c r="A901" s="14"/>
      <c r="B901" s="14" t="s">
        <v>61</v>
      </c>
      <c r="C901" s="14"/>
      <c r="D901" s="17"/>
      <c r="E901" s="1"/>
      <c r="F901" s="1"/>
      <c r="G901" s="1"/>
      <c r="H901" s="1"/>
      <c r="I901" s="1"/>
      <c r="J901" s="1"/>
      <c r="K901" s="1"/>
      <c r="L901" s="1"/>
      <c r="M901" s="18"/>
      <c r="N901" s="17"/>
      <c r="O901" s="1"/>
      <c r="P901" s="19"/>
    </row>
    <row r="902" spans="1:16" ht="9.75" customHeight="1">
      <c r="A902" s="14"/>
      <c r="B902" s="14" t="s">
        <v>61</v>
      </c>
      <c r="C902" s="14"/>
      <c r="D902" s="17"/>
      <c r="E902" s="1"/>
      <c r="F902" s="1"/>
      <c r="G902" s="1"/>
      <c r="H902" s="1"/>
      <c r="I902" s="1"/>
      <c r="J902" s="1"/>
      <c r="K902" s="1"/>
      <c r="L902" s="1"/>
      <c r="M902" s="18"/>
      <c r="N902" s="17"/>
      <c r="O902" s="1"/>
      <c r="P902" s="19"/>
    </row>
    <row r="903" spans="1:16" ht="9.75" customHeight="1">
      <c r="A903" s="14"/>
      <c r="B903" s="14" t="s">
        <v>61</v>
      </c>
      <c r="C903" s="14"/>
      <c r="D903" s="17"/>
      <c r="E903" s="1"/>
      <c r="F903" s="1"/>
      <c r="G903" s="1"/>
      <c r="H903" s="1"/>
      <c r="I903" s="1"/>
      <c r="J903" s="1"/>
      <c r="K903" s="1"/>
      <c r="L903" s="1"/>
      <c r="M903" s="18"/>
      <c r="N903" s="17"/>
      <c r="O903" s="1"/>
      <c r="P903" s="19"/>
    </row>
    <row r="904" spans="1:16" ht="9.75" customHeight="1">
      <c r="A904" s="14"/>
      <c r="B904" s="14" t="s">
        <v>61</v>
      </c>
      <c r="C904" s="14"/>
      <c r="D904" s="17"/>
      <c r="E904" s="1"/>
      <c r="F904" s="1"/>
      <c r="G904" s="1"/>
      <c r="H904" s="1"/>
      <c r="I904" s="1"/>
      <c r="J904" s="1"/>
      <c r="K904" s="1"/>
      <c r="L904" s="1"/>
      <c r="M904" s="18"/>
      <c r="N904" s="17"/>
      <c r="O904" s="1"/>
      <c r="P904" s="19"/>
    </row>
    <row r="905" spans="1:16" ht="9.75" customHeight="1">
      <c r="A905" s="14"/>
      <c r="B905" s="14" t="s">
        <v>41</v>
      </c>
      <c r="C905" s="30">
        <v>1</v>
      </c>
      <c r="D905" s="31">
        <v>0</v>
      </c>
      <c r="E905" s="32">
        <v>0</v>
      </c>
      <c r="F905" s="32">
        <v>0</v>
      </c>
      <c r="G905" s="32">
        <v>0</v>
      </c>
      <c r="H905" s="32">
        <v>0</v>
      </c>
      <c r="I905" s="32">
        <v>0</v>
      </c>
      <c r="J905" s="32">
        <v>0</v>
      </c>
      <c r="K905" s="32">
        <v>0</v>
      </c>
      <c r="L905" s="32">
        <v>0</v>
      </c>
      <c r="M905" s="33">
        <v>0</v>
      </c>
      <c r="N905" s="17">
        <f>MIN(D905:M905)</f>
        <v>0</v>
      </c>
      <c r="O905" s="1">
        <f>C905-N905</f>
        <v>1</v>
      </c>
      <c r="P905" s="19">
        <f>O905/C905</f>
        <v>1</v>
      </c>
    </row>
    <row r="906" spans="1:16" ht="9.75" customHeight="1">
      <c r="A906" s="14"/>
      <c r="B906" s="14" t="s">
        <v>42</v>
      </c>
      <c r="C906" s="30"/>
      <c r="D906" s="31"/>
      <c r="E906" s="32"/>
      <c r="F906" s="32"/>
      <c r="G906" s="32"/>
      <c r="H906" s="32"/>
      <c r="I906" s="32"/>
      <c r="J906" s="32"/>
      <c r="K906" s="32"/>
      <c r="L906" s="32"/>
      <c r="M906" s="33"/>
      <c r="N906" s="17"/>
      <c r="O906" s="1"/>
      <c r="P906" s="19"/>
    </row>
    <row r="907" spans="1:16" ht="9.75" customHeight="1">
      <c r="A907" s="14"/>
      <c r="B907" s="14" t="s">
        <v>43</v>
      </c>
      <c r="C907" s="30">
        <v>2</v>
      </c>
      <c r="D907" s="31">
        <v>0</v>
      </c>
      <c r="E907" s="32">
        <v>0</v>
      </c>
      <c r="F907" s="32">
        <v>0</v>
      </c>
      <c r="G907" s="32">
        <v>0</v>
      </c>
      <c r="H907" s="32">
        <v>0</v>
      </c>
      <c r="I907" s="32">
        <v>0</v>
      </c>
      <c r="J907" s="32">
        <v>0</v>
      </c>
      <c r="K907" s="32">
        <v>0</v>
      </c>
      <c r="L907" s="32">
        <v>0</v>
      </c>
      <c r="M907" s="33">
        <v>0</v>
      </c>
      <c r="N907" s="17">
        <f t="shared" ref="N907:N909" si="180">MIN(D907:M907)</f>
        <v>0</v>
      </c>
      <c r="O907" s="1">
        <f t="shared" ref="O907:O909" si="181">C907-N907</f>
        <v>2</v>
      </c>
      <c r="P907" s="19">
        <f t="shared" ref="P907:P909" si="182">O907/C907</f>
        <v>1</v>
      </c>
    </row>
    <row r="908" spans="1:16" ht="9.75" customHeight="1">
      <c r="A908" s="14"/>
      <c r="B908" s="14" t="s">
        <v>44</v>
      </c>
      <c r="C908" s="30">
        <v>1</v>
      </c>
      <c r="D908" s="31">
        <v>0</v>
      </c>
      <c r="E908" s="32">
        <v>0</v>
      </c>
      <c r="F908" s="32">
        <v>0</v>
      </c>
      <c r="G908" s="32">
        <v>0</v>
      </c>
      <c r="H908" s="32">
        <v>0</v>
      </c>
      <c r="I908" s="32">
        <v>0</v>
      </c>
      <c r="J908" s="32">
        <v>0</v>
      </c>
      <c r="K908" s="32">
        <v>0</v>
      </c>
      <c r="L908" s="32">
        <v>0</v>
      </c>
      <c r="M908" s="33">
        <v>0</v>
      </c>
      <c r="N908" s="17">
        <f t="shared" si="180"/>
        <v>0</v>
      </c>
      <c r="O908" s="1">
        <f t="shared" si="181"/>
        <v>1</v>
      </c>
      <c r="P908" s="19">
        <f t="shared" si="182"/>
        <v>1</v>
      </c>
    </row>
    <row r="909" spans="1:16" ht="9.75" customHeight="1">
      <c r="A909" s="20"/>
      <c r="B909" s="21" t="s">
        <v>45</v>
      </c>
      <c r="C909" s="21">
        <f t="shared" ref="C909:M909" si="183">SUM(C893:C908)</f>
        <v>4</v>
      </c>
      <c r="D909" s="22">
        <f t="shared" si="183"/>
        <v>0</v>
      </c>
      <c r="E909" s="23">
        <f t="shared" si="183"/>
        <v>0</v>
      </c>
      <c r="F909" s="23">
        <f t="shared" si="183"/>
        <v>0</v>
      </c>
      <c r="G909" s="23">
        <f t="shared" si="183"/>
        <v>0</v>
      </c>
      <c r="H909" s="23">
        <f t="shared" si="183"/>
        <v>0</v>
      </c>
      <c r="I909" s="23">
        <f t="shared" si="183"/>
        <v>0</v>
      </c>
      <c r="J909" s="23">
        <f t="shared" si="183"/>
        <v>0</v>
      </c>
      <c r="K909" s="23">
        <f t="shared" si="183"/>
        <v>0</v>
      </c>
      <c r="L909" s="23">
        <f t="shared" si="183"/>
        <v>0</v>
      </c>
      <c r="M909" s="24">
        <f t="shared" si="183"/>
        <v>0</v>
      </c>
      <c r="N909" s="22">
        <f t="shared" si="180"/>
        <v>0</v>
      </c>
      <c r="O909" s="23">
        <f t="shared" si="181"/>
        <v>4</v>
      </c>
      <c r="P909" s="25">
        <f t="shared" si="182"/>
        <v>1</v>
      </c>
    </row>
    <row r="910" spans="1:16" ht="9.75" customHeight="1">
      <c r="A910" s="15" t="s">
        <v>300</v>
      </c>
      <c r="B910" s="15" t="s">
        <v>29</v>
      </c>
      <c r="C910" s="15"/>
      <c r="D910" s="16"/>
      <c r="E910" s="27"/>
      <c r="F910" s="27"/>
      <c r="G910" s="27"/>
      <c r="H910" s="27"/>
      <c r="I910" s="27"/>
      <c r="J910" s="27"/>
      <c r="K910" s="27"/>
      <c r="L910" s="27"/>
      <c r="M910" s="28"/>
      <c r="N910" s="16"/>
      <c r="O910" s="27"/>
      <c r="P910" s="29"/>
    </row>
    <row r="911" spans="1:16" ht="9.75" customHeight="1">
      <c r="A911" s="14"/>
      <c r="B911" s="14" t="s">
        <v>31</v>
      </c>
      <c r="C911" s="14"/>
      <c r="D911" s="17"/>
      <c r="E911" s="1"/>
      <c r="F911" s="1"/>
      <c r="G911" s="1"/>
      <c r="H911" s="1"/>
      <c r="I911" s="1"/>
      <c r="J911" s="1"/>
      <c r="K911" s="1"/>
      <c r="L911" s="1"/>
      <c r="M911" s="18"/>
      <c r="N911" s="17"/>
      <c r="O911" s="1"/>
      <c r="P911" s="19"/>
    </row>
    <row r="912" spans="1:16" ht="9.75" customHeight="1">
      <c r="A912" s="14"/>
      <c r="B912" s="14" t="s">
        <v>34</v>
      </c>
      <c r="C912" s="14"/>
      <c r="D912" s="17"/>
      <c r="E912" s="1"/>
      <c r="F912" s="1"/>
      <c r="G912" s="1"/>
      <c r="H912" s="1"/>
      <c r="I912" s="1"/>
      <c r="J912" s="1"/>
      <c r="K912" s="1"/>
      <c r="L912" s="1"/>
      <c r="M912" s="18"/>
      <c r="N912" s="17"/>
      <c r="O912" s="1"/>
      <c r="P912" s="19"/>
    </row>
    <row r="913" spans="1:16" ht="9.75" customHeight="1">
      <c r="A913" s="14"/>
      <c r="B913" s="14" t="s">
        <v>58</v>
      </c>
      <c r="C913" s="14"/>
      <c r="D913" s="17"/>
      <c r="E913" s="1"/>
      <c r="F913" s="1"/>
      <c r="G913" s="1"/>
      <c r="H913" s="1"/>
      <c r="I913" s="1"/>
      <c r="J913" s="1"/>
      <c r="K913" s="1"/>
      <c r="L913" s="1"/>
      <c r="M913" s="18"/>
      <c r="N913" s="17"/>
      <c r="O913" s="1"/>
      <c r="P913" s="19"/>
    </row>
    <row r="914" spans="1:16" ht="9.75" customHeight="1">
      <c r="A914" s="14"/>
      <c r="B914" s="14" t="s">
        <v>58</v>
      </c>
      <c r="C914" s="14"/>
      <c r="D914" s="17"/>
      <c r="E914" s="1"/>
      <c r="F914" s="1"/>
      <c r="G914" s="1"/>
      <c r="H914" s="1"/>
      <c r="I914" s="1"/>
      <c r="J914" s="1"/>
      <c r="K914" s="1"/>
      <c r="L914" s="1"/>
      <c r="M914" s="18"/>
      <c r="N914" s="17"/>
      <c r="O914" s="1"/>
      <c r="P914" s="19"/>
    </row>
    <row r="915" spans="1:16" ht="9.75" customHeight="1">
      <c r="A915" s="14"/>
      <c r="B915" s="14" t="s">
        <v>39</v>
      </c>
      <c r="C915" s="14"/>
      <c r="D915" s="17"/>
      <c r="E915" s="1"/>
      <c r="F915" s="1"/>
      <c r="G915" s="1"/>
      <c r="H915" s="1"/>
      <c r="I915" s="1"/>
      <c r="J915" s="1"/>
      <c r="K915" s="1"/>
      <c r="L915" s="1"/>
      <c r="M915" s="18"/>
      <c r="N915" s="17"/>
      <c r="O915" s="1"/>
      <c r="P915" s="19"/>
    </row>
    <row r="916" spans="1:16" ht="9.75" customHeight="1">
      <c r="A916" s="14"/>
      <c r="B916" s="14" t="s">
        <v>556</v>
      </c>
      <c r="C916" s="14">
        <v>1</v>
      </c>
      <c r="D916" s="31">
        <v>1</v>
      </c>
      <c r="E916" s="32">
        <v>1</v>
      </c>
      <c r="F916" s="32">
        <v>0</v>
      </c>
      <c r="G916" s="32">
        <v>0</v>
      </c>
      <c r="H916" s="32">
        <v>0</v>
      </c>
      <c r="I916" s="32">
        <v>0</v>
      </c>
      <c r="J916" s="32">
        <v>0</v>
      </c>
      <c r="K916" s="32">
        <v>0</v>
      </c>
      <c r="L916" s="32">
        <v>0</v>
      </c>
      <c r="M916" s="33">
        <v>0</v>
      </c>
      <c r="N916" s="17">
        <f>MIN(D916:M916)</f>
        <v>0</v>
      </c>
      <c r="O916" s="1">
        <f>C916-N916</f>
        <v>1</v>
      </c>
      <c r="P916" s="19">
        <f>O916/C916</f>
        <v>1</v>
      </c>
    </row>
    <row r="917" spans="1:16" ht="9.75" customHeight="1">
      <c r="A917" s="14"/>
      <c r="B917" s="14" t="s">
        <v>61</v>
      </c>
      <c r="C917" s="14"/>
      <c r="D917" s="17"/>
      <c r="E917" s="1"/>
      <c r="F917" s="1"/>
      <c r="G917" s="1"/>
      <c r="H917" s="1"/>
      <c r="I917" s="1"/>
      <c r="J917" s="1"/>
      <c r="K917" s="1"/>
      <c r="L917" s="1"/>
      <c r="M917" s="18"/>
      <c r="N917" s="17"/>
      <c r="O917" s="1"/>
      <c r="P917" s="19"/>
    </row>
    <row r="918" spans="1:16" ht="9.75" customHeight="1">
      <c r="A918" s="14"/>
      <c r="B918" s="14" t="s">
        <v>61</v>
      </c>
      <c r="C918" s="14"/>
      <c r="D918" s="17"/>
      <c r="E918" s="1"/>
      <c r="F918" s="1"/>
      <c r="G918" s="1"/>
      <c r="H918" s="1"/>
      <c r="I918" s="1"/>
      <c r="J918" s="1"/>
      <c r="K918" s="1"/>
      <c r="L918" s="1"/>
      <c r="M918" s="18"/>
      <c r="N918" s="17"/>
      <c r="O918" s="1"/>
      <c r="P918" s="19"/>
    </row>
    <row r="919" spans="1:16" ht="9.75" customHeight="1">
      <c r="A919" s="14"/>
      <c r="B919" s="14" t="s">
        <v>61</v>
      </c>
      <c r="C919" s="14"/>
      <c r="D919" s="17"/>
      <c r="E919" s="1"/>
      <c r="F919" s="1"/>
      <c r="G919" s="1"/>
      <c r="H919" s="1"/>
      <c r="I919" s="1"/>
      <c r="J919" s="1"/>
      <c r="K919" s="1"/>
      <c r="L919" s="1"/>
      <c r="M919" s="18"/>
      <c r="N919" s="17"/>
      <c r="O919" s="1"/>
      <c r="P919" s="19"/>
    </row>
    <row r="920" spans="1:16" ht="9.75" customHeight="1">
      <c r="A920" s="14"/>
      <c r="B920" s="14" t="s">
        <v>61</v>
      </c>
      <c r="C920" s="14"/>
      <c r="D920" s="17"/>
      <c r="E920" s="1"/>
      <c r="F920" s="1"/>
      <c r="G920" s="1"/>
      <c r="H920" s="1"/>
      <c r="I920" s="1"/>
      <c r="J920" s="1"/>
      <c r="K920" s="1"/>
      <c r="L920" s="1"/>
      <c r="M920" s="18"/>
      <c r="N920" s="17"/>
      <c r="O920" s="1"/>
      <c r="P920" s="19"/>
    </row>
    <row r="921" spans="1:16" ht="9.75" customHeight="1">
      <c r="A921" s="14"/>
      <c r="B921" s="14" t="s">
        <v>61</v>
      </c>
      <c r="C921" s="14"/>
      <c r="D921" s="17"/>
      <c r="E921" s="1"/>
      <c r="F921" s="1"/>
      <c r="G921" s="1"/>
      <c r="H921" s="1"/>
      <c r="I921" s="1"/>
      <c r="J921" s="1"/>
      <c r="K921" s="1"/>
      <c r="L921" s="1"/>
      <c r="M921" s="18"/>
      <c r="N921" s="17"/>
      <c r="O921" s="1"/>
      <c r="P921" s="19"/>
    </row>
    <row r="922" spans="1:16" ht="9.75" customHeight="1">
      <c r="A922" s="14"/>
      <c r="B922" s="14" t="s">
        <v>41</v>
      </c>
      <c r="C922" s="14">
        <v>4</v>
      </c>
      <c r="D922" s="31">
        <v>2</v>
      </c>
      <c r="E922" s="32">
        <v>1</v>
      </c>
      <c r="F922" s="32">
        <v>1</v>
      </c>
      <c r="G922" s="32">
        <v>1</v>
      </c>
      <c r="H922" s="32">
        <v>1</v>
      </c>
      <c r="I922" s="32">
        <v>1</v>
      </c>
      <c r="J922" s="32">
        <v>1</v>
      </c>
      <c r="K922" s="32">
        <v>1</v>
      </c>
      <c r="L922" s="32">
        <v>0</v>
      </c>
      <c r="M922" s="33">
        <v>0</v>
      </c>
      <c r="N922" s="17">
        <f t="shared" ref="N922:N923" si="184">MIN(D922:M922)</f>
        <v>0</v>
      </c>
      <c r="O922" s="1">
        <f t="shared" ref="O922:O923" si="185">C922-N922</f>
        <v>4</v>
      </c>
      <c r="P922" s="19">
        <f t="shared" ref="P922:P923" si="186">O922/C922</f>
        <v>1</v>
      </c>
    </row>
    <row r="923" spans="1:16" ht="9.75" customHeight="1">
      <c r="A923" s="14"/>
      <c r="B923" s="14" t="s">
        <v>42</v>
      </c>
      <c r="C923" s="14">
        <v>1</v>
      </c>
      <c r="D923" s="31">
        <v>0</v>
      </c>
      <c r="E923" s="32">
        <v>0</v>
      </c>
      <c r="F923" s="32">
        <v>1</v>
      </c>
      <c r="G923" s="32">
        <v>1</v>
      </c>
      <c r="H923" s="32">
        <v>1</v>
      </c>
      <c r="I923" s="32">
        <v>0</v>
      </c>
      <c r="J923" s="32">
        <v>1</v>
      </c>
      <c r="K923" s="32">
        <v>0</v>
      </c>
      <c r="L923" s="32">
        <v>0</v>
      </c>
      <c r="M923" s="33">
        <v>1</v>
      </c>
      <c r="N923" s="17">
        <f t="shared" si="184"/>
        <v>0</v>
      </c>
      <c r="O923" s="1">
        <f t="shared" si="185"/>
        <v>1</v>
      </c>
      <c r="P923" s="19">
        <f t="shared" si="186"/>
        <v>1</v>
      </c>
    </row>
    <row r="924" spans="1:16" ht="9.75" customHeight="1">
      <c r="A924" s="14"/>
      <c r="B924" s="14" t="s">
        <v>43</v>
      </c>
      <c r="C924" s="14"/>
      <c r="D924" s="17"/>
      <c r="E924" s="1"/>
      <c r="F924" s="1"/>
      <c r="G924" s="1"/>
      <c r="H924" s="1"/>
      <c r="I924" s="1"/>
      <c r="J924" s="1"/>
      <c r="K924" s="1"/>
      <c r="L924" s="1"/>
      <c r="M924" s="18"/>
      <c r="N924" s="17"/>
      <c r="O924" s="1"/>
      <c r="P924" s="19"/>
    </row>
    <row r="925" spans="1:16" ht="9.75" customHeight="1">
      <c r="A925" s="14"/>
      <c r="B925" s="14" t="s">
        <v>44</v>
      </c>
      <c r="C925" s="14">
        <v>13</v>
      </c>
      <c r="D925" s="31">
        <v>9</v>
      </c>
      <c r="E925" s="32">
        <v>7</v>
      </c>
      <c r="F925" s="32">
        <v>8</v>
      </c>
      <c r="G925" s="32">
        <v>6</v>
      </c>
      <c r="H925" s="32">
        <v>7</v>
      </c>
      <c r="I925" s="32">
        <v>3</v>
      </c>
      <c r="J925" s="32">
        <v>6</v>
      </c>
      <c r="K925" s="32">
        <v>5</v>
      </c>
      <c r="L925" s="32">
        <v>5</v>
      </c>
      <c r="M925" s="33">
        <v>6</v>
      </c>
      <c r="N925" s="17">
        <f t="shared" ref="N925:N926" si="187">MIN(D925:M925)</f>
        <v>3</v>
      </c>
      <c r="O925" s="1">
        <f t="shared" ref="O925:O926" si="188">C925-N925</f>
        <v>10</v>
      </c>
      <c r="P925" s="19">
        <f t="shared" ref="P925:P926" si="189">O925/C925</f>
        <v>0.76923076923076927</v>
      </c>
    </row>
    <row r="926" spans="1:16" ht="9.75" customHeight="1">
      <c r="A926" s="20"/>
      <c r="B926" s="21" t="s">
        <v>45</v>
      </c>
      <c r="C926" s="21">
        <f t="shared" ref="C926:M926" si="190">SUM(C910:C925)</f>
        <v>19</v>
      </c>
      <c r="D926" s="22">
        <f t="shared" si="190"/>
        <v>12</v>
      </c>
      <c r="E926" s="23">
        <f t="shared" si="190"/>
        <v>9</v>
      </c>
      <c r="F926" s="23">
        <f t="shared" si="190"/>
        <v>10</v>
      </c>
      <c r="G926" s="23">
        <f t="shared" si="190"/>
        <v>8</v>
      </c>
      <c r="H926" s="23">
        <f t="shared" si="190"/>
        <v>9</v>
      </c>
      <c r="I926" s="23">
        <f t="shared" si="190"/>
        <v>4</v>
      </c>
      <c r="J926" s="23">
        <f t="shared" si="190"/>
        <v>8</v>
      </c>
      <c r="K926" s="23">
        <f t="shared" si="190"/>
        <v>6</v>
      </c>
      <c r="L926" s="23">
        <f t="shared" si="190"/>
        <v>5</v>
      </c>
      <c r="M926" s="24">
        <f t="shared" si="190"/>
        <v>7</v>
      </c>
      <c r="N926" s="22">
        <f t="shared" si="187"/>
        <v>4</v>
      </c>
      <c r="O926" s="23">
        <f t="shared" si="188"/>
        <v>15</v>
      </c>
      <c r="P926" s="25">
        <f t="shared" si="189"/>
        <v>0.78947368421052633</v>
      </c>
    </row>
    <row r="927" spans="1:16" ht="9.75" customHeight="1">
      <c r="A927" s="15" t="s">
        <v>309</v>
      </c>
      <c r="B927" s="15" t="s">
        <v>29</v>
      </c>
      <c r="C927" s="15"/>
      <c r="D927" s="16"/>
      <c r="E927" s="27"/>
      <c r="F927" s="27"/>
      <c r="G927" s="27"/>
      <c r="H927" s="27"/>
      <c r="I927" s="27"/>
      <c r="J927" s="27"/>
      <c r="K927" s="27"/>
      <c r="L927" s="27"/>
      <c r="M927" s="28"/>
      <c r="N927" s="16"/>
      <c r="O927" s="27"/>
      <c r="P927" s="29"/>
    </row>
    <row r="928" spans="1:16" ht="9.75" customHeight="1">
      <c r="A928" s="14"/>
      <c r="B928" s="14" t="s">
        <v>31</v>
      </c>
      <c r="C928" s="14"/>
      <c r="D928" s="17"/>
      <c r="E928" s="1"/>
      <c r="F928" s="1"/>
      <c r="G928" s="1"/>
      <c r="H928" s="1"/>
      <c r="I928" s="1"/>
      <c r="J928" s="1"/>
      <c r="K928" s="1"/>
      <c r="L928" s="1"/>
      <c r="M928" s="18"/>
      <c r="N928" s="17"/>
      <c r="O928" s="1"/>
      <c r="P928" s="19"/>
    </row>
    <row r="929" spans="1:16" ht="9.75" customHeight="1">
      <c r="A929" s="14"/>
      <c r="B929" s="14" t="s">
        <v>34</v>
      </c>
      <c r="C929" s="14"/>
      <c r="D929" s="17"/>
      <c r="E929" s="1"/>
      <c r="F929" s="1"/>
      <c r="G929" s="1"/>
      <c r="H929" s="1"/>
      <c r="I929" s="1"/>
      <c r="J929" s="1"/>
      <c r="K929" s="1"/>
      <c r="L929" s="1"/>
      <c r="M929" s="18"/>
      <c r="N929" s="17"/>
      <c r="O929" s="1"/>
      <c r="P929" s="19"/>
    </row>
    <row r="930" spans="1:16" ht="9.75" customHeight="1">
      <c r="A930" s="14"/>
      <c r="B930" s="14" t="s">
        <v>58</v>
      </c>
      <c r="C930" s="14"/>
      <c r="D930" s="17"/>
      <c r="E930" s="1"/>
      <c r="F930" s="1"/>
      <c r="G930" s="1"/>
      <c r="H930" s="1"/>
      <c r="I930" s="1"/>
      <c r="J930" s="1"/>
      <c r="K930" s="1"/>
      <c r="L930" s="1"/>
      <c r="M930" s="18"/>
      <c r="N930" s="17"/>
      <c r="O930" s="1"/>
      <c r="P930" s="19"/>
    </row>
    <row r="931" spans="1:16" ht="9.75" customHeight="1">
      <c r="A931" s="14"/>
      <c r="B931" s="14" t="s">
        <v>58</v>
      </c>
      <c r="C931" s="14"/>
      <c r="D931" s="17"/>
      <c r="E931" s="1"/>
      <c r="F931" s="1"/>
      <c r="G931" s="1"/>
      <c r="H931" s="1"/>
      <c r="I931" s="1"/>
      <c r="J931" s="1"/>
      <c r="K931" s="1"/>
      <c r="L931" s="1"/>
      <c r="M931" s="18"/>
      <c r="N931" s="17"/>
      <c r="O931" s="1"/>
      <c r="P931" s="19"/>
    </row>
    <row r="932" spans="1:16" ht="9.75" customHeight="1">
      <c r="A932" s="14"/>
      <c r="B932" s="14" t="s">
        <v>39</v>
      </c>
      <c r="C932" s="14"/>
      <c r="D932" s="17"/>
      <c r="E932" s="1"/>
      <c r="F932" s="1"/>
      <c r="G932" s="1"/>
      <c r="H932" s="1"/>
      <c r="I932" s="1"/>
      <c r="J932" s="1"/>
      <c r="K932" s="1"/>
      <c r="L932" s="1"/>
      <c r="M932" s="18"/>
      <c r="N932" s="17"/>
      <c r="O932" s="1"/>
      <c r="P932" s="19"/>
    </row>
    <row r="933" spans="1:16" ht="9.75" customHeight="1">
      <c r="A933" s="14"/>
      <c r="B933" s="14" t="s">
        <v>61</v>
      </c>
      <c r="C933" s="14"/>
      <c r="D933" s="17"/>
      <c r="E933" s="1"/>
      <c r="F933" s="1"/>
      <c r="G933" s="1"/>
      <c r="H933" s="1"/>
      <c r="I933" s="1"/>
      <c r="J933" s="1"/>
      <c r="K933" s="1"/>
      <c r="L933" s="1"/>
      <c r="M933" s="18"/>
      <c r="N933" s="17"/>
      <c r="O933" s="1"/>
      <c r="P933" s="19"/>
    </row>
    <row r="934" spans="1:16" ht="9.75" customHeight="1">
      <c r="A934" s="14"/>
      <c r="B934" s="14" t="s">
        <v>61</v>
      </c>
      <c r="C934" s="14"/>
      <c r="D934" s="17"/>
      <c r="E934" s="1"/>
      <c r="F934" s="1"/>
      <c r="G934" s="1"/>
      <c r="H934" s="1"/>
      <c r="I934" s="1"/>
      <c r="J934" s="1"/>
      <c r="K934" s="1"/>
      <c r="L934" s="1"/>
      <c r="M934" s="18"/>
      <c r="N934" s="17"/>
      <c r="O934" s="1"/>
      <c r="P934" s="19"/>
    </row>
    <row r="935" spans="1:16" ht="9.75" customHeight="1">
      <c r="A935" s="14"/>
      <c r="B935" s="14" t="s">
        <v>61</v>
      </c>
      <c r="C935" s="14"/>
      <c r="D935" s="17"/>
      <c r="E935" s="1"/>
      <c r="F935" s="1"/>
      <c r="G935" s="1"/>
      <c r="H935" s="1"/>
      <c r="I935" s="1"/>
      <c r="J935" s="1"/>
      <c r="K935" s="1"/>
      <c r="L935" s="1"/>
      <c r="M935" s="18"/>
      <c r="N935" s="17"/>
      <c r="O935" s="1"/>
      <c r="P935" s="19"/>
    </row>
    <row r="936" spans="1:16" ht="9.75" customHeight="1">
      <c r="A936" s="14"/>
      <c r="B936" s="14" t="s">
        <v>61</v>
      </c>
      <c r="C936" s="14"/>
      <c r="D936" s="17"/>
      <c r="E936" s="1"/>
      <c r="F936" s="1"/>
      <c r="G936" s="1"/>
      <c r="H936" s="1"/>
      <c r="I936" s="1"/>
      <c r="J936" s="1"/>
      <c r="K936" s="1"/>
      <c r="L936" s="1"/>
      <c r="M936" s="18"/>
      <c r="N936" s="17"/>
      <c r="O936" s="1"/>
      <c r="P936" s="19"/>
    </row>
    <row r="937" spans="1:16" ht="9.75" customHeight="1">
      <c r="A937" s="14"/>
      <c r="B937" s="14" t="s">
        <v>61</v>
      </c>
      <c r="C937" s="14"/>
      <c r="D937" s="17"/>
      <c r="E937" s="1"/>
      <c r="F937" s="1"/>
      <c r="G937" s="1"/>
      <c r="H937" s="1"/>
      <c r="I937" s="1"/>
      <c r="J937" s="1"/>
      <c r="K937" s="1"/>
      <c r="L937" s="1"/>
      <c r="M937" s="18"/>
      <c r="N937" s="17"/>
      <c r="O937" s="1"/>
      <c r="P937" s="19"/>
    </row>
    <row r="938" spans="1:16" ht="9.75" customHeight="1">
      <c r="A938" s="14"/>
      <c r="B938" s="14" t="s">
        <v>61</v>
      </c>
      <c r="C938" s="14"/>
      <c r="D938" s="17"/>
      <c r="E938" s="1"/>
      <c r="F938" s="1"/>
      <c r="G938" s="1"/>
      <c r="H938" s="1"/>
      <c r="I938" s="1"/>
      <c r="J938" s="1"/>
      <c r="K938" s="1"/>
      <c r="L938" s="1"/>
      <c r="M938" s="18"/>
      <c r="N938" s="17"/>
      <c r="O938" s="1"/>
      <c r="P938" s="19"/>
    </row>
    <row r="939" spans="1:16" ht="9.75" customHeight="1">
      <c r="A939" s="14"/>
      <c r="B939" s="14" t="s">
        <v>41</v>
      </c>
      <c r="C939" s="14">
        <v>4</v>
      </c>
      <c r="D939" s="31">
        <v>0</v>
      </c>
      <c r="E939" s="32">
        <v>0</v>
      </c>
      <c r="F939" s="32">
        <v>0</v>
      </c>
      <c r="G939" s="32">
        <v>0</v>
      </c>
      <c r="H939" s="32">
        <v>0</v>
      </c>
      <c r="I939" s="32">
        <v>1</v>
      </c>
      <c r="J939" s="32">
        <v>1</v>
      </c>
      <c r="K939" s="32">
        <v>0</v>
      </c>
      <c r="L939" s="32">
        <v>1</v>
      </c>
      <c r="M939" s="33">
        <v>0</v>
      </c>
      <c r="N939" s="17">
        <f t="shared" ref="N939:N941" si="191">MIN(D939:M939)</f>
        <v>0</v>
      </c>
      <c r="O939" s="1">
        <f t="shared" ref="O939:O941" si="192">C939-N939</f>
        <v>4</v>
      </c>
      <c r="P939" s="19">
        <f t="shared" ref="P939:P941" si="193">O939/C939</f>
        <v>1</v>
      </c>
    </row>
    <row r="940" spans="1:16" ht="9.75" customHeight="1">
      <c r="A940" s="14"/>
      <c r="B940" s="14" t="s">
        <v>42</v>
      </c>
      <c r="C940" s="14">
        <v>2</v>
      </c>
      <c r="D940" s="31">
        <v>0</v>
      </c>
      <c r="E940" s="32">
        <v>0</v>
      </c>
      <c r="F940" s="32">
        <v>1</v>
      </c>
      <c r="G940" s="32">
        <v>1</v>
      </c>
      <c r="H940" s="32">
        <v>1</v>
      </c>
      <c r="I940" s="32">
        <v>0</v>
      </c>
      <c r="J940" s="32">
        <v>1</v>
      </c>
      <c r="K940" s="32">
        <v>0</v>
      </c>
      <c r="L940" s="32">
        <v>0</v>
      </c>
      <c r="M940" s="33">
        <v>1</v>
      </c>
      <c r="N940" s="17">
        <f t="shared" si="191"/>
        <v>0</v>
      </c>
      <c r="O940" s="1">
        <f t="shared" si="192"/>
        <v>2</v>
      </c>
      <c r="P940" s="19">
        <f t="shared" si="193"/>
        <v>1</v>
      </c>
    </row>
    <row r="941" spans="1:16" ht="9.75" customHeight="1">
      <c r="A941" s="14"/>
      <c r="B941" s="14" t="s">
        <v>43</v>
      </c>
      <c r="C941" s="30">
        <v>8</v>
      </c>
      <c r="D941" s="31">
        <v>7</v>
      </c>
      <c r="E941" s="32">
        <v>7</v>
      </c>
      <c r="F941" s="32">
        <v>6</v>
      </c>
      <c r="G941" s="32">
        <v>3</v>
      </c>
      <c r="H941" s="32">
        <v>3</v>
      </c>
      <c r="I941" s="32">
        <v>1</v>
      </c>
      <c r="J941" s="32">
        <v>2</v>
      </c>
      <c r="K941" s="32">
        <v>3</v>
      </c>
      <c r="L941" s="32">
        <v>4</v>
      </c>
      <c r="M941" s="33">
        <v>3</v>
      </c>
      <c r="N941" s="17">
        <f t="shared" si="191"/>
        <v>1</v>
      </c>
      <c r="O941" s="1">
        <f t="shared" si="192"/>
        <v>7</v>
      </c>
      <c r="P941" s="19">
        <f t="shared" si="193"/>
        <v>0.875</v>
      </c>
    </row>
    <row r="942" spans="1:16" ht="9.75" customHeight="1">
      <c r="A942" s="14"/>
      <c r="B942" s="14" t="s">
        <v>44</v>
      </c>
      <c r="C942" s="14"/>
      <c r="D942" s="17"/>
      <c r="E942" s="1"/>
      <c r="F942" s="1"/>
      <c r="G942" s="1"/>
      <c r="H942" s="1"/>
      <c r="I942" s="1"/>
      <c r="J942" s="1"/>
      <c r="K942" s="1"/>
      <c r="L942" s="1"/>
      <c r="M942" s="18"/>
      <c r="N942" s="17"/>
      <c r="O942" s="1"/>
      <c r="P942" s="19"/>
    </row>
    <row r="943" spans="1:16" ht="9.75" customHeight="1">
      <c r="A943" s="20"/>
      <c r="B943" s="21" t="s">
        <v>45</v>
      </c>
      <c r="C943" s="21">
        <f t="shared" ref="C943:M943" si="194">SUM(C927:C942)</f>
        <v>14</v>
      </c>
      <c r="D943" s="22">
        <f t="shared" si="194"/>
        <v>7</v>
      </c>
      <c r="E943" s="23">
        <f t="shared" si="194"/>
        <v>7</v>
      </c>
      <c r="F943" s="23">
        <f t="shared" si="194"/>
        <v>7</v>
      </c>
      <c r="G943" s="23">
        <f t="shared" si="194"/>
        <v>4</v>
      </c>
      <c r="H943" s="23">
        <f t="shared" si="194"/>
        <v>4</v>
      </c>
      <c r="I943" s="23">
        <f t="shared" si="194"/>
        <v>2</v>
      </c>
      <c r="J943" s="23">
        <f t="shared" si="194"/>
        <v>4</v>
      </c>
      <c r="K943" s="23">
        <f t="shared" si="194"/>
        <v>3</v>
      </c>
      <c r="L943" s="23">
        <f t="shared" si="194"/>
        <v>5</v>
      </c>
      <c r="M943" s="24">
        <f t="shared" si="194"/>
        <v>4</v>
      </c>
      <c r="N943" s="22">
        <f>MIN(D943:M943)</f>
        <v>2</v>
      </c>
      <c r="O943" s="23">
        <f>C943-N943</f>
        <v>12</v>
      </c>
      <c r="P943" s="25">
        <f>O943/C943</f>
        <v>0.8571428571428571</v>
      </c>
    </row>
    <row r="944" spans="1:16" ht="9.75" customHeight="1">
      <c r="A944" s="15" t="s">
        <v>234</v>
      </c>
      <c r="B944" s="15" t="s">
        <v>29</v>
      </c>
      <c r="C944" s="15"/>
      <c r="D944" s="16"/>
      <c r="E944" s="27"/>
      <c r="F944" s="27"/>
      <c r="G944" s="27"/>
      <c r="H944" s="27"/>
      <c r="I944" s="27"/>
      <c r="J944" s="27"/>
      <c r="K944" s="27"/>
      <c r="L944" s="27"/>
      <c r="M944" s="28"/>
      <c r="N944" s="16"/>
      <c r="O944" s="27"/>
      <c r="P944" s="29"/>
    </row>
    <row r="945" spans="1:16" ht="9.75" customHeight="1">
      <c r="A945" s="14"/>
      <c r="B945" s="14" t="s">
        <v>31</v>
      </c>
      <c r="C945" s="30">
        <v>120</v>
      </c>
      <c r="D945" s="31">
        <v>51</v>
      </c>
      <c r="E945" s="32">
        <v>2</v>
      </c>
      <c r="F945" s="32">
        <v>1</v>
      </c>
      <c r="G945" s="32">
        <v>0</v>
      </c>
      <c r="H945" s="32">
        <v>0</v>
      </c>
      <c r="I945" s="32">
        <v>0</v>
      </c>
      <c r="J945" s="32">
        <v>0</v>
      </c>
      <c r="K945" s="32">
        <v>1</v>
      </c>
      <c r="L945" s="32">
        <v>2</v>
      </c>
      <c r="M945" s="33">
        <v>4</v>
      </c>
      <c r="N945" s="17">
        <f>MIN(D945:M945)</f>
        <v>0</v>
      </c>
      <c r="O945" s="1">
        <f>C945-N945</f>
        <v>120</v>
      </c>
      <c r="P945" s="19">
        <f>O945/C945</f>
        <v>1</v>
      </c>
    </row>
    <row r="946" spans="1:16" ht="9.75" customHeight="1">
      <c r="A946" s="14"/>
      <c r="B946" s="14" t="s">
        <v>34</v>
      </c>
      <c r="C946" s="14"/>
      <c r="D946" s="17"/>
      <c r="E946" s="1"/>
      <c r="F946" s="1"/>
      <c r="G946" s="1"/>
      <c r="H946" s="1"/>
      <c r="I946" s="1"/>
      <c r="J946" s="1"/>
      <c r="K946" s="1"/>
      <c r="L946" s="1"/>
      <c r="M946" s="18"/>
      <c r="N946" s="17"/>
      <c r="O946" s="1"/>
      <c r="P946" s="19"/>
    </row>
    <row r="947" spans="1:16" ht="9.75" customHeight="1">
      <c r="A947" s="14"/>
      <c r="B947" s="14" t="s">
        <v>190</v>
      </c>
      <c r="C947" s="14">
        <v>13</v>
      </c>
      <c r="D947" s="31">
        <v>5</v>
      </c>
      <c r="E947" s="32">
        <v>7</v>
      </c>
      <c r="F947" s="32">
        <v>1</v>
      </c>
      <c r="G947" s="32">
        <v>2</v>
      </c>
      <c r="H947" s="32">
        <v>0</v>
      </c>
      <c r="I947" s="32">
        <v>0</v>
      </c>
      <c r="J947" s="32">
        <v>0</v>
      </c>
      <c r="K947" s="32">
        <v>0</v>
      </c>
      <c r="L947" s="32">
        <v>1</v>
      </c>
      <c r="M947" s="33">
        <v>1</v>
      </c>
      <c r="N947" s="17">
        <f>MIN(D947:M947)</f>
        <v>0</v>
      </c>
      <c r="O947" s="1">
        <f>C947-N947</f>
        <v>13</v>
      </c>
      <c r="P947" s="19">
        <f>O947/C947</f>
        <v>1</v>
      </c>
    </row>
    <row r="948" spans="1:16" ht="9.75" customHeight="1">
      <c r="A948" s="14"/>
      <c r="B948" s="14" t="s">
        <v>58</v>
      </c>
      <c r="C948" s="14"/>
      <c r="D948" s="17"/>
      <c r="E948" s="1"/>
      <c r="F948" s="1"/>
      <c r="G948" s="1"/>
      <c r="H948" s="1"/>
      <c r="I948" s="1"/>
      <c r="J948" s="1"/>
      <c r="K948" s="1"/>
      <c r="L948" s="1"/>
      <c r="M948" s="18"/>
      <c r="N948" s="17"/>
      <c r="O948" s="1"/>
      <c r="P948" s="19"/>
    </row>
    <row r="949" spans="1:16" ht="9.75" customHeight="1">
      <c r="A949" s="14"/>
      <c r="B949" s="14" t="s">
        <v>39</v>
      </c>
      <c r="C949" s="14">
        <v>2</v>
      </c>
      <c r="D949" s="31">
        <v>2</v>
      </c>
      <c r="E949" s="32">
        <v>1</v>
      </c>
      <c r="F949" s="32">
        <v>1</v>
      </c>
      <c r="G949" s="32">
        <v>0</v>
      </c>
      <c r="H949" s="32">
        <v>0</v>
      </c>
      <c r="I949" s="32">
        <v>1</v>
      </c>
      <c r="J949" s="32">
        <v>1</v>
      </c>
      <c r="K949" s="32">
        <v>1</v>
      </c>
      <c r="L949" s="32">
        <v>1</v>
      </c>
      <c r="M949" s="33">
        <v>1</v>
      </c>
      <c r="N949" s="17">
        <f t="shared" ref="N949:N951" si="195">MIN(D949:M949)</f>
        <v>0</v>
      </c>
      <c r="O949" s="1">
        <f t="shared" ref="O949:O951" si="196">C949-N949</f>
        <v>2</v>
      </c>
      <c r="P949" s="19">
        <f t="shared" ref="P949:P951" si="197">O949/C949</f>
        <v>1</v>
      </c>
    </row>
    <row r="950" spans="1:16" ht="9.75" customHeight="1">
      <c r="A950" s="14"/>
      <c r="B950" s="14" t="s">
        <v>60</v>
      </c>
      <c r="C950" s="30">
        <v>8</v>
      </c>
      <c r="D950" s="31">
        <v>7</v>
      </c>
      <c r="E950" s="32">
        <v>6</v>
      </c>
      <c r="F950" s="32">
        <v>7</v>
      </c>
      <c r="G950" s="32">
        <v>5</v>
      </c>
      <c r="H950" s="32">
        <v>4</v>
      </c>
      <c r="I950" s="32">
        <v>4</v>
      </c>
      <c r="J950" s="32">
        <v>4</v>
      </c>
      <c r="K950" s="32">
        <v>2</v>
      </c>
      <c r="L950" s="32">
        <v>3</v>
      </c>
      <c r="M950" s="33">
        <v>5</v>
      </c>
      <c r="N950" s="17">
        <f t="shared" si="195"/>
        <v>2</v>
      </c>
      <c r="O950" s="1">
        <f t="shared" si="196"/>
        <v>6</v>
      </c>
      <c r="P950" s="19">
        <f t="shared" si="197"/>
        <v>0.75</v>
      </c>
    </row>
    <row r="951" spans="1:16" ht="9.75" customHeight="1">
      <c r="A951" s="14"/>
      <c r="B951" s="30" t="s">
        <v>497</v>
      </c>
      <c r="C951" s="30">
        <v>2</v>
      </c>
      <c r="D951" s="31">
        <v>1</v>
      </c>
      <c r="E951" s="32">
        <v>2</v>
      </c>
      <c r="F951" s="32">
        <v>1</v>
      </c>
      <c r="G951" s="32">
        <v>1</v>
      </c>
      <c r="H951" s="32">
        <v>1</v>
      </c>
      <c r="I951" s="32">
        <v>0</v>
      </c>
      <c r="J951" s="32">
        <v>0</v>
      </c>
      <c r="K951" s="32">
        <v>1</v>
      </c>
      <c r="L951" s="32">
        <v>1</v>
      </c>
      <c r="M951" s="33">
        <v>1</v>
      </c>
      <c r="N951" s="17">
        <f t="shared" si="195"/>
        <v>0</v>
      </c>
      <c r="O951" s="1">
        <f t="shared" si="196"/>
        <v>2</v>
      </c>
      <c r="P951" s="19">
        <f t="shared" si="197"/>
        <v>1</v>
      </c>
    </row>
    <row r="952" spans="1:16" ht="9.75" customHeight="1">
      <c r="A952" s="14"/>
      <c r="B952" s="14" t="s">
        <v>61</v>
      </c>
      <c r="C952" s="14"/>
      <c r="D952" s="17"/>
      <c r="E952" s="1"/>
      <c r="F952" s="1"/>
      <c r="G952" s="1"/>
      <c r="H952" s="1"/>
      <c r="I952" s="1"/>
      <c r="J952" s="1"/>
      <c r="K952" s="1"/>
      <c r="L952" s="1"/>
      <c r="M952" s="18"/>
      <c r="N952" s="17"/>
      <c r="O952" s="1"/>
      <c r="P952" s="19"/>
    </row>
    <row r="953" spans="1:16" ht="9.75" customHeight="1">
      <c r="A953" s="14"/>
      <c r="B953" s="14" t="s">
        <v>61</v>
      </c>
      <c r="C953" s="14"/>
      <c r="D953" s="17"/>
      <c r="E953" s="1"/>
      <c r="F953" s="1"/>
      <c r="G953" s="1"/>
      <c r="H953" s="1"/>
      <c r="I953" s="1"/>
      <c r="J953" s="1"/>
      <c r="K953" s="1"/>
      <c r="L953" s="1"/>
      <c r="M953" s="18"/>
      <c r="N953" s="17"/>
      <c r="O953" s="1"/>
      <c r="P953" s="19"/>
    </row>
    <row r="954" spans="1:16" ht="9.75" customHeight="1">
      <c r="A954" s="14"/>
      <c r="B954" s="14" t="s">
        <v>61</v>
      </c>
      <c r="C954" s="14"/>
      <c r="D954" s="17"/>
      <c r="E954" s="1"/>
      <c r="F954" s="1"/>
      <c r="G954" s="1"/>
      <c r="H954" s="1"/>
      <c r="I954" s="1"/>
      <c r="J954" s="1"/>
      <c r="K954" s="1"/>
      <c r="L954" s="1"/>
      <c r="M954" s="18"/>
      <c r="N954" s="17"/>
      <c r="O954" s="1"/>
      <c r="P954" s="19"/>
    </row>
    <row r="955" spans="1:16" ht="9.75" customHeight="1">
      <c r="A955" s="14"/>
      <c r="B955" s="14" t="s">
        <v>61</v>
      </c>
      <c r="C955" s="14"/>
      <c r="D955" s="17"/>
      <c r="E955" s="1"/>
      <c r="F955" s="1"/>
      <c r="G955" s="1"/>
      <c r="H955" s="1"/>
      <c r="I955" s="1"/>
      <c r="J955" s="1"/>
      <c r="K955" s="1"/>
      <c r="L955" s="1"/>
      <c r="M955" s="18"/>
      <c r="N955" s="17"/>
      <c r="O955" s="1"/>
      <c r="P955" s="19"/>
    </row>
    <row r="956" spans="1:16" ht="9.75" customHeight="1">
      <c r="A956" s="14"/>
      <c r="B956" s="14" t="s">
        <v>41</v>
      </c>
      <c r="C956" s="14">
        <v>6</v>
      </c>
      <c r="D956" s="31">
        <v>5</v>
      </c>
      <c r="E956" s="32">
        <v>3</v>
      </c>
      <c r="F956" s="32">
        <v>3</v>
      </c>
      <c r="G956" s="32">
        <v>4</v>
      </c>
      <c r="H956" s="32">
        <v>2</v>
      </c>
      <c r="I956" s="32">
        <v>0</v>
      </c>
      <c r="J956" s="32">
        <v>0</v>
      </c>
      <c r="K956" s="32">
        <v>0</v>
      </c>
      <c r="L956" s="32">
        <v>0</v>
      </c>
      <c r="M956" s="33">
        <v>1</v>
      </c>
      <c r="N956" s="17">
        <f>MIN(D956:M956)</f>
        <v>0</v>
      </c>
      <c r="O956" s="1">
        <f>C956-N956</f>
        <v>6</v>
      </c>
      <c r="P956" s="19">
        <f>O956/C956</f>
        <v>1</v>
      </c>
    </row>
    <row r="957" spans="1:16" ht="9.75" customHeight="1">
      <c r="A957" s="14"/>
      <c r="B957" s="14" t="s">
        <v>42</v>
      </c>
      <c r="C957" s="14"/>
      <c r="D957" s="17"/>
      <c r="E957" s="1"/>
      <c r="F957" s="1"/>
      <c r="G957" s="1"/>
      <c r="H957" s="1"/>
      <c r="I957" s="1"/>
      <c r="J957" s="1"/>
      <c r="K957" s="1"/>
      <c r="L957" s="1"/>
      <c r="M957" s="18"/>
      <c r="N957" s="17"/>
      <c r="O957" s="1"/>
      <c r="P957" s="19"/>
    </row>
    <row r="958" spans="1:16" ht="9.75" customHeight="1">
      <c r="A958" s="14"/>
      <c r="B958" s="14" t="s">
        <v>43</v>
      </c>
      <c r="C958" s="14">
        <v>2</v>
      </c>
      <c r="D958" s="31">
        <v>1</v>
      </c>
      <c r="E958" s="32">
        <v>1</v>
      </c>
      <c r="F958" s="32">
        <v>0</v>
      </c>
      <c r="G958" s="32">
        <v>0</v>
      </c>
      <c r="H958" s="32">
        <v>0</v>
      </c>
      <c r="I958" s="32">
        <v>0</v>
      </c>
      <c r="J958" s="32">
        <v>0</v>
      </c>
      <c r="K958" s="32">
        <v>0</v>
      </c>
      <c r="L958" s="32">
        <v>0</v>
      </c>
      <c r="M958" s="33">
        <v>0</v>
      </c>
      <c r="N958" s="17">
        <f>MIN(D958:M958)</f>
        <v>0</v>
      </c>
      <c r="O958" s="1">
        <f>C958-N958</f>
        <v>2</v>
      </c>
      <c r="P958" s="19">
        <f>O958/C958</f>
        <v>1</v>
      </c>
    </row>
    <row r="959" spans="1:16" ht="9.75" customHeight="1">
      <c r="A959" s="14"/>
      <c r="B959" s="14" t="s">
        <v>44</v>
      </c>
      <c r="C959" s="14"/>
      <c r="D959" s="17"/>
      <c r="E959" s="1"/>
      <c r="F959" s="1"/>
      <c r="G959" s="1"/>
      <c r="H959" s="1"/>
      <c r="I959" s="1"/>
      <c r="J959" s="1"/>
      <c r="K959" s="1"/>
      <c r="L959" s="1"/>
      <c r="M959" s="18"/>
      <c r="N959" s="17"/>
      <c r="O959" s="1"/>
      <c r="P959" s="19"/>
    </row>
    <row r="960" spans="1:16" ht="9.75" customHeight="1">
      <c r="A960" s="20"/>
      <c r="B960" s="21" t="s">
        <v>45</v>
      </c>
      <c r="C960" s="21">
        <f t="shared" ref="C960:M960" si="198">SUM(C944:C959)</f>
        <v>153</v>
      </c>
      <c r="D960" s="22">
        <f t="shared" si="198"/>
        <v>72</v>
      </c>
      <c r="E960" s="23">
        <f t="shared" si="198"/>
        <v>22</v>
      </c>
      <c r="F960" s="23">
        <f t="shared" si="198"/>
        <v>14</v>
      </c>
      <c r="G960" s="23">
        <f t="shared" si="198"/>
        <v>12</v>
      </c>
      <c r="H960" s="23">
        <f t="shared" si="198"/>
        <v>7</v>
      </c>
      <c r="I960" s="23">
        <f t="shared" si="198"/>
        <v>5</v>
      </c>
      <c r="J960" s="23">
        <f t="shared" si="198"/>
        <v>5</v>
      </c>
      <c r="K960" s="23">
        <f t="shared" si="198"/>
        <v>5</v>
      </c>
      <c r="L960" s="23">
        <f t="shared" si="198"/>
        <v>8</v>
      </c>
      <c r="M960" s="24">
        <f t="shared" si="198"/>
        <v>13</v>
      </c>
      <c r="N960" s="22">
        <f>MIN(D960:M960)</f>
        <v>5</v>
      </c>
      <c r="O960" s="23">
        <f>C960-N960</f>
        <v>148</v>
      </c>
      <c r="P960" s="25">
        <f>O960/C960</f>
        <v>0.9673202614379085</v>
      </c>
    </row>
    <row r="961" spans="1:16" ht="9.75" customHeight="1">
      <c r="A961" s="15" t="s">
        <v>245</v>
      </c>
      <c r="B961" s="15" t="s">
        <v>29</v>
      </c>
      <c r="C961" s="15"/>
      <c r="D961" s="16"/>
      <c r="E961" s="27"/>
      <c r="F961" s="27"/>
      <c r="G961" s="27"/>
      <c r="H961" s="27"/>
      <c r="I961" s="27"/>
      <c r="J961" s="27"/>
      <c r="K961" s="27"/>
      <c r="L961" s="27"/>
      <c r="M961" s="28"/>
      <c r="N961" s="16"/>
      <c r="O961" s="27"/>
      <c r="P961" s="29"/>
    </row>
    <row r="962" spans="1:16" ht="9.75" customHeight="1">
      <c r="A962" s="14"/>
      <c r="B962" s="14" t="s">
        <v>31</v>
      </c>
      <c r="C962" s="14"/>
      <c r="D962" s="17"/>
      <c r="E962" s="1"/>
      <c r="F962" s="1"/>
      <c r="G962" s="1"/>
      <c r="H962" s="1"/>
      <c r="I962" s="1"/>
      <c r="J962" s="1"/>
      <c r="K962" s="1"/>
      <c r="L962" s="1"/>
      <c r="M962" s="18"/>
      <c r="N962" s="17"/>
      <c r="O962" s="1"/>
      <c r="P962" s="19"/>
    </row>
    <row r="963" spans="1:16" ht="9.75" customHeight="1">
      <c r="A963" s="14"/>
      <c r="B963" s="14" t="s">
        <v>34</v>
      </c>
      <c r="C963" s="14"/>
      <c r="D963" s="17"/>
      <c r="E963" s="1"/>
      <c r="F963" s="1"/>
      <c r="G963" s="1"/>
      <c r="H963" s="1"/>
      <c r="I963" s="1"/>
      <c r="J963" s="1"/>
      <c r="K963" s="1"/>
      <c r="L963" s="1"/>
      <c r="M963" s="18"/>
      <c r="N963" s="17"/>
      <c r="O963" s="1"/>
      <c r="P963" s="19"/>
    </row>
    <row r="964" spans="1:16" ht="9.75" customHeight="1">
      <c r="A964" s="14"/>
      <c r="B964" s="14" t="s">
        <v>58</v>
      </c>
      <c r="C964" s="14"/>
      <c r="D964" s="17"/>
      <c r="E964" s="1"/>
      <c r="F964" s="1"/>
      <c r="G964" s="1"/>
      <c r="H964" s="1"/>
      <c r="I964" s="1"/>
      <c r="J964" s="1"/>
      <c r="K964" s="1"/>
      <c r="L964" s="1"/>
      <c r="M964" s="18"/>
      <c r="N964" s="17"/>
      <c r="O964" s="1"/>
      <c r="P964" s="19"/>
    </row>
    <row r="965" spans="1:16" ht="9.75" customHeight="1">
      <c r="A965" s="14"/>
      <c r="B965" s="14" t="s">
        <v>58</v>
      </c>
      <c r="C965" s="14"/>
      <c r="D965" s="17"/>
      <c r="E965" s="1"/>
      <c r="F965" s="1"/>
      <c r="G965" s="1"/>
      <c r="H965" s="1"/>
      <c r="I965" s="1"/>
      <c r="J965" s="1"/>
      <c r="K965" s="1"/>
      <c r="L965" s="1"/>
      <c r="M965" s="18"/>
      <c r="N965" s="17"/>
      <c r="O965" s="1"/>
      <c r="P965" s="19"/>
    </row>
    <row r="966" spans="1:16" ht="9.75" customHeight="1">
      <c r="A966" s="14"/>
      <c r="B966" s="14" t="s">
        <v>39</v>
      </c>
      <c r="C966" s="14"/>
      <c r="D966" s="17"/>
      <c r="E966" s="1"/>
      <c r="F966" s="1"/>
      <c r="G966" s="1"/>
      <c r="H966" s="1"/>
      <c r="I966" s="1"/>
      <c r="J966" s="1"/>
      <c r="K966" s="1"/>
      <c r="L966" s="1"/>
      <c r="M966" s="18"/>
      <c r="N966" s="17"/>
      <c r="O966" s="1"/>
      <c r="P966" s="19"/>
    </row>
    <row r="967" spans="1:16" ht="9.75" customHeight="1">
      <c r="A967" s="14"/>
      <c r="B967" s="14" t="s">
        <v>61</v>
      </c>
      <c r="C967" s="14"/>
      <c r="D967" s="17"/>
      <c r="E967" s="1"/>
      <c r="F967" s="1"/>
      <c r="G967" s="1"/>
      <c r="H967" s="1"/>
      <c r="I967" s="1"/>
      <c r="J967" s="1"/>
      <c r="K967" s="1"/>
      <c r="L967" s="1"/>
      <c r="M967" s="18"/>
      <c r="N967" s="17"/>
      <c r="O967" s="1"/>
      <c r="P967" s="19"/>
    </row>
    <row r="968" spans="1:16" ht="9.75" customHeight="1">
      <c r="A968" s="14"/>
      <c r="B968" s="14" t="s">
        <v>61</v>
      </c>
      <c r="C968" s="14"/>
      <c r="D968" s="17"/>
      <c r="E968" s="1"/>
      <c r="F968" s="1"/>
      <c r="G968" s="1"/>
      <c r="H968" s="1"/>
      <c r="I968" s="1"/>
      <c r="J968" s="1"/>
      <c r="K968" s="1"/>
      <c r="L968" s="1"/>
      <c r="M968" s="18"/>
      <c r="N968" s="17"/>
      <c r="O968" s="1"/>
      <c r="P968" s="19"/>
    </row>
    <row r="969" spans="1:16" ht="9.75" customHeight="1">
      <c r="A969" s="14"/>
      <c r="B969" s="14" t="s">
        <v>61</v>
      </c>
      <c r="C969" s="14"/>
      <c r="D969" s="17"/>
      <c r="E969" s="1"/>
      <c r="F969" s="1"/>
      <c r="G969" s="1"/>
      <c r="H969" s="1"/>
      <c r="I969" s="1"/>
      <c r="J969" s="1"/>
      <c r="K969" s="1"/>
      <c r="L969" s="1"/>
      <c r="M969" s="18"/>
      <c r="N969" s="17"/>
      <c r="O969" s="1"/>
      <c r="P969" s="19"/>
    </row>
    <row r="970" spans="1:16" ht="9.75" customHeight="1">
      <c r="A970" s="14"/>
      <c r="B970" s="14" t="s">
        <v>61</v>
      </c>
      <c r="C970" s="14"/>
      <c r="D970" s="17"/>
      <c r="E970" s="1"/>
      <c r="F970" s="1"/>
      <c r="G970" s="1"/>
      <c r="H970" s="1"/>
      <c r="I970" s="1"/>
      <c r="J970" s="1"/>
      <c r="K970" s="1"/>
      <c r="L970" s="1"/>
      <c r="M970" s="18"/>
      <c r="N970" s="17"/>
      <c r="O970" s="1"/>
      <c r="P970" s="19"/>
    </row>
    <row r="971" spans="1:16" ht="9.75" customHeight="1">
      <c r="A971" s="14"/>
      <c r="B971" s="14" t="s">
        <v>61</v>
      </c>
      <c r="C971" s="14"/>
      <c r="D971" s="17"/>
      <c r="E971" s="1"/>
      <c r="F971" s="1"/>
      <c r="G971" s="1"/>
      <c r="H971" s="1"/>
      <c r="I971" s="1"/>
      <c r="J971" s="1"/>
      <c r="K971" s="1"/>
      <c r="L971" s="1"/>
      <c r="M971" s="18"/>
      <c r="N971" s="17"/>
      <c r="O971" s="1"/>
      <c r="P971" s="19"/>
    </row>
    <row r="972" spans="1:16" ht="9.75" customHeight="1">
      <c r="A972" s="14"/>
      <c r="B972" s="14" t="s">
        <v>61</v>
      </c>
      <c r="C972" s="14"/>
      <c r="D972" s="17"/>
      <c r="E972" s="1"/>
      <c r="F972" s="1"/>
      <c r="G972" s="1"/>
      <c r="H972" s="1"/>
      <c r="I972" s="1"/>
      <c r="J972" s="1"/>
      <c r="K972" s="1"/>
      <c r="L972" s="1"/>
      <c r="M972" s="18"/>
      <c r="N972" s="17"/>
      <c r="O972" s="1"/>
      <c r="P972" s="19"/>
    </row>
    <row r="973" spans="1:16" ht="9.75" customHeight="1">
      <c r="A973" s="14"/>
      <c r="B973" s="14" t="s">
        <v>41</v>
      </c>
      <c r="C973" s="14"/>
      <c r="D973" s="17"/>
      <c r="E973" s="1"/>
      <c r="F973" s="1"/>
      <c r="G973" s="1"/>
      <c r="H973" s="1"/>
      <c r="I973" s="1"/>
      <c r="J973" s="1"/>
      <c r="K973" s="1"/>
      <c r="L973" s="1"/>
      <c r="M973" s="18"/>
      <c r="N973" s="17"/>
      <c r="O973" s="1"/>
      <c r="P973" s="19"/>
    </row>
    <row r="974" spans="1:16" ht="9.75" customHeight="1">
      <c r="A974" s="14"/>
      <c r="B974" s="14" t="s">
        <v>42</v>
      </c>
      <c r="C974" s="14">
        <v>1</v>
      </c>
      <c r="D974" s="31">
        <v>0</v>
      </c>
      <c r="E974" s="32">
        <v>0</v>
      </c>
      <c r="F974" s="32">
        <v>0</v>
      </c>
      <c r="G974" s="32">
        <v>0</v>
      </c>
      <c r="H974" s="32">
        <v>0</v>
      </c>
      <c r="I974" s="32">
        <v>0</v>
      </c>
      <c r="J974" s="32">
        <v>0</v>
      </c>
      <c r="K974" s="32">
        <v>0</v>
      </c>
      <c r="L974" s="32">
        <v>0</v>
      </c>
      <c r="M974" s="33">
        <v>0</v>
      </c>
      <c r="N974" s="17">
        <f>MIN(D974:M974)</f>
        <v>0</v>
      </c>
      <c r="O974" s="1">
        <f>C974-N974</f>
        <v>1</v>
      </c>
      <c r="P974" s="19">
        <f>O974/C974</f>
        <v>1</v>
      </c>
    </row>
    <row r="975" spans="1:16" ht="9.75" customHeight="1">
      <c r="A975" s="14"/>
      <c r="B975" s="14" t="s">
        <v>43</v>
      </c>
      <c r="C975" s="14"/>
      <c r="D975" s="17"/>
      <c r="E975" s="1"/>
      <c r="F975" s="1"/>
      <c r="G975" s="1"/>
      <c r="H975" s="1"/>
      <c r="I975" s="1"/>
      <c r="J975" s="1"/>
      <c r="K975" s="1"/>
      <c r="L975" s="1"/>
      <c r="M975" s="18"/>
      <c r="N975" s="17"/>
      <c r="O975" s="1"/>
      <c r="P975" s="19"/>
    </row>
    <row r="976" spans="1:16" ht="9.75" customHeight="1">
      <c r="A976" s="14"/>
      <c r="B976" s="14" t="s">
        <v>44</v>
      </c>
      <c r="C976" s="14"/>
      <c r="D976" s="17"/>
      <c r="E976" s="1"/>
      <c r="F976" s="1"/>
      <c r="G976" s="1"/>
      <c r="H976" s="1"/>
      <c r="I976" s="1"/>
      <c r="J976" s="1"/>
      <c r="K976" s="1"/>
      <c r="L976" s="1"/>
      <c r="M976" s="18"/>
      <c r="N976" s="17"/>
      <c r="O976" s="1"/>
      <c r="P976" s="19"/>
    </row>
    <row r="977" spans="1:16" ht="9.75" customHeight="1">
      <c r="A977" s="20"/>
      <c r="B977" s="21" t="s">
        <v>45</v>
      </c>
      <c r="C977" s="21">
        <f t="shared" ref="C977:M977" si="199">SUM(C961:C976)</f>
        <v>1</v>
      </c>
      <c r="D977" s="22">
        <f t="shared" si="199"/>
        <v>0</v>
      </c>
      <c r="E977" s="23">
        <f t="shared" si="199"/>
        <v>0</v>
      </c>
      <c r="F977" s="23">
        <f t="shared" si="199"/>
        <v>0</v>
      </c>
      <c r="G977" s="23">
        <f t="shared" si="199"/>
        <v>0</v>
      </c>
      <c r="H977" s="23">
        <f t="shared" si="199"/>
        <v>0</v>
      </c>
      <c r="I977" s="23">
        <f t="shared" si="199"/>
        <v>0</v>
      </c>
      <c r="J977" s="23">
        <f t="shared" si="199"/>
        <v>0</v>
      </c>
      <c r="K977" s="23">
        <f t="shared" si="199"/>
        <v>0</v>
      </c>
      <c r="L977" s="23">
        <f t="shared" si="199"/>
        <v>0</v>
      </c>
      <c r="M977" s="24">
        <f t="shared" si="199"/>
        <v>0</v>
      </c>
      <c r="N977" s="22">
        <f>MIN(D977:M977)</f>
        <v>0</v>
      </c>
      <c r="O977" s="23">
        <f>C977-N977</f>
        <v>1</v>
      </c>
      <c r="P977" s="25">
        <f>O977/C977</f>
        <v>1</v>
      </c>
    </row>
    <row r="978" spans="1:16" ht="9.75" customHeight="1">
      <c r="A978" s="15" t="s">
        <v>257</v>
      </c>
      <c r="B978" s="15" t="s">
        <v>29</v>
      </c>
      <c r="C978" s="15"/>
      <c r="D978" s="16"/>
      <c r="E978" s="27"/>
      <c r="F978" s="27"/>
      <c r="G978" s="27"/>
      <c r="H978" s="27"/>
      <c r="I978" s="27"/>
      <c r="J978" s="27"/>
      <c r="K978" s="27"/>
      <c r="L978" s="27"/>
      <c r="M978" s="28"/>
      <c r="N978" s="16"/>
      <c r="O978" s="27"/>
      <c r="P978" s="29"/>
    </row>
    <row r="979" spans="1:16" ht="9.75" customHeight="1">
      <c r="A979" s="14"/>
      <c r="B979" s="14" t="s">
        <v>31</v>
      </c>
      <c r="C979" s="30">
        <v>49</v>
      </c>
      <c r="D979" s="31">
        <v>23</v>
      </c>
      <c r="E979" s="32">
        <v>23</v>
      </c>
      <c r="F979" s="32">
        <v>11</v>
      </c>
      <c r="G979" s="32">
        <v>0</v>
      </c>
      <c r="H979" s="32">
        <v>0</v>
      </c>
      <c r="I979" s="32">
        <v>0</v>
      </c>
      <c r="J979" s="32">
        <v>0</v>
      </c>
      <c r="K979" s="32">
        <v>1</v>
      </c>
      <c r="L979" s="32">
        <v>2</v>
      </c>
      <c r="M979" s="33">
        <v>4</v>
      </c>
      <c r="N979" s="17">
        <f>MIN(D979:M979)</f>
        <v>0</v>
      </c>
      <c r="O979" s="1">
        <f>C979-N979</f>
        <v>49</v>
      </c>
      <c r="P979" s="19">
        <f>O979/C979</f>
        <v>1</v>
      </c>
    </row>
    <row r="980" spans="1:16" ht="9.75" customHeight="1">
      <c r="A980" s="14"/>
      <c r="B980" s="14" t="s">
        <v>34</v>
      </c>
      <c r="C980" s="14"/>
      <c r="D980" s="17"/>
      <c r="E980" s="1"/>
      <c r="F980" s="1"/>
      <c r="G980" s="1"/>
      <c r="H980" s="1"/>
      <c r="I980" s="1"/>
      <c r="J980" s="1"/>
      <c r="K980" s="1"/>
      <c r="L980" s="1"/>
      <c r="M980" s="18"/>
      <c r="N980" s="17"/>
      <c r="O980" s="1"/>
      <c r="P980" s="19"/>
    </row>
    <row r="981" spans="1:16" ht="9.75" customHeight="1">
      <c r="A981" s="14"/>
      <c r="B981" s="14" t="s">
        <v>58</v>
      </c>
      <c r="C981" s="14"/>
      <c r="D981" s="17"/>
      <c r="E981" s="1"/>
      <c r="F981" s="1"/>
      <c r="G981" s="1"/>
      <c r="H981" s="1"/>
      <c r="I981" s="1"/>
      <c r="J981" s="1"/>
      <c r="K981" s="1"/>
      <c r="L981" s="1"/>
      <c r="M981" s="18"/>
      <c r="N981" s="17"/>
      <c r="O981" s="1"/>
      <c r="P981" s="19"/>
    </row>
    <row r="982" spans="1:16" ht="9.75" customHeight="1">
      <c r="A982" s="14"/>
      <c r="B982" s="14" t="s">
        <v>58</v>
      </c>
      <c r="C982" s="14"/>
      <c r="D982" s="17"/>
      <c r="E982" s="1"/>
      <c r="F982" s="1"/>
      <c r="G982" s="1"/>
      <c r="H982" s="1"/>
      <c r="I982" s="1"/>
      <c r="J982" s="1"/>
      <c r="K982" s="1"/>
      <c r="L982" s="1"/>
      <c r="M982" s="18"/>
      <c r="N982" s="17"/>
      <c r="O982" s="1"/>
      <c r="P982" s="19"/>
    </row>
    <row r="983" spans="1:16" ht="9.75" customHeight="1">
      <c r="A983" s="14"/>
      <c r="B983" s="14" t="s">
        <v>39</v>
      </c>
      <c r="C983" s="14"/>
      <c r="D983" s="17"/>
      <c r="E983" s="1"/>
      <c r="F983" s="1"/>
      <c r="G983" s="1"/>
      <c r="H983" s="1"/>
      <c r="I983" s="1"/>
      <c r="J983" s="1"/>
      <c r="K983" s="1"/>
      <c r="L983" s="1"/>
      <c r="M983" s="18"/>
      <c r="N983" s="17"/>
      <c r="O983" s="1"/>
      <c r="P983" s="19"/>
    </row>
    <row r="984" spans="1:16" ht="9.75" customHeight="1">
      <c r="A984" s="14"/>
      <c r="B984" s="14" t="s">
        <v>61</v>
      </c>
      <c r="C984" s="14"/>
      <c r="D984" s="17"/>
      <c r="E984" s="1"/>
      <c r="F984" s="1"/>
      <c r="G984" s="1"/>
      <c r="H984" s="1"/>
      <c r="I984" s="1"/>
      <c r="J984" s="1"/>
      <c r="K984" s="1"/>
      <c r="L984" s="1"/>
      <c r="M984" s="18"/>
      <c r="N984" s="17"/>
      <c r="O984" s="1"/>
      <c r="P984" s="19"/>
    </row>
    <row r="985" spans="1:16" ht="9.75" customHeight="1">
      <c r="A985" s="14"/>
      <c r="B985" s="14" t="s">
        <v>61</v>
      </c>
      <c r="C985" s="14"/>
      <c r="D985" s="17"/>
      <c r="E985" s="1"/>
      <c r="F985" s="1"/>
      <c r="G985" s="1"/>
      <c r="H985" s="1"/>
      <c r="I985" s="1"/>
      <c r="J985" s="1"/>
      <c r="K985" s="1"/>
      <c r="L985" s="1"/>
      <c r="M985" s="18"/>
      <c r="N985" s="17"/>
      <c r="O985" s="1"/>
      <c r="P985" s="19"/>
    </row>
    <row r="986" spans="1:16" ht="9.75" customHeight="1">
      <c r="A986" s="14"/>
      <c r="B986" s="14" t="s">
        <v>61</v>
      </c>
      <c r="C986" s="14"/>
      <c r="D986" s="17"/>
      <c r="E986" s="1"/>
      <c r="F986" s="1"/>
      <c r="G986" s="1"/>
      <c r="H986" s="1"/>
      <c r="I986" s="1"/>
      <c r="J986" s="1"/>
      <c r="K986" s="1"/>
      <c r="L986" s="1"/>
      <c r="M986" s="18"/>
      <c r="N986" s="17"/>
      <c r="O986" s="1"/>
      <c r="P986" s="19"/>
    </row>
    <row r="987" spans="1:16" ht="9.75" customHeight="1">
      <c r="A987" s="14"/>
      <c r="B987" s="14" t="s">
        <v>61</v>
      </c>
      <c r="C987" s="14"/>
      <c r="D987" s="17"/>
      <c r="E987" s="1"/>
      <c r="F987" s="1"/>
      <c r="G987" s="1"/>
      <c r="H987" s="1"/>
      <c r="I987" s="1"/>
      <c r="J987" s="1"/>
      <c r="K987" s="1"/>
      <c r="L987" s="1"/>
      <c r="M987" s="18"/>
      <c r="N987" s="17"/>
      <c r="O987" s="1"/>
      <c r="P987" s="19"/>
    </row>
    <row r="988" spans="1:16" ht="9.75" customHeight="1">
      <c r="A988" s="14"/>
      <c r="B988" s="14" t="s">
        <v>61</v>
      </c>
      <c r="C988" s="14"/>
      <c r="D988" s="17"/>
      <c r="E988" s="1"/>
      <c r="F988" s="1"/>
      <c r="G988" s="1"/>
      <c r="H988" s="1"/>
      <c r="I988" s="1"/>
      <c r="J988" s="1"/>
      <c r="K988" s="1"/>
      <c r="L988" s="1"/>
      <c r="M988" s="18"/>
      <c r="N988" s="17"/>
      <c r="O988" s="1"/>
      <c r="P988" s="19"/>
    </row>
    <row r="989" spans="1:16" ht="9.75" customHeight="1">
      <c r="A989" s="14"/>
      <c r="B989" s="14" t="s">
        <v>61</v>
      </c>
      <c r="C989" s="14"/>
      <c r="D989" s="17"/>
      <c r="E989" s="1"/>
      <c r="F989" s="1"/>
      <c r="G989" s="1"/>
      <c r="H989" s="1"/>
      <c r="I989" s="1"/>
      <c r="J989" s="1"/>
      <c r="K989" s="1"/>
      <c r="L989" s="1"/>
      <c r="M989" s="18"/>
      <c r="N989" s="17"/>
      <c r="O989" s="1"/>
      <c r="P989" s="19"/>
    </row>
    <row r="990" spans="1:16" ht="9.75" customHeight="1">
      <c r="A990" s="14"/>
      <c r="B990" s="14" t="s">
        <v>41</v>
      </c>
      <c r="C990" s="14"/>
      <c r="D990" s="17"/>
      <c r="E990" s="1"/>
      <c r="F990" s="1"/>
      <c r="G990" s="1"/>
      <c r="H990" s="1"/>
      <c r="I990" s="1"/>
      <c r="J990" s="1"/>
      <c r="K990" s="1"/>
      <c r="L990" s="1"/>
      <c r="M990" s="18"/>
      <c r="N990" s="17"/>
      <c r="O990" s="1"/>
      <c r="P990" s="19"/>
    </row>
    <row r="991" spans="1:16" ht="9.75" customHeight="1">
      <c r="A991" s="14"/>
      <c r="B991" s="14" t="s">
        <v>42</v>
      </c>
      <c r="C991" s="30">
        <v>7</v>
      </c>
      <c r="D991" s="31">
        <v>1</v>
      </c>
      <c r="E991" s="32">
        <v>0</v>
      </c>
      <c r="F991" s="32">
        <v>0</v>
      </c>
      <c r="G991" s="32">
        <v>0</v>
      </c>
      <c r="H991" s="32">
        <v>0</v>
      </c>
      <c r="I991" s="32">
        <v>0</v>
      </c>
      <c r="J991" s="32">
        <v>0</v>
      </c>
      <c r="K991" s="32">
        <v>0</v>
      </c>
      <c r="L991" s="32">
        <v>0</v>
      </c>
      <c r="M991" s="33">
        <v>0</v>
      </c>
      <c r="N991" s="17">
        <f>MIN(D991:M991)</f>
        <v>0</v>
      </c>
      <c r="O991" s="1">
        <f>C991-N991</f>
        <v>7</v>
      </c>
      <c r="P991" s="19">
        <f>O991/C991</f>
        <v>1</v>
      </c>
    </row>
    <row r="992" spans="1:16" ht="9.75" customHeight="1">
      <c r="A992" s="14"/>
      <c r="B992" s="14" t="s">
        <v>43</v>
      </c>
      <c r="C992" s="14"/>
      <c r="D992" s="17"/>
      <c r="E992" s="1"/>
      <c r="F992" s="1"/>
      <c r="G992" s="1"/>
      <c r="H992" s="1"/>
      <c r="I992" s="1"/>
      <c r="J992" s="1"/>
      <c r="K992" s="1"/>
      <c r="L992" s="1"/>
      <c r="M992" s="18"/>
      <c r="N992" s="17"/>
      <c r="O992" s="1"/>
      <c r="P992" s="19"/>
    </row>
    <row r="993" spans="1:16" ht="9.75" customHeight="1">
      <c r="A993" s="14"/>
      <c r="B993" s="14" t="s">
        <v>44</v>
      </c>
      <c r="C993" s="14"/>
      <c r="D993" s="17"/>
      <c r="E993" s="1"/>
      <c r="F993" s="1"/>
      <c r="G993" s="1"/>
      <c r="H993" s="1"/>
      <c r="I993" s="1"/>
      <c r="J993" s="1"/>
      <c r="K993" s="1"/>
      <c r="L993" s="1"/>
      <c r="M993" s="18"/>
      <c r="N993" s="17"/>
      <c r="O993" s="1"/>
      <c r="P993" s="19"/>
    </row>
    <row r="994" spans="1:16" ht="9.75" customHeight="1">
      <c r="A994" s="20"/>
      <c r="B994" s="21" t="s">
        <v>45</v>
      </c>
      <c r="C994" s="21">
        <f t="shared" ref="C994:M994" si="200">SUM(C978:C993)</f>
        <v>56</v>
      </c>
      <c r="D994" s="22">
        <f t="shared" si="200"/>
        <v>24</v>
      </c>
      <c r="E994" s="23">
        <f t="shared" si="200"/>
        <v>23</v>
      </c>
      <c r="F994" s="23">
        <f t="shared" si="200"/>
        <v>11</v>
      </c>
      <c r="G994" s="23">
        <f t="shared" si="200"/>
        <v>0</v>
      </c>
      <c r="H994" s="23">
        <f t="shared" si="200"/>
        <v>0</v>
      </c>
      <c r="I994" s="23">
        <f t="shared" si="200"/>
        <v>0</v>
      </c>
      <c r="J994" s="23">
        <f t="shared" si="200"/>
        <v>0</v>
      </c>
      <c r="K994" s="23">
        <f t="shared" si="200"/>
        <v>1</v>
      </c>
      <c r="L994" s="23">
        <f t="shared" si="200"/>
        <v>2</v>
      </c>
      <c r="M994" s="24">
        <f t="shared" si="200"/>
        <v>4</v>
      </c>
      <c r="N994" s="22">
        <f>MIN(D994:M994)</f>
        <v>0</v>
      </c>
      <c r="O994" s="23">
        <f>C994-N994</f>
        <v>56</v>
      </c>
      <c r="P994" s="25">
        <f>O994/C994</f>
        <v>1</v>
      </c>
    </row>
    <row r="995" spans="1:16" ht="9.75" customHeight="1">
      <c r="A995" s="15" t="s">
        <v>317</v>
      </c>
      <c r="B995" s="15" t="s">
        <v>29</v>
      </c>
      <c r="C995" s="15"/>
      <c r="D995" s="16"/>
      <c r="E995" s="27"/>
      <c r="F995" s="27"/>
      <c r="G995" s="27"/>
      <c r="H995" s="27"/>
      <c r="I995" s="27"/>
      <c r="J995" s="27"/>
      <c r="K995" s="27"/>
      <c r="L995" s="27"/>
      <c r="M995" s="28"/>
      <c r="N995" s="16"/>
      <c r="O995" s="27"/>
      <c r="P995" s="29"/>
    </row>
    <row r="996" spans="1:16" ht="9.75" customHeight="1">
      <c r="A996" s="14"/>
      <c r="B996" s="14" t="s">
        <v>31</v>
      </c>
      <c r="C996" s="14"/>
      <c r="D996" s="17"/>
      <c r="E996" s="1"/>
      <c r="F996" s="1"/>
      <c r="G996" s="1"/>
      <c r="H996" s="1"/>
      <c r="I996" s="1"/>
      <c r="J996" s="1"/>
      <c r="K996" s="1"/>
      <c r="L996" s="1"/>
      <c r="M996" s="18"/>
      <c r="N996" s="17"/>
      <c r="O996" s="1"/>
      <c r="P996" s="19"/>
    </row>
    <row r="997" spans="1:16" ht="9.75" customHeight="1">
      <c r="A997" s="14"/>
      <c r="B997" s="14" t="s">
        <v>34</v>
      </c>
      <c r="C997" s="14">
        <v>126</v>
      </c>
      <c r="D997" s="31">
        <v>0</v>
      </c>
      <c r="E997" s="32">
        <v>1</v>
      </c>
      <c r="F997" s="32">
        <v>0</v>
      </c>
      <c r="G997" s="32">
        <v>0</v>
      </c>
      <c r="H997" s="32">
        <v>0</v>
      </c>
      <c r="I997" s="32">
        <v>0</v>
      </c>
      <c r="J997" s="32">
        <v>1</v>
      </c>
      <c r="K997" s="32">
        <v>2</v>
      </c>
      <c r="L997" s="32">
        <v>4</v>
      </c>
      <c r="M997" s="33">
        <v>6</v>
      </c>
      <c r="N997" s="17">
        <f>MIN(D997:M997)</f>
        <v>0</v>
      </c>
      <c r="O997" s="1">
        <f>C997-N997</f>
        <v>126</v>
      </c>
      <c r="P997" s="19">
        <f>O997/C997</f>
        <v>1</v>
      </c>
    </row>
    <row r="998" spans="1:16" ht="9.75" customHeight="1">
      <c r="A998" s="14"/>
      <c r="B998" s="14" t="s">
        <v>58</v>
      </c>
      <c r="C998" s="14"/>
      <c r="D998" s="17"/>
      <c r="E998" s="1"/>
      <c r="F998" s="1"/>
      <c r="G998" s="1"/>
      <c r="H998" s="1"/>
      <c r="I998" s="1"/>
      <c r="J998" s="1"/>
      <c r="K998" s="1"/>
      <c r="L998" s="1"/>
      <c r="M998" s="18"/>
      <c r="N998" s="17"/>
      <c r="O998" s="1"/>
      <c r="P998" s="19"/>
    </row>
    <row r="999" spans="1:16" ht="9.75" customHeight="1">
      <c r="A999" s="14"/>
      <c r="B999" s="14" t="s">
        <v>58</v>
      </c>
      <c r="C999" s="14"/>
      <c r="D999" s="17"/>
      <c r="E999" s="1"/>
      <c r="F999" s="1"/>
      <c r="G999" s="1"/>
      <c r="H999" s="1"/>
      <c r="I999" s="1"/>
      <c r="J999" s="1"/>
      <c r="K999" s="1"/>
      <c r="L999" s="1"/>
      <c r="M999" s="18"/>
      <c r="N999" s="17"/>
      <c r="O999" s="1"/>
      <c r="P999" s="19"/>
    </row>
    <row r="1000" spans="1:16" ht="9.75" customHeight="1">
      <c r="A1000" s="14"/>
      <c r="B1000" s="14" t="s">
        <v>39</v>
      </c>
      <c r="C1000" s="14"/>
      <c r="D1000" s="17"/>
      <c r="E1000" s="1"/>
      <c r="F1000" s="1"/>
      <c r="G1000" s="1"/>
      <c r="H1000" s="1"/>
      <c r="I1000" s="1"/>
      <c r="J1000" s="1"/>
      <c r="K1000" s="1"/>
      <c r="L1000" s="1"/>
      <c r="M1000" s="18"/>
      <c r="N1000" s="17"/>
      <c r="O1000" s="1"/>
      <c r="P1000" s="19"/>
    </row>
    <row r="1001" spans="1:16" ht="9.75" customHeight="1">
      <c r="A1001" s="14"/>
      <c r="B1001" s="14" t="s">
        <v>61</v>
      </c>
      <c r="C1001" s="14"/>
      <c r="D1001" s="17"/>
      <c r="E1001" s="1"/>
      <c r="F1001" s="1"/>
      <c r="G1001" s="1"/>
      <c r="H1001" s="1"/>
      <c r="I1001" s="1"/>
      <c r="J1001" s="1"/>
      <c r="K1001" s="1"/>
      <c r="L1001" s="1"/>
      <c r="M1001" s="18"/>
      <c r="N1001" s="17"/>
      <c r="O1001" s="1"/>
      <c r="P1001" s="19"/>
    </row>
    <row r="1002" spans="1:16" ht="9.75" customHeight="1">
      <c r="A1002" s="14"/>
      <c r="B1002" s="14" t="s">
        <v>61</v>
      </c>
      <c r="C1002" s="14"/>
      <c r="D1002" s="17"/>
      <c r="E1002" s="1"/>
      <c r="F1002" s="1"/>
      <c r="G1002" s="1"/>
      <c r="H1002" s="1"/>
      <c r="I1002" s="1"/>
      <c r="J1002" s="1"/>
      <c r="K1002" s="1"/>
      <c r="L1002" s="1"/>
      <c r="M1002" s="18"/>
      <c r="N1002" s="17"/>
      <c r="O1002" s="1"/>
      <c r="P1002" s="19"/>
    </row>
    <row r="1003" spans="1:16" ht="9.75" customHeight="1">
      <c r="A1003" s="14"/>
      <c r="B1003" s="14" t="s">
        <v>61</v>
      </c>
      <c r="C1003" s="14"/>
      <c r="D1003" s="17"/>
      <c r="E1003" s="1"/>
      <c r="F1003" s="1"/>
      <c r="G1003" s="1"/>
      <c r="H1003" s="1"/>
      <c r="I1003" s="1"/>
      <c r="J1003" s="1"/>
      <c r="K1003" s="1"/>
      <c r="L1003" s="1"/>
      <c r="M1003" s="18"/>
      <c r="N1003" s="17"/>
      <c r="O1003" s="1"/>
      <c r="P1003" s="19"/>
    </row>
    <row r="1004" spans="1:16" ht="9.75" customHeight="1">
      <c r="A1004" s="14"/>
      <c r="B1004" s="14" t="s">
        <v>61</v>
      </c>
      <c r="C1004" s="14"/>
      <c r="D1004" s="17"/>
      <c r="E1004" s="1"/>
      <c r="F1004" s="1"/>
      <c r="G1004" s="1"/>
      <c r="H1004" s="1"/>
      <c r="I1004" s="1"/>
      <c r="J1004" s="1"/>
      <c r="K1004" s="1"/>
      <c r="L1004" s="1"/>
      <c r="M1004" s="18"/>
      <c r="N1004" s="17"/>
      <c r="O1004" s="1"/>
      <c r="P1004" s="19"/>
    </row>
    <row r="1005" spans="1:16" ht="9.75" customHeight="1">
      <c r="A1005" s="14"/>
      <c r="B1005" s="14" t="s">
        <v>61</v>
      </c>
      <c r="C1005" s="14"/>
      <c r="D1005" s="17"/>
      <c r="E1005" s="1"/>
      <c r="F1005" s="1"/>
      <c r="G1005" s="1"/>
      <c r="H1005" s="1"/>
      <c r="I1005" s="1"/>
      <c r="J1005" s="1"/>
      <c r="K1005" s="1"/>
      <c r="L1005" s="1"/>
      <c r="M1005" s="18"/>
      <c r="N1005" s="17"/>
      <c r="O1005" s="1"/>
      <c r="P1005" s="19"/>
    </row>
    <row r="1006" spans="1:16" ht="9.75" customHeight="1">
      <c r="A1006" s="14"/>
      <c r="B1006" s="14" t="s">
        <v>61</v>
      </c>
      <c r="C1006" s="14"/>
      <c r="D1006" s="17"/>
      <c r="E1006" s="1"/>
      <c r="F1006" s="1"/>
      <c r="G1006" s="1"/>
      <c r="H1006" s="1"/>
      <c r="I1006" s="1"/>
      <c r="J1006" s="1"/>
      <c r="K1006" s="1"/>
      <c r="L1006" s="1"/>
      <c r="M1006" s="18"/>
      <c r="N1006" s="17"/>
      <c r="O1006" s="1"/>
      <c r="P1006" s="19"/>
    </row>
    <row r="1007" spans="1:16" ht="9.75" customHeight="1">
      <c r="A1007" s="14"/>
      <c r="B1007" s="14" t="s">
        <v>41</v>
      </c>
      <c r="C1007" s="14"/>
      <c r="D1007" s="17"/>
      <c r="E1007" s="1"/>
      <c r="F1007" s="1"/>
      <c r="G1007" s="1"/>
      <c r="H1007" s="1"/>
      <c r="I1007" s="1"/>
      <c r="J1007" s="1"/>
      <c r="K1007" s="1"/>
      <c r="L1007" s="1"/>
      <c r="M1007" s="18"/>
      <c r="N1007" s="17"/>
      <c r="O1007" s="1"/>
      <c r="P1007" s="19"/>
    </row>
    <row r="1008" spans="1:16" ht="9.75" customHeight="1">
      <c r="A1008" s="14"/>
      <c r="B1008" s="14" t="s">
        <v>42</v>
      </c>
      <c r="C1008" s="14"/>
      <c r="D1008" s="17"/>
      <c r="E1008" s="1"/>
      <c r="F1008" s="1"/>
      <c r="G1008" s="1"/>
      <c r="H1008" s="1"/>
      <c r="I1008" s="1"/>
      <c r="J1008" s="1"/>
      <c r="K1008" s="1"/>
      <c r="L1008" s="1"/>
      <c r="M1008" s="18"/>
      <c r="N1008" s="17"/>
      <c r="O1008" s="1"/>
      <c r="P1008" s="19"/>
    </row>
    <row r="1009" spans="1:16" ht="9.75" customHeight="1">
      <c r="A1009" s="14"/>
      <c r="B1009" s="14" t="s">
        <v>43</v>
      </c>
      <c r="C1009" s="14"/>
      <c r="D1009" s="17"/>
      <c r="E1009" s="1"/>
      <c r="F1009" s="1"/>
      <c r="G1009" s="1"/>
      <c r="H1009" s="1"/>
      <c r="I1009" s="1"/>
      <c r="J1009" s="1"/>
      <c r="K1009" s="1"/>
      <c r="L1009" s="1"/>
      <c r="M1009" s="18"/>
      <c r="N1009" s="17"/>
      <c r="O1009" s="1"/>
      <c r="P1009" s="19"/>
    </row>
    <row r="1010" spans="1:16" ht="9.75" customHeight="1">
      <c r="A1010" s="14"/>
      <c r="B1010" s="14" t="s">
        <v>44</v>
      </c>
      <c r="C1010" s="14"/>
      <c r="D1010" s="17"/>
      <c r="E1010" s="1"/>
      <c r="F1010" s="1"/>
      <c r="G1010" s="1"/>
      <c r="H1010" s="1"/>
      <c r="I1010" s="1"/>
      <c r="J1010" s="1"/>
      <c r="K1010" s="1"/>
      <c r="L1010" s="1"/>
      <c r="M1010" s="18"/>
      <c r="N1010" s="17"/>
      <c r="O1010" s="1"/>
      <c r="P1010" s="19"/>
    </row>
    <row r="1011" spans="1:16" ht="9.75" customHeight="1">
      <c r="A1011" s="20"/>
      <c r="B1011" s="21" t="s">
        <v>45</v>
      </c>
      <c r="C1011" s="21">
        <f t="shared" ref="C1011:M1011" si="201">SUM(C995:C1010)</f>
        <v>126</v>
      </c>
      <c r="D1011" s="22">
        <f t="shared" si="201"/>
        <v>0</v>
      </c>
      <c r="E1011" s="23">
        <f t="shared" si="201"/>
        <v>1</v>
      </c>
      <c r="F1011" s="23">
        <f t="shared" si="201"/>
        <v>0</v>
      </c>
      <c r="G1011" s="23">
        <f t="shared" si="201"/>
        <v>0</v>
      </c>
      <c r="H1011" s="23">
        <f t="shared" si="201"/>
        <v>0</v>
      </c>
      <c r="I1011" s="23">
        <f t="shared" si="201"/>
        <v>0</v>
      </c>
      <c r="J1011" s="23">
        <f t="shared" si="201"/>
        <v>1</v>
      </c>
      <c r="K1011" s="23">
        <f t="shared" si="201"/>
        <v>2</v>
      </c>
      <c r="L1011" s="23">
        <f t="shared" si="201"/>
        <v>4</v>
      </c>
      <c r="M1011" s="24">
        <f t="shared" si="201"/>
        <v>6</v>
      </c>
      <c r="N1011" s="22">
        <f>MIN(D1011:M1011)</f>
        <v>0</v>
      </c>
      <c r="O1011" s="23">
        <f>C1011-N1011</f>
        <v>126</v>
      </c>
      <c r="P1011" s="25">
        <f>O1011/C1011</f>
        <v>1</v>
      </c>
    </row>
    <row r="1012" spans="1:16" ht="9.75" customHeight="1">
      <c r="A1012" s="15" t="s">
        <v>322</v>
      </c>
      <c r="B1012" s="15" t="s">
        <v>29</v>
      </c>
      <c r="C1012" s="15"/>
      <c r="D1012" s="16"/>
      <c r="E1012" s="27"/>
      <c r="F1012" s="27"/>
      <c r="G1012" s="27"/>
      <c r="H1012" s="27"/>
      <c r="I1012" s="27"/>
      <c r="J1012" s="27"/>
      <c r="K1012" s="27"/>
      <c r="L1012" s="27"/>
      <c r="M1012" s="28"/>
      <c r="N1012" s="16"/>
      <c r="O1012" s="27"/>
      <c r="P1012" s="29"/>
    </row>
    <row r="1013" spans="1:16" ht="9.75" customHeight="1">
      <c r="A1013" s="14"/>
      <c r="B1013" s="14" t="s">
        <v>31</v>
      </c>
      <c r="C1013" s="14"/>
      <c r="D1013" s="17"/>
      <c r="E1013" s="1"/>
      <c r="F1013" s="1"/>
      <c r="G1013" s="1"/>
      <c r="H1013" s="1"/>
      <c r="I1013" s="1"/>
      <c r="J1013" s="1"/>
      <c r="K1013" s="1"/>
      <c r="L1013" s="1"/>
      <c r="M1013" s="18"/>
      <c r="N1013" s="17"/>
      <c r="O1013" s="1"/>
      <c r="P1013" s="19"/>
    </row>
    <row r="1014" spans="1:16" ht="9.75" customHeight="1">
      <c r="A1014" s="14"/>
      <c r="B1014" s="14" t="s">
        <v>34</v>
      </c>
      <c r="C1014" s="14">
        <v>184</v>
      </c>
      <c r="D1014" s="31">
        <v>0</v>
      </c>
      <c r="E1014" s="32">
        <v>1</v>
      </c>
      <c r="F1014" s="32">
        <v>0</v>
      </c>
      <c r="G1014" s="32">
        <v>1</v>
      </c>
      <c r="H1014" s="32">
        <v>1</v>
      </c>
      <c r="I1014" s="32">
        <v>1</v>
      </c>
      <c r="J1014" s="32">
        <v>1</v>
      </c>
      <c r="K1014" s="32">
        <v>2</v>
      </c>
      <c r="L1014" s="32">
        <v>2</v>
      </c>
      <c r="M1014" s="33">
        <v>3</v>
      </c>
      <c r="N1014" s="17">
        <f>MIN(D1014:M1014)</f>
        <v>0</v>
      </c>
      <c r="O1014" s="1">
        <f>C1014-N1014</f>
        <v>184</v>
      </c>
      <c r="P1014" s="19">
        <f>O1014/C1014</f>
        <v>1</v>
      </c>
    </row>
    <row r="1015" spans="1:16" ht="9.75" customHeight="1">
      <c r="A1015" s="14"/>
      <c r="B1015" s="14" t="s">
        <v>58</v>
      </c>
      <c r="C1015" s="14"/>
      <c r="D1015" s="17"/>
      <c r="E1015" s="1"/>
      <c r="F1015" s="1"/>
      <c r="G1015" s="1"/>
      <c r="H1015" s="1"/>
      <c r="I1015" s="1"/>
      <c r="J1015" s="1"/>
      <c r="K1015" s="1"/>
      <c r="L1015" s="1"/>
      <c r="M1015" s="18"/>
      <c r="N1015" s="17"/>
      <c r="O1015" s="1"/>
      <c r="P1015" s="19"/>
    </row>
    <row r="1016" spans="1:16" ht="9.75" customHeight="1">
      <c r="A1016" s="14"/>
      <c r="B1016" s="14" t="s">
        <v>58</v>
      </c>
      <c r="C1016" s="14"/>
      <c r="D1016" s="17"/>
      <c r="E1016" s="1"/>
      <c r="F1016" s="1"/>
      <c r="G1016" s="1"/>
      <c r="H1016" s="1"/>
      <c r="I1016" s="1"/>
      <c r="J1016" s="1"/>
      <c r="K1016" s="1"/>
      <c r="L1016" s="1"/>
      <c r="M1016" s="18"/>
      <c r="N1016" s="17"/>
      <c r="O1016" s="1"/>
      <c r="P1016" s="19"/>
    </row>
    <row r="1017" spans="1:16" ht="9.75" customHeight="1">
      <c r="A1017" s="14"/>
      <c r="B1017" s="14" t="s">
        <v>39</v>
      </c>
      <c r="C1017" s="14"/>
      <c r="D1017" s="17"/>
      <c r="E1017" s="1"/>
      <c r="F1017" s="1"/>
      <c r="G1017" s="1"/>
      <c r="H1017" s="1"/>
      <c r="I1017" s="1"/>
      <c r="J1017" s="1"/>
      <c r="K1017" s="1"/>
      <c r="L1017" s="1"/>
      <c r="M1017" s="18"/>
      <c r="N1017" s="17"/>
      <c r="O1017" s="1"/>
      <c r="P1017" s="19"/>
    </row>
    <row r="1018" spans="1:16" ht="9.75" customHeight="1">
      <c r="A1018" s="14"/>
      <c r="B1018" s="14" t="s">
        <v>61</v>
      </c>
      <c r="C1018" s="14"/>
      <c r="D1018" s="17"/>
      <c r="E1018" s="1"/>
      <c r="F1018" s="1"/>
      <c r="G1018" s="1"/>
      <c r="H1018" s="1"/>
      <c r="I1018" s="1"/>
      <c r="J1018" s="1"/>
      <c r="K1018" s="1"/>
      <c r="L1018" s="1"/>
      <c r="M1018" s="18"/>
      <c r="N1018" s="17"/>
      <c r="O1018" s="1"/>
      <c r="P1018" s="19"/>
    </row>
    <row r="1019" spans="1:16" ht="9.75" customHeight="1">
      <c r="A1019" s="14"/>
      <c r="B1019" s="14" t="s">
        <v>61</v>
      </c>
      <c r="C1019" s="14"/>
      <c r="D1019" s="17"/>
      <c r="E1019" s="1"/>
      <c r="F1019" s="1"/>
      <c r="G1019" s="1"/>
      <c r="H1019" s="1"/>
      <c r="I1019" s="1"/>
      <c r="J1019" s="1"/>
      <c r="K1019" s="1"/>
      <c r="L1019" s="1"/>
      <c r="M1019" s="18"/>
      <c r="N1019" s="17"/>
      <c r="O1019" s="1"/>
      <c r="P1019" s="19"/>
    </row>
    <row r="1020" spans="1:16" ht="9.75" customHeight="1">
      <c r="A1020" s="14"/>
      <c r="B1020" s="14" t="s">
        <v>61</v>
      </c>
      <c r="C1020" s="14"/>
      <c r="D1020" s="17"/>
      <c r="E1020" s="1"/>
      <c r="F1020" s="1"/>
      <c r="G1020" s="1"/>
      <c r="H1020" s="1"/>
      <c r="I1020" s="1"/>
      <c r="J1020" s="1"/>
      <c r="K1020" s="1"/>
      <c r="L1020" s="1"/>
      <c r="M1020" s="18"/>
      <c r="N1020" s="17"/>
      <c r="O1020" s="1"/>
      <c r="P1020" s="19"/>
    </row>
    <row r="1021" spans="1:16" ht="9.75" customHeight="1">
      <c r="A1021" s="14"/>
      <c r="B1021" s="14" t="s">
        <v>61</v>
      </c>
      <c r="C1021" s="14"/>
      <c r="D1021" s="17"/>
      <c r="E1021" s="1"/>
      <c r="F1021" s="1"/>
      <c r="G1021" s="1"/>
      <c r="H1021" s="1"/>
      <c r="I1021" s="1"/>
      <c r="J1021" s="1"/>
      <c r="K1021" s="1"/>
      <c r="L1021" s="1"/>
      <c r="M1021" s="18"/>
      <c r="N1021" s="17"/>
      <c r="O1021" s="1"/>
      <c r="P1021" s="19"/>
    </row>
    <row r="1022" spans="1:16" ht="9.75" customHeight="1">
      <c r="A1022" s="14"/>
      <c r="B1022" s="14" t="s">
        <v>61</v>
      </c>
      <c r="C1022" s="14"/>
      <c r="D1022" s="17"/>
      <c r="E1022" s="1"/>
      <c r="F1022" s="1"/>
      <c r="G1022" s="1"/>
      <c r="H1022" s="1"/>
      <c r="I1022" s="1"/>
      <c r="J1022" s="1"/>
      <c r="K1022" s="1"/>
      <c r="L1022" s="1"/>
      <c r="M1022" s="18"/>
      <c r="N1022" s="17"/>
      <c r="O1022" s="1"/>
      <c r="P1022" s="19"/>
    </row>
    <row r="1023" spans="1:16" ht="9.75" customHeight="1">
      <c r="A1023" s="14"/>
      <c r="B1023" s="14" t="s">
        <v>61</v>
      </c>
      <c r="C1023" s="14"/>
      <c r="D1023" s="17"/>
      <c r="E1023" s="1"/>
      <c r="F1023" s="1"/>
      <c r="G1023" s="1"/>
      <c r="H1023" s="1"/>
      <c r="I1023" s="1"/>
      <c r="J1023" s="1"/>
      <c r="K1023" s="1"/>
      <c r="L1023" s="1"/>
      <c r="M1023" s="18"/>
      <c r="N1023" s="17"/>
      <c r="O1023" s="1"/>
      <c r="P1023" s="19"/>
    </row>
    <row r="1024" spans="1:16" ht="9.75" customHeight="1">
      <c r="A1024" s="14"/>
      <c r="B1024" s="14" t="s">
        <v>41</v>
      </c>
      <c r="C1024" s="14"/>
      <c r="D1024" s="17"/>
      <c r="E1024" s="1"/>
      <c r="F1024" s="1"/>
      <c r="G1024" s="1"/>
      <c r="H1024" s="1"/>
      <c r="I1024" s="1"/>
      <c r="J1024" s="1"/>
      <c r="K1024" s="1"/>
      <c r="L1024" s="1"/>
      <c r="M1024" s="18"/>
      <c r="N1024" s="17"/>
      <c r="O1024" s="1"/>
      <c r="P1024" s="19"/>
    </row>
    <row r="1025" spans="1:16" ht="9.75" customHeight="1">
      <c r="A1025" s="14"/>
      <c r="B1025" s="14" t="s">
        <v>42</v>
      </c>
      <c r="C1025" s="14">
        <v>1</v>
      </c>
      <c r="D1025" s="31">
        <v>1</v>
      </c>
      <c r="E1025" s="32">
        <v>1</v>
      </c>
      <c r="F1025" s="32">
        <v>1</v>
      </c>
      <c r="G1025" s="32">
        <v>1</v>
      </c>
      <c r="H1025" s="32">
        <v>1</v>
      </c>
      <c r="I1025" s="32">
        <v>1</v>
      </c>
      <c r="J1025" s="32">
        <v>1</v>
      </c>
      <c r="K1025" s="32">
        <v>1</v>
      </c>
      <c r="L1025" s="32">
        <v>1</v>
      </c>
      <c r="M1025" s="33">
        <v>1</v>
      </c>
      <c r="N1025" s="17">
        <f>MIN(D1025:M1025)</f>
        <v>1</v>
      </c>
      <c r="O1025" s="1">
        <f>C1025-N1025</f>
        <v>0</v>
      </c>
      <c r="P1025" s="19">
        <f>O1025/C1025</f>
        <v>0</v>
      </c>
    </row>
    <row r="1026" spans="1:16" ht="9.75" customHeight="1">
      <c r="A1026" s="14"/>
      <c r="B1026" s="14" t="s">
        <v>43</v>
      </c>
      <c r="C1026" s="14"/>
      <c r="D1026" s="17"/>
      <c r="E1026" s="1"/>
      <c r="F1026" s="1"/>
      <c r="G1026" s="1"/>
      <c r="H1026" s="1"/>
      <c r="I1026" s="1"/>
      <c r="J1026" s="1"/>
      <c r="K1026" s="1"/>
      <c r="L1026" s="1"/>
      <c r="M1026" s="18"/>
      <c r="N1026" s="17"/>
      <c r="O1026" s="1"/>
      <c r="P1026" s="19"/>
    </row>
    <row r="1027" spans="1:16" ht="9.75" customHeight="1">
      <c r="A1027" s="14"/>
      <c r="B1027" s="14" t="s">
        <v>44</v>
      </c>
      <c r="C1027" s="14"/>
      <c r="D1027" s="17"/>
      <c r="E1027" s="1"/>
      <c r="F1027" s="1"/>
      <c r="G1027" s="1"/>
      <c r="H1027" s="1"/>
      <c r="I1027" s="1"/>
      <c r="J1027" s="1"/>
      <c r="K1027" s="1"/>
      <c r="L1027" s="1"/>
      <c r="M1027" s="18"/>
      <c r="N1027" s="17"/>
      <c r="O1027" s="1"/>
      <c r="P1027" s="19"/>
    </row>
    <row r="1028" spans="1:16" ht="9.75" customHeight="1">
      <c r="A1028" s="20"/>
      <c r="B1028" s="21" t="s">
        <v>45</v>
      </c>
      <c r="C1028" s="21">
        <f t="shared" ref="C1028:M1028" si="202">SUM(C1012:C1027)</f>
        <v>185</v>
      </c>
      <c r="D1028" s="22">
        <f t="shared" si="202"/>
        <v>1</v>
      </c>
      <c r="E1028" s="23">
        <f t="shared" si="202"/>
        <v>2</v>
      </c>
      <c r="F1028" s="23">
        <f t="shared" si="202"/>
        <v>1</v>
      </c>
      <c r="G1028" s="23">
        <f t="shared" si="202"/>
        <v>2</v>
      </c>
      <c r="H1028" s="23">
        <f t="shared" si="202"/>
        <v>2</v>
      </c>
      <c r="I1028" s="23">
        <f t="shared" si="202"/>
        <v>2</v>
      </c>
      <c r="J1028" s="23">
        <f t="shared" si="202"/>
        <v>2</v>
      </c>
      <c r="K1028" s="23">
        <f t="shared" si="202"/>
        <v>3</v>
      </c>
      <c r="L1028" s="23">
        <f t="shared" si="202"/>
        <v>3</v>
      </c>
      <c r="M1028" s="24">
        <f t="shared" si="202"/>
        <v>4</v>
      </c>
      <c r="N1028" s="22">
        <f>MIN(D1028:M1028)</f>
        <v>1</v>
      </c>
      <c r="O1028" s="23">
        <f>C1028-N1028</f>
        <v>184</v>
      </c>
      <c r="P1028" s="25">
        <f>O1028/C1028</f>
        <v>0.99459459459459465</v>
      </c>
    </row>
    <row r="1029" spans="1:16" ht="9.75" customHeight="1">
      <c r="A1029" s="15" t="s">
        <v>328</v>
      </c>
      <c r="B1029" s="15" t="s">
        <v>29</v>
      </c>
      <c r="C1029" s="15"/>
      <c r="D1029" s="16"/>
      <c r="E1029" s="27"/>
      <c r="F1029" s="27"/>
      <c r="G1029" s="27"/>
      <c r="H1029" s="27"/>
      <c r="I1029" s="27"/>
      <c r="J1029" s="27"/>
      <c r="K1029" s="27"/>
      <c r="L1029" s="27"/>
      <c r="M1029" s="28"/>
      <c r="N1029" s="16"/>
      <c r="O1029" s="27"/>
      <c r="P1029" s="29"/>
    </row>
    <row r="1030" spans="1:16" ht="9.75" customHeight="1">
      <c r="A1030" s="14"/>
      <c r="B1030" s="14" t="s">
        <v>31</v>
      </c>
      <c r="C1030" s="30">
        <v>159</v>
      </c>
      <c r="D1030" s="31">
        <v>158</v>
      </c>
      <c r="E1030" s="32">
        <v>157</v>
      </c>
      <c r="F1030" s="32">
        <v>123</v>
      </c>
      <c r="G1030" s="32">
        <v>82</v>
      </c>
      <c r="H1030" s="32">
        <v>52</v>
      </c>
      <c r="I1030" s="32">
        <v>51</v>
      </c>
      <c r="J1030" s="32">
        <v>54</v>
      </c>
      <c r="K1030" s="32">
        <v>59</v>
      </c>
      <c r="L1030" s="32">
        <v>66</v>
      </c>
      <c r="M1030" s="33">
        <v>73</v>
      </c>
      <c r="N1030" s="17">
        <f t="shared" ref="N1030:N1031" si="203">MIN(D1030:M1030)</f>
        <v>51</v>
      </c>
      <c r="O1030" s="1">
        <f t="shared" ref="O1030:O1031" si="204">C1030-N1030</f>
        <v>108</v>
      </c>
      <c r="P1030" s="19">
        <f t="shared" ref="P1030:P1031" si="205">O1030/C1030</f>
        <v>0.67924528301886788</v>
      </c>
    </row>
    <row r="1031" spans="1:16" ht="9.75" customHeight="1">
      <c r="A1031" s="14"/>
      <c r="B1031" s="14" t="s">
        <v>34</v>
      </c>
      <c r="C1031" s="30">
        <v>30</v>
      </c>
      <c r="D1031" s="31">
        <v>0</v>
      </c>
      <c r="E1031" s="32">
        <v>0</v>
      </c>
      <c r="F1031" s="32">
        <v>0</v>
      </c>
      <c r="G1031" s="32">
        <v>0</v>
      </c>
      <c r="H1031" s="32">
        <v>0</v>
      </c>
      <c r="I1031" s="32">
        <v>0</v>
      </c>
      <c r="J1031" s="32">
        <v>0</v>
      </c>
      <c r="K1031" s="32">
        <v>0</v>
      </c>
      <c r="L1031" s="32">
        <v>2</v>
      </c>
      <c r="M1031" s="33">
        <v>2</v>
      </c>
      <c r="N1031" s="17">
        <f t="shared" si="203"/>
        <v>0</v>
      </c>
      <c r="O1031" s="1">
        <f t="shared" si="204"/>
        <v>30</v>
      </c>
      <c r="P1031" s="19">
        <f t="shared" si="205"/>
        <v>1</v>
      </c>
    </row>
    <row r="1032" spans="1:16" ht="9.75" customHeight="1">
      <c r="A1032" s="14"/>
      <c r="B1032" s="14" t="s">
        <v>58</v>
      </c>
      <c r="C1032" s="14"/>
      <c r="D1032" s="17"/>
      <c r="E1032" s="1"/>
      <c r="F1032" s="1"/>
      <c r="G1032" s="1"/>
      <c r="H1032" s="1"/>
      <c r="I1032" s="1"/>
      <c r="J1032" s="1"/>
      <c r="K1032" s="1"/>
      <c r="L1032" s="1"/>
      <c r="M1032" s="18"/>
      <c r="N1032" s="17"/>
      <c r="O1032" s="1"/>
      <c r="P1032" s="19"/>
    </row>
    <row r="1033" spans="1:16" ht="9.75" customHeight="1">
      <c r="A1033" s="14"/>
      <c r="B1033" s="14" t="s">
        <v>58</v>
      </c>
      <c r="C1033" s="14"/>
      <c r="D1033" s="17"/>
      <c r="E1033" s="1"/>
      <c r="F1033" s="1"/>
      <c r="G1033" s="1"/>
      <c r="H1033" s="1"/>
      <c r="I1033" s="1"/>
      <c r="J1033" s="1"/>
      <c r="K1033" s="1"/>
      <c r="L1033" s="1"/>
      <c r="M1033" s="18"/>
      <c r="N1033" s="17"/>
      <c r="O1033" s="1"/>
      <c r="P1033" s="19"/>
    </row>
    <row r="1034" spans="1:16" ht="9.75" customHeight="1">
      <c r="A1034" s="14"/>
      <c r="B1034" s="14" t="s">
        <v>39</v>
      </c>
      <c r="C1034" s="14"/>
      <c r="D1034" s="17"/>
      <c r="E1034" s="1"/>
      <c r="F1034" s="1"/>
      <c r="G1034" s="1"/>
      <c r="H1034" s="1"/>
      <c r="I1034" s="1"/>
      <c r="J1034" s="1"/>
      <c r="K1034" s="1"/>
      <c r="L1034" s="1"/>
      <c r="M1034" s="18"/>
      <c r="N1034" s="17"/>
      <c r="O1034" s="1"/>
      <c r="P1034" s="19"/>
    </row>
    <row r="1035" spans="1:16" ht="9.75" customHeight="1">
      <c r="A1035" s="14"/>
      <c r="B1035" s="14" t="s">
        <v>61</v>
      </c>
      <c r="C1035" s="14"/>
      <c r="D1035" s="17"/>
      <c r="E1035" s="1"/>
      <c r="F1035" s="1"/>
      <c r="G1035" s="1"/>
      <c r="H1035" s="1"/>
      <c r="I1035" s="1"/>
      <c r="J1035" s="1"/>
      <c r="K1035" s="1"/>
      <c r="L1035" s="1"/>
      <c r="M1035" s="18"/>
      <c r="N1035" s="17"/>
      <c r="O1035" s="1"/>
      <c r="P1035" s="19"/>
    </row>
    <row r="1036" spans="1:16" ht="9.75" customHeight="1">
      <c r="A1036" s="14"/>
      <c r="B1036" s="14" t="s">
        <v>61</v>
      </c>
      <c r="C1036" s="14"/>
      <c r="D1036" s="17"/>
      <c r="E1036" s="1"/>
      <c r="F1036" s="1"/>
      <c r="G1036" s="1"/>
      <c r="H1036" s="1"/>
      <c r="I1036" s="1"/>
      <c r="J1036" s="1"/>
      <c r="K1036" s="1"/>
      <c r="L1036" s="1"/>
      <c r="M1036" s="18"/>
      <c r="N1036" s="17"/>
      <c r="O1036" s="1"/>
      <c r="P1036" s="19"/>
    </row>
    <row r="1037" spans="1:16" ht="9.75" customHeight="1">
      <c r="A1037" s="14"/>
      <c r="B1037" s="14" t="s">
        <v>61</v>
      </c>
      <c r="C1037" s="14"/>
      <c r="D1037" s="17"/>
      <c r="E1037" s="1"/>
      <c r="F1037" s="1"/>
      <c r="G1037" s="1"/>
      <c r="H1037" s="1"/>
      <c r="I1037" s="1"/>
      <c r="J1037" s="1"/>
      <c r="K1037" s="1"/>
      <c r="L1037" s="1"/>
      <c r="M1037" s="18"/>
      <c r="N1037" s="17"/>
      <c r="O1037" s="1"/>
      <c r="P1037" s="19"/>
    </row>
    <row r="1038" spans="1:16" ht="9.75" customHeight="1">
      <c r="A1038" s="14"/>
      <c r="B1038" s="14" t="s">
        <v>61</v>
      </c>
      <c r="C1038" s="14"/>
      <c r="D1038" s="17"/>
      <c r="E1038" s="1"/>
      <c r="F1038" s="1"/>
      <c r="G1038" s="1"/>
      <c r="H1038" s="1"/>
      <c r="I1038" s="1"/>
      <c r="J1038" s="1"/>
      <c r="K1038" s="1"/>
      <c r="L1038" s="1"/>
      <c r="M1038" s="18"/>
      <c r="N1038" s="17"/>
      <c r="O1038" s="1"/>
      <c r="P1038" s="19"/>
    </row>
    <row r="1039" spans="1:16" ht="9.75" customHeight="1">
      <c r="A1039" s="14"/>
      <c r="B1039" s="14" t="s">
        <v>61</v>
      </c>
      <c r="C1039" s="14"/>
      <c r="D1039" s="17"/>
      <c r="E1039" s="1"/>
      <c r="F1039" s="1"/>
      <c r="G1039" s="1"/>
      <c r="H1039" s="1"/>
      <c r="I1039" s="1"/>
      <c r="J1039" s="1"/>
      <c r="K1039" s="1"/>
      <c r="L1039" s="1"/>
      <c r="M1039" s="18"/>
      <c r="N1039" s="17"/>
      <c r="O1039" s="1"/>
      <c r="P1039" s="19"/>
    </row>
    <row r="1040" spans="1:16" ht="9.75" customHeight="1">
      <c r="A1040" s="14"/>
      <c r="B1040" s="14" t="s">
        <v>61</v>
      </c>
      <c r="C1040" s="14"/>
      <c r="D1040" s="17"/>
      <c r="E1040" s="1"/>
      <c r="F1040" s="1"/>
      <c r="G1040" s="1"/>
      <c r="H1040" s="1"/>
      <c r="I1040" s="1"/>
      <c r="J1040" s="1"/>
      <c r="K1040" s="1"/>
      <c r="L1040" s="1"/>
      <c r="M1040" s="18"/>
      <c r="N1040" s="17"/>
      <c r="O1040" s="1"/>
      <c r="P1040" s="19"/>
    </row>
    <row r="1041" spans="1:16" ht="9.75" customHeight="1">
      <c r="A1041" s="14"/>
      <c r="B1041" s="14" t="s">
        <v>41</v>
      </c>
      <c r="C1041" s="14"/>
      <c r="D1041" s="17"/>
      <c r="E1041" s="1"/>
      <c r="F1041" s="1"/>
      <c r="G1041" s="1"/>
      <c r="H1041" s="1"/>
      <c r="I1041" s="1"/>
      <c r="J1041" s="1"/>
      <c r="K1041" s="1"/>
      <c r="L1041" s="1"/>
      <c r="M1041" s="18"/>
      <c r="N1041" s="17"/>
      <c r="O1041" s="1"/>
      <c r="P1041" s="19"/>
    </row>
    <row r="1042" spans="1:16" ht="9.75" customHeight="1">
      <c r="A1042" s="14"/>
      <c r="B1042" s="14" t="s">
        <v>42</v>
      </c>
      <c r="C1042" s="14"/>
      <c r="D1042" s="17"/>
      <c r="E1042" s="1"/>
      <c r="F1042" s="1"/>
      <c r="G1042" s="1"/>
      <c r="H1042" s="1"/>
      <c r="I1042" s="1"/>
      <c r="J1042" s="1"/>
      <c r="K1042" s="1"/>
      <c r="L1042" s="1"/>
      <c r="M1042" s="18"/>
      <c r="N1042" s="17"/>
      <c r="O1042" s="1"/>
      <c r="P1042" s="19"/>
    </row>
    <row r="1043" spans="1:16" ht="9.75" customHeight="1">
      <c r="A1043" s="14"/>
      <c r="B1043" s="14" t="s">
        <v>43</v>
      </c>
      <c r="C1043" s="14"/>
      <c r="D1043" s="17"/>
      <c r="E1043" s="1"/>
      <c r="F1043" s="1"/>
      <c r="G1043" s="1"/>
      <c r="H1043" s="1"/>
      <c r="I1043" s="1"/>
      <c r="J1043" s="1"/>
      <c r="K1043" s="1"/>
      <c r="L1043" s="1"/>
      <c r="M1043" s="18"/>
      <c r="N1043" s="17"/>
      <c r="O1043" s="1"/>
      <c r="P1043" s="19"/>
    </row>
    <row r="1044" spans="1:16" ht="9.75" customHeight="1">
      <c r="A1044" s="14"/>
      <c r="B1044" s="14" t="s">
        <v>44</v>
      </c>
      <c r="C1044" s="14"/>
      <c r="D1044" s="17"/>
      <c r="E1044" s="1"/>
      <c r="F1044" s="1"/>
      <c r="G1044" s="1"/>
      <c r="H1044" s="1"/>
      <c r="I1044" s="1"/>
      <c r="J1044" s="1"/>
      <c r="K1044" s="1"/>
      <c r="L1044" s="1"/>
      <c r="M1044" s="18"/>
      <c r="N1044" s="17"/>
      <c r="O1044" s="1"/>
      <c r="P1044" s="19"/>
    </row>
    <row r="1045" spans="1:16" ht="9.75" customHeight="1">
      <c r="A1045" s="20"/>
      <c r="B1045" s="21" t="s">
        <v>45</v>
      </c>
      <c r="C1045" s="21">
        <f t="shared" ref="C1045:M1045" si="206">SUM(C1029:C1044)</f>
        <v>189</v>
      </c>
      <c r="D1045" s="22">
        <f t="shared" si="206"/>
        <v>158</v>
      </c>
      <c r="E1045" s="23">
        <f t="shared" si="206"/>
        <v>157</v>
      </c>
      <c r="F1045" s="23">
        <f t="shared" si="206"/>
        <v>123</v>
      </c>
      <c r="G1045" s="23">
        <f t="shared" si="206"/>
        <v>82</v>
      </c>
      <c r="H1045" s="23">
        <f t="shared" si="206"/>
        <v>52</v>
      </c>
      <c r="I1045" s="23">
        <f t="shared" si="206"/>
        <v>51</v>
      </c>
      <c r="J1045" s="23">
        <f t="shared" si="206"/>
        <v>54</v>
      </c>
      <c r="K1045" s="23">
        <f t="shared" si="206"/>
        <v>59</v>
      </c>
      <c r="L1045" s="23">
        <f t="shared" si="206"/>
        <v>68</v>
      </c>
      <c r="M1045" s="24">
        <f t="shared" si="206"/>
        <v>75</v>
      </c>
      <c r="N1045" s="22">
        <f>MIN(D1045:M1045)</f>
        <v>51</v>
      </c>
      <c r="O1045" s="23">
        <f>C1045-N1045</f>
        <v>138</v>
      </c>
      <c r="P1045" s="25">
        <f>O1045/C1045</f>
        <v>0.73015873015873012</v>
      </c>
    </row>
    <row r="1046" spans="1:16" ht="9.75" customHeight="1">
      <c r="A1046" s="15" t="s">
        <v>332</v>
      </c>
      <c r="B1046" s="15" t="s">
        <v>29</v>
      </c>
      <c r="C1046" s="15"/>
      <c r="D1046" s="16"/>
      <c r="E1046" s="27"/>
      <c r="F1046" s="27"/>
      <c r="G1046" s="27"/>
      <c r="H1046" s="27"/>
      <c r="I1046" s="27"/>
      <c r="J1046" s="27"/>
      <c r="K1046" s="27"/>
      <c r="L1046" s="27"/>
      <c r="M1046" s="28"/>
      <c r="N1046" s="16"/>
      <c r="O1046" s="27"/>
      <c r="P1046" s="29"/>
    </row>
    <row r="1047" spans="1:16" ht="9.75" customHeight="1">
      <c r="A1047" s="14"/>
      <c r="B1047" s="14" t="s">
        <v>31</v>
      </c>
      <c r="C1047" s="30">
        <v>169</v>
      </c>
      <c r="D1047" s="31">
        <v>131</v>
      </c>
      <c r="E1047" s="32">
        <v>83</v>
      </c>
      <c r="F1047" s="32">
        <v>17</v>
      </c>
      <c r="G1047" s="32">
        <v>4</v>
      </c>
      <c r="H1047" s="32">
        <v>0</v>
      </c>
      <c r="I1047" s="32">
        <v>4</v>
      </c>
      <c r="J1047" s="32">
        <v>4</v>
      </c>
      <c r="K1047" s="32">
        <v>15</v>
      </c>
      <c r="L1047" s="32">
        <v>27</v>
      </c>
      <c r="M1047" s="33">
        <v>36</v>
      </c>
      <c r="N1047" s="17">
        <f>MIN(D1047:M1047)</f>
        <v>0</v>
      </c>
      <c r="O1047" s="1">
        <f>C1047-N1047</f>
        <v>169</v>
      </c>
      <c r="P1047" s="19">
        <f>O1047/C1047</f>
        <v>1</v>
      </c>
    </row>
    <row r="1048" spans="1:16" ht="9.75" customHeight="1">
      <c r="A1048" s="14"/>
      <c r="B1048" s="14" t="s">
        <v>34</v>
      </c>
      <c r="C1048" s="14"/>
      <c r="D1048" s="17"/>
      <c r="E1048" s="1"/>
      <c r="F1048" s="1"/>
      <c r="G1048" s="1"/>
      <c r="H1048" s="1"/>
      <c r="I1048" s="1"/>
      <c r="J1048" s="1"/>
      <c r="K1048" s="1"/>
      <c r="L1048" s="1"/>
      <c r="M1048" s="18"/>
      <c r="N1048" s="17"/>
      <c r="O1048" s="1"/>
      <c r="P1048" s="19"/>
    </row>
    <row r="1049" spans="1:16" ht="9.75" customHeight="1">
      <c r="A1049" s="14"/>
      <c r="B1049" s="14" t="s">
        <v>58</v>
      </c>
      <c r="C1049" s="14"/>
      <c r="D1049" s="17"/>
      <c r="E1049" s="1"/>
      <c r="F1049" s="1"/>
      <c r="G1049" s="1"/>
      <c r="H1049" s="1"/>
      <c r="I1049" s="1"/>
      <c r="J1049" s="1"/>
      <c r="K1049" s="1"/>
      <c r="L1049" s="1"/>
      <c r="M1049" s="18"/>
      <c r="N1049" s="17"/>
      <c r="O1049" s="1"/>
      <c r="P1049" s="19"/>
    </row>
    <row r="1050" spans="1:16" ht="9.75" customHeight="1">
      <c r="A1050" s="14"/>
      <c r="B1050" s="14" t="s">
        <v>58</v>
      </c>
      <c r="C1050" s="14"/>
      <c r="D1050" s="17"/>
      <c r="E1050" s="1"/>
      <c r="F1050" s="1"/>
      <c r="G1050" s="1"/>
      <c r="H1050" s="1"/>
      <c r="I1050" s="1"/>
      <c r="J1050" s="1"/>
      <c r="K1050" s="1"/>
      <c r="L1050" s="1"/>
      <c r="M1050" s="18"/>
      <c r="N1050" s="17"/>
      <c r="O1050" s="1"/>
      <c r="P1050" s="19"/>
    </row>
    <row r="1051" spans="1:16" ht="9.75" customHeight="1">
      <c r="A1051" s="14"/>
      <c r="B1051" s="14" t="s">
        <v>39</v>
      </c>
      <c r="C1051" s="14"/>
      <c r="D1051" s="17"/>
      <c r="E1051" s="1"/>
      <c r="F1051" s="1"/>
      <c r="G1051" s="1"/>
      <c r="H1051" s="1"/>
      <c r="I1051" s="1"/>
      <c r="J1051" s="1"/>
      <c r="K1051" s="1"/>
      <c r="L1051" s="1"/>
      <c r="M1051" s="18"/>
      <c r="N1051" s="17"/>
      <c r="O1051" s="1"/>
      <c r="P1051" s="19"/>
    </row>
    <row r="1052" spans="1:16" ht="9.75" customHeight="1">
      <c r="A1052" s="14"/>
      <c r="B1052" s="14" t="s">
        <v>60</v>
      </c>
      <c r="C1052" s="30">
        <v>10</v>
      </c>
      <c r="D1052" s="31">
        <v>8</v>
      </c>
      <c r="E1052" s="32">
        <v>7</v>
      </c>
      <c r="F1052" s="32">
        <v>8</v>
      </c>
      <c r="G1052" s="32">
        <v>6</v>
      </c>
      <c r="H1052" s="32">
        <v>6</v>
      </c>
      <c r="I1052" s="32">
        <v>5</v>
      </c>
      <c r="J1052" s="32">
        <v>7</v>
      </c>
      <c r="K1052" s="32">
        <v>8</v>
      </c>
      <c r="L1052" s="32">
        <v>8</v>
      </c>
      <c r="M1052" s="33">
        <v>9</v>
      </c>
      <c r="N1052" s="17">
        <f>MIN(D1052:M1052)</f>
        <v>5</v>
      </c>
      <c r="O1052" s="1">
        <f>C1052-N1052</f>
        <v>5</v>
      </c>
      <c r="P1052" s="19">
        <f>O1052/C1052</f>
        <v>0.5</v>
      </c>
    </row>
    <row r="1053" spans="1:16" ht="9.75" customHeight="1">
      <c r="A1053" s="14"/>
      <c r="B1053" s="14" t="s">
        <v>61</v>
      </c>
      <c r="C1053" s="14"/>
      <c r="D1053" s="17"/>
      <c r="E1053" s="1"/>
      <c r="F1053" s="1"/>
      <c r="G1053" s="1"/>
      <c r="H1053" s="1"/>
      <c r="I1053" s="1"/>
      <c r="J1053" s="1"/>
      <c r="K1053" s="1"/>
      <c r="L1053" s="1"/>
      <c r="M1053" s="18"/>
      <c r="N1053" s="17"/>
      <c r="O1053" s="1"/>
      <c r="P1053" s="19"/>
    </row>
    <row r="1054" spans="1:16" ht="9.75" customHeight="1">
      <c r="A1054" s="14"/>
      <c r="B1054" s="14" t="s">
        <v>61</v>
      </c>
      <c r="C1054" s="14"/>
      <c r="D1054" s="17"/>
      <c r="E1054" s="1"/>
      <c r="F1054" s="1"/>
      <c r="G1054" s="1"/>
      <c r="H1054" s="1"/>
      <c r="I1054" s="1"/>
      <c r="J1054" s="1"/>
      <c r="K1054" s="1"/>
      <c r="L1054" s="1"/>
      <c r="M1054" s="18"/>
      <c r="N1054" s="17"/>
      <c r="O1054" s="1"/>
      <c r="P1054" s="19"/>
    </row>
    <row r="1055" spans="1:16" ht="9.75" customHeight="1">
      <c r="A1055" s="14"/>
      <c r="B1055" s="14" t="s">
        <v>61</v>
      </c>
      <c r="C1055" s="14"/>
      <c r="D1055" s="17"/>
      <c r="E1055" s="1"/>
      <c r="F1055" s="1"/>
      <c r="G1055" s="1"/>
      <c r="H1055" s="1"/>
      <c r="I1055" s="1"/>
      <c r="J1055" s="1"/>
      <c r="K1055" s="1"/>
      <c r="L1055" s="1"/>
      <c r="M1055" s="18"/>
      <c r="N1055" s="17"/>
      <c r="O1055" s="1"/>
      <c r="P1055" s="19"/>
    </row>
    <row r="1056" spans="1:16" ht="9.75" customHeight="1">
      <c r="A1056" s="14"/>
      <c r="B1056" s="14" t="s">
        <v>61</v>
      </c>
      <c r="C1056" s="14"/>
      <c r="D1056" s="17"/>
      <c r="E1056" s="1"/>
      <c r="F1056" s="1"/>
      <c r="G1056" s="1"/>
      <c r="H1056" s="1"/>
      <c r="I1056" s="1"/>
      <c r="J1056" s="1"/>
      <c r="K1056" s="1"/>
      <c r="L1056" s="1"/>
      <c r="M1056" s="18"/>
      <c r="N1056" s="17"/>
      <c r="O1056" s="1"/>
      <c r="P1056" s="19"/>
    </row>
    <row r="1057" spans="1:16" ht="9.75" customHeight="1">
      <c r="A1057" s="14"/>
      <c r="B1057" s="14" t="s">
        <v>61</v>
      </c>
      <c r="C1057" s="14"/>
      <c r="D1057" s="17"/>
      <c r="E1057" s="1"/>
      <c r="F1057" s="1"/>
      <c r="G1057" s="1"/>
      <c r="H1057" s="1"/>
      <c r="I1057" s="1"/>
      <c r="J1057" s="1"/>
      <c r="K1057" s="1"/>
      <c r="L1057" s="1"/>
      <c r="M1057" s="18"/>
      <c r="N1057" s="17"/>
      <c r="O1057" s="1"/>
      <c r="P1057" s="19"/>
    </row>
    <row r="1058" spans="1:16" ht="9.75" customHeight="1">
      <c r="A1058" s="14"/>
      <c r="B1058" s="14" t="s">
        <v>41</v>
      </c>
      <c r="C1058" s="14"/>
      <c r="D1058" s="17"/>
      <c r="E1058" s="1"/>
      <c r="F1058" s="1"/>
      <c r="G1058" s="1"/>
      <c r="H1058" s="1"/>
      <c r="I1058" s="1"/>
      <c r="J1058" s="1"/>
      <c r="K1058" s="1"/>
      <c r="L1058" s="1"/>
      <c r="M1058" s="18"/>
      <c r="N1058" s="17"/>
      <c r="O1058" s="1"/>
      <c r="P1058" s="19"/>
    </row>
    <row r="1059" spans="1:16" ht="9.75" customHeight="1">
      <c r="A1059" s="14"/>
      <c r="B1059" s="14" t="s">
        <v>42</v>
      </c>
      <c r="C1059" s="14"/>
      <c r="D1059" s="17"/>
      <c r="E1059" s="1"/>
      <c r="F1059" s="1"/>
      <c r="G1059" s="1"/>
      <c r="H1059" s="1"/>
      <c r="I1059" s="1"/>
      <c r="J1059" s="1"/>
      <c r="K1059" s="1"/>
      <c r="L1059" s="1"/>
      <c r="M1059" s="18"/>
      <c r="N1059" s="17"/>
      <c r="O1059" s="1"/>
      <c r="P1059" s="19"/>
    </row>
    <row r="1060" spans="1:16" ht="9.75" customHeight="1">
      <c r="A1060" s="14"/>
      <c r="B1060" s="14" t="s">
        <v>43</v>
      </c>
      <c r="C1060" s="14"/>
      <c r="D1060" s="17"/>
      <c r="E1060" s="1"/>
      <c r="F1060" s="1"/>
      <c r="G1060" s="1"/>
      <c r="H1060" s="1"/>
      <c r="I1060" s="1"/>
      <c r="J1060" s="1"/>
      <c r="K1060" s="1"/>
      <c r="L1060" s="1"/>
      <c r="M1060" s="18"/>
      <c r="N1060" s="17"/>
      <c r="O1060" s="1"/>
      <c r="P1060" s="19"/>
    </row>
    <row r="1061" spans="1:16" ht="9.75" customHeight="1">
      <c r="A1061" s="14"/>
      <c r="B1061" s="14" t="s">
        <v>44</v>
      </c>
      <c r="C1061" s="14"/>
      <c r="D1061" s="17"/>
      <c r="E1061" s="1"/>
      <c r="F1061" s="1"/>
      <c r="G1061" s="1"/>
      <c r="H1061" s="1"/>
      <c r="I1061" s="1"/>
      <c r="J1061" s="1"/>
      <c r="K1061" s="1"/>
      <c r="L1061" s="1"/>
      <c r="M1061" s="18"/>
      <c r="N1061" s="17"/>
      <c r="O1061" s="1"/>
      <c r="P1061" s="19"/>
    </row>
    <row r="1062" spans="1:16" ht="9.75" customHeight="1">
      <c r="A1062" s="20"/>
      <c r="B1062" s="21" t="s">
        <v>45</v>
      </c>
      <c r="C1062" s="21">
        <f t="shared" ref="C1062:M1062" si="207">SUM(C1046:C1061)</f>
        <v>179</v>
      </c>
      <c r="D1062" s="22">
        <f t="shared" si="207"/>
        <v>139</v>
      </c>
      <c r="E1062" s="23">
        <f t="shared" si="207"/>
        <v>90</v>
      </c>
      <c r="F1062" s="23">
        <f t="shared" si="207"/>
        <v>25</v>
      </c>
      <c r="G1062" s="23">
        <f t="shared" si="207"/>
        <v>10</v>
      </c>
      <c r="H1062" s="23">
        <f t="shared" si="207"/>
        <v>6</v>
      </c>
      <c r="I1062" s="23">
        <f t="shared" si="207"/>
        <v>9</v>
      </c>
      <c r="J1062" s="23">
        <f t="shared" si="207"/>
        <v>11</v>
      </c>
      <c r="K1062" s="23">
        <f t="shared" si="207"/>
        <v>23</v>
      </c>
      <c r="L1062" s="23">
        <f t="shared" si="207"/>
        <v>35</v>
      </c>
      <c r="M1062" s="24">
        <f t="shared" si="207"/>
        <v>45</v>
      </c>
      <c r="N1062" s="22">
        <f t="shared" ref="N1062:N1063" si="208">MIN(D1062:M1062)</f>
        <v>6</v>
      </c>
      <c r="O1062" s="23">
        <f t="shared" ref="O1062:O1063" si="209">C1062-N1062</f>
        <v>173</v>
      </c>
      <c r="P1062" s="25">
        <f t="shared" ref="P1062:P1063" si="210">O1062/C1062</f>
        <v>0.96648044692737434</v>
      </c>
    </row>
    <row r="1063" spans="1:16" ht="9.75" customHeight="1">
      <c r="A1063" s="15" t="s">
        <v>336</v>
      </c>
      <c r="B1063" s="15" t="s">
        <v>29</v>
      </c>
      <c r="C1063" s="86">
        <v>91</v>
      </c>
      <c r="D1063" s="69">
        <v>76</v>
      </c>
      <c r="E1063" s="70">
        <v>64</v>
      </c>
      <c r="F1063" s="70">
        <v>38</v>
      </c>
      <c r="G1063" s="70">
        <v>23</v>
      </c>
      <c r="H1063" s="70">
        <v>17</v>
      </c>
      <c r="I1063" s="70">
        <v>11</v>
      </c>
      <c r="J1063" s="70">
        <v>13</v>
      </c>
      <c r="K1063" s="70">
        <v>17</v>
      </c>
      <c r="L1063" s="70">
        <v>20</v>
      </c>
      <c r="M1063" s="71">
        <v>24</v>
      </c>
      <c r="N1063" s="16">
        <f t="shared" si="208"/>
        <v>11</v>
      </c>
      <c r="O1063" s="27">
        <f t="shared" si="209"/>
        <v>80</v>
      </c>
      <c r="P1063" s="29">
        <f t="shared" si="210"/>
        <v>0.87912087912087911</v>
      </c>
    </row>
    <row r="1064" spans="1:16" ht="9.75" customHeight="1">
      <c r="A1064" s="14"/>
      <c r="B1064" s="14" t="s">
        <v>31</v>
      </c>
      <c r="C1064" s="14"/>
      <c r="D1064" s="17"/>
      <c r="E1064" s="1"/>
      <c r="F1064" s="1"/>
      <c r="G1064" s="1"/>
      <c r="H1064" s="1"/>
      <c r="I1064" s="1"/>
      <c r="J1064" s="1"/>
      <c r="K1064" s="1"/>
      <c r="L1064" s="1"/>
      <c r="M1064" s="18"/>
      <c r="N1064" s="17"/>
      <c r="O1064" s="1"/>
      <c r="P1064" s="19"/>
    </row>
    <row r="1065" spans="1:16" ht="9.75" customHeight="1">
      <c r="A1065" s="14"/>
      <c r="B1065" s="14" t="s">
        <v>34</v>
      </c>
      <c r="C1065" s="14"/>
      <c r="D1065" s="17"/>
      <c r="E1065" s="1"/>
      <c r="F1065" s="1"/>
      <c r="G1065" s="1"/>
      <c r="H1065" s="1"/>
      <c r="I1065" s="1"/>
      <c r="J1065" s="1"/>
      <c r="K1065" s="1"/>
      <c r="L1065" s="1"/>
      <c r="M1065" s="18"/>
      <c r="N1065" s="17"/>
      <c r="O1065" s="1"/>
      <c r="P1065" s="19"/>
    </row>
    <row r="1066" spans="1:16" ht="9.75" customHeight="1">
      <c r="A1066" s="14"/>
      <c r="B1066" s="30" t="s">
        <v>190</v>
      </c>
      <c r="C1066" s="30">
        <v>46</v>
      </c>
      <c r="D1066" s="31">
        <v>44</v>
      </c>
      <c r="E1066" s="32">
        <v>43</v>
      </c>
      <c r="F1066" s="32">
        <v>39</v>
      </c>
      <c r="G1066" s="32">
        <v>33</v>
      </c>
      <c r="H1066" s="32">
        <v>33</v>
      </c>
      <c r="I1066" s="32">
        <v>31</v>
      </c>
      <c r="J1066" s="32">
        <v>34</v>
      </c>
      <c r="K1066" s="32">
        <v>36</v>
      </c>
      <c r="L1066" s="32">
        <v>40</v>
      </c>
      <c r="M1066" s="33">
        <v>42</v>
      </c>
      <c r="N1066" s="17">
        <f>MIN(D1066:M1066)</f>
        <v>31</v>
      </c>
      <c r="O1066" s="1">
        <f>C1066-N1066</f>
        <v>15</v>
      </c>
      <c r="P1066" s="19">
        <f>O1066/C1066</f>
        <v>0.32608695652173914</v>
      </c>
    </row>
    <row r="1067" spans="1:16" ht="9.75" customHeight="1">
      <c r="A1067" s="14"/>
      <c r="B1067" s="14" t="s">
        <v>58</v>
      </c>
      <c r="C1067" s="14"/>
      <c r="D1067" s="17"/>
      <c r="E1067" s="1"/>
      <c r="F1067" s="1"/>
      <c r="G1067" s="1"/>
      <c r="H1067" s="1"/>
      <c r="I1067" s="1"/>
      <c r="J1067" s="1"/>
      <c r="K1067" s="1"/>
      <c r="L1067" s="1"/>
      <c r="M1067" s="18"/>
      <c r="N1067" s="17"/>
      <c r="O1067" s="1"/>
      <c r="P1067" s="19"/>
    </row>
    <row r="1068" spans="1:16" ht="9.75" customHeight="1">
      <c r="A1068" s="14"/>
      <c r="B1068" s="14" t="s">
        <v>39</v>
      </c>
      <c r="C1068" s="30">
        <v>8</v>
      </c>
      <c r="D1068" s="31">
        <v>2</v>
      </c>
      <c r="E1068" s="32">
        <v>4</v>
      </c>
      <c r="F1068" s="32">
        <v>4</v>
      </c>
      <c r="G1068" s="32">
        <v>5</v>
      </c>
      <c r="H1068" s="32">
        <v>3</v>
      </c>
      <c r="I1068" s="32">
        <v>5</v>
      </c>
      <c r="J1068" s="32">
        <v>4</v>
      </c>
      <c r="K1068" s="32">
        <v>5</v>
      </c>
      <c r="L1068" s="32">
        <v>5</v>
      </c>
      <c r="M1068" s="33">
        <v>6</v>
      </c>
      <c r="N1068" s="17">
        <f>MIN(D1068:M1068)</f>
        <v>2</v>
      </c>
      <c r="O1068" s="1">
        <f>C1068-N1068</f>
        <v>6</v>
      </c>
      <c r="P1068" s="19">
        <f>O1068/C1068</f>
        <v>0.75</v>
      </c>
    </row>
    <row r="1069" spans="1:16" ht="9.75" customHeight="1">
      <c r="A1069" s="14"/>
      <c r="B1069" s="14" t="s">
        <v>557</v>
      </c>
      <c r="C1069" s="30"/>
      <c r="D1069" s="17"/>
      <c r="E1069" s="1"/>
      <c r="F1069" s="1"/>
      <c r="G1069" s="1"/>
      <c r="H1069" s="1"/>
      <c r="I1069" s="1"/>
      <c r="J1069" s="1"/>
      <c r="K1069" s="1"/>
      <c r="L1069" s="1"/>
      <c r="M1069" s="18"/>
      <c r="N1069" s="17"/>
      <c r="O1069" s="1"/>
      <c r="P1069" s="19"/>
    </row>
    <row r="1070" spans="1:16" ht="9.75" customHeight="1">
      <c r="A1070" s="14"/>
      <c r="B1070" s="14" t="s">
        <v>60</v>
      </c>
      <c r="C1070" s="14">
        <v>6</v>
      </c>
      <c r="D1070" s="31">
        <v>4</v>
      </c>
      <c r="E1070" s="32">
        <v>4</v>
      </c>
      <c r="F1070" s="32">
        <v>3</v>
      </c>
      <c r="G1070" s="32">
        <v>4</v>
      </c>
      <c r="H1070" s="32">
        <v>4</v>
      </c>
      <c r="I1070" s="32">
        <v>3</v>
      </c>
      <c r="J1070" s="32">
        <v>3</v>
      </c>
      <c r="K1070" s="32">
        <v>4</v>
      </c>
      <c r="L1070" s="32">
        <v>3</v>
      </c>
      <c r="M1070" s="33">
        <v>4</v>
      </c>
      <c r="N1070" s="17">
        <f>MIN(D1070:M1070)</f>
        <v>3</v>
      </c>
      <c r="O1070" s="1">
        <f>C1070-N1070</f>
        <v>3</v>
      </c>
      <c r="P1070" s="19">
        <f>O1070/C1070</f>
        <v>0.5</v>
      </c>
    </row>
    <row r="1071" spans="1:16" ht="9.75" customHeight="1">
      <c r="A1071" s="14"/>
      <c r="B1071" s="14" t="s">
        <v>61</v>
      </c>
      <c r="C1071" s="14"/>
      <c r="D1071" s="17"/>
      <c r="E1071" s="1"/>
      <c r="F1071" s="1"/>
      <c r="G1071" s="1"/>
      <c r="H1071" s="1"/>
      <c r="I1071" s="1"/>
      <c r="J1071" s="1"/>
      <c r="K1071" s="1"/>
      <c r="L1071" s="1"/>
      <c r="M1071" s="18"/>
      <c r="N1071" s="17"/>
      <c r="O1071" s="1"/>
      <c r="P1071" s="19"/>
    </row>
    <row r="1072" spans="1:16" ht="9.75" customHeight="1">
      <c r="A1072" s="14"/>
      <c r="B1072" s="14" t="s">
        <v>61</v>
      </c>
      <c r="C1072" s="14"/>
      <c r="D1072" s="17"/>
      <c r="E1072" s="1"/>
      <c r="F1072" s="1"/>
      <c r="G1072" s="1"/>
      <c r="H1072" s="1"/>
      <c r="I1072" s="1"/>
      <c r="J1072" s="1"/>
      <c r="K1072" s="1"/>
      <c r="L1072" s="1"/>
      <c r="M1072" s="18"/>
      <c r="N1072" s="17"/>
      <c r="O1072" s="1"/>
      <c r="P1072" s="19"/>
    </row>
    <row r="1073" spans="1:16" ht="9.75" customHeight="1">
      <c r="A1073" s="14"/>
      <c r="B1073" s="14" t="s">
        <v>61</v>
      </c>
      <c r="C1073" s="14"/>
      <c r="D1073" s="17"/>
      <c r="E1073" s="1"/>
      <c r="F1073" s="1"/>
      <c r="G1073" s="1"/>
      <c r="H1073" s="1"/>
      <c r="I1073" s="1"/>
      <c r="J1073" s="1"/>
      <c r="K1073" s="1"/>
      <c r="L1073" s="1"/>
      <c r="M1073" s="18"/>
      <c r="N1073" s="17"/>
      <c r="O1073" s="1"/>
      <c r="P1073" s="19"/>
    </row>
    <row r="1074" spans="1:16" ht="9.75" customHeight="1">
      <c r="A1074" s="14"/>
      <c r="B1074" s="14" t="s">
        <v>61</v>
      </c>
      <c r="C1074" s="14"/>
      <c r="D1074" s="17"/>
      <c r="E1074" s="1"/>
      <c r="F1074" s="1"/>
      <c r="G1074" s="1"/>
      <c r="H1074" s="1"/>
      <c r="I1074" s="1"/>
      <c r="J1074" s="1"/>
      <c r="K1074" s="1"/>
      <c r="L1074" s="1"/>
      <c r="M1074" s="18"/>
      <c r="N1074" s="17"/>
      <c r="O1074" s="1"/>
      <c r="P1074" s="19"/>
    </row>
    <row r="1075" spans="1:16" ht="9.75" customHeight="1">
      <c r="A1075" s="14"/>
      <c r="B1075" s="14" t="s">
        <v>41</v>
      </c>
      <c r="C1075" s="14">
        <v>5</v>
      </c>
      <c r="D1075" s="31">
        <v>2</v>
      </c>
      <c r="E1075" s="32">
        <v>3</v>
      </c>
      <c r="F1075" s="32">
        <v>1</v>
      </c>
      <c r="G1075" s="32">
        <v>1</v>
      </c>
      <c r="H1075" s="32">
        <v>1</v>
      </c>
      <c r="I1075" s="32">
        <v>2</v>
      </c>
      <c r="J1075" s="32">
        <v>0</v>
      </c>
      <c r="K1075" s="32">
        <v>0</v>
      </c>
      <c r="L1075" s="32">
        <v>1</v>
      </c>
      <c r="M1075" s="33">
        <v>2</v>
      </c>
      <c r="N1075" s="17">
        <f t="shared" ref="N1075:N1076" si="211">MIN(D1075:M1075)</f>
        <v>0</v>
      </c>
      <c r="O1075" s="1">
        <f t="shared" ref="O1075:O1076" si="212">C1075-N1075</f>
        <v>5</v>
      </c>
      <c r="P1075" s="19">
        <f t="shared" ref="P1075:P1076" si="213">O1075/C1075</f>
        <v>1</v>
      </c>
    </row>
    <row r="1076" spans="1:16" ht="9.75" customHeight="1">
      <c r="A1076" s="14"/>
      <c r="B1076" s="14" t="s">
        <v>42</v>
      </c>
      <c r="C1076" s="14">
        <v>8</v>
      </c>
      <c r="D1076" s="31">
        <v>4</v>
      </c>
      <c r="E1076" s="32">
        <v>4</v>
      </c>
      <c r="F1076" s="32">
        <v>4</v>
      </c>
      <c r="G1076" s="32">
        <v>5</v>
      </c>
      <c r="H1076" s="32">
        <v>5</v>
      </c>
      <c r="I1076" s="32">
        <v>4</v>
      </c>
      <c r="J1076" s="32">
        <v>3</v>
      </c>
      <c r="K1076" s="32">
        <v>3</v>
      </c>
      <c r="L1076" s="32">
        <v>3</v>
      </c>
      <c r="M1076" s="33">
        <v>2</v>
      </c>
      <c r="N1076" s="17">
        <f t="shared" si="211"/>
        <v>2</v>
      </c>
      <c r="O1076" s="1">
        <f t="shared" si="212"/>
        <v>6</v>
      </c>
      <c r="P1076" s="19">
        <f t="shared" si="213"/>
        <v>0.75</v>
      </c>
    </row>
    <row r="1077" spans="1:16" ht="9.75" customHeight="1">
      <c r="A1077" s="14"/>
      <c r="B1077" s="14" t="s">
        <v>43</v>
      </c>
      <c r="C1077" s="14"/>
      <c r="D1077" s="17"/>
      <c r="E1077" s="1"/>
      <c r="F1077" s="1"/>
      <c r="G1077" s="1"/>
      <c r="H1077" s="1"/>
      <c r="I1077" s="1"/>
      <c r="J1077" s="1"/>
      <c r="K1077" s="1"/>
      <c r="L1077" s="1"/>
      <c r="M1077" s="18"/>
      <c r="N1077" s="17"/>
      <c r="O1077" s="1"/>
      <c r="P1077" s="19"/>
    </row>
    <row r="1078" spans="1:16" ht="9.75" customHeight="1">
      <c r="A1078" s="14"/>
      <c r="B1078" s="14" t="s">
        <v>44</v>
      </c>
      <c r="C1078" s="14"/>
      <c r="D1078" s="17"/>
      <c r="E1078" s="1"/>
      <c r="F1078" s="1"/>
      <c r="G1078" s="1"/>
      <c r="H1078" s="1"/>
      <c r="I1078" s="1"/>
      <c r="J1078" s="1"/>
      <c r="K1078" s="1"/>
      <c r="L1078" s="1"/>
      <c r="M1078" s="18"/>
      <c r="N1078" s="17"/>
      <c r="O1078" s="1"/>
      <c r="P1078" s="19"/>
    </row>
    <row r="1079" spans="1:16" ht="9.75" customHeight="1">
      <c r="A1079" s="20"/>
      <c r="B1079" s="21" t="s">
        <v>45</v>
      </c>
      <c r="C1079" s="21">
        <f t="shared" ref="C1079:M1079" si="214">SUM(C1063:C1078)</f>
        <v>164</v>
      </c>
      <c r="D1079" s="22">
        <f t="shared" si="214"/>
        <v>132</v>
      </c>
      <c r="E1079" s="23">
        <f t="shared" si="214"/>
        <v>122</v>
      </c>
      <c r="F1079" s="23">
        <f t="shared" si="214"/>
        <v>89</v>
      </c>
      <c r="G1079" s="23">
        <f t="shared" si="214"/>
        <v>71</v>
      </c>
      <c r="H1079" s="23">
        <f t="shared" si="214"/>
        <v>63</v>
      </c>
      <c r="I1079" s="23">
        <f t="shared" si="214"/>
        <v>56</v>
      </c>
      <c r="J1079" s="23">
        <f t="shared" si="214"/>
        <v>57</v>
      </c>
      <c r="K1079" s="23">
        <f t="shared" si="214"/>
        <v>65</v>
      </c>
      <c r="L1079" s="23">
        <f t="shared" si="214"/>
        <v>72</v>
      </c>
      <c r="M1079" s="24">
        <f t="shared" si="214"/>
        <v>80</v>
      </c>
      <c r="N1079" s="22">
        <f>MIN(D1079:M1079)</f>
        <v>56</v>
      </c>
      <c r="O1079" s="23">
        <f>C1079-N1079</f>
        <v>108</v>
      </c>
      <c r="P1079" s="25">
        <f>O1079/C1079</f>
        <v>0.65853658536585369</v>
      </c>
    </row>
    <row r="1080" spans="1:16" ht="9.75" customHeight="1">
      <c r="A1080" s="15" t="s">
        <v>151</v>
      </c>
      <c r="B1080" s="15" t="s">
        <v>29</v>
      </c>
      <c r="C1080" s="15"/>
      <c r="D1080" s="16"/>
      <c r="E1080" s="27"/>
      <c r="F1080" s="27"/>
      <c r="G1080" s="27"/>
      <c r="H1080" s="27"/>
      <c r="I1080" s="27"/>
      <c r="J1080" s="27"/>
      <c r="K1080" s="27"/>
      <c r="L1080" s="27"/>
      <c r="M1080" s="28"/>
      <c r="N1080" s="16"/>
      <c r="O1080" s="27"/>
      <c r="P1080" s="29"/>
    </row>
    <row r="1081" spans="1:16" ht="9.75" customHeight="1">
      <c r="A1081" s="14"/>
      <c r="B1081" s="14" t="s">
        <v>31</v>
      </c>
      <c r="C1081" s="14"/>
      <c r="D1081" s="17"/>
      <c r="E1081" s="1"/>
      <c r="F1081" s="1"/>
      <c r="G1081" s="1"/>
      <c r="H1081" s="1"/>
      <c r="I1081" s="1"/>
      <c r="J1081" s="1"/>
      <c r="K1081" s="1"/>
      <c r="L1081" s="1"/>
      <c r="M1081" s="18"/>
      <c r="N1081" s="17"/>
      <c r="O1081" s="1"/>
      <c r="P1081" s="19"/>
    </row>
    <row r="1082" spans="1:16" ht="9.75" customHeight="1">
      <c r="A1082" s="14"/>
      <c r="B1082" s="14" t="s">
        <v>34</v>
      </c>
      <c r="C1082" s="14"/>
      <c r="D1082" s="17"/>
      <c r="E1082" s="1"/>
      <c r="F1082" s="1"/>
      <c r="G1082" s="1"/>
      <c r="H1082" s="1"/>
      <c r="I1082" s="1"/>
      <c r="J1082" s="1"/>
      <c r="K1082" s="1"/>
      <c r="L1082" s="1"/>
      <c r="M1082" s="18"/>
      <c r="N1082" s="17"/>
      <c r="O1082" s="1"/>
      <c r="P1082" s="19"/>
    </row>
    <row r="1083" spans="1:16" ht="9.75" customHeight="1">
      <c r="A1083" s="14"/>
      <c r="B1083" s="14" t="s">
        <v>190</v>
      </c>
      <c r="C1083" s="30">
        <v>99</v>
      </c>
      <c r="D1083" s="31">
        <v>78</v>
      </c>
      <c r="E1083" s="32">
        <v>54</v>
      </c>
      <c r="F1083" s="32">
        <v>76</v>
      </c>
      <c r="G1083" s="32">
        <v>37</v>
      </c>
      <c r="H1083" s="32">
        <v>30</v>
      </c>
      <c r="I1083" s="32">
        <v>38</v>
      </c>
      <c r="J1083" s="32">
        <v>60</v>
      </c>
      <c r="K1083" s="32">
        <v>68</v>
      </c>
      <c r="L1083" s="32">
        <v>66</v>
      </c>
      <c r="M1083" s="33">
        <v>71</v>
      </c>
      <c r="N1083" s="17">
        <f>MIN(D1083:M1083)</f>
        <v>30</v>
      </c>
      <c r="O1083" s="1">
        <f>C1083-N1083</f>
        <v>69</v>
      </c>
      <c r="P1083" s="19">
        <f>O1083/C1083</f>
        <v>0.69696969696969702</v>
      </c>
    </row>
    <row r="1084" spans="1:16" ht="9.75" customHeight="1">
      <c r="A1084" s="14"/>
      <c r="B1084" s="14" t="s">
        <v>58</v>
      </c>
      <c r="C1084" s="14"/>
      <c r="D1084" s="17"/>
      <c r="E1084" s="1"/>
      <c r="F1084" s="1"/>
      <c r="G1084" s="1"/>
      <c r="H1084" s="1"/>
      <c r="I1084" s="1"/>
      <c r="J1084" s="1"/>
      <c r="K1084" s="1"/>
      <c r="L1084" s="1"/>
      <c r="M1084" s="18"/>
      <c r="N1084" s="17"/>
      <c r="O1084" s="1"/>
      <c r="P1084" s="19"/>
    </row>
    <row r="1085" spans="1:16" ht="9.75" customHeight="1">
      <c r="A1085" s="14"/>
      <c r="B1085" s="14" t="s">
        <v>39</v>
      </c>
      <c r="C1085" s="14"/>
      <c r="D1085" s="17"/>
      <c r="E1085" s="1"/>
      <c r="F1085" s="1"/>
      <c r="G1085" s="1"/>
      <c r="H1085" s="1"/>
      <c r="I1085" s="1"/>
      <c r="J1085" s="1"/>
      <c r="K1085" s="1"/>
      <c r="L1085" s="1"/>
      <c r="M1085" s="18"/>
      <c r="N1085" s="17"/>
      <c r="O1085" s="1"/>
      <c r="P1085" s="19"/>
    </row>
    <row r="1086" spans="1:16" ht="9.75" customHeight="1">
      <c r="A1086" s="14"/>
      <c r="B1086" s="14" t="s">
        <v>122</v>
      </c>
      <c r="C1086" s="30">
        <v>4</v>
      </c>
      <c r="D1086" s="31">
        <v>0</v>
      </c>
      <c r="E1086" s="32">
        <v>0</v>
      </c>
      <c r="F1086" s="32">
        <v>0</v>
      </c>
      <c r="G1086" s="32">
        <v>0</v>
      </c>
      <c r="H1086" s="32">
        <v>0</v>
      </c>
      <c r="I1086" s="32">
        <v>2</v>
      </c>
      <c r="J1086" s="32">
        <v>2</v>
      </c>
      <c r="K1086" s="32">
        <v>2</v>
      </c>
      <c r="L1086" s="32">
        <v>1</v>
      </c>
      <c r="M1086" s="33">
        <v>1</v>
      </c>
      <c r="N1086" s="17">
        <f>MIN(D1086:M1086)</f>
        <v>0</v>
      </c>
      <c r="O1086" s="1">
        <f>C1086-N1086</f>
        <v>4</v>
      </c>
      <c r="P1086" s="19">
        <f>O1086/C1086</f>
        <v>1</v>
      </c>
    </row>
    <row r="1087" spans="1:16" ht="9.75" customHeight="1">
      <c r="A1087" s="14"/>
      <c r="B1087" s="14" t="s">
        <v>61</v>
      </c>
      <c r="C1087" s="14"/>
      <c r="D1087" s="17"/>
      <c r="E1087" s="1"/>
      <c r="F1087" s="1"/>
      <c r="G1087" s="1"/>
      <c r="H1087" s="1"/>
      <c r="I1087" s="1"/>
      <c r="J1087" s="1"/>
      <c r="K1087" s="1"/>
      <c r="L1087" s="1"/>
      <c r="M1087" s="18"/>
      <c r="N1087" s="17"/>
      <c r="O1087" s="1"/>
      <c r="P1087" s="19"/>
    </row>
    <row r="1088" spans="1:16" ht="9.75" customHeight="1">
      <c r="A1088" s="14"/>
      <c r="B1088" s="14" t="s">
        <v>61</v>
      </c>
      <c r="C1088" s="14"/>
      <c r="D1088" s="17"/>
      <c r="E1088" s="1"/>
      <c r="F1088" s="1"/>
      <c r="G1088" s="1"/>
      <c r="H1088" s="1"/>
      <c r="I1088" s="1"/>
      <c r="J1088" s="1"/>
      <c r="K1088" s="1"/>
      <c r="L1088" s="1"/>
      <c r="M1088" s="18"/>
      <c r="N1088" s="17"/>
      <c r="O1088" s="1"/>
      <c r="P1088" s="19"/>
    </row>
    <row r="1089" spans="1:16" ht="9.75" customHeight="1">
      <c r="A1089" s="14"/>
      <c r="B1089" s="14" t="s">
        <v>61</v>
      </c>
      <c r="C1089" s="14"/>
      <c r="D1089" s="17"/>
      <c r="E1089" s="1"/>
      <c r="F1089" s="1"/>
      <c r="G1089" s="1"/>
      <c r="H1089" s="1"/>
      <c r="I1089" s="1"/>
      <c r="J1089" s="1"/>
      <c r="K1089" s="1"/>
      <c r="L1089" s="1"/>
      <c r="M1089" s="18"/>
      <c r="N1089" s="17"/>
      <c r="O1089" s="1"/>
      <c r="P1089" s="19"/>
    </row>
    <row r="1090" spans="1:16" ht="9.75" customHeight="1">
      <c r="A1090" s="14"/>
      <c r="B1090" s="14" t="s">
        <v>61</v>
      </c>
      <c r="C1090" s="14"/>
      <c r="D1090" s="17"/>
      <c r="E1090" s="1"/>
      <c r="F1090" s="1"/>
      <c r="G1090" s="1"/>
      <c r="H1090" s="1"/>
      <c r="I1090" s="1"/>
      <c r="J1090" s="1"/>
      <c r="K1090" s="1"/>
      <c r="L1090" s="1"/>
      <c r="M1090" s="18"/>
      <c r="N1090" s="17"/>
      <c r="O1090" s="1"/>
      <c r="P1090" s="19"/>
    </row>
    <row r="1091" spans="1:16" ht="9.75" customHeight="1">
      <c r="A1091" s="14"/>
      <c r="B1091" s="14" t="s">
        <v>61</v>
      </c>
      <c r="C1091" s="14"/>
      <c r="D1091" s="17"/>
      <c r="E1091" s="1"/>
      <c r="F1091" s="1"/>
      <c r="G1091" s="1"/>
      <c r="H1091" s="1"/>
      <c r="I1091" s="1"/>
      <c r="J1091" s="1"/>
      <c r="K1091" s="1"/>
      <c r="L1091" s="1"/>
      <c r="M1091" s="18"/>
      <c r="N1091" s="17"/>
      <c r="O1091" s="1"/>
      <c r="P1091" s="19"/>
    </row>
    <row r="1092" spans="1:16" ht="9.75" customHeight="1">
      <c r="A1092" s="14"/>
      <c r="B1092" s="14" t="s">
        <v>41</v>
      </c>
      <c r="C1092" s="14">
        <v>10</v>
      </c>
      <c r="D1092" s="31">
        <v>10</v>
      </c>
      <c r="E1092" s="32">
        <v>10</v>
      </c>
      <c r="F1092" s="32">
        <v>9</v>
      </c>
      <c r="G1092" s="32">
        <v>6</v>
      </c>
      <c r="H1092" s="32">
        <v>6</v>
      </c>
      <c r="I1092" s="32">
        <v>8</v>
      </c>
      <c r="J1092" s="32">
        <v>9</v>
      </c>
      <c r="K1092" s="32">
        <v>9</v>
      </c>
      <c r="L1092" s="32">
        <v>9</v>
      </c>
      <c r="M1092" s="33">
        <v>9</v>
      </c>
      <c r="N1092" s="17">
        <f>MIN(D1092:M1092)</f>
        <v>6</v>
      </c>
      <c r="O1092" s="1">
        <f>C1092-N1092</f>
        <v>4</v>
      </c>
      <c r="P1092" s="19">
        <f>O1092/C1092</f>
        <v>0.4</v>
      </c>
    </row>
    <row r="1093" spans="1:16" ht="9.75" customHeight="1">
      <c r="A1093" s="14"/>
      <c r="B1093" s="14" t="s">
        <v>42</v>
      </c>
      <c r="C1093" s="14"/>
      <c r="D1093" s="17"/>
      <c r="E1093" s="1"/>
      <c r="F1093" s="1"/>
      <c r="G1093" s="1"/>
      <c r="H1093" s="1"/>
      <c r="I1093" s="1"/>
      <c r="J1093" s="1"/>
      <c r="K1093" s="1"/>
      <c r="L1093" s="1"/>
      <c r="M1093" s="18"/>
      <c r="N1093" s="17"/>
      <c r="O1093" s="1"/>
      <c r="P1093" s="19"/>
    </row>
    <row r="1094" spans="1:16" ht="9.75" customHeight="1">
      <c r="A1094" s="14"/>
      <c r="B1094" s="14" t="s">
        <v>43</v>
      </c>
      <c r="C1094" s="14"/>
      <c r="D1094" s="17"/>
      <c r="E1094" s="1"/>
      <c r="F1094" s="1"/>
      <c r="G1094" s="1"/>
      <c r="H1094" s="1"/>
      <c r="I1094" s="1"/>
      <c r="J1094" s="1"/>
      <c r="K1094" s="1"/>
      <c r="L1094" s="1"/>
      <c r="M1094" s="18"/>
      <c r="N1094" s="17"/>
      <c r="O1094" s="1"/>
      <c r="P1094" s="19"/>
    </row>
    <row r="1095" spans="1:16" ht="9.75" customHeight="1">
      <c r="A1095" s="14"/>
      <c r="B1095" s="14" t="s">
        <v>44</v>
      </c>
      <c r="C1095" s="14"/>
      <c r="D1095" s="17"/>
      <c r="E1095" s="1"/>
      <c r="F1095" s="1"/>
      <c r="G1095" s="1"/>
      <c r="H1095" s="1"/>
      <c r="I1095" s="1"/>
      <c r="J1095" s="1"/>
      <c r="K1095" s="1"/>
      <c r="L1095" s="1"/>
      <c r="M1095" s="18"/>
      <c r="N1095" s="17"/>
      <c r="O1095" s="1"/>
      <c r="P1095" s="19"/>
    </row>
    <row r="1096" spans="1:16" ht="9.75" customHeight="1">
      <c r="A1096" s="20"/>
      <c r="B1096" s="21" t="s">
        <v>45</v>
      </c>
      <c r="C1096" s="21">
        <f t="shared" ref="C1096:M1096" si="215">SUM(C1080:C1095)</f>
        <v>113</v>
      </c>
      <c r="D1096" s="22">
        <f t="shared" si="215"/>
        <v>88</v>
      </c>
      <c r="E1096" s="23">
        <f t="shared" si="215"/>
        <v>64</v>
      </c>
      <c r="F1096" s="23">
        <f t="shared" si="215"/>
        <v>85</v>
      </c>
      <c r="G1096" s="23">
        <f t="shared" si="215"/>
        <v>43</v>
      </c>
      <c r="H1096" s="23">
        <f t="shared" si="215"/>
        <v>36</v>
      </c>
      <c r="I1096" s="23">
        <f t="shared" si="215"/>
        <v>48</v>
      </c>
      <c r="J1096" s="23">
        <f t="shared" si="215"/>
        <v>71</v>
      </c>
      <c r="K1096" s="23">
        <f t="shared" si="215"/>
        <v>79</v>
      </c>
      <c r="L1096" s="23">
        <f t="shared" si="215"/>
        <v>76</v>
      </c>
      <c r="M1096" s="24">
        <f t="shared" si="215"/>
        <v>81</v>
      </c>
      <c r="N1096" s="22">
        <f>MIN(D1096:M1096)</f>
        <v>36</v>
      </c>
      <c r="O1096" s="23">
        <f>C1096-N1096</f>
        <v>77</v>
      </c>
      <c r="P1096" s="25">
        <f>O1096/C1096</f>
        <v>0.68141592920353977</v>
      </c>
    </row>
    <row r="1097" spans="1:16" ht="9.75" customHeight="1">
      <c r="A1097" s="15" t="s">
        <v>210</v>
      </c>
      <c r="B1097" s="15" t="s">
        <v>29</v>
      </c>
      <c r="C1097" s="15"/>
      <c r="D1097" s="16"/>
      <c r="E1097" s="27"/>
      <c r="F1097" s="27"/>
      <c r="G1097" s="27"/>
      <c r="H1097" s="27"/>
      <c r="I1097" s="27"/>
      <c r="J1097" s="27"/>
      <c r="K1097" s="27"/>
      <c r="L1097" s="27"/>
      <c r="M1097" s="28"/>
      <c r="N1097" s="16"/>
      <c r="O1097" s="27"/>
      <c r="P1097" s="29"/>
    </row>
    <row r="1098" spans="1:16" ht="9.75" customHeight="1">
      <c r="A1098" s="14"/>
      <c r="B1098" s="14" t="s">
        <v>31</v>
      </c>
      <c r="C1098" s="14">
        <v>105</v>
      </c>
      <c r="D1098" s="31">
        <f>C1098-22</f>
        <v>83</v>
      </c>
      <c r="E1098" s="32">
        <f>C1098-55</f>
        <v>50</v>
      </c>
      <c r="F1098" s="32">
        <v>28</v>
      </c>
      <c r="G1098" s="32">
        <v>25</v>
      </c>
      <c r="H1098" s="32">
        <v>35</v>
      </c>
      <c r="I1098" s="32">
        <v>37</v>
      </c>
      <c r="J1098" s="32">
        <v>32</v>
      </c>
      <c r="K1098" s="32">
        <v>35</v>
      </c>
      <c r="L1098" s="32">
        <v>42</v>
      </c>
      <c r="M1098" s="33">
        <v>64</v>
      </c>
      <c r="N1098" s="17">
        <f>MIN(D1098:M1098)</f>
        <v>25</v>
      </c>
      <c r="O1098" s="1">
        <f>C1098-N1098</f>
        <v>80</v>
      </c>
      <c r="P1098" s="19">
        <f>O1098/C1098</f>
        <v>0.76190476190476186</v>
      </c>
    </row>
    <row r="1099" spans="1:16" ht="9.75" customHeight="1">
      <c r="A1099" s="14"/>
      <c r="B1099" s="14" t="s">
        <v>34</v>
      </c>
      <c r="C1099" s="14"/>
      <c r="D1099" s="17"/>
      <c r="E1099" s="1"/>
      <c r="F1099" s="1"/>
      <c r="G1099" s="1"/>
      <c r="H1099" s="1"/>
      <c r="I1099" s="1"/>
      <c r="J1099" s="1"/>
      <c r="K1099" s="1"/>
      <c r="L1099" s="1"/>
      <c r="M1099" s="18"/>
      <c r="N1099" s="17"/>
      <c r="O1099" s="1"/>
      <c r="P1099" s="19"/>
    </row>
    <row r="1100" spans="1:16" ht="9.75" customHeight="1">
      <c r="A1100" s="14"/>
      <c r="B1100" s="14" t="s">
        <v>58</v>
      </c>
      <c r="C1100" s="14"/>
      <c r="D1100" s="17"/>
      <c r="E1100" s="1"/>
      <c r="F1100" s="1"/>
      <c r="G1100" s="1"/>
      <c r="H1100" s="1"/>
      <c r="I1100" s="1"/>
      <c r="J1100" s="1"/>
      <c r="K1100" s="1"/>
      <c r="L1100" s="1"/>
      <c r="M1100" s="18"/>
      <c r="N1100" s="17"/>
      <c r="O1100" s="1"/>
      <c r="P1100" s="19"/>
    </row>
    <row r="1101" spans="1:16" ht="9.75" customHeight="1">
      <c r="A1101" s="14"/>
      <c r="B1101" s="14" t="s">
        <v>58</v>
      </c>
      <c r="C1101" s="14"/>
      <c r="D1101" s="17"/>
      <c r="E1101" s="1"/>
      <c r="F1101" s="1"/>
      <c r="G1101" s="1"/>
      <c r="H1101" s="1"/>
      <c r="I1101" s="1"/>
      <c r="J1101" s="1"/>
      <c r="K1101" s="1"/>
      <c r="L1101" s="1"/>
      <c r="M1101" s="18"/>
      <c r="N1101" s="17"/>
      <c r="O1101" s="1"/>
      <c r="P1101" s="19"/>
    </row>
    <row r="1102" spans="1:16" ht="9.75" customHeight="1">
      <c r="A1102" s="14"/>
      <c r="B1102" s="14" t="s">
        <v>39</v>
      </c>
      <c r="C1102" s="14">
        <v>2</v>
      </c>
      <c r="D1102" s="31">
        <v>0</v>
      </c>
      <c r="E1102" s="32">
        <v>0</v>
      </c>
      <c r="F1102" s="32">
        <v>3</v>
      </c>
      <c r="G1102" s="32">
        <v>1</v>
      </c>
      <c r="H1102" s="32">
        <v>1</v>
      </c>
      <c r="I1102" s="32">
        <v>1</v>
      </c>
      <c r="J1102" s="32">
        <v>1</v>
      </c>
      <c r="K1102" s="32">
        <v>1</v>
      </c>
      <c r="L1102" s="32">
        <v>1</v>
      </c>
      <c r="M1102" s="33">
        <v>1</v>
      </c>
      <c r="N1102" s="17">
        <f t="shared" ref="N1102:N1110" si="216">MIN(D1102:M1102)</f>
        <v>0</v>
      </c>
      <c r="O1102" s="1">
        <f t="shared" ref="O1102:O1110" si="217">C1102-N1102</f>
        <v>2</v>
      </c>
      <c r="P1102" s="19">
        <f t="shared" ref="P1102:P1110" si="218">O1102/C1102</f>
        <v>1</v>
      </c>
    </row>
    <row r="1103" spans="1:16" ht="9.75" customHeight="1">
      <c r="A1103" s="14"/>
      <c r="B1103" s="14" t="s">
        <v>558</v>
      </c>
      <c r="C1103" s="14">
        <v>2</v>
      </c>
      <c r="D1103" s="31">
        <v>1</v>
      </c>
      <c r="E1103" s="32">
        <v>1</v>
      </c>
      <c r="F1103" s="32">
        <v>1</v>
      </c>
      <c r="G1103" s="32">
        <v>1</v>
      </c>
      <c r="H1103" s="32">
        <v>1</v>
      </c>
      <c r="I1103" s="32">
        <v>1</v>
      </c>
      <c r="J1103" s="32">
        <v>1</v>
      </c>
      <c r="K1103" s="32">
        <v>1</v>
      </c>
      <c r="L1103" s="32">
        <v>2</v>
      </c>
      <c r="M1103" s="33">
        <v>2</v>
      </c>
      <c r="N1103" s="17">
        <f t="shared" si="216"/>
        <v>1</v>
      </c>
      <c r="O1103" s="1">
        <f t="shared" si="217"/>
        <v>1</v>
      </c>
      <c r="P1103" s="19">
        <f t="shared" si="218"/>
        <v>0.5</v>
      </c>
    </row>
    <row r="1104" spans="1:16" ht="9.75" customHeight="1">
      <c r="A1104" s="14"/>
      <c r="B1104" s="14" t="s">
        <v>559</v>
      </c>
      <c r="C1104" s="14">
        <v>1</v>
      </c>
      <c r="D1104" s="31">
        <v>0</v>
      </c>
      <c r="E1104" s="32">
        <v>0</v>
      </c>
      <c r="F1104" s="32">
        <v>0</v>
      </c>
      <c r="G1104" s="32">
        <v>0</v>
      </c>
      <c r="H1104" s="32">
        <v>0</v>
      </c>
      <c r="I1104" s="32">
        <v>0</v>
      </c>
      <c r="J1104" s="32">
        <v>0</v>
      </c>
      <c r="K1104" s="32">
        <v>0</v>
      </c>
      <c r="L1104" s="32">
        <v>0</v>
      </c>
      <c r="M1104" s="33">
        <v>0</v>
      </c>
      <c r="N1104" s="17">
        <f t="shared" si="216"/>
        <v>0</v>
      </c>
      <c r="O1104" s="1">
        <f t="shared" si="217"/>
        <v>1</v>
      </c>
      <c r="P1104" s="19">
        <f t="shared" si="218"/>
        <v>1</v>
      </c>
    </row>
    <row r="1105" spans="1:16" ht="9.75" customHeight="1">
      <c r="A1105" s="14"/>
      <c r="B1105" s="14" t="s">
        <v>560</v>
      </c>
      <c r="C1105" s="30">
        <v>3</v>
      </c>
      <c r="D1105" s="31">
        <v>2</v>
      </c>
      <c r="E1105" s="32">
        <v>2</v>
      </c>
      <c r="F1105" s="32">
        <v>2</v>
      </c>
      <c r="G1105" s="32">
        <v>2</v>
      </c>
      <c r="H1105" s="32">
        <v>2</v>
      </c>
      <c r="I1105" s="32">
        <v>4</v>
      </c>
      <c r="J1105" s="32">
        <v>1</v>
      </c>
      <c r="K1105" s="32">
        <v>1</v>
      </c>
      <c r="L1105" s="32">
        <v>1</v>
      </c>
      <c r="M1105" s="33">
        <v>1</v>
      </c>
      <c r="N1105" s="17">
        <f t="shared" si="216"/>
        <v>1</v>
      </c>
      <c r="O1105" s="1">
        <f t="shared" si="217"/>
        <v>2</v>
      </c>
      <c r="P1105" s="19">
        <f t="shared" si="218"/>
        <v>0.66666666666666663</v>
      </c>
    </row>
    <row r="1106" spans="1:16" ht="9.75" customHeight="1">
      <c r="A1106" s="14"/>
      <c r="B1106" s="14" t="s">
        <v>561</v>
      </c>
      <c r="C1106" s="14">
        <v>1</v>
      </c>
      <c r="D1106" s="31">
        <v>0</v>
      </c>
      <c r="E1106" s="32">
        <v>0</v>
      </c>
      <c r="F1106" s="32">
        <v>0</v>
      </c>
      <c r="G1106" s="32">
        <v>0</v>
      </c>
      <c r="H1106" s="32">
        <v>1</v>
      </c>
      <c r="I1106" s="32">
        <v>1</v>
      </c>
      <c r="J1106" s="32">
        <v>0</v>
      </c>
      <c r="K1106" s="32">
        <v>0</v>
      </c>
      <c r="L1106" s="32">
        <v>0</v>
      </c>
      <c r="M1106" s="33">
        <v>0</v>
      </c>
      <c r="N1106" s="17">
        <f t="shared" si="216"/>
        <v>0</v>
      </c>
      <c r="O1106" s="1">
        <f t="shared" si="217"/>
        <v>1</v>
      </c>
      <c r="P1106" s="19">
        <f t="shared" si="218"/>
        <v>1</v>
      </c>
    </row>
    <row r="1107" spans="1:16" ht="9.75" customHeight="1">
      <c r="A1107" s="14"/>
      <c r="B1107" s="14" t="s">
        <v>562</v>
      </c>
      <c r="C1107" s="14">
        <v>2</v>
      </c>
      <c r="D1107" s="31">
        <v>2</v>
      </c>
      <c r="E1107" s="32">
        <v>2</v>
      </c>
      <c r="F1107" s="32">
        <v>2</v>
      </c>
      <c r="G1107" s="32">
        <v>2</v>
      </c>
      <c r="H1107" s="32">
        <v>2</v>
      </c>
      <c r="I1107" s="32">
        <v>2</v>
      </c>
      <c r="J1107" s="32">
        <v>2</v>
      </c>
      <c r="K1107" s="32">
        <v>2</v>
      </c>
      <c r="L1107" s="32">
        <v>2</v>
      </c>
      <c r="M1107" s="33">
        <v>2</v>
      </c>
      <c r="N1107" s="17">
        <f t="shared" si="216"/>
        <v>2</v>
      </c>
      <c r="O1107" s="1">
        <f t="shared" si="217"/>
        <v>0</v>
      </c>
      <c r="P1107" s="19">
        <f t="shared" si="218"/>
        <v>0</v>
      </c>
    </row>
    <row r="1108" spans="1:16" ht="9.75" customHeight="1">
      <c r="A1108" s="14"/>
      <c r="B1108" s="14" t="s">
        <v>563</v>
      </c>
      <c r="C1108" s="30">
        <v>3</v>
      </c>
      <c r="D1108" s="31">
        <v>1</v>
      </c>
      <c r="E1108" s="32">
        <v>1</v>
      </c>
      <c r="F1108" s="32">
        <v>1</v>
      </c>
      <c r="G1108" s="32">
        <v>1</v>
      </c>
      <c r="H1108" s="32">
        <v>1</v>
      </c>
      <c r="I1108" s="32">
        <v>1</v>
      </c>
      <c r="J1108" s="32">
        <v>1</v>
      </c>
      <c r="K1108" s="32">
        <v>1</v>
      </c>
      <c r="L1108" s="32">
        <v>1</v>
      </c>
      <c r="M1108" s="33">
        <v>1</v>
      </c>
      <c r="N1108" s="17">
        <f t="shared" si="216"/>
        <v>1</v>
      </c>
      <c r="O1108" s="1">
        <f t="shared" si="217"/>
        <v>2</v>
      </c>
      <c r="P1108" s="19">
        <f t="shared" si="218"/>
        <v>0.66666666666666663</v>
      </c>
    </row>
    <row r="1109" spans="1:16" ht="9.75" customHeight="1">
      <c r="A1109" s="14"/>
      <c r="B1109" s="14" t="s">
        <v>41</v>
      </c>
      <c r="C1109" s="14">
        <v>6</v>
      </c>
      <c r="D1109" s="31">
        <v>4</v>
      </c>
      <c r="E1109" s="32">
        <v>2</v>
      </c>
      <c r="F1109" s="32">
        <v>1</v>
      </c>
      <c r="G1109" s="32">
        <v>0</v>
      </c>
      <c r="H1109" s="32">
        <v>2</v>
      </c>
      <c r="I1109" s="32">
        <v>2</v>
      </c>
      <c r="J1109" s="32">
        <v>2</v>
      </c>
      <c r="K1109" s="32">
        <v>2</v>
      </c>
      <c r="L1109" s="32">
        <v>4</v>
      </c>
      <c r="M1109" s="33">
        <v>5</v>
      </c>
      <c r="N1109" s="17">
        <f t="shared" si="216"/>
        <v>0</v>
      </c>
      <c r="O1109" s="1">
        <f t="shared" si="217"/>
        <v>6</v>
      </c>
      <c r="P1109" s="19">
        <f t="shared" si="218"/>
        <v>1</v>
      </c>
    </row>
    <row r="1110" spans="1:16" ht="9.75" customHeight="1">
      <c r="A1110" s="14"/>
      <c r="B1110" s="14" t="s">
        <v>42</v>
      </c>
      <c r="C1110" s="30">
        <v>7</v>
      </c>
      <c r="D1110" s="31">
        <v>2</v>
      </c>
      <c r="E1110" s="32">
        <v>4</v>
      </c>
      <c r="F1110" s="32">
        <v>5</v>
      </c>
      <c r="G1110" s="32">
        <v>2</v>
      </c>
      <c r="H1110" s="32">
        <v>3</v>
      </c>
      <c r="I1110" s="32">
        <v>3</v>
      </c>
      <c r="J1110" s="32">
        <v>3</v>
      </c>
      <c r="K1110" s="32">
        <v>3</v>
      </c>
      <c r="L1110" s="32">
        <v>2</v>
      </c>
      <c r="M1110" s="33">
        <v>3</v>
      </c>
      <c r="N1110" s="17">
        <f t="shared" si="216"/>
        <v>2</v>
      </c>
      <c r="O1110" s="1">
        <f t="shared" si="217"/>
        <v>5</v>
      </c>
      <c r="P1110" s="19">
        <f t="shared" si="218"/>
        <v>0.7142857142857143</v>
      </c>
    </row>
    <row r="1111" spans="1:16" ht="9.75" customHeight="1">
      <c r="A1111" s="14"/>
      <c r="B1111" s="14" t="s">
        <v>43</v>
      </c>
      <c r="C1111" s="14"/>
      <c r="D1111" s="17"/>
      <c r="E1111" s="1"/>
      <c r="F1111" s="1"/>
      <c r="G1111" s="1"/>
      <c r="H1111" s="1"/>
      <c r="I1111" s="1"/>
      <c r="J1111" s="1"/>
      <c r="K1111" s="1"/>
      <c r="L1111" s="1"/>
      <c r="M1111" s="18"/>
      <c r="N1111" s="17"/>
      <c r="O1111" s="1"/>
      <c r="P1111" s="19"/>
    </row>
    <row r="1112" spans="1:16" ht="9.75" customHeight="1">
      <c r="A1112" s="14"/>
      <c r="B1112" s="14" t="s">
        <v>44</v>
      </c>
      <c r="C1112" s="14">
        <v>1</v>
      </c>
      <c r="D1112" s="31">
        <v>1</v>
      </c>
      <c r="E1112" s="32">
        <v>1</v>
      </c>
      <c r="F1112" s="32">
        <v>1</v>
      </c>
      <c r="G1112" s="32">
        <v>1</v>
      </c>
      <c r="H1112" s="32">
        <v>1</v>
      </c>
      <c r="I1112" s="32">
        <v>1</v>
      </c>
      <c r="J1112" s="32">
        <v>1</v>
      </c>
      <c r="K1112" s="32">
        <v>0</v>
      </c>
      <c r="L1112" s="32">
        <v>0</v>
      </c>
      <c r="M1112" s="33">
        <v>0</v>
      </c>
      <c r="N1112" s="17">
        <f t="shared" ref="N1112:N1113" si="219">MIN(D1112:M1112)</f>
        <v>0</v>
      </c>
      <c r="O1112" s="1">
        <f t="shared" ref="O1112:O1113" si="220">C1112-N1112</f>
        <v>1</v>
      </c>
      <c r="P1112" s="19">
        <f t="shared" ref="P1112:P1113" si="221">O1112/C1112</f>
        <v>1</v>
      </c>
    </row>
    <row r="1113" spans="1:16" ht="9.75" customHeight="1">
      <c r="A1113" s="20"/>
      <c r="B1113" s="21" t="s">
        <v>45</v>
      </c>
      <c r="C1113" s="21">
        <f t="shared" ref="C1113:M1113" si="222">SUM(C1097:C1112)</f>
        <v>133</v>
      </c>
      <c r="D1113" s="22">
        <f t="shared" si="222"/>
        <v>96</v>
      </c>
      <c r="E1113" s="23">
        <f t="shared" si="222"/>
        <v>63</v>
      </c>
      <c r="F1113" s="23">
        <f t="shared" si="222"/>
        <v>44</v>
      </c>
      <c r="G1113" s="23">
        <f t="shared" si="222"/>
        <v>35</v>
      </c>
      <c r="H1113" s="23">
        <f t="shared" si="222"/>
        <v>49</v>
      </c>
      <c r="I1113" s="23">
        <f t="shared" si="222"/>
        <v>53</v>
      </c>
      <c r="J1113" s="23">
        <f t="shared" si="222"/>
        <v>44</v>
      </c>
      <c r="K1113" s="23">
        <f t="shared" si="222"/>
        <v>46</v>
      </c>
      <c r="L1113" s="23">
        <f t="shared" si="222"/>
        <v>55</v>
      </c>
      <c r="M1113" s="24">
        <f t="shared" si="222"/>
        <v>79</v>
      </c>
      <c r="N1113" s="22">
        <f t="shared" si="219"/>
        <v>35</v>
      </c>
      <c r="O1113" s="23">
        <f t="shared" si="220"/>
        <v>98</v>
      </c>
      <c r="P1113" s="25">
        <f t="shared" si="221"/>
        <v>0.73684210526315785</v>
      </c>
    </row>
    <row r="1114" spans="1:16" ht="9.75" customHeight="1">
      <c r="A1114" s="15" t="s">
        <v>224</v>
      </c>
      <c r="B1114" s="15" t="s">
        <v>29</v>
      </c>
      <c r="C1114" s="15"/>
      <c r="D1114" s="16"/>
      <c r="E1114" s="27"/>
      <c r="F1114" s="27"/>
      <c r="G1114" s="27"/>
      <c r="H1114" s="27"/>
      <c r="I1114" s="27"/>
      <c r="J1114" s="27"/>
      <c r="K1114" s="27"/>
      <c r="L1114" s="27"/>
      <c r="M1114" s="28"/>
      <c r="N1114" s="16"/>
      <c r="O1114" s="27"/>
      <c r="P1114" s="29"/>
    </row>
    <row r="1115" spans="1:16" ht="9.75" customHeight="1">
      <c r="A1115" s="14"/>
      <c r="B1115" s="14" t="s">
        <v>31</v>
      </c>
      <c r="C1115" s="30">
        <v>275</v>
      </c>
      <c r="D1115" s="31">
        <v>109</v>
      </c>
      <c r="E1115" s="32">
        <v>63</v>
      </c>
      <c r="F1115" s="32">
        <v>41</v>
      </c>
      <c r="G1115" s="32">
        <v>35</v>
      </c>
      <c r="H1115" s="32">
        <v>48</v>
      </c>
      <c r="I1115" s="32">
        <v>50</v>
      </c>
      <c r="J1115" s="32">
        <v>52</v>
      </c>
      <c r="K1115" s="32">
        <v>52</v>
      </c>
      <c r="L1115" s="32">
        <v>101</v>
      </c>
      <c r="M1115" s="33">
        <v>200</v>
      </c>
      <c r="N1115" s="17">
        <f t="shared" ref="N1115:N1117" si="223">MIN(D1115:M1115)</f>
        <v>35</v>
      </c>
      <c r="O1115" s="1">
        <f t="shared" ref="O1115:O1117" si="224">C1115-N1115</f>
        <v>240</v>
      </c>
      <c r="P1115" s="19">
        <f t="shared" ref="P1115:P1117" si="225">O1115/C1115</f>
        <v>0.87272727272727268</v>
      </c>
    </row>
    <row r="1116" spans="1:16" ht="9.75" customHeight="1">
      <c r="A1116" s="14"/>
      <c r="B1116" s="14" t="s">
        <v>34</v>
      </c>
      <c r="C1116" s="14">
        <v>4</v>
      </c>
      <c r="D1116" s="31">
        <v>4</v>
      </c>
      <c r="E1116" s="32">
        <v>3</v>
      </c>
      <c r="F1116" s="32">
        <v>2</v>
      </c>
      <c r="G1116" s="32">
        <v>2</v>
      </c>
      <c r="H1116" s="32">
        <v>2</v>
      </c>
      <c r="I1116" s="32">
        <v>2</v>
      </c>
      <c r="J1116" s="32">
        <v>2</v>
      </c>
      <c r="K1116" s="32">
        <v>1</v>
      </c>
      <c r="L1116" s="32">
        <v>1</v>
      </c>
      <c r="M1116" s="33">
        <v>4</v>
      </c>
      <c r="N1116" s="17">
        <f t="shared" si="223"/>
        <v>1</v>
      </c>
      <c r="O1116" s="1">
        <f t="shared" si="224"/>
        <v>3</v>
      </c>
      <c r="P1116" s="19">
        <f t="shared" si="225"/>
        <v>0.75</v>
      </c>
    </row>
    <row r="1117" spans="1:16" ht="9.75" customHeight="1">
      <c r="A1117" s="14"/>
      <c r="B1117" s="30" t="s">
        <v>564</v>
      </c>
      <c r="C1117" s="14">
        <v>9</v>
      </c>
      <c r="D1117" s="31">
        <v>9</v>
      </c>
      <c r="E1117" s="32">
        <v>8</v>
      </c>
      <c r="F1117" s="32">
        <v>5</v>
      </c>
      <c r="G1117" s="32">
        <v>4</v>
      </c>
      <c r="H1117" s="32">
        <v>8</v>
      </c>
      <c r="I1117" s="32">
        <v>2</v>
      </c>
      <c r="J1117" s="32">
        <v>3</v>
      </c>
      <c r="K1117" s="32">
        <v>6</v>
      </c>
      <c r="L1117" s="32">
        <v>6</v>
      </c>
      <c r="M1117" s="33">
        <v>8</v>
      </c>
      <c r="N1117" s="17">
        <f t="shared" si="223"/>
        <v>2</v>
      </c>
      <c r="O1117" s="1">
        <f t="shared" si="224"/>
        <v>7</v>
      </c>
      <c r="P1117" s="19">
        <f t="shared" si="225"/>
        <v>0.77777777777777779</v>
      </c>
    </row>
    <row r="1118" spans="1:16" ht="9.75" customHeight="1">
      <c r="A1118" s="14"/>
      <c r="B1118" s="14" t="s">
        <v>58</v>
      </c>
      <c r="C1118" s="14"/>
      <c r="D1118" s="17"/>
      <c r="E1118" s="1"/>
      <c r="F1118" s="1"/>
      <c r="G1118" s="1"/>
      <c r="H1118" s="1"/>
      <c r="I1118" s="1"/>
      <c r="J1118" s="32"/>
      <c r="K1118" s="32"/>
      <c r="L1118" s="32"/>
      <c r="M1118" s="18"/>
      <c r="N1118" s="17"/>
      <c r="O1118" s="1"/>
      <c r="P1118" s="19"/>
    </row>
    <row r="1119" spans="1:16" ht="9.75" customHeight="1">
      <c r="A1119" s="14"/>
      <c r="B1119" s="14" t="s">
        <v>39</v>
      </c>
      <c r="C1119" s="14">
        <v>2</v>
      </c>
      <c r="D1119" s="31">
        <v>1</v>
      </c>
      <c r="E1119" s="32">
        <v>1</v>
      </c>
      <c r="F1119" s="32">
        <v>2</v>
      </c>
      <c r="G1119" s="32">
        <v>2</v>
      </c>
      <c r="H1119" s="32">
        <v>1</v>
      </c>
      <c r="I1119" s="32">
        <v>1</v>
      </c>
      <c r="J1119" s="32">
        <v>1</v>
      </c>
      <c r="K1119" s="32">
        <v>1</v>
      </c>
      <c r="L1119" s="32">
        <v>1</v>
      </c>
      <c r="M1119" s="33">
        <v>1</v>
      </c>
      <c r="N1119" s="17">
        <f t="shared" ref="N1119:N1122" si="226">MIN(D1119:M1119)</f>
        <v>1</v>
      </c>
      <c r="O1119" s="1">
        <f t="shared" ref="O1119:O1122" si="227">C1119-N1119</f>
        <v>1</v>
      </c>
      <c r="P1119" s="19">
        <f t="shared" ref="P1119:P1122" si="228">O1119/C1119</f>
        <v>0.5</v>
      </c>
    </row>
    <row r="1120" spans="1:16" ht="9.75" customHeight="1">
      <c r="A1120" s="14"/>
      <c r="B1120" s="14" t="s">
        <v>558</v>
      </c>
      <c r="C1120" s="14">
        <v>6</v>
      </c>
      <c r="D1120" s="31">
        <v>6</v>
      </c>
      <c r="E1120" s="32">
        <v>5</v>
      </c>
      <c r="F1120" s="32">
        <v>3</v>
      </c>
      <c r="G1120" s="32">
        <v>4</v>
      </c>
      <c r="H1120" s="32">
        <v>5</v>
      </c>
      <c r="I1120" s="32">
        <v>1</v>
      </c>
      <c r="J1120" s="32">
        <v>6</v>
      </c>
      <c r="K1120" s="32">
        <v>6</v>
      </c>
      <c r="L1120" s="32">
        <v>6</v>
      </c>
      <c r="M1120" s="33">
        <v>6</v>
      </c>
      <c r="N1120" s="17">
        <f t="shared" si="226"/>
        <v>1</v>
      </c>
      <c r="O1120" s="1">
        <f t="shared" si="227"/>
        <v>5</v>
      </c>
      <c r="P1120" s="19">
        <f t="shared" si="228"/>
        <v>0.83333333333333337</v>
      </c>
    </row>
    <row r="1121" spans="1:16" ht="9.75" customHeight="1">
      <c r="A1121" s="14"/>
      <c r="B1121" s="14" t="s">
        <v>561</v>
      </c>
      <c r="C1121" s="14">
        <v>1</v>
      </c>
      <c r="D1121" s="31">
        <v>1</v>
      </c>
      <c r="E1121" s="32">
        <v>1</v>
      </c>
      <c r="F1121" s="32">
        <v>1</v>
      </c>
      <c r="G1121" s="32">
        <v>1</v>
      </c>
      <c r="H1121" s="32">
        <v>1</v>
      </c>
      <c r="I1121" s="32">
        <v>1</v>
      </c>
      <c r="J1121" s="32">
        <v>0</v>
      </c>
      <c r="K1121" s="32">
        <v>0</v>
      </c>
      <c r="L1121" s="32">
        <v>0</v>
      </c>
      <c r="M1121" s="33">
        <v>0</v>
      </c>
      <c r="N1121" s="17">
        <f t="shared" si="226"/>
        <v>0</v>
      </c>
      <c r="O1121" s="1">
        <f t="shared" si="227"/>
        <v>1</v>
      </c>
      <c r="P1121" s="19">
        <f t="shared" si="228"/>
        <v>1</v>
      </c>
    </row>
    <row r="1122" spans="1:16" ht="9.75" customHeight="1">
      <c r="A1122" s="14"/>
      <c r="B1122" s="30" t="s">
        <v>60</v>
      </c>
      <c r="C1122" s="30">
        <v>10</v>
      </c>
      <c r="D1122" s="31">
        <v>7</v>
      </c>
      <c r="E1122" s="32">
        <v>4</v>
      </c>
      <c r="F1122" s="32">
        <v>4</v>
      </c>
      <c r="G1122" s="32">
        <v>3</v>
      </c>
      <c r="H1122" s="32">
        <v>6</v>
      </c>
      <c r="I1122" s="32">
        <v>7</v>
      </c>
      <c r="J1122" s="32">
        <v>5</v>
      </c>
      <c r="K1122" s="32">
        <v>5</v>
      </c>
      <c r="L1122" s="32">
        <v>10</v>
      </c>
      <c r="M1122" s="33">
        <v>10</v>
      </c>
      <c r="N1122" s="17">
        <f t="shared" si="226"/>
        <v>3</v>
      </c>
      <c r="O1122" s="1">
        <f t="shared" si="227"/>
        <v>7</v>
      </c>
      <c r="P1122" s="19">
        <f t="shared" si="228"/>
        <v>0.7</v>
      </c>
    </row>
    <row r="1123" spans="1:16" ht="9.75" customHeight="1">
      <c r="A1123" s="14"/>
      <c r="B1123" s="14" t="s">
        <v>61</v>
      </c>
      <c r="C1123" s="14"/>
      <c r="D1123" s="17"/>
      <c r="E1123" s="1"/>
      <c r="F1123" s="1"/>
      <c r="G1123" s="32"/>
      <c r="H1123" s="1"/>
      <c r="I1123" s="1"/>
      <c r="J1123" s="1"/>
      <c r="K1123" s="1"/>
      <c r="L1123" s="1"/>
      <c r="M1123" s="18"/>
      <c r="N1123" s="17"/>
      <c r="O1123" s="1"/>
      <c r="P1123" s="19"/>
    </row>
    <row r="1124" spans="1:16" ht="9.75" customHeight="1">
      <c r="A1124" s="14"/>
      <c r="B1124" s="14" t="s">
        <v>61</v>
      </c>
      <c r="C1124" s="14"/>
      <c r="D1124" s="17"/>
      <c r="E1124" s="1"/>
      <c r="F1124" s="1"/>
      <c r="G1124" s="32"/>
      <c r="H1124" s="1"/>
      <c r="I1124" s="1"/>
      <c r="J1124" s="1"/>
      <c r="K1124" s="1"/>
      <c r="L1124" s="1"/>
      <c r="M1124" s="18"/>
      <c r="N1124" s="17"/>
      <c r="O1124" s="1"/>
      <c r="P1124" s="19"/>
    </row>
    <row r="1125" spans="1:16" ht="9.75" customHeight="1">
      <c r="A1125" s="14"/>
      <c r="B1125" s="14" t="s">
        <v>61</v>
      </c>
      <c r="C1125" s="14"/>
      <c r="D1125" s="17"/>
      <c r="E1125" s="1"/>
      <c r="F1125" s="1"/>
      <c r="G1125" s="1"/>
      <c r="H1125" s="1"/>
      <c r="I1125" s="1"/>
      <c r="J1125" s="1"/>
      <c r="K1125" s="1"/>
      <c r="L1125" s="1"/>
      <c r="M1125" s="18"/>
      <c r="N1125" s="17"/>
      <c r="O1125" s="1"/>
      <c r="P1125" s="19"/>
    </row>
    <row r="1126" spans="1:16" ht="9.75" customHeight="1">
      <c r="A1126" s="14"/>
      <c r="B1126" s="14" t="s">
        <v>41</v>
      </c>
      <c r="C1126" s="14">
        <v>4</v>
      </c>
      <c r="D1126" s="31">
        <v>0</v>
      </c>
      <c r="E1126" s="32">
        <v>2</v>
      </c>
      <c r="F1126" s="32">
        <v>0</v>
      </c>
      <c r="G1126" s="32">
        <v>0</v>
      </c>
      <c r="H1126" s="32">
        <v>0</v>
      </c>
      <c r="I1126" s="32">
        <v>0</v>
      </c>
      <c r="J1126" s="32">
        <v>0</v>
      </c>
      <c r="K1126" s="32">
        <v>0</v>
      </c>
      <c r="L1126" s="32">
        <v>0</v>
      </c>
      <c r="M1126" s="33">
        <v>3</v>
      </c>
      <c r="N1126" s="17">
        <f>MIN(D1126:M1126)</f>
        <v>0</v>
      </c>
      <c r="O1126" s="1">
        <f>C1126-N1126</f>
        <v>4</v>
      </c>
      <c r="P1126" s="19">
        <f>O1126/C1126</f>
        <v>1</v>
      </c>
    </row>
    <row r="1127" spans="1:16" ht="9.75" customHeight="1">
      <c r="A1127" s="14"/>
      <c r="B1127" s="14" t="s">
        <v>42</v>
      </c>
      <c r="C1127" s="14"/>
      <c r="D1127" s="17"/>
      <c r="E1127" s="1"/>
      <c r="F1127" s="1"/>
      <c r="G1127" s="1"/>
      <c r="H1127" s="1"/>
      <c r="I1127" s="1"/>
      <c r="J1127" s="1"/>
      <c r="K1127" s="1"/>
      <c r="L1127" s="1"/>
      <c r="M1127" s="18"/>
      <c r="N1127" s="17"/>
      <c r="O1127" s="1"/>
      <c r="P1127" s="19"/>
    </row>
    <row r="1128" spans="1:16" ht="9.75" customHeight="1">
      <c r="A1128" s="14"/>
      <c r="B1128" s="14" t="s">
        <v>43</v>
      </c>
      <c r="C1128" s="14"/>
      <c r="D1128" s="17"/>
      <c r="E1128" s="1"/>
      <c r="F1128" s="1"/>
      <c r="G1128" s="1"/>
      <c r="H1128" s="1"/>
      <c r="I1128" s="1"/>
      <c r="J1128" s="1"/>
      <c r="K1128" s="1"/>
      <c r="L1128" s="1"/>
      <c r="M1128" s="18"/>
      <c r="N1128" s="17"/>
      <c r="O1128" s="1"/>
      <c r="P1128" s="19"/>
    </row>
    <row r="1129" spans="1:16" ht="9.75" customHeight="1">
      <c r="A1129" s="14"/>
      <c r="B1129" s="14" t="s">
        <v>44</v>
      </c>
      <c r="C1129" s="14"/>
      <c r="D1129" s="17"/>
      <c r="E1129" s="1"/>
      <c r="F1129" s="1"/>
      <c r="G1129" s="1"/>
      <c r="H1129" s="1"/>
      <c r="I1129" s="1"/>
      <c r="J1129" s="1"/>
      <c r="K1129" s="1"/>
      <c r="L1129" s="1"/>
      <c r="M1129" s="18"/>
      <c r="N1129" s="17"/>
      <c r="O1129" s="1"/>
      <c r="P1129" s="19"/>
    </row>
    <row r="1130" spans="1:16" ht="9.75" customHeight="1">
      <c r="A1130" s="20"/>
      <c r="B1130" s="21" t="s">
        <v>45</v>
      </c>
      <c r="C1130" s="21">
        <f t="shared" ref="C1130:M1130" si="229">SUM(C1114:C1129)</f>
        <v>311</v>
      </c>
      <c r="D1130" s="22">
        <f t="shared" si="229"/>
        <v>137</v>
      </c>
      <c r="E1130" s="23">
        <f t="shared" si="229"/>
        <v>87</v>
      </c>
      <c r="F1130" s="23">
        <f t="shared" si="229"/>
        <v>58</v>
      </c>
      <c r="G1130" s="23">
        <f t="shared" si="229"/>
        <v>51</v>
      </c>
      <c r="H1130" s="23">
        <f t="shared" si="229"/>
        <v>71</v>
      </c>
      <c r="I1130" s="23">
        <f t="shared" si="229"/>
        <v>64</v>
      </c>
      <c r="J1130" s="23">
        <f t="shared" si="229"/>
        <v>69</v>
      </c>
      <c r="K1130" s="23">
        <f t="shared" si="229"/>
        <v>71</v>
      </c>
      <c r="L1130" s="23">
        <f t="shared" si="229"/>
        <v>125</v>
      </c>
      <c r="M1130" s="24">
        <f t="shared" si="229"/>
        <v>232</v>
      </c>
      <c r="N1130" s="22">
        <f>MIN(D1130:M1130)</f>
        <v>51</v>
      </c>
      <c r="O1130" s="23">
        <f>C1130-N1130</f>
        <v>260</v>
      </c>
      <c r="P1130" s="25">
        <f>O1130/C1130</f>
        <v>0.83601286173633438</v>
      </c>
    </row>
    <row r="1131" spans="1:16" ht="9.75" customHeight="1">
      <c r="A1131" s="15" t="s">
        <v>153</v>
      </c>
      <c r="B1131" s="15" t="s">
        <v>29</v>
      </c>
      <c r="C1131" s="15"/>
      <c r="D1131" s="16"/>
      <c r="E1131" s="27"/>
      <c r="F1131" s="27"/>
      <c r="G1131" s="27"/>
      <c r="H1131" s="27"/>
      <c r="I1131" s="27"/>
      <c r="J1131" s="27"/>
      <c r="K1131" s="27"/>
      <c r="L1131" s="27"/>
      <c r="M1131" s="28"/>
      <c r="N1131" s="16"/>
      <c r="O1131" s="27"/>
      <c r="P1131" s="29"/>
    </row>
    <row r="1132" spans="1:16" ht="9.75" customHeight="1">
      <c r="A1132" s="14"/>
      <c r="B1132" s="14" t="s">
        <v>31</v>
      </c>
      <c r="C1132" s="14"/>
      <c r="D1132" s="17"/>
      <c r="E1132" s="1"/>
      <c r="F1132" s="1"/>
      <c r="G1132" s="1"/>
      <c r="H1132" s="1"/>
      <c r="I1132" s="1"/>
      <c r="J1132" s="1"/>
      <c r="K1132" s="1"/>
      <c r="L1132" s="1"/>
      <c r="M1132" s="18"/>
      <c r="N1132" s="17"/>
      <c r="O1132" s="1"/>
      <c r="P1132" s="19"/>
    </row>
    <row r="1133" spans="1:16" ht="9.75" customHeight="1">
      <c r="A1133" s="14"/>
      <c r="B1133" s="14" t="s">
        <v>34</v>
      </c>
      <c r="C1133" s="14"/>
      <c r="D1133" s="17"/>
      <c r="E1133" s="1"/>
      <c r="F1133" s="1"/>
      <c r="G1133" s="1"/>
      <c r="H1133" s="1"/>
      <c r="I1133" s="1"/>
      <c r="J1133" s="1"/>
      <c r="K1133" s="1"/>
      <c r="L1133" s="1"/>
      <c r="M1133" s="18"/>
      <c r="N1133" s="17"/>
      <c r="O1133" s="1"/>
      <c r="P1133" s="19"/>
    </row>
    <row r="1134" spans="1:16" ht="9.75" customHeight="1">
      <c r="A1134" s="14"/>
      <c r="B1134" s="30" t="s">
        <v>564</v>
      </c>
      <c r="C1134" s="14">
        <v>8</v>
      </c>
      <c r="D1134" s="31">
        <v>5</v>
      </c>
      <c r="E1134" s="32">
        <v>2</v>
      </c>
      <c r="F1134" s="32">
        <v>1</v>
      </c>
      <c r="G1134" s="32">
        <v>1</v>
      </c>
      <c r="H1134" s="32">
        <v>1</v>
      </c>
      <c r="I1134" s="32">
        <v>2</v>
      </c>
      <c r="J1134" s="32">
        <v>3</v>
      </c>
      <c r="K1134" s="32">
        <v>4</v>
      </c>
      <c r="L1134" s="32">
        <v>6</v>
      </c>
      <c r="M1134" s="33">
        <v>6</v>
      </c>
      <c r="N1134" s="17">
        <f>MIN(D1134:M1134)</f>
        <v>1</v>
      </c>
      <c r="O1134" s="1">
        <f>C1134-N1134</f>
        <v>7</v>
      </c>
      <c r="P1134" s="19">
        <f>O1134/C1134</f>
        <v>0.875</v>
      </c>
    </row>
    <row r="1135" spans="1:16" ht="9.75" customHeight="1">
      <c r="A1135" s="14"/>
      <c r="B1135" s="14" t="s">
        <v>58</v>
      </c>
      <c r="C1135" s="14"/>
      <c r="D1135" s="17"/>
      <c r="E1135" s="1"/>
      <c r="F1135" s="1"/>
      <c r="G1135" s="1"/>
      <c r="H1135" s="1"/>
      <c r="I1135" s="1"/>
      <c r="J1135" s="1"/>
      <c r="K1135" s="1"/>
      <c r="L1135" s="1"/>
      <c r="M1135" s="18"/>
      <c r="N1135" s="17"/>
      <c r="O1135" s="1"/>
      <c r="P1135" s="19"/>
    </row>
    <row r="1136" spans="1:16" ht="9.75" customHeight="1">
      <c r="A1136" s="14"/>
      <c r="B1136" s="14" t="s">
        <v>39</v>
      </c>
      <c r="C1136" s="14"/>
      <c r="D1136" s="17"/>
      <c r="E1136" s="1"/>
      <c r="F1136" s="1"/>
      <c r="G1136" s="1"/>
      <c r="H1136" s="1"/>
      <c r="I1136" s="1"/>
      <c r="J1136" s="1"/>
      <c r="K1136" s="1"/>
      <c r="L1136" s="1"/>
      <c r="M1136" s="18"/>
      <c r="N1136" s="17"/>
      <c r="O1136" s="1"/>
      <c r="P1136" s="19"/>
    </row>
    <row r="1137" spans="1:16" ht="9.75" customHeight="1">
      <c r="A1137" s="14"/>
      <c r="B1137" s="14" t="s">
        <v>61</v>
      </c>
      <c r="C1137" s="14"/>
      <c r="D1137" s="17"/>
      <c r="E1137" s="1"/>
      <c r="F1137" s="1"/>
      <c r="G1137" s="1"/>
      <c r="H1137" s="1"/>
      <c r="I1137" s="1"/>
      <c r="J1137" s="1"/>
      <c r="K1137" s="1"/>
      <c r="L1137" s="1"/>
      <c r="M1137" s="18"/>
      <c r="N1137" s="17"/>
      <c r="O1137" s="1"/>
      <c r="P1137" s="19"/>
    </row>
    <row r="1138" spans="1:16" ht="9.75" customHeight="1">
      <c r="A1138" s="14"/>
      <c r="B1138" s="14" t="s">
        <v>61</v>
      </c>
      <c r="C1138" s="14"/>
      <c r="D1138" s="17"/>
      <c r="E1138" s="1"/>
      <c r="F1138" s="1"/>
      <c r="G1138" s="1"/>
      <c r="H1138" s="1"/>
      <c r="I1138" s="1"/>
      <c r="J1138" s="1"/>
      <c r="K1138" s="1"/>
      <c r="L1138" s="1"/>
      <c r="M1138" s="18"/>
      <c r="N1138" s="17"/>
      <c r="O1138" s="1"/>
      <c r="P1138" s="19"/>
    </row>
    <row r="1139" spans="1:16" ht="9.75" customHeight="1">
      <c r="A1139" s="14"/>
      <c r="B1139" s="14" t="s">
        <v>61</v>
      </c>
      <c r="C1139" s="14"/>
      <c r="D1139" s="17"/>
      <c r="E1139" s="1"/>
      <c r="F1139" s="1"/>
      <c r="G1139" s="1"/>
      <c r="H1139" s="1"/>
      <c r="I1139" s="1"/>
      <c r="J1139" s="1"/>
      <c r="K1139" s="1"/>
      <c r="L1139" s="1"/>
      <c r="M1139" s="18"/>
      <c r="N1139" s="17"/>
      <c r="O1139" s="1"/>
      <c r="P1139" s="19"/>
    </row>
    <row r="1140" spans="1:16" ht="9.75" customHeight="1">
      <c r="A1140" s="14"/>
      <c r="B1140" s="14" t="s">
        <v>61</v>
      </c>
      <c r="C1140" s="14"/>
      <c r="D1140" s="17"/>
      <c r="E1140" s="1"/>
      <c r="F1140" s="1"/>
      <c r="G1140" s="1"/>
      <c r="H1140" s="1"/>
      <c r="I1140" s="1"/>
      <c r="J1140" s="1"/>
      <c r="K1140" s="1"/>
      <c r="L1140" s="1"/>
      <c r="M1140" s="18"/>
      <c r="N1140" s="17"/>
      <c r="O1140" s="1"/>
      <c r="P1140" s="19"/>
    </row>
    <row r="1141" spans="1:16" ht="9.75" customHeight="1">
      <c r="A1141" s="14"/>
      <c r="B1141" s="14" t="s">
        <v>61</v>
      </c>
      <c r="C1141" s="14"/>
      <c r="D1141" s="17"/>
      <c r="E1141" s="1"/>
      <c r="F1141" s="1"/>
      <c r="G1141" s="1"/>
      <c r="H1141" s="1"/>
      <c r="I1141" s="1"/>
      <c r="J1141" s="1"/>
      <c r="K1141" s="1"/>
      <c r="L1141" s="1"/>
      <c r="M1141" s="18"/>
      <c r="N1141" s="17"/>
      <c r="O1141" s="1"/>
      <c r="P1141" s="19"/>
    </row>
    <row r="1142" spans="1:16" ht="9.75" customHeight="1">
      <c r="A1142" s="14"/>
      <c r="B1142" s="14" t="s">
        <v>61</v>
      </c>
      <c r="C1142" s="14"/>
      <c r="D1142" s="17"/>
      <c r="E1142" s="1"/>
      <c r="F1142" s="1"/>
      <c r="G1142" s="1"/>
      <c r="H1142" s="1"/>
      <c r="I1142" s="1"/>
      <c r="J1142" s="1"/>
      <c r="K1142" s="1"/>
      <c r="L1142" s="1"/>
      <c r="M1142" s="18"/>
      <c r="N1142" s="17"/>
      <c r="O1142" s="1"/>
      <c r="P1142" s="19"/>
    </row>
    <row r="1143" spans="1:16" ht="9.75" customHeight="1">
      <c r="A1143" s="14"/>
      <c r="B1143" s="14" t="s">
        <v>41</v>
      </c>
      <c r="C1143" s="14">
        <v>1</v>
      </c>
      <c r="D1143" s="31">
        <v>0</v>
      </c>
      <c r="E1143" s="32">
        <v>0</v>
      </c>
      <c r="F1143" s="32">
        <v>0</v>
      </c>
      <c r="G1143" s="32">
        <v>0</v>
      </c>
      <c r="H1143" s="32">
        <v>1</v>
      </c>
      <c r="I1143" s="32">
        <v>1</v>
      </c>
      <c r="J1143" s="32">
        <v>1</v>
      </c>
      <c r="K1143" s="32">
        <v>1</v>
      </c>
      <c r="L1143" s="32">
        <v>1</v>
      </c>
      <c r="M1143" s="33">
        <v>1</v>
      </c>
      <c r="N1143" s="17">
        <f t="shared" ref="N1143:N1144" si="230">MIN(D1143:M1143)</f>
        <v>0</v>
      </c>
      <c r="O1143" s="1">
        <f t="shared" ref="O1143:O1144" si="231">C1143-N1143</f>
        <v>1</v>
      </c>
      <c r="P1143" s="19">
        <f t="shared" ref="P1143:P1144" si="232">O1143/C1143</f>
        <v>1</v>
      </c>
    </row>
    <row r="1144" spans="1:16" ht="9.75" customHeight="1">
      <c r="A1144" s="14"/>
      <c r="B1144" s="14" t="s">
        <v>42</v>
      </c>
      <c r="C1144" s="14">
        <v>15</v>
      </c>
      <c r="D1144" s="31">
        <v>4</v>
      </c>
      <c r="E1144" s="32">
        <v>2</v>
      </c>
      <c r="F1144" s="32">
        <v>3</v>
      </c>
      <c r="G1144" s="32">
        <v>0</v>
      </c>
      <c r="H1144" s="32">
        <v>8</v>
      </c>
      <c r="I1144" s="32">
        <v>7</v>
      </c>
      <c r="J1144" s="32">
        <v>3</v>
      </c>
      <c r="K1144" s="32">
        <v>3</v>
      </c>
      <c r="L1144" s="32">
        <v>4</v>
      </c>
      <c r="M1144" s="33">
        <v>3</v>
      </c>
      <c r="N1144" s="17">
        <f t="shared" si="230"/>
        <v>0</v>
      </c>
      <c r="O1144" s="1">
        <f t="shared" si="231"/>
        <v>15</v>
      </c>
      <c r="P1144" s="19">
        <f t="shared" si="232"/>
        <v>1</v>
      </c>
    </row>
    <row r="1145" spans="1:16" ht="9.75" customHeight="1">
      <c r="A1145" s="14"/>
      <c r="B1145" s="14" t="s">
        <v>43</v>
      </c>
      <c r="C1145" s="14"/>
      <c r="D1145" s="17"/>
      <c r="E1145" s="1"/>
      <c r="F1145" s="1"/>
      <c r="G1145" s="1"/>
      <c r="H1145" s="1"/>
      <c r="I1145" s="1"/>
      <c r="J1145" s="32"/>
      <c r="K1145" s="1"/>
      <c r="L1145" s="1"/>
      <c r="M1145" s="18"/>
      <c r="N1145" s="17"/>
      <c r="O1145" s="1"/>
      <c r="P1145" s="19"/>
    </row>
    <row r="1146" spans="1:16" ht="9.75" customHeight="1">
      <c r="A1146" s="14"/>
      <c r="B1146" s="14" t="s">
        <v>44</v>
      </c>
      <c r="C1146" s="14">
        <v>4</v>
      </c>
      <c r="D1146" s="31">
        <v>1</v>
      </c>
      <c r="E1146" s="32">
        <v>2</v>
      </c>
      <c r="F1146" s="32">
        <v>1</v>
      </c>
      <c r="G1146" s="32">
        <v>3</v>
      </c>
      <c r="H1146" s="32">
        <v>3</v>
      </c>
      <c r="I1146" s="32">
        <v>3</v>
      </c>
      <c r="J1146" s="32">
        <v>3</v>
      </c>
      <c r="K1146" s="32">
        <v>0</v>
      </c>
      <c r="L1146" s="32">
        <v>3</v>
      </c>
      <c r="M1146" s="33">
        <v>3</v>
      </c>
      <c r="N1146" s="17">
        <f t="shared" ref="N1146:N1147" si="233">MIN(D1146:M1146)</f>
        <v>0</v>
      </c>
      <c r="O1146" s="1">
        <f t="shared" ref="O1146:O1147" si="234">C1146-N1146</f>
        <v>4</v>
      </c>
      <c r="P1146" s="19">
        <f t="shared" ref="P1146:P1147" si="235">O1146/C1146</f>
        <v>1</v>
      </c>
    </row>
    <row r="1147" spans="1:16" ht="9.75" customHeight="1">
      <c r="A1147" s="20"/>
      <c r="B1147" s="21" t="s">
        <v>45</v>
      </c>
      <c r="C1147" s="21">
        <f t="shared" ref="C1147:M1147" si="236">SUM(C1131:C1146)</f>
        <v>28</v>
      </c>
      <c r="D1147" s="22">
        <f t="shared" si="236"/>
        <v>10</v>
      </c>
      <c r="E1147" s="23">
        <f t="shared" si="236"/>
        <v>6</v>
      </c>
      <c r="F1147" s="23">
        <f t="shared" si="236"/>
        <v>5</v>
      </c>
      <c r="G1147" s="23">
        <f t="shared" si="236"/>
        <v>4</v>
      </c>
      <c r="H1147" s="23">
        <f t="shared" si="236"/>
        <v>13</v>
      </c>
      <c r="I1147" s="23">
        <f t="shared" si="236"/>
        <v>13</v>
      </c>
      <c r="J1147" s="23">
        <f t="shared" si="236"/>
        <v>10</v>
      </c>
      <c r="K1147" s="23">
        <f t="shared" si="236"/>
        <v>8</v>
      </c>
      <c r="L1147" s="23">
        <f t="shared" si="236"/>
        <v>14</v>
      </c>
      <c r="M1147" s="24">
        <f t="shared" si="236"/>
        <v>13</v>
      </c>
      <c r="N1147" s="22">
        <f t="shared" si="233"/>
        <v>4</v>
      </c>
      <c r="O1147" s="23">
        <f t="shared" si="234"/>
        <v>24</v>
      </c>
      <c r="P1147" s="25">
        <f t="shared" si="235"/>
        <v>0.8571428571428571</v>
      </c>
    </row>
    <row r="1148" spans="1:16" ht="9.75" customHeight="1">
      <c r="A1148" s="15" t="s">
        <v>247</v>
      </c>
      <c r="B1148" s="15" t="s">
        <v>29</v>
      </c>
      <c r="C1148" s="15"/>
      <c r="D1148" s="16"/>
      <c r="E1148" s="27"/>
      <c r="F1148" s="27"/>
      <c r="G1148" s="27"/>
      <c r="H1148" s="27"/>
      <c r="I1148" s="27"/>
      <c r="J1148" s="27"/>
      <c r="K1148" s="27"/>
      <c r="L1148" s="27"/>
      <c r="M1148" s="28"/>
      <c r="N1148" s="16"/>
      <c r="O1148" s="27"/>
      <c r="P1148" s="29"/>
    </row>
    <row r="1149" spans="1:16" ht="9.75" customHeight="1">
      <c r="A1149" s="14"/>
      <c r="B1149" s="14" t="s">
        <v>31</v>
      </c>
      <c r="C1149" s="30">
        <v>134</v>
      </c>
      <c r="D1149" s="31">
        <f>C1149-7</f>
        <v>127</v>
      </c>
      <c r="E1149" s="32">
        <f>C1149-33</f>
        <v>101</v>
      </c>
      <c r="F1149" s="32">
        <f>63</f>
        <v>63</v>
      </c>
      <c r="G1149" s="32">
        <v>56</v>
      </c>
      <c r="H1149" s="32">
        <v>41</v>
      </c>
      <c r="I1149" s="32">
        <v>46</v>
      </c>
      <c r="J1149" s="32">
        <v>40</v>
      </c>
      <c r="K1149" s="32">
        <v>44</v>
      </c>
      <c r="L1149" s="32">
        <v>52</v>
      </c>
      <c r="M1149" s="33">
        <v>62</v>
      </c>
      <c r="N1149" s="17">
        <f>MIN(D1149:M1149)</f>
        <v>40</v>
      </c>
      <c r="O1149" s="1">
        <f>C1149-N1149</f>
        <v>94</v>
      </c>
      <c r="P1149" s="19">
        <f>O1149/C1149</f>
        <v>0.70149253731343286</v>
      </c>
    </row>
    <row r="1150" spans="1:16" ht="9.75" customHeight="1">
      <c r="A1150" s="14"/>
      <c r="B1150" s="14" t="s">
        <v>34</v>
      </c>
      <c r="C1150" s="14"/>
      <c r="D1150" s="31"/>
      <c r="E1150" s="1"/>
      <c r="F1150" s="1"/>
      <c r="G1150" s="1"/>
      <c r="H1150" s="1"/>
      <c r="I1150" s="1"/>
      <c r="J1150" s="1"/>
      <c r="K1150" s="1"/>
      <c r="L1150" s="1"/>
      <c r="M1150" s="18"/>
      <c r="N1150" s="17"/>
      <c r="O1150" s="1"/>
      <c r="P1150" s="19"/>
    </row>
    <row r="1151" spans="1:16" ht="9.75" customHeight="1">
      <c r="A1151" s="14"/>
      <c r="B1151" s="14" t="s">
        <v>58</v>
      </c>
      <c r="C1151" s="14"/>
      <c r="D1151" s="31"/>
      <c r="E1151" s="1"/>
      <c r="F1151" s="1"/>
      <c r="G1151" s="1"/>
      <c r="H1151" s="1"/>
      <c r="I1151" s="1"/>
      <c r="J1151" s="1"/>
      <c r="K1151" s="1"/>
      <c r="L1151" s="1"/>
      <c r="M1151" s="18"/>
      <c r="N1151" s="17"/>
      <c r="O1151" s="1"/>
      <c r="P1151" s="19"/>
    </row>
    <row r="1152" spans="1:16" ht="9.75" customHeight="1">
      <c r="A1152" s="14"/>
      <c r="B1152" s="14" t="s">
        <v>58</v>
      </c>
      <c r="C1152" s="14"/>
      <c r="D1152" s="17"/>
      <c r="E1152" s="1"/>
      <c r="F1152" s="1"/>
      <c r="G1152" s="1"/>
      <c r="H1152" s="1"/>
      <c r="I1152" s="1"/>
      <c r="J1152" s="1"/>
      <c r="K1152" s="1"/>
      <c r="L1152" s="1"/>
      <c r="M1152" s="18"/>
      <c r="N1152" s="17"/>
      <c r="O1152" s="1"/>
      <c r="P1152" s="19"/>
    </row>
    <row r="1153" spans="1:16" ht="9.75" customHeight="1">
      <c r="A1153" s="14"/>
      <c r="B1153" s="14" t="s">
        <v>39</v>
      </c>
      <c r="C1153" s="14"/>
      <c r="D1153" s="17"/>
      <c r="E1153" s="1"/>
      <c r="F1153" s="1"/>
      <c r="G1153" s="1"/>
      <c r="H1153" s="1"/>
      <c r="I1153" s="1"/>
      <c r="J1153" s="1"/>
      <c r="K1153" s="1"/>
      <c r="L1153" s="1"/>
      <c r="M1153" s="18"/>
      <c r="N1153" s="17"/>
      <c r="O1153" s="1"/>
      <c r="P1153" s="19"/>
    </row>
    <row r="1154" spans="1:16" ht="9.75" customHeight="1">
      <c r="A1154" s="14"/>
      <c r="B1154" s="14" t="s">
        <v>565</v>
      </c>
      <c r="C1154" s="30">
        <v>52</v>
      </c>
      <c r="D1154" s="31">
        <f>C1154-35</f>
        <v>17</v>
      </c>
      <c r="E1154" s="32">
        <v>0</v>
      </c>
      <c r="F1154" s="32">
        <v>0</v>
      </c>
      <c r="G1154" s="32">
        <v>0</v>
      </c>
      <c r="H1154" s="32">
        <v>0</v>
      </c>
      <c r="I1154" s="32">
        <v>0</v>
      </c>
      <c r="J1154" s="32">
        <v>3</v>
      </c>
      <c r="K1154" s="32">
        <v>6</v>
      </c>
      <c r="L1154" s="32">
        <v>10</v>
      </c>
      <c r="M1154" s="33">
        <v>25</v>
      </c>
      <c r="N1154" s="17">
        <f>MIN(D1154:M1154)</f>
        <v>0</v>
      </c>
      <c r="O1154" s="1">
        <f>C1154-N1154</f>
        <v>52</v>
      </c>
      <c r="P1154" s="19">
        <f>O1154/C1154</f>
        <v>1</v>
      </c>
    </row>
    <row r="1155" spans="1:16" ht="9.75" customHeight="1">
      <c r="A1155" s="14"/>
      <c r="B1155" s="14" t="s">
        <v>61</v>
      </c>
      <c r="C1155" s="14"/>
      <c r="D1155" s="17"/>
      <c r="E1155" s="1"/>
      <c r="F1155" s="1"/>
      <c r="G1155" s="1"/>
      <c r="H1155" s="1"/>
      <c r="I1155" s="1"/>
      <c r="J1155" s="1"/>
      <c r="K1155" s="1"/>
      <c r="L1155" s="1"/>
      <c r="M1155" s="18"/>
      <c r="N1155" s="17"/>
      <c r="O1155" s="1"/>
      <c r="P1155" s="19"/>
    </row>
    <row r="1156" spans="1:16" ht="9.75" customHeight="1">
      <c r="A1156" s="14"/>
      <c r="B1156" s="14" t="s">
        <v>61</v>
      </c>
      <c r="C1156" s="14"/>
      <c r="D1156" s="17"/>
      <c r="E1156" s="1"/>
      <c r="F1156" s="1"/>
      <c r="G1156" s="1"/>
      <c r="H1156" s="1"/>
      <c r="I1156" s="1"/>
      <c r="J1156" s="1"/>
      <c r="K1156" s="1"/>
      <c r="L1156" s="1"/>
      <c r="M1156" s="18"/>
      <c r="N1156" s="17"/>
      <c r="O1156" s="1"/>
      <c r="P1156" s="19"/>
    </row>
    <row r="1157" spans="1:16" ht="9.75" customHeight="1">
      <c r="A1157" s="14"/>
      <c r="B1157" s="14" t="s">
        <v>61</v>
      </c>
      <c r="C1157" s="14"/>
      <c r="D1157" s="17"/>
      <c r="E1157" s="1"/>
      <c r="F1157" s="1"/>
      <c r="G1157" s="1"/>
      <c r="H1157" s="1"/>
      <c r="I1157" s="1"/>
      <c r="J1157" s="1"/>
      <c r="K1157" s="1"/>
      <c r="L1157" s="1"/>
      <c r="M1157" s="18"/>
      <c r="N1157" s="17"/>
      <c r="O1157" s="1"/>
      <c r="P1157" s="19"/>
    </row>
    <row r="1158" spans="1:16" ht="9.75" customHeight="1">
      <c r="A1158" s="14"/>
      <c r="B1158" s="14" t="s">
        <v>61</v>
      </c>
      <c r="C1158" s="14"/>
      <c r="D1158" s="17"/>
      <c r="E1158" s="1"/>
      <c r="F1158" s="1"/>
      <c r="G1158" s="1"/>
      <c r="H1158" s="1"/>
      <c r="I1158" s="1"/>
      <c r="J1158" s="1"/>
      <c r="K1158" s="1"/>
      <c r="L1158" s="1"/>
      <c r="M1158" s="18"/>
      <c r="N1158" s="17"/>
      <c r="O1158" s="1"/>
      <c r="P1158" s="19"/>
    </row>
    <row r="1159" spans="1:16" ht="9.75" customHeight="1">
      <c r="A1159" s="14"/>
      <c r="B1159" s="14" t="s">
        <v>61</v>
      </c>
      <c r="C1159" s="14"/>
      <c r="D1159" s="17"/>
      <c r="E1159" s="1"/>
      <c r="F1159" s="1"/>
      <c r="G1159" s="1"/>
      <c r="H1159" s="1"/>
      <c r="I1159" s="1"/>
      <c r="J1159" s="1"/>
      <c r="K1159" s="1"/>
      <c r="L1159" s="1"/>
      <c r="M1159" s="18"/>
      <c r="N1159" s="17"/>
      <c r="O1159" s="1"/>
      <c r="P1159" s="19"/>
    </row>
    <row r="1160" spans="1:16" ht="9.75" customHeight="1">
      <c r="A1160" s="14"/>
      <c r="B1160" s="14" t="s">
        <v>41</v>
      </c>
      <c r="C1160" s="14"/>
      <c r="D1160" s="17"/>
      <c r="E1160" s="1"/>
      <c r="F1160" s="1"/>
      <c r="G1160" s="1"/>
      <c r="H1160" s="1"/>
      <c r="I1160" s="1"/>
      <c r="J1160" s="1"/>
      <c r="K1160" s="1"/>
      <c r="L1160" s="1"/>
      <c r="M1160" s="18"/>
      <c r="N1160" s="17"/>
      <c r="O1160" s="1"/>
      <c r="P1160" s="19"/>
    </row>
    <row r="1161" spans="1:16" ht="9.75" customHeight="1">
      <c r="A1161" s="14"/>
      <c r="B1161" s="14" t="s">
        <v>42</v>
      </c>
      <c r="C1161" s="14"/>
      <c r="D1161" s="17"/>
      <c r="E1161" s="1"/>
      <c r="F1161" s="1"/>
      <c r="G1161" s="1"/>
      <c r="H1161" s="1"/>
      <c r="I1161" s="1"/>
      <c r="J1161" s="1"/>
      <c r="K1161" s="1"/>
      <c r="L1161" s="1"/>
      <c r="M1161" s="18"/>
      <c r="N1161" s="17"/>
      <c r="O1161" s="1"/>
      <c r="P1161" s="19"/>
    </row>
    <row r="1162" spans="1:16" ht="9.75" customHeight="1">
      <c r="A1162" s="14"/>
      <c r="B1162" s="14" t="s">
        <v>43</v>
      </c>
      <c r="C1162" s="14"/>
      <c r="D1162" s="17"/>
      <c r="E1162" s="1"/>
      <c r="F1162" s="1"/>
      <c r="G1162" s="1"/>
      <c r="H1162" s="1"/>
      <c r="I1162" s="1"/>
      <c r="J1162" s="1"/>
      <c r="K1162" s="1"/>
      <c r="L1162" s="1"/>
      <c r="M1162" s="18"/>
      <c r="N1162" s="17"/>
      <c r="O1162" s="1"/>
      <c r="P1162" s="19"/>
    </row>
    <row r="1163" spans="1:16" ht="9.75" customHeight="1">
      <c r="A1163" s="14"/>
      <c r="B1163" s="14" t="s">
        <v>44</v>
      </c>
      <c r="C1163" s="14"/>
      <c r="D1163" s="17"/>
      <c r="E1163" s="1"/>
      <c r="F1163" s="1"/>
      <c r="G1163" s="1"/>
      <c r="H1163" s="1"/>
      <c r="I1163" s="1"/>
      <c r="J1163" s="1"/>
      <c r="K1163" s="1"/>
      <c r="L1163" s="1"/>
      <c r="M1163" s="18"/>
      <c r="N1163" s="17"/>
      <c r="O1163" s="1"/>
      <c r="P1163" s="19"/>
    </row>
    <row r="1164" spans="1:16" ht="9.75" customHeight="1">
      <c r="A1164" s="20"/>
      <c r="B1164" s="21" t="s">
        <v>45</v>
      </c>
      <c r="C1164" s="21">
        <f t="shared" ref="C1164:M1164" si="237">SUM(C1148:C1163)</f>
        <v>186</v>
      </c>
      <c r="D1164" s="22">
        <f t="shared" si="237"/>
        <v>144</v>
      </c>
      <c r="E1164" s="23">
        <f t="shared" si="237"/>
        <v>101</v>
      </c>
      <c r="F1164" s="23">
        <f t="shared" si="237"/>
        <v>63</v>
      </c>
      <c r="G1164" s="23">
        <f t="shared" si="237"/>
        <v>56</v>
      </c>
      <c r="H1164" s="23">
        <f t="shared" si="237"/>
        <v>41</v>
      </c>
      <c r="I1164" s="23">
        <f t="shared" si="237"/>
        <v>46</v>
      </c>
      <c r="J1164" s="23">
        <f t="shared" si="237"/>
        <v>43</v>
      </c>
      <c r="K1164" s="23">
        <f t="shared" si="237"/>
        <v>50</v>
      </c>
      <c r="L1164" s="23">
        <f t="shared" si="237"/>
        <v>62</v>
      </c>
      <c r="M1164" s="24">
        <f t="shared" si="237"/>
        <v>87</v>
      </c>
      <c r="N1164" s="22">
        <f>MIN(D1164:M1164)</f>
        <v>41</v>
      </c>
      <c r="O1164" s="23">
        <f>C1164-N1164</f>
        <v>145</v>
      </c>
      <c r="P1164" s="25">
        <f>O1164/C1164</f>
        <v>0.77956989247311825</v>
      </c>
    </row>
    <row r="1165" spans="1:16" ht="9.75" customHeight="1">
      <c r="A1165" s="15" t="s">
        <v>259</v>
      </c>
      <c r="B1165" s="15" t="s">
        <v>29</v>
      </c>
      <c r="C1165" s="15"/>
      <c r="D1165" s="16"/>
      <c r="E1165" s="27"/>
      <c r="F1165" s="27"/>
      <c r="G1165" s="27"/>
      <c r="H1165" s="27"/>
      <c r="I1165" s="27"/>
      <c r="J1165" s="27"/>
      <c r="K1165" s="27"/>
      <c r="L1165" s="27"/>
      <c r="M1165" s="28"/>
      <c r="N1165" s="16"/>
      <c r="O1165" s="27"/>
      <c r="P1165" s="29"/>
    </row>
    <row r="1166" spans="1:16" ht="9.75" customHeight="1">
      <c r="A1166" s="14"/>
      <c r="B1166" s="14" t="s">
        <v>31</v>
      </c>
      <c r="C1166" s="14"/>
      <c r="D1166" s="17"/>
      <c r="E1166" s="1"/>
      <c r="F1166" s="1"/>
      <c r="G1166" s="1"/>
      <c r="H1166" s="1"/>
      <c r="I1166" s="1"/>
      <c r="J1166" s="1"/>
      <c r="K1166" s="1"/>
      <c r="L1166" s="1"/>
      <c r="M1166" s="18"/>
      <c r="N1166" s="17"/>
      <c r="O1166" s="1"/>
      <c r="P1166" s="19"/>
    </row>
    <row r="1167" spans="1:16" ht="9.75" customHeight="1">
      <c r="A1167" s="14"/>
      <c r="B1167" s="14" t="s">
        <v>34</v>
      </c>
      <c r="C1167" s="14"/>
      <c r="D1167" s="17"/>
      <c r="E1167" s="1"/>
      <c r="F1167" s="1"/>
      <c r="G1167" s="1"/>
      <c r="H1167" s="1"/>
      <c r="I1167" s="1"/>
      <c r="J1167" s="1"/>
      <c r="K1167" s="1"/>
      <c r="L1167" s="1"/>
      <c r="M1167" s="18"/>
      <c r="N1167" s="17"/>
      <c r="O1167" s="1"/>
      <c r="P1167" s="19"/>
    </row>
    <row r="1168" spans="1:16" ht="9.75" customHeight="1">
      <c r="A1168" s="14"/>
      <c r="B1168" s="14" t="s">
        <v>136</v>
      </c>
      <c r="C1168" s="30">
        <v>222</v>
      </c>
      <c r="D1168" s="31">
        <f>C1168-30</f>
        <v>192</v>
      </c>
      <c r="E1168" s="32">
        <f>C1168-66</f>
        <v>156</v>
      </c>
      <c r="F1168" s="32">
        <f>C1168-115</f>
        <v>107</v>
      </c>
      <c r="G1168" s="32">
        <v>62</v>
      </c>
      <c r="H1168" s="32">
        <v>63</v>
      </c>
      <c r="I1168" s="32">
        <v>79</v>
      </c>
      <c r="J1168" s="32">
        <v>88</v>
      </c>
      <c r="K1168" s="32">
        <v>79</v>
      </c>
      <c r="L1168" s="32">
        <v>83</v>
      </c>
      <c r="M1168" s="33">
        <v>109</v>
      </c>
      <c r="N1168" s="17">
        <f>MIN(D1168:M1168)</f>
        <v>62</v>
      </c>
      <c r="O1168" s="1">
        <f>C1168-N1168</f>
        <v>160</v>
      </c>
      <c r="P1168" s="19">
        <f>O1168/C1168</f>
        <v>0.72072072072072069</v>
      </c>
    </row>
    <row r="1169" spans="1:16" ht="9.75" customHeight="1">
      <c r="A1169" s="14"/>
      <c r="B1169" s="14" t="s">
        <v>58</v>
      </c>
      <c r="C1169" s="14"/>
      <c r="D1169" s="17"/>
      <c r="E1169" s="1"/>
      <c r="F1169" s="1"/>
      <c r="G1169" s="1"/>
      <c r="H1169" s="1"/>
      <c r="I1169" s="1"/>
      <c r="J1169" s="1"/>
      <c r="K1169" s="1"/>
      <c r="L1169" s="1"/>
      <c r="M1169" s="18"/>
      <c r="N1169" s="17"/>
      <c r="O1169" s="1"/>
      <c r="P1169" s="19"/>
    </row>
    <row r="1170" spans="1:16" ht="9.75" customHeight="1">
      <c r="A1170" s="14"/>
      <c r="B1170" s="14" t="s">
        <v>39</v>
      </c>
      <c r="C1170" s="30">
        <v>6</v>
      </c>
      <c r="D1170" s="31">
        <v>5</v>
      </c>
      <c r="E1170" s="32">
        <v>6</v>
      </c>
      <c r="F1170" s="32">
        <v>5</v>
      </c>
      <c r="G1170" s="32">
        <v>4</v>
      </c>
      <c r="H1170" s="32">
        <v>5</v>
      </c>
      <c r="I1170" s="32">
        <v>4</v>
      </c>
      <c r="J1170" s="32">
        <v>5</v>
      </c>
      <c r="K1170" s="32">
        <v>1</v>
      </c>
      <c r="L1170" s="32">
        <v>2</v>
      </c>
      <c r="M1170" s="33">
        <v>3</v>
      </c>
      <c r="N1170" s="17">
        <f>MIN(D1170:M1170)</f>
        <v>1</v>
      </c>
      <c r="O1170" s="1">
        <f>C1170-N1170</f>
        <v>5</v>
      </c>
      <c r="P1170" s="19">
        <f>O1170/C1170</f>
        <v>0.83333333333333337</v>
      </c>
    </row>
    <row r="1171" spans="1:16" ht="9.75" customHeight="1">
      <c r="A1171" s="14"/>
      <c r="B1171" s="14" t="s">
        <v>61</v>
      </c>
      <c r="C1171" s="14"/>
      <c r="D1171" s="17"/>
      <c r="E1171" s="1"/>
      <c r="F1171" s="1"/>
      <c r="G1171" s="1"/>
      <c r="H1171" s="1"/>
      <c r="I1171" s="1"/>
      <c r="J1171" s="1"/>
      <c r="K1171" s="1"/>
      <c r="L1171" s="1"/>
      <c r="M1171" s="18"/>
      <c r="N1171" s="17"/>
      <c r="O1171" s="1"/>
      <c r="P1171" s="19"/>
    </row>
    <row r="1172" spans="1:16" ht="9.75" customHeight="1">
      <c r="A1172" s="14"/>
      <c r="B1172" s="14" t="s">
        <v>61</v>
      </c>
      <c r="C1172" s="14"/>
      <c r="D1172" s="17"/>
      <c r="E1172" s="1"/>
      <c r="F1172" s="1"/>
      <c r="G1172" s="1"/>
      <c r="H1172" s="1"/>
      <c r="I1172" s="1"/>
      <c r="J1172" s="1"/>
      <c r="K1172" s="1"/>
      <c r="L1172" s="1"/>
      <c r="M1172" s="18"/>
      <c r="N1172" s="17"/>
      <c r="O1172" s="1"/>
      <c r="P1172" s="19"/>
    </row>
    <row r="1173" spans="1:16" ht="9.75" customHeight="1">
      <c r="A1173" s="14"/>
      <c r="B1173" s="14" t="s">
        <v>61</v>
      </c>
      <c r="C1173" s="14"/>
      <c r="D1173" s="17"/>
      <c r="E1173" s="1"/>
      <c r="F1173" s="1"/>
      <c r="G1173" s="1"/>
      <c r="H1173" s="1"/>
      <c r="I1173" s="1"/>
      <c r="J1173" s="1"/>
      <c r="K1173" s="1"/>
      <c r="L1173" s="1"/>
      <c r="M1173" s="18"/>
      <c r="N1173" s="17"/>
      <c r="O1173" s="1"/>
      <c r="P1173" s="19"/>
    </row>
    <row r="1174" spans="1:16" ht="9.75" customHeight="1">
      <c r="A1174" s="14"/>
      <c r="B1174" s="14" t="s">
        <v>61</v>
      </c>
      <c r="C1174" s="14"/>
      <c r="D1174" s="17"/>
      <c r="E1174" s="1"/>
      <c r="F1174" s="1"/>
      <c r="G1174" s="1"/>
      <c r="H1174" s="1"/>
      <c r="I1174" s="1"/>
      <c r="J1174" s="1"/>
      <c r="K1174" s="1"/>
      <c r="L1174" s="1"/>
      <c r="M1174" s="18"/>
      <c r="N1174" s="17"/>
      <c r="O1174" s="1"/>
      <c r="P1174" s="19"/>
    </row>
    <row r="1175" spans="1:16" ht="9.75" customHeight="1">
      <c r="A1175" s="14"/>
      <c r="B1175" s="14" t="s">
        <v>61</v>
      </c>
      <c r="C1175" s="14"/>
      <c r="D1175" s="17"/>
      <c r="E1175" s="1"/>
      <c r="F1175" s="1"/>
      <c r="G1175" s="1"/>
      <c r="H1175" s="1"/>
      <c r="I1175" s="1"/>
      <c r="J1175" s="1"/>
      <c r="K1175" s="1"/>
      <c r="L1175" s="1"/>
      <c r="M1175" s="18"/>
      <c r="N1175" s="17"/>
      <c r="O1175" s="1"/>
      <c r="P1175" s="19"/>
    </row>
    <row r="1176" spans="1:16" ht="9.75" customHeight="1">
      <c r="A1176" s="14"/>
      <c r="B1176" s="14" t="s">
        <v>61</v>
      </c>
      <c r="C1176" s="14"/>
      <c r="D1176" s="17"/>
      <c r="E1176" s="1"/>
      <c r="F1176" s="1"/>
      <c r="G1176" s="1"/>
      <c r="H1176" s="1"/>
      <c r="I1176" s="1"/>
      <c r="J1176" s="1"/>
      <c r="K1176" s="1"/>
      <c r="L1176" s="1"/>
      <c r="M1176" s="18"/>
      <c r="N1176" s="17"/>
      <c r="O1176" s="1"/>
      <c r="P1176" s="19"/>
    </row>
    <row r="1177" spans="1:16" ht="9.75" customHeight="1">
      <c r="A1177" s="14"/>
      <c r="B1177" s="14" t="s">
        <v>41</v>
      </c>
      <c r="C1177" s="14">
        <v>10</v>
      </c>
      <c r="D1177" s="31">
        <v>10</v>
      </c>
      <c r="E1177" s="32">
        <v>10</v>
      </c>
      <c r="F1177" s="32">
        <v>8</v>
      </c>
      <c r="G1177" s="32">
        <v>8</v>
      </c>
      <c r="H1177" s="32">
        <v>9</v>
      </c>
      <c r="I1177" s="32">
        <v>9</v>
      </c>
      <c r="J1177" s="32">
        <v>10</v>
      </c>
      <c r="K1177" s="32">
        <v>10</v>
      </c>
      <c r="L1177" s="32">
        <v>9</v>
      </c>
      <c r="M1177" s="33">
        <v>9</v>
      </c>
      <c r="N1177" s="17">
        <f>MIN(D1177:M1177)</f>
        <v>8</v>
      </c>
      <c r="O1177" s="1">
        <f>C1177-N1177</f>
        <v>2</v>
      </c>
      <c r="P1177" s="19">
        <f>O1177/C1177</f>
        <v>0.2</v>
      </c>
    </row>
    <row r="1178" spans="1:16" ht="9.75" customHeight="1">
      <c r="A1178" s="14"/>
      <c r="B1178" s="14" t="s">
        <v>42</v>
      </c>
      <c r="C1178" s="14"/>
      <c r="D1178" s="17"/>
      <c r="E1178" s="1"/>
      <c r="F1178" s="1"/>
      <c r="G1178" s="1"/>
      <c r="H1178" s="1"/>
      <c r="I1178" s="1"/>
      <c r="J1178" s="1"/>
      <c r="K1178" s="1"/>
      <c r="L1178" s="1"/>
      <c r="M1178" s="18"/>
      <c r="N1178" s="17"/>
      <c r="O1178" s="1"/>
      <c r="P1178" s="19"/>
    </row>
    <row r="1179" spans="1:16" ht="9.75" customHeight="1">
      <c r="A1179" s="14"/>
      <c r="B1179" s="14" t="s">
        <v>43</v>
      </c>
      <c r="C1179" s="14"/>
      <c r="D1179" s="17"/>
      <c r="E1179" s="1"/>
      <c r="F1179" s="1"/>
      <c r="G1179" s="1"/>
      <c r="H1179" s="1"/>
      <c r="I1179" s="1"/>
      <c r="J1179" s="1"/>
      <c r="K1179" s="1"/>
      <c r="L1179" s="1"/>
      <c r="M1179" s="18"/>
      <c r="N1179" s="17"/>
      <c r="O1179" s="1"/>
      <c r="P1179" s="19"/>
    </row>
    <row r="1180" spans="1:16" ht="9.75" customHeight="1">
      <c r="A1180" s="14"/>
      <c r="B1180" s="14" t="s">
        <v>44</v>
      </c>
      <c r="C1180" s="14"/>
      <c r="D1180" s="17"/>
      <c r="E1180" s="1"/>
      <c r="F1180" s="1"/>
      <c r="G1180" s="1"/>
      <c r="H1180" s="1"/>
      <c r="I1180" s="1"/>
      <c r="J1180" s="1"/>
      <c r="K1180" s="1"/>
      <c r="L1180" s="1"/>
      <c r="M1180" s="18"/>
      <c r="N1180" s="17"/>
      <c r="O1180" s="1"/>
      <c r="P1180" s="19"/>
    </row>
    <row r="1181" spans="1:16" ht="9.75" customHeight="1">
      <c r="A1181" s="20"/>
      <c r="B1181" s="21" t="s">
        <v>45</v>
      </c>
      <c r="C1181" s="21">
        <f t="shared" ref="C1181:M1181" si="238">SUM(C1165:C1180)</f>
        <v>238</v>
      </c>
      <c r="D1181" s="22">
        <f t="shared" si="238"/>
        <v>207</v>
      </c>
      <c r="E1181" s="23">
        <f t="shared" si="238"/>
        <v>172</v>
      </c>
      <c r="F1181" s="23">
        <f t="shared" si="238"/>
        <v>120</v>
      </c>
      <c r="G1181" s="23">
        <f t="shared" si="238"/>
        <v>74</v>
      </c>
      <c r="H1181" s="23">
        <f t="shared" si="238"/>
        <v>77</v>
      </c>
      <c r="I1181" s="23">
        <f t="shared" si="238"/>
        <v>92</v>
      </c>
      <c r="J1181" s="23">
        <f t="shared" si="238"/>
        <v>103</v>
      </c>
      <c r="K1181" s="23">
        <f t="shared" si="238"/>
        <v>90</v>
      </c>
      <c r="L1181" s="23">
        <f t="shared" si="238"/>
        <v>94</v>
      </c>
      <c r="M1181" s="24">
        <f t="shared" si="238"/>
        <v>121</v>
      </c>
      <c r="N1181" s="22">
        <f>MIN(D1181:M1181)</f>
        <v>74</v>
      </c>
      <c r="O1181" s="23">
        <f>C1181-N1181</f>
        <v>164</v>
      </c>
      <c r="P1181" s="25">
        <f>O1181/C1181</f>
        <v>0.68907563025210083</v>
      </c>
    </row>
    <row r="1182" spans="1:16" ht="9.75" customHeight="1">
      <c r="A1182" s="15" t="s">
        <v>270</v>
      </c>
      <c r="B1182" s="15" t="s">
        <v>29</v>
      </c>
      <c r="C1182" s="15"/>
      <c r="D1182" s="16"/>
      <c r="E1182" s="27"/>
      <c r="F1182" s="27"/>
      <c r="G1182" s="27"/>
      <c r="H1182" s="27"/>
      <c r="I1182" s="27"/>
      <c r="J1182" s="27"/>
      <c r="K1182" s="27"/>
      <c r="L1182" s="27"/>
      <c r="M1182" s="28"/>
      <c r="N1182" s="16"/>
      <c r="O1182" s="27"/>
      <c r="P1182" s="29"/>
    </row>
    <row r="1183" spans="1:16" ht="9.75" customHeight="1">
      <c r="A1183" s="14"/>
      <c r="B1183" s="14" t="s">
        <v>31</v>
      </c>
      <c r="C1183" s="14"/>
      <c r="D1183" s="17"/>
      <c r="E1183" s="1"/>
      <c r="F1183" s="1"/>
      <c r="G1183" s="1"/>
      <c r="H1183" s="1"/>
      <c r="I1183" s="1"/>
      <c r="J1183" s="1"/>
      <c r="K1183" s="1"/>
      <c r="L1183" s="1"/>
      <c r="M1183" s="18"/>
      <c r="N1183" s="17"/>
      <c r="O1183" s="1"/>
      <c r="P1183" s="19"/>
    </row>
    <row r="1184" spans="1:16" ht="9.75" customHeight="1">
      <c r="A1184" s="14"/>
      <c r="B1184" s="14" t="s">
        <v>34</v>
      </c>
      <c r="C1184" s="30">
        <v>398</v>
      </c>
      <c r="D1184" s="31">
        <f>C1184-17</f>
        <v>381</v>
      </c>
      <c r="E1184" s="32">
        <f>C1184-42</f>
        <v>356</v>
      </c>
      <c r="F1184" s="32">
        <f>D1184-93</f>
        <v>288</v>
      </c>
      <c r="G1184" s="32">
        <f>E1184-112</f>
        <v>244</v>
      </c>
      <c r="H1184" s="32">
        <f>F1184-121</f>
        <v>167</v>
      </c>
      <c r="I1184" s="32">
        <f>G1184-138</f>
        <v>106</v>
      </c>
      <c r="J1184" s="32">
        <f>C1184-111</f>
        <v>287</v>
      </c>
      <c r="K1184" s="32">
        <f>C1184-106</f>
        <v>292</v>
      </c>
      <c r="L1184" s="32">
        <f>C1184-93</f>
        <v>305</v>
      </c>
      <c r="M1184" s="33">
        <f>C1184-61</f>
        <v>337</v>
      </c>
      <c r="N1184" s="17">
        <f>MIN(D1184:M1184)</f>
        <v>106</v>
      </c>
      <c r="O1184" s="1">
        <f>C1184-N1184</f>
        <v>292</v>
      </c>
      <c r="P1184" s="19">
        <f>O1184/C1184</f>
        <v>0.73366834170854267</v>
      </c>
    </row>
    <row r="1185" spans="1:16" ht="9.75" customHeight="1">
      <c r="A1185" s="14"/>
      <c r="B1185" s="14" t="s">
        <v>58</v>
      </c>
      <c r="C1185" s="14"/>
      <c r="D1185" s="17"/>
      <c r="E1185" s="1"/>
      <c r="F1185" s="1"/>
      <c r="G1185" s="1"/>
      <c r="H1185" s="1"/>
      <c r="I1185" s="1"/>
      <c r="J1185" s="1"/>
      <c r="K1185" s="1"/>
      <c r="L1185" s="1"/>
      <c r="M1185" s="18"/>
      <c r="N1185" s="17"/>
      <c r="O1185" s="1"/>
      <c r="P1185" s="19"/>
    </row>
    <row r="1186" spans="1:16" ht="9.75" customHeight="1">
      <c r="A1186" s="14"/>
      <c r="B1186" s="14" t="s">
        <v>58</v>
      </c>
      <c r="C1186" s="14"/>
      <c r="D1186" s="17"/>
      <c r="E1186" s="1"/>
      <c r="F1186" s="1"/>
      <c r="G1186" s="1"/>
      <c r="H1186" s="1"/>
      <c r="I1186" s="1"/>
      <c r="J1186" s="1"/>
      <c r="K1186" s="1"/>
      <c r="L1186" s="1"/>
      <c r="M1186" s="18"/>
      <c r="N1186" s="17"/>
      <c r="O1186" s="1"/>
      <c r="P1186" s="19"/>
    </row>
    <row r="1187" spans="1:16" ht="9.75" customHeight="1">
      <c r="A1187" s="14"/>
      <c r="B1187" s="14" t="s">
        <v>39</v>
      </c>
      <c r="C1187" s="14"/>
      <c r="D1187" s="17"/>
      <c r="E1187" s="1"/>
      <c r="F1187" s="1"/>
      <c r="G1187" s="1"/>
      <c r="H1187" s="1"/>
      <c r="I1187" s="1"/>
      <c r="J1187" s="1"/>
      <c r="K1187" s="1"/>
      <c r="L1187" s="1"/>
      <c r="M1187" s="18"/>
      <c r="N1187" s="17"/>
      <c r="O1187" s="1"/>
      <c r="P1187" s="19"/>
    </row>
    <row r="1188" spans="1:16" ht="9.75" customHeight="1">
      <c r="A1188" s="14"/>
      <c r="B1188" s="14" t="s">
        <v>61</v>
      </c>
      <c r="C1188" s="14"/>
      <c r="D1188" s="17"/>
      <c r="E1188" s="1"/>
      <c r="F1188" s="1"/>
      <c r="G1188" s="1"/>
      <c r="H1188" s="1"/>
      <c r="I1188" s="1"/>
      <c r="J1188" s="1"/>
      <c r="K1188" s="1"/>
      <c r="L1188" s="1"/>
      <c r="M1188" s="18"/>
      <c r="N1188" s="17"/>
      <c r="O1188" s="1"/>
      <c r="P1188" s="19"/>
    </row>
    <row r="1189" spans="1:16" ht="9.75" customHeight="1">
      <c r="A1189" s="14"/>
      <c r="B1189" s="14" t="s">
        <v>61</v>
      </c>
      <c r="C1189" s="14"/>
      <c r="D1189" s="17"/>
      <c r="E1189" s="1"/>
      <c r="F1189" s="1"/>
      <c r="G1189" s="1"/>
      <c r="H1189" s="1"/>
      <c r="I1189" s="1"/>
      <c r="J1189" s="1"/>
      <c r="K1189" s="1"/>
      <c r="L1189" s="1"/>
      <c r="M1189" s="18"/>
      <c r="N1189" s="17"/>
      <c r="O1189" s="1"/>
      <c r="P1189" s="19"/>
    </row>
    <row r="1190" spans="1:16" ht="9.75" customHeight="1">
      <c r="A1190" s="14"/>
      <c r="B1190" s="14" t="s">
        <v>61</v>
      </c>
      <c r="C1190" s="14"/>
      <c r="D1190" s="17"/>
      <c r="E1190" s="1"/>
      <c r="F1190" s="1"/>
      <c r="G1190" s="1"/>
      <c r="H1190" s="1"/>
      <c r="I1190" s="1"/>
      <c r="J1190" s="1"/>
      <c r="K1190" s="1"/>
      <c r="L1190" s="1"/>
      <c r="M1190" s="18"/>
      <c r="N1190" s="17"/>
      <c r="O1190" s="1"/>
      <c r="P1190" s="19"/>
    </row>
    <row r="1191" spans="1:16" ht="9.75" customHeight="1">
      <c r="A1191" s="14"/>
      <c r="B1191" s="14" t="s">
        <v>61</v>
      </c>
      <c r="C1191" s="14"/>
      <c r="D1191" s="17"/>
      <c r="E1191" s="1"/>
      <c r="F1191" s="1"/>
      <c r="G1191" s="1"/>
      <c r="H1191" s="1"/>
      <c r="I1191" s="1"/>
      <c r="J1191" s="1"/>
      <c r="K1191" s="1"/>
      <c r="L1191" s="1"/>
      <c r="M1191" s="18"/>
      <c r="N1191" s="17"/>
      <c r="O1191" s="1"/>
      <c r="P1191" s="19"/>
    </row>
    <row r="1192" spans="1:16" ht="9.75" customHeight="1">
      <c r="A1192" s="14"/>
      <c r="B1192" s="14" t="s">
        <v>61</v>
      </c>
      <c r="C1192" s="14"/>
      <c r="D1192" s="17"/>
      <c r="E1192" s="1"/>
      <c r="F1192" s="1"/>
      <c r="G1192" s="1"/>
      <c r="H1192" s="1"/>
      <c r="I1192" s="1"/>
      <c r="J1192" s="1"/>
      <c r="K1192" s="1"/>
      <c r="L1192" s="1"/>
      <c r="M1192" s="18"/>
      <c r="N1192" s="17"/>
      <c r="O1192" s="1"/>
      <c r="P1192" s="19"/>
    </row>
    <row r="1193" spans="1:16" ht="9.75" customHeight="1">
      <c r="A1193" s="14"/>
      <c r="B1193" s="14" t="s">
        <v>61</v>
      </c>
      <c r="C1193" s="14"/>
      <c r="D1193" s="17"/>
      <c r="E1193" s="1"/>
      <c r="F1193" s="1"/>
      <c r="G1193" s="1"/>
      <c r="H1193" s="1"/>
      <c r="I1193" s="1"/>
      <c r="J1193" s="1"/>
      <c r="K1193" s="1"/>
      <c r="L1193" s="1"/>
      <c r="M1193" s="18"/>
      <c r="N1193" s="17"/>
      <c r="O1193" s="1"/>
      <c r="P1193" s="19"/>
    </row>
    <row r="1194" spans="1:16" ht="9.75" customHeight="1">
      <c r="A1194" s="14"/>
      <c r="B1194" s="14" t="s">
        <v>41</v>
      </c>
      <c r="C1194" s="14"/>
      <c r="D1194" s="17"/>
      <c r="E1194" s="1"/>
      <c r="F1194" s="1"/>
      <c r="G1194" s="1"/>
      <c r="H1194" s="1"/>
      <c r="I1194" s="1"/>
      <c r="J1194" s="1"/>
      <c r="K1194" s="1"/>
      <c r="L1194" s="1"/>
      <c r="M1194" s="18"/>
      <c r="N1194" s="17"/>
      <c r="O1194" s="1"/>
      <c r="P1194" s="19"/>
    </row>
    <row r="1195" spans="1:16" ht="9.75" customHeight="1">
      <c r="A1195" s="14"/>
      <c r="B1195" s="14" t="s">
        <v>42</v>
      </c>
      <c r="C1195" s="14"/>
      <c r="D1195" s="17"/>
      <c r="E1195" s="1"/>
      <c r="F1195" s="1"/>
      <c r="G1195" s="1"/>
      <c r="H1195" s="1"/>
      <c r="I1195" s="1"/>
      <c r="J1195" s="1"/>
      <c r="K1195" s="1"/>
      <c r="L1195" s="1"/>
      <c r="M1195" s="18"/>
      <c r="N1195" s="17"/>
      <c r="O1195" s="1"/>
      <c r="P1195" s="19"/>
    </row>
    <row r="1196" spans="1:16" ht="9.75" customHeight="1">
      <c r="A1196" s="14"/>
      <c r="B1196" s="14" t="s">
        <v>43</v>
      </c>
      <c r="C1196" s="14"/>
      <c r="D1196" s="17"/>
      <c r="E1196" s="1"/>
      <c r="F1196" s="1"/>
      <c r="G1196" s="1"/>
      <c r="H1196" s="1"/>
      <c r="I1196" s="1"/>
      <c r="J1196" s="1"/>
      <c r="K1196" s="1"/>
      <c r="L1196" s="1"/>
      <c r="M1196" s="18"/>
      <c r="N1196" s="17"/>
      <c r="O1196" s="1"/>
      <c r="P1196" s="19"/>
    </row>
    <row r="1197" spans="1:16" ht="9.75" customHeight="1">
      <c r="A1197" s="14"/>
      <c r="B1197" s="14" t="s">
        <v>44</v>
      </c>
      <c r="C1197" s="14"/>
      <c r="D1197" s="17"/>
      <c r="E1197" s="1"/>
      <c r="F1197" s="1"/>
      <c r="G1197" s="1"/>
      <c r="H1197" s="1"/>
      <c r="I1197" s="1"/>
      <c r="J1197" s="1"/>
      <c r="K1197" s="1"/>
      <c r="L1197" s="1"/>
      <c r="M1197" s="18"/>
      <c r="N1197" s="17"/>
      <c r="O1197" s="1"/>
      <c r="P1197" s="19"/>
    </row>
    <row r="1198" spans="1:16" ht="9.75" customHeight="1">
      <c r="A1198" s="20"/>
      <c r="B1198" s="21" t="s">
        <v>45</v>
      </c>
      <c r="C1198" s="21">
        <f t="shared" ref="C1198:M1198" si="239">SUM(C1182:C1197)</f>
        <v>398</v>
      </c>
      <c r="D1198" s="22">
        <f t="shared" si="239"/>
        <v>381</v>
      </c>
      <c r="E1198" s="23">
        <f t="shared" si="239"/>
        <v>356</v>
      </c>
      <c r="F1198" s="23">
        <f t="shared" si="239"/>
        <v>288</v>
      </c>
      <c r="G1198" s="23">
        <f t="shared" si="239"/>
        <v>244</v>
      </c>
      <c r="H1198" s="23">
        <f t="shared" si="239"/>
        <v>167</v>
      </c>
      <c r="I1198" s="23">
        <f t="shared" si="239"/>
        <v>106</v>
      </c>
      <c r="J1198" s="23">
        <f t="shared" si="239"/>
        <v>287</v>
      </c>
      <c r="K1198" s="23">
        <f t="shared" si="239"/>
        <v>292</v>
      </c>
      <c r="L1198" s="23">
        <f t="shared" si="239"/>
        <v>305</v>
      </c>
      <c r="M1198" s="24">
        <f t="shared" si="239"/>
        <v>337</v>
      </c>
      <c r="N1198" s="22">
        <f>MIN(D1198:M1198)</f>
        <v>106</v>
      </c>
      <c r="O1198" s="23">
        <f>C1198-N1198</f>
        <v>292</v>
      </c>
      <c r="P1198" s="25">
        <f>O1198/C1198</f>
        <v>0.73366834170854267</v>
      </c>
    </row>
    <row r="1199" spans="1:16" ht="9.75" customHeight="1">
      <c r="A1199" s="15" t="s">
        <v>280</v>
      </c>
      <c r="B1199" s="15" t="s">
        <v>29</v>
      </c>
      <c r="C1199" s="15"/>
      <c r="D1199" s="16"/>
      <c r="E1199" s="27"/>
      <c r="F1199" s="27"/>
      <c r="G1199" s="27"/>
      <c r="H1199" s="27"/>
      <c r="I1199" s="27"/>
      <c r="J1199" s="27"/>
      <c r="K1199" s="27"/>
      <c r="L1199" s="27"/>
      <c r="M1199" s="28"/>
      <c r="N1199" s="16"/>
      <c r="O1199" s="27"/>
      <c r="P1199" s="29"/>
    </row>
    <row r="1200" spans="1:16" ht="9.75" customHeight="1">
      <c r="A1200" s="14"/>
      <c r="B1200" s="14" t="s">
        <v>31</v>
      </c>
      <c r="C1200" s="30">
        <v>18</v>
      </c>
      <c r="D1200" s="31">
        <v>3</v>
      </c>
      <c r="E1200" s="32">
        <v>0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2</v>
      </c>
      <c r="L1200" s="32">
        <v>11</v>
      </c>
      <c r="M1200" s="33">
        <v>14</v>
      </c>
      <c r="N1200" s="17">
        <f>MIN(D1200:M1200)</f>
        <v>0</v>
      </c>
      <c r="O1200" s="1">
        <f>C1200-N1200</f>
        <v>18</v>
      </c>
      <c r="P1200" s="19">
        <f>O1200/C1200</f>
        <v>1</v>
      </c>
    </row>
    <row r="1201" spans="1:16" ht="9.75" customHeight="1">
      <c r="A1201" s="14"/>
      <c r="B1201" s="14" t="s">
        <v>34</v>
      </c>
      <c r="C1201" s="14"/>
      <c r="D1201" s="17"/>
      <c r="E1201" s="32"/>
      <c r="F1201" s="1"/>
      <c r="G1201" s="1"/>
      <c r="H1201" s="1"/>
      <c r="I1201" s="1"/>
      <c r="J1201" s="1"/>
      <c r="K1201" s="1"/>
      <c r="L1201" s="1"/>
      <c r="M1201" s="18"/>
      <c r="N1201" s="17"/>
      <c r="O1201" s="1"/>
      <c r="P1201" s="19"/>
    </row>
    <row r="1202" spans="1:16" ht="9.75" customHeight="1">
      <c r="A1202" s="14"/>
      <c r="B1202" s="14" t="s">
        <v>58</v>
      </c>
      <c r="C1202" s="14"/>
      <c r="D1202" s="17"/>
      <c r="E1202" s="32"/>
      <c r="F1202" s="1"/>
      <c r="G1202" s="1"/>
      <c r="H1202" s="1"/>
      <c r="I1202" s="1"/>
      <c r="J1202" s="1"/>
      <c r="K1202" s="1"/>
      <c r="L1202" s="1"/>
      <c r="M1202" s="18"/>
      <c r="N1202" s="17"/>
      <c r="O1202" s="1"/>
      <c r="P1202" s="19"/>
    </row>
    <row r="1203" spans="1:16" ht="9.75" customHeight="1">
      <c r="A1203" s="14"/>
      <c r="B1203" s="14" t="s">
        <v>58</v>
      </c>
      <c r="C1203" s="14"/>
      <c r="D1203" s="17"/>
      <c r="E1203" s="32"/>
      <c r="F1203" s="1"/>
      <c r="G1203" s="1"/>
      <c r="H1203" s="1"/>
      <c r="I1203" s="1"/>
      <c r="J1203" s="1"/>
      <c r="K1203" s="1"/>
      <c r="L1203" s="1"/>
      <c r="M1203" s="18"/>
      <c r="N1203" s="17"/>
      <c r="O1203" s="1"/>
      <c r="P1203" s="19"/>
    </row>
    <row r="1204" spans="1:16" ht="9.75" customHeight="1">
      <c r="A1204" s="14"/>
      <c r="B1204" s="14" t="s">
        <v>39</v>
      </c>
      <c r="C1204" s="14">
        <v>7</v>
      </c>
      <c r="D1204" s="31">
        <v>7</v>
      </c>
      <c r="E1204" s="32">
        <v>6</v>
      </c>
      <c r="F1204" s="32">
        <v>5</v>
      </c>
      <c r="G1204" s="32">
        <v>2</v>
      </c>
      <c r="H1204" s="32">
        <v>4</v>
      </c>
      <c r="I1204" s="32">
        <v>4</v>
      </c>
      <c r="J1204" s="32">
        <v>2</v>
      </c>
      <c r="K1204" s="32">
        <v>4</v>
      </c>
      <c r="L1204" s="32">
        <v>4</v>
      </c>
      <c r="M1204" s="33">
        <v>5</v>
      </c>
      <c r="N1204" s="17">
        <f>MIN(D1204:M1204)</f>
        <v>2</v>
      </c>
      <c r="O1204" s="1">
        <f>C1204-N1204</f>
        <v>5</v>
      </c>
      <c r="P1204" s="19">
        <f>O1204/C1204</f>
        <v>0.7142857142857143</v>
      </c>
    </row>
    <row r="1205" spans="1:16" ht="9.75" customHeight="1">
      <c r="A1205" s="14"/>
      <c r="B1205" s="14" t="s">
        <v>61</v>
      </c>
      <c r="C1205" s="14"/>
      <c r="D1205" s="17"/>
      <c r="E1205" s="32"/>
      <c r="F1205" s="1"/>
      <c r="G1205" s="1"/>
      <c r="H1205" s="1"/>
      <c r="I1205" s="1"/>
      <c r="J1205" s="1"/>
      <c r="K1205" s="1"/>
      <c r="L1205" s="1"/>
      <c r="M1205" s="18"/>
      <c r="N1205" s="17"/>
      <c r="O1205" s="1"/>
      <c r="P1205" s="19"/>
    </row>
    <row r="1206" spans="1:16" ht="9.75" customHeight="1">
      <c r="A1206" s="14"/>
      <c r="B1206" s="14" t="s">
        <v>61</v>
      </c>
      <c r="C1206" s="14"/>
      <c r="D1206" s="17"/>
      <c r="E1206" s="1"/>
      <c r="F1206" s="1"/>
      <c r="G1206" s="1"/>
      <c r="H1206" s="1"/>
      <c r="I1206" s="1"/>
      <c r="J1206" s="1"/>
      <c r="K1206" s="1"/>
      <c r="L1206" s="1"/>
      <c r="M1206" s="18"/>
      <c r="N1206" s="17"/>
      <c r="O1206" s="1"/>
      <c r="P1206" s="19"/>
    </row>
    <row r="1207" spans="1:16" ht="9.75" customHeight="1">
      <c r="A1207" s="14"/>
      <c r="B1207" s="14" t="s">
        <v>61</v>
      </c>
      <c r="C1207" s="14"/>
      <c r="D1207" s="17"/>
      <c r="E1207" s="1"/>
      <c r="F1207" s="1"/>
      <c r="G1207" s="1"/>
      <c r="H1207" s="1"/>
      <c r="I1207" s="1"/>
      <c r="J1207" s="1"/>
      <c r="K1207" s="1"/>
      <c r="L1207" s="1"/>
      <c r="M1207" s="18"/>
      <c r="N1207" s="17"/>
      <c r="O1207" s="1"/>
      <c r="P1207" s="19"/>
    </row>
    <row r="1208" spans="1:16" ht="9.75" customHeight="1">
      <c r="A1208" s="14"/>
      <c r="B1208" s="14" t="s">
        <v>61</v>
      </c>
      <c r="C1208" s="14"/>
      <c r="D1208" s="17"/>
      <c r="E1208" s="1"/>
      <c r="F1208" s="1"/>
      <c r="G1208" s="1"/>
      <c r="H1208" s="1"/>
      <c r="I1208" s="1"/>
      <c r="J1208" s="1"/>
      <c r="K1208" s="1"/>
      <c r="L1208" s="1"/>
      <c r="M1208" s="18"/>
      <c r="N1208" s="17"/>
      <c r="O1208" s="1"/>
      <c r="P1208" s="19"/>
    </row>
    <row r="1209" spans="1:16" ht="9.75" customHeight="1">
      <c r="A1209" s="14"/>
      <c r="B1209" s="14" t="s">
        <v>61</v>
      </c>
      <c r="C1209" s="14"/>
      <c r="D1209" s="17"/>
      <c r="E1209" s="1"/>
      <c r="F1209" s="1"/>
      <c r="G1209" s="1"/>
      <c r="H1209" s="1"/>
      <c r="I1209" s="1"/>
      <c r="J1209" s="1"/>
      <c r="K1209" s="1"/>
      <c r="L1209" s="1"/>
      <c r="M1209" s="18"/>
      <c r="N1209" s="17"/>
      <c r="O1209" s="1"/>
      <c r="P1209" s="19"/>
    </row>
    <row r="1210" spans="1:16" ht="9.75" customHeight="1">
      <c r="A1210" s="14"/>
      <c r="B1210" s="14" t="s">
        <v>61</v>
      </c>
      <c r="C1210" s="14"/>
      <c r="D1210" s="17"/>
      <c r="E1210" s="1"/>
      <c r="F1210" s="1"/>
      <c r="G1210" s="1"/>
      <c r="H1210" s="1"/>
      <c r="I1210" s="1"/>
      <c r="J1210" s="1"/>
      <c r="K1210" s="1"/>
      <c r="L1210" s="1"/>
      <c r="M1210" s="18"/>
      <c r="N1210" s="17"/>
      <c r="O1210" s="1"/>
      <c r="P1210" s="19"/>
    </row>
    <row r="1211" spans="1:16" ht="9.75" customHeight="1">
      <c r="A1211" s="14"/>
      <c r="B1211" s="14" t="s">
        <v>41</v>
      </c>
      <c r="C1211" s="14">
        <v>3</v>
      </c>
      <c r="D1211" s="31">
        <v>3</v>
      </c>
      <c r="E1211" s="32">
        <v>3</v>
      </c>
      <c r="F1211" s="32">
        <v>3</v>
      </c>
      <c r="G1211" s="32">
        <v>3</v>
      </c>
      <c r="H1211" s="32">
        <v>2</v>
      </c>
      <c r="I1211" s="32">
        <v>2</v>
      </c>
      <c r="J1211" s="32">
        <v>2</v>
      </c>
      <c r="K1211" s="32">
        <v>2</v>
      </c>
      <c r="L1211" s="32">
        <v>2</v>
      </c>
      <c r="M1211" s="33">
        <v>2</v>
      </c>
      <c r="N1211" s="17">
        <f>MIN(D1211:M1211)</f>
        <v>2</v>
      </c>
      <c r="O1211" s="1">
        <f>C1211-N1211</f>
        <v>1</v>
      </c>
      <c r="P1211" s="19">
        <f>O1211/C1211</f>
        <v>0.33333333333333331</v>
      </c>
    </row>
    <row r="1212" spans="1:16" ht="9.75" customHeight="1">
      <c r="A1212" s="14"/>
      <c r="B1212" s="14" t="s">
        <v>42</v>
      </c>
      <c r="C1212" s="14"/>
      <c r="D1212" s="17"/>
      <c r="E1212" s="1"/>
      <c r="F1212" s="1"/>
      <c r="G1212" s="1"/>
      <c r="H1212" s="1"/>
      <c r="I1212" s="1"/>
      <c r="J1212" s="1"/>
      <c r="K1212" s="1"/>
      <c r="L1212" s="1"/>
      <c r="M1212" s="18"/>
      <c r="N1212" s="17"/>
      <c r="O1212" s="1"/>
      <c r="P1212" s="19"/>
    </row>
    <row r="1213" spans="1:16" ht="9.75" customHeight="1">
      <c r="A1213" s="14"/>
      <c r="B1213" s="14" t="s">
        <v>43</v>
      </c>
      <c r="C1213" s="14">
        <v>1</v>
      </c>
      <c r="D1213" s="31">
        <v>1</v>
      </c>
      <c r="E1213" s="32">
        <v>0</v>
      </c>
      <c r="F1213" s="32">
        <v>0</v>
      </c>
      <c r="G1213" s="32">
        <v>0</v>
      </c>
      <c r="H1213" s="32">
        <v>1</v>
      </c>
      <c r="I1213" s="32">
        <v>0</v>
      </c>
      <c r="J1213" s="32">
        <v>0</v>
      </c>
      <c r="K1213" s="32">
        <v>0</v>
      </c>
      <c r="L1213" s="32">
        <v>0</v>
      </c>
      <c r="M1213" s="33">
        <v>0</v>
      </c>
      <c r="N1213" s="17">
        <f t="shared" ref="N1213:N1216" si="240">MIN(D1213:M1213)</f>
        <v>0</v>
      </c>
      <c r="O1213" s="1">
        <f t="shared" ref="O1213:O1216" si="241">C1213-N1213</f>
        <v>1</v>
      </c>
      <c r="P1213" s="19">
        <f t="shared" ref="P1213:P1216" si="242">O1213/C1213</f>
        <v>1</v>
      </c>
    </row>
    <row r="1214" spans="1:16" ht="9.75" customHeight="1">
      <c r="A1214" s="14"/>
      <c r="B1214" s="30" t="s">
        <v>566</v>
      </c>
      <c r="C1214" s="30">
        <v>5</v>
      </c>
      <c r="D1214" s="31">
        <v>5</v>
      </c>
      <c r="E1214" s="32">
        <v>2</v>
      </c>
      <c r="F1214" s="32">
        <v>3</v>
      </c>
      <c r="G1214" s="32">
        <v>0</v>
      </c>
      <c r="H1214" s="32">
        <v>1</v>
      </c>
      <c r="I1214" s="32">
        <v>2</v>
      </c>
      <c r="J1214" s="32">
        <v>0</v>
      </c>
      <c r="K1214" s="32">
        <v>1</v>
      </c>
      <c r="L1214" s="32">
        <v>1</v>
      </c>
      <c r="M1214" s="33">
        <v>0</v>
      </c>
      <c r="N1214" s="17">
        <f t="shared" si="240"/>
        <v>0</v>
      </c>
      <c r="O1214" s="1">
        <f t="shared" si="241"/>
        <v>5</v>
      </c>
      <c r="P1214" s="19">
        <f t="shared" si="242"/>
        <v>1</v>
      </c>
    </row>
    <row r="1215" spans="1:16" ht="9.75" customHeight="1">
      <c r="A1215" s="14"/>
      <c r="B1215" s="14" t="s">
        <v>44</v>
      </c>
      <c r="C1215" s="14">
        <v>1</v>
      </c>
      <c r="D1215" s="31">
        <v>1</v>
      </c>
      <c r="E1215" s="32">
        <v>1</v>
      </c>
      <c r="F1215" s="32">
        <v>1</v>
      </c>
      <c r="G1215" s="32">
        <v>0</v>
      </c>
      <c r="H1215" s="32">
        <v>1</v>
      </c>
      <c r="I1215" s="32">
        <v>1</v>
      </c>
      <c r="J1215" s="32">
        <v>0</v>
      </c>
      <c r="K1215" s="32">
        <v>0</v>
      </c>
      <c r="L1215" s="32">
        <v>0</v>
      </c>
      <c r="M1215" s="33">
        <v>0</v>
      </c>
      <c r="N1215" s="17">
        <f t="shared" si="240"/>
        <v>0</v>
      </c>
      <c r="O1215" s="1">
        <f t="shared" si="241"/>
        <v>1</v>
      </c>
      <c r="P1215" s="19">
        <f t="shared" si="242"/>
        <v>1</v>
      </c>
    </row>
    <row r="1216" spans="1:16" ht="9.75" customHeight="1">
      <c r="A1216" s="20"/>
      <c r="B1216" s="21" t="s">
        <v>45</v>
      </c>
      <c r="C1216" s="21">
        <f>SUM(C1199:C1215)</f>
        <v>35</v>
      </c>
      <c r="D1216" s="22">
        <f t="shared" ref="D1216:M1216" si="243">SUM(D1199:D1215)</f>
        <v>20</v>
      </c>
      <c r="E1216" s="23">
        <f t="shared" si="243"/>
        <v>12</v>
      </c>
      <c r="F1216" s="23">
        <f t="shared" si="243"/>
        <v>12</v>
      </c>
      <c r="G1216" s="23">
        <f t="shared" si="243"/>
        <v>5</v>
      </c>
      <c r="H1216" s="23">
        <f t="shared" si="243"/>
        <v>9</v>
      </c>
      <c r="I1216" s="23">
        <f t="shared" si="243"/>
        <v>9</v>
      </c>
      <c r="J1216" s="23">
        <f t="shared" si="243"/>
        <v>4</v>
      </c>
      <c r="K1216" s="23">
        <f t="shared" si="243"/>
        <v>9</v>
      </c>
      <c r="L1216" s="23">
        <f t="shared" si="243"/>
        <v>18</v>
      </c>
      <c r="M1216" s="24">
        <f t="shared" si="243"/>
        <v>21</v>
      </c>
      <c r="N1216" s="22">
        <f t="shared" si="240"/>
        <v>4</v>
      </c>
      <c r="O1216" s="23">
        <f t="shared" si="241"/>
        <v>31</v>
      </c>
      <c r="P1216" s="25">
        <f t="shared" si="242"/>
        <v>0.88571428571428568</v>
      </c>
    </row>
    <row r="1217" spans="1:16" ht="9.75" customHeight="1">
      <c r="A1217" s="15" t="s">
        <v>290</v>
      </c>
      <c r="B1217" s="15" t="s">
        <v>29</v>
      </c>
      <c r="C1217" s="15"/>
      <c r="D1217" s="16"/>
      <c r="E1217" s="27"/>
      <c r="F1217" s="27"/>
      <c r="G1217" s="27"/>
      <c r="H1217" s="27"/>
      <c r="I1217" s="27"/>
      <c r="J1217" s="27"/>
      <c r="K1217" s="27"/>
      <c r="L1217" s="27"/>
      <c r="M1217" s="28"/>
      <c r="N1217" s="16"/>
      <c r="O1217" s="27"/>
      <c r="P1217" s="29"/>
    </row>
    <row r="1218" spans="1:16" ht="9.75" customHeight="1">
      <c r="A1218" s="14"/>
      <c r="B1218" s="14" t="s">
        <v>31</v>
      </c>
      <c r="C1218" s="14">
        <v>80</v>
      </c>
      <c r="D1218" s="31">
        <f>C1218-45</f>
        <v>35</v>
      </c>
      <c r="E1218" s="32">
        <v>3</v>
      </c>
      <c r="F1218" s="32">
        <v>0</v>
      </c>
      <c r="G1218" s="32">
        <v>0</v>
      </c>
      <c r="H1218" s="32">
        <v>2</v>
      </c>
      <c r="I1218" s="32">
        <v>2</v>
      </c>
      <c r="J1218" s="32">
        <v>2</v>
      </c>
      <c r="K1218" s="32">
        <v>4</v>
      </c>
      <c r="L1218" s="32">
        <v>17</v>
      </c>
      <c r="M1218" s="33">
        <v>51</v>
      </c>
      <c r="N1218" s="17">
        <f>MIN(D1218:M1218)</f>
        <v>0</v>
      </c>
      <c r="O1218" s="1">
        <f>C1218-N1218</f>
        <v>80</v>
      </c>
      <c r="P1218" s="19">
        <f>O1218/C1218</f>
        <v>1</v>
      </c>
    </row>
    <row r="1219" spans="1:16" ht="9.75" customHeight="1">
      <c r="A1219" s="14"/>
      <c r="B1219" s="14" t="s">
        <v>34</v>
      </c>
      <c r="C1219" s="14"/>
      <c r="D1219" s="17"/>
      <c r="E1219" s="1"/>
      <c r="F1219" s="1"/>
      <c r="G1219" s="1"/>
      <c r="H1219" s="1"/>
      <c r="I1219" s="1"/>
      <c r="J1219" s="1"/>
      <c r="K1219" s="1"/>
      <c r="L1219" s="1"/>
      <c r="M1219" s="18"/>
      <c r="N1219" s="17"/>
      <c r="O1219" s="1"/>
      <c r="P1219" s="19"/>
    </row>
    <row r="1220" spans="1:16" ht="9.75" customHeight="1">
      <c r="A1220" s="14"/>
      <c r="B1220" s="14" t="s">
        <v>58</v>
      </c>
      <c r="C1220" s="14"/>
      <c r="D1220" s="17"/>
      <c r="E1220" s="1"/>
      <c r="F1220" s="1"/>
      <c r="G1220" s="1"/>
      <c r="H1220" s="1"/>
      <c r="I1220" s="1"/>
      <c r="J1220" s="1"/>
      <c r="K1220" s="1"/>
      <c r="L1220" s="1"/>
      <c r="M1220" s="18"/>
      <c r="N1220" s="17"/>
      <c r="O1220" s="1"/>
      <c r="P1220" s="19"/>
    </row>
    <row r="1221" spans="1:16" ht="9.75" customHeight="1">
      <c r="A1221" s="14"/>
      <c r="B1221" s="14" t="s">
        <v>58</v>
      </c>
      <c r="C1221" s="14"/>
      <c r="D1221" s="17"/>
      <c r="E1221" s="1"/>
      <c r="F1221" s="1"/>
      <c r="G1221" s="1"/>
      <c r="H1221" s="1"/>
      <c r="I1221" s="1"/>
      <c r="J1221" s="1"/>
      <c r="K1221" s="1"/>
      <c r="L1221" s="1"/>
      <c r="M1221" s="18"/>
      <c r="N1221" s="17"/>
      <c r="O1221" s="1"/>
      <c r="P1221" s="19"/>
    </row>
    <row r="1222" spans="1:16" ht="9.75" customHeight="1">
      <c r="A1222" s="14"/>
      <c r="B1222" s="14" t="s">
        <v>39</v>
      </c>
      <c r="C1222" s="14"/>
      <c r="D1222" s="17"/>
      <c r="E1222" s="1"/>
      <c r="F1222" s="1"/>
      <c r="G1222" s="1"/>
      <c r="H1222" s="1"/>
      <c r="I1222" s="1"/>
      <c r="J1222" s="1"/>
      <c r="K1222" s="1"/>
      <c r="L1222" s="1"/>
      <c r="M1222" s="18"/>
      <c r="N1222" s="17"/>
      <c r="O1222" s="1"/>
      <c r="P1222" s="19"/>
    </row>
    <row r="1223" spans="1:16" ht="9.75" customHeight="1">
      <c r="A1223" s="14"/>
      <c r="B1223" s="14" t="s">
        <v>567</v>
      </c>
      <c r="C1223" s="14">
        <v>1</v>
      </c>
      <c r="D1223" s="31">
        <v>1</v>
      </c>
      <c r="E1223" s="32">
        <v>1</v>
      </c>
      <c r="F1223" s="32">
        <v>1</v>
      </c>
      <c r="G1223" s="32">
        <v>1</v>
      </c>
      <c r="H1223" s="32">
        <v>1</v>
      </c>
      <c r="I1223" s="32">
        <v>1</v>
      </c>
      <c r="J1223" s="32">
        <v>1</v>
      </c>
      <c r="K1223" s="32">
        <v>1</v>
      </c>
      <c r="L1223" s="32">
        <v>1</v>
      </c>
      <c r="M1223" s="33">
        <v>1</v>
      </c>
      <c r="N1223" s="17">
        <f>MIN(D1223:M1223)</f>
        <v>1</v>
      </c>
      <c r="O1223" s="1">
        <f>C1223-N1223</f>
        <v>0</v>
      </c>
      <c r="P1223" s="19">
        <f>O1223/C1223</f>
        <v>0</v>
      </c>
    </row>
    <row r="1224" spans="1:16" ht="9.75" customHeight="1">
      <c r="A1224" s="14"/>
      <c r="B1224" s="14" t="s">
        <v>61</v>
      </c>
      <c r="C1224" s="14"/>
      <c r="D1224" s="17"/>
      <c r="E1224" s="1"/>
      <c r="F1224" s="1"/>
      <c r="G1224" s="1"/>
      <c r="H1224" s="1"/>
      <c r="I1224" s="1"/>
      <c r="J1224" s="1"/>
      <c r="K1224" s="1"/>
      <c r="L1224" s="1"/>
      <c r="M1224" s="18"/>
      <c r="N1224" s="17"/>
      <c r="O1224" s="1"/>
      <c r="P1224" s="19"/>
    </row>
    <row r="1225" spans="1:16" ht="9.75" customHeight="1">
      <c r="A1225" s="14"/>
      <c r="B1225" s="14" t="s">
        <v>61</v>
      </c>
      <c r="C1225" s="14"/>
      <c r="D1225" s="17"/>
      <c r="E1225" s="1"/>
      <c r="F1225" s="1"/>
      <c r="G1225" s="1"/>
      <c r="H1225" s="1"/>
      <c r="I1225" s="1"/>
      <c r="J1225" s="1"/>
      <c r="K1225" s="1"/>
      <c r="L1225" s="1"/>
      <c r="M1225" s="18"/>
      <c r="N1225" s="17"/>
      <c r="O1225" s="1"/>
      <c r="P1225" s="19"/>
    </row>
    <row r="1226" spans="1:16" ht="9.75" customHeight="1">
      <c r="A1226" s="14"/>
      <c r="B1226" s="14" t="s">
        <v>61</v>
      </c>
      <c r="C1226" s="14"/>
      <c r="D1226" s="17"/>
      <c r="E1226" s="1"/>
      <c r="F1226" s="1"/>
      <c r="G1226" s="1"/>
      <c r="H1226" s="1"/>
      <c r="I1226" s="1"/>
      <c r="J1226" s="1"/>
      <c r="K1226" s="1"/>
      <c r="L1226" s="1"/>
      <c r="M1226" s="18"/>
      <c r="N1226" s="17"/>
      <c r="O1226" s="1"/>
      <c r="P1226" s="19"/>
    </row>
    <row r="1227" spans="1:16" ht="9.75" customHeight="1">
      <c r="A1227" s="14"/>
      <c r="B1227" s="14" t="s">
        <v>61</v>
      </c>
      <c r="C1227" s="14"/>
      <c r="D1227" s="17"/>
      <c r="E1227" s="1"/>
      <c r="F1227" s="1"/>
      <c r="G1227" s="1"/>
      <c r="H1227" s="1"/>
      <c r="I1227" s="1"/>
      <c r="J1227" s="1"/>
      <c r="K1227" s="1"/>
      <c r="L1227" s="1"/>
      <c r="M1227" s="18"/>
      <c r="N1227" s="17"/>
      <c r="O1227" s="1"/>
      <c r="P1227" s="19"/>
    </row>
    <row r="1228" spans="1:16" ht="9.75" customHeight="1">
      <c r="A1228" s="14"/>
      <c r="B1228" s="14" t="s">
        <v>61</v>
      </c>
      <c r="C1228" s="14"/>
      <c r="D1228" s="17"/>
      <c r="E1228" s="1"/>
      <c r="F1228" s="1"/>
      <c r="G1228" s="1"/>
      <c r="H1228" s="1"/>
      <c r="I1228" s="1"/>
      <c r="J1228" s="1"/>
      <c r="K1228" s="1"/>
      <c r="L1228" s="1"/>
      <c r="M1228" s="18"/>
      <c r="N1228" s="17"/>
      <c r="O1228" s="1"/>
      <c r="P1228" s="19"/>
    </row>
    <row r="1229" spans="1:16" ht="9.75" customHeight="1">
      <c r="A1229" s="14"/>
      <c r="B1229" s="14" t="s">
        <v>41</v>
      </c>
      <c r="C1229" s="14"/>
      <c r="D1229" s="17"/>
      <c r="E1229" s="1"/>
      <c r="F1229" s="1"/>
      <c r="G1229" s="1"/>
      <c r="H1229" s="1"/>
      <c r="I1229" s="1"/>
      <c r="J1229" s="1"/>
      <c r="K1229" s="1"/>
      <c r="L1229" s="1"/>
      <c r="M1229" s="18"/>
      <c r="N1229" s="17"/>
      <c r="O1229" s="1"/>
      <c r="P1229" s="19"/>
    </row>
    <row r="1230" spans="1:16" ht="9.75" customHeight="1">
      <c r="A1230" s="14"/>
      <c r="B1230" s="14" t="s">
        <v>42</v>
      </c>
      <c r="C1230" s="14"/>
      <c r="D1230" s="17"/>
      <c r="E1230" s="1"/>
      <c r="F1230" s="1"/>
      <c r="G1230" s="1"/>
      <c r="H1230" s="1"/>
      <c r="I1230" s="1"/>
      <c r="J1230" s="1"/>
      <c r="K1230" s="1"/>
      <c r="L1230" s="1"/>
      <c r="M1230" s="18"/>
      <c r="N1230" s="17"/>
      <c r="O1230" s="1"/>
      <c r="P1230" s="19"/>
    </row>
    <row r="1231" spans="1:16" ht="9.75" customHeight="1">
      <c r="A1231" s="14"/>
      <c r="B1231" s="14" t="s">
        <v>43</v>
      </c>
      <c r="C1231" s="14"/>
      <c r="D1231" s="17"/>
      <c r="E1231" s="1"/>
      <c r="F1231" s="1"/>
      <c r="G1231" s="1"/>
      <c r="H1231" s="1"/>
      <c r="I1231" s="1"/>
      <c r="J1231" s="1"/>
      <c r="K1231" s="1"/>
      <c r="L1231" s="1"/>
      <c r="M1231" s="18"/>
      <c r="N1231" s="17"/>
      <c r="O1231" s="1"/>
      <c r="P1231" s="19"/>
    </row>
    <row r="1232" spans="1:16" ht="9.75" customHeight="1">
      <c r="A1232" s="14"/>
      <c r="B1232" s="14" t="s">
        <v>44</v>
      </c>
      <c r="C1232" s="14"/>
      <c r="D1232" s="17"/>
      <c r="E1232" s="1"/>
      <c r="F1232" s="1"/>
      <c r="G1232" s="1"/>
      <c r="H1232" s="1"/>
      <c r="I1232" s="1"/>
      <c r="J1232" s="1"/>
      <c r="K1232" s="1"/>
      <c r="L1232" s="1"/>
      <c r="M1232" s="18"/>
      <c r="N1232" s="17"/>
      <c r="O1232" s="1"/>
      <c r="P1232" s="19"/>
    </row>
    <row r="1233" spans="1:16" ht="9.75" customHeight="1">
      <c r="A1233" s="20"/>
      <c r="B1233" s="21" t="s">
        <v>45</v>
      </c>
      <c r="C1233" s="21">
        <f t="shared" ref="C1233:M1233" si="244">SUM(C1217:C1232)</f>
        <v>81</v>
      </c>
      <c r="D1233" s="22">
        <f t="shared" si="244"/>
        <v>36</v>
      </c>
      <c r="E1233" s="23">
        <f t="shared" si="244"/>
        <v>4</v>
      </c>
      <c r="F1233" s="23">
        <f t="shared" si="244"/>
        <v>1</v>
      </c>
      <c r="G1233" s="23">
        <f t="shared" si="244"/>
        <v>1</v>
      </c>
      <c r="H1233" s="23">
        <f t="shared" si="244"/>
        <v>3</v>
      </c>
      <c r="I1233" s="23">
        <f t="shared" si="244"/>
        <v>3</v>
      </c>
      <c r="J1233" s="23">
        <f t="shared" si="244"/>
        <v>3</v>
      </c>
      <c r="K1233" s="23">
        <f t="shared" si="244"/>
        <v>5</v>
      </c>
      <c r="L1233" s="23">
        <f t="shared" si="244"/>
        <v>18</v>
      </c>
      <c r="M1233" s="24">
        <f t="shared" si="244"/>
        <v>52</v>
      </c>
      <c r="N1233" s="22">
        <f>MIN(D1233:M1233)</f>
        <v>1</v>
      </c>
      <c r="O1233" s="23">
        <f>C1233-N1233</f>
        <v>80</v>
      </c>
      <c r="P1233" s="25">
        <f>O1233/C1233</f>
        <v>0.98765432098765427</v>
      </c>
    </row>
    <row r="1234" spans="1:16" ht="9.75" customHeight="1">
      <c r="A1234" s="15" t="s">
        <v>301</v>
      </c>
      <c r="B1234" s="15" t="s">
        <v>29</v>
      </c>
      <c r="C1234" s="15"/>
      <c r="D1234" s="16"/>
      <c r="E1234" s="27"/>
      <c r="F1234" s="27"/>
      <c r="G1234" s="27"/>
      <c r="H1234" s="27"/>
      <c r="I1234" s="27"/>
      <c r="J1234" s="27"/>
      <c r="K1234" s="27"/>
      <c r="L1234" s="27"/>
      <c r="M1234" s="28"/>
      <c r="N1234" s="16"/>
      <c r="O1234" s="27"/>
      <c r="P1234" s="29"/>
    </row>
    <row r="1235" spans="1:16" ht="9.75" customHeight="1">
      <c r="A1235" s="14"/>
      <c r="B1235" s="14" t="s">
        <v>31</v>
      </c>
      <c r="C1235" s="14">
        <v>39</v>
      </c>
      <c r="D1235" s="31">
        <v>35</v>
      </c>
      <c r="E1235" s="32">
        <v>1</v>
      </c>
      <c r="F1235" s="32">
        <v>0</v>
      </c>
      <c r="G1235" s="32">
        <v>0</v>
      </c>
      <c r="H1235" s="32">
        <v>2</v>
      </c>
      <c r="I1235" s="32">
        <v>2</v>
      </c>
      <c r="J1235" s="32">
        <v>1</v>
      </c>
      <c r="K1235" s="32">
        <v>2</v>
      </c>
      <c r="L1235" s="32">
        <v>3</v>
      </c>
      <c r="M1235" s="33">
        <v>19</v>
      </c>
      <c r="N1235" s="17">
        <f t="shared" ref="N1235:N1236" si="245">MIN(D1235:M1235)</f>
        <v>0</v>
      </c>
      <c r="O1235" s="1">
        <f t="shared" ref="O1235:O1236" si="246">C1235-N1235</f>
        <v>39</v>
      </c>
      <c r="P1235" s="19">
        <f t="shared" ref="P1235:P1236" si="247">O1235/C1235</f>
        <v>1</v>
      </c>
    </row>
    <row r="1236" spans="1:16" ht="9.75" customHeight="1">
      <c r="A1236" s="14"/>
      <c r="B1236" s="14" t="s">
        <v>34</v>
      </c>
      <c r="C1236" s="14">
        <v>5</v>
      </c>
      <c r="D1236" s="31">
        <v>3</v>
      </c>
      <c r="E1236" s="32">
        <v>2</v>
      </c>
      <c r="F1236" s="32">
        <v>1</v>
      </c>
      <c r="G1236" s="32">
        <v>1</v>
      </c>
      <c r="H1236" s="32">
        <v>2</v>
      </c>
      <c r="I1236" s="32">
        <v>3</v>
      </c>
      <c r="J1236" s="32">
        <v>1</v>
      </c>
      <c r="K1236" s="32">
        <v>2</v>
      </c>
      <c r="L1236" s="32">
        <v>2</v>
      </c>
      <c r="M1236" s="33">
        <v>2</v>
      </c>
      <c r="N1236" s="17">
        <f t="shared" si="245"/>
        <v>1</v>
      </c>
      <c r="O1236" s="1">
        <f t="shared" si="246"/>
        <v>4</v>
      </c>
      <c r="P1236" s="19">
        <f t="shared" si="247"/>
        <v>0.8</v>
      </c>
    </row>
    <row r="1237" spans="1:16" ht="9.75" customHeight="1">
      <c r="A1237" s="14"/>
      <c r="B1237" s="14" t="s">
        <v>58</v>
      </c>
      <c r="C1237" s="14"/>
      <c r="D1237" s="17"/>
      <c r="E1237" s="1"/>
      <c r="F1237" s="1"/>
      <c r="G1237" s="1"/>
      <c r="H1237" s="1"/>
      <c r="I1237" s="1"/>
      <c r="J1237" s="1"/>
      <c r="K1237" s="1"/>
      <c r="L1237" s="1"/>
      <c r="M1237" s="18"/>
      <c r="N1237" s="17"/>
      <c r="O1237" s="1"/>
      <c r="P1237" s="19"/>
    </row>
    <row r="1238" spans="1:16" ht="9.75" customHeight="1">
      <c r="A1238" s="14"/>
      <c r="B1238" s="14" t="s">
        <v>58</v>
      </c>
      <c r="C1238" s="14"/>
      <c r="D1238" s="17"/>
      <c r="E1238" s="1"/>
      <c r="F1238" s="1"/>
      <c r="G1238" s="1"/>
      <c r="H1238" s="1"/>
      <c r="I1238" s="1"/>
      <c r="J1238" s="1"/>
      <c r="K1238" s="1"/>
      <c r="L1238" s="1"/>
      <c r="M1238" s="18"/>
      <c r="N1238" s="17"/>
      <c r="O1238" s="1"/>
      <c r="P1238" s="19"/>
    </row>
    <row r="1239" spans="1:16" ht="9.75" customHeight="1">
      <c r="A1239" s="14"/>
      <c r="B1239" s="14" t="s">
        <v>39</v>
      </c>
      <c r="C1239" s="14"/>
      <c r="D1239" s="17"/>
      <c r="E1239" s="1"/>
      <c r="F1239" s="1"/>
      <c r="G1239" s="1"/>
      <c r="H1239" s="1"/>
      <c r="I1239" s="1"/>
      <c r="J1239" s="1"/>
      <c r="K1239" s="1"/>
      <c r="L1239" s="1"/>
      <c r="M1239" s="18"/>
      <c r="N1239" s="17"/>
      <c r="O1239" s="1"/>
      <c r="P1239" s="19"/>
    </row>
    <row r="1240" spans="1:16" ht="9.75" customHeight="1">
      <c r="A1240" s="14"/>
      <c r="B1240" s="14" t="s">
        <v>61</v>
      </c>
      <c r="C1240" s="14"/>
      <c r="D1240" s="17"/>
      <c r="E1240" s="1"/>
      <c r="F1240" s="1"/>
      <c r="G1240" s="1"/>
      <c r="H1240" s="1"/>
      <c r="I1240" s="1"/>
      <c r="J1240" s="1"/>
      <c r="K1240" s="1"/>
      <c r="L1240" s="1"/>
      <c r="M1240" s="18"/>
      <c r="N1240" s="17"/>
      <c r="O1240" s="1"/>
      <c r="P1240" s="19"/>
    </row>
    <row r="1241" spans="1:16" ht="9.75" customHeight="1">
      <c r="A1241" s="14"/>
      <c r="B1241" s="14" t="s">
        <v>61</v>
      </c>
      <c r="C1241" s="14"/>
      <c r="D1241" s="17"/>
      <c r="E1241" s="1"/>
      <c r="F1241" s="1"/>
      <c r="G1241" s="1"/>
      <c r="H1241" s="1"/>
      <c r="I1241" s="1"/>
      <c r="J1241" s="1"/>
      <c r="K1241" s="1"/>
      <c r="L1241" s="1"/>
      <c r="M1241" s="18"/>
      <c r="N1241" s="17"/>
      <c r="O1241" s="1"/>
      <c r="P1241" s="19"/>
    </row>
    <row r="1242" spans="1:16" ht="9.75" customHeight="1">
      <c r="A1242" s="14"/>
      <c r="B1242" s="14" t="s">
        <v>61</v>
      </c>
      <c r="C1242" s="14"/>
      <c r="D1242" s="17"/>
      <c r="E1242" s="1"/>
      <c r="F1242" s="1"/>
      <c r="G1242" s="1"/>
      <c r="H1242" s="1"/>
      <c r="I1242" s="1"/>
      <c r="J1242" s="1"/>
      <c r="K1242" s="1"/>
      <c r="L1242" s="1"/>
      <c r="M1242" s="18"/>
      <c r="N1242" s="17"/>
      <c r="O1242" s="1"/>
      <c r="P1242" s="19"/>
    </row>
    <row r="1243" spans="1:16" ht="9.75" customHeight="1">
      <c r="A1243" s="14"/>
      <c r="B1243" s="14" t="s">
        <v>61</v>
      </c>
      <c r="C1243" s="14"/>
      <c r="D1243" s="17"/>
      <c r="E1243" s="1"/>
      <c r="F1243" s="1"/>
      <c r="G1243" s="1"/>
      <c r="H1243" s="1"/>
      <c r="I1243" s="1"/>
      <c r="J1243" s="1"/>
      <c r="K1243" s="1"/>
      <c r="L1243" s="1"/>
      <c r="M1243" s="18"/>
      <c r="N1243" s="17"/>
      <c r="O1243" s="1"/>
      <c r="P1243" s="19"/>
    </row>
    <row r="1244" spans="1:16" ht="9.75" customHeight="1">
      <c r="A1244" s="14"/>
      <c r="B1244" s="14" t="s">
        <v>61</v>
      </c>
      <c r="C1244" s="14"/>
      <c r="D1244" s="17"/>
      <c r="E1244" s="1"/>
      <c r="F1244" s="1"/>
      <c r="G1244" s="1"/>
      <c r="H1244" s="1"/>
      <c r="I1244" s="1"/>
      <c r="J1244" s="1"/>
      <c r="K1244" s="1"/>
      <c r="L1244" s="1"/>
      <c r="M1244" s="18"/>
      <c r="N1244" s="17"/>
      <c r="O1244" s="1"/>
      <c r="P1244" s="19"/>
    </row>
    <row r="1245" spans="1:16" ht="9.75" customHeight="1">
      <c r="A1245" s="14"/>
      <c r="B1245" s="14" t="s">
        <v>61</v>
      </c>
      <c r="C1245" s="14"/>
      <c r="D1245" s="17"/>
      <c r="E1245" s="1"/>
      <c r="F1245" s="1"/>
      <c r="G1245" s="1"/>
      <c r="H1245" s="1"/>
      <c r="I1245" s="1"/>
      <c r="J1245" s="1"/>
      <c r="K1245" s="1"/>
      <c r="L1245" s="1"/>
      <c r="M1245" s="18"/>
      <c r="N1245" s="17"/>
      <c r="O1245" s="1"/>
      <c r="P1245" s="19"/>
    </row>
    <row r="1246" spans="1:16" ht="9.75" customHeight="1">
      <c r="A1246" s="14"/>
      <c r="B1246" s="14" t="s">
        <v>41</v>
      </c>
      <c r="C1246" s="14"/>
      <c r="D1246" s="17"/>
      <c r="E1246" s="1"/>
      <c r="F1246" s="1"/>
      <c r="G1246" s="1"/>
      <c r="H1246" s="1"/>
      <c r="I1246" s="1"/>
      <c r="J1246" s="1"/>
      <c r="K1246" s="1"/>
      <c r="L1246" s="1"/>
      <c r="M1246" s="18"/>
      <c r="N1246" s="17"/>
      <c r="O1246" s="1"/>
      <c r="P1246" s="19"/>
    </row>
    <row r="1247" spans="1:16" ht="9.75" customHeight="1">
      <c r="A1247" s="14"/>
      <c r="B1247" s="14" t="s">
        <v>42</v>
      </c>
      <c r="C1247" s="14"/>
      <c r="D1247" s="17"/>
      <c r="E1247" s="1"/>
      <c r="F1247" s="1"/>
      <c r="G1247" s="1"/>
      <c r="H1247" s="1"/>
      <c r="I1247" s="1"/>
      <c r="J1247" s="1"/>
      <c r="K1247" s="1"/>
      <c r="L1247" s="1"/>
      <c r="M1247" s="18"/>
      <c r="N1247" s="17"/>
      <c r="O1247" s="1"/>
      <c r="P1247" s="19"/>
    </row>
    <row r="1248" spans="1:16" ht="9.75" customHeight="1">
      <c r="A1248" s="14"/>
      <c r="B1248" s="14" t="s">
        <v>43</v>
      </c>
      <c r="C1248" s="14"/>
      <c r="D1248" s="17"/>
      <c r="E1248" s="1"/>
      <c r="F1248" s="1"/>
      <c r="G1248" s="1"/>
      <c r="H1248" s="1"/>
      <c r="I1248" s="1"/>
      <c r="J1248" s="1"/>
      <c r="K1248" s="1"/>
      <c r="L1248" s="1"/>
      <c r="M1248" s="18"/>
      <c r="N1248" s="17"/>
      <c r="O1248" s="1"/>
      <c r="P1248" s="19"/>
    </row>
    <row r="1249" spans="1:16" ht="9.75" customHeight="1">
      <c r="A1249" s="14"/>
      <c r="B1249" s="14" t="s">
        <v>44</v>
      </c>
      <c r="C1249" s="14"/>
      <c r="D1249" s="17"/>
      <c r="E1249" s="1"/>
      <c r="F1249" s="1"/>
      <c r="G1249" s="1"/>
      <c r="H1249" s="1"/>
      <c r="I1249" s="1"/>
      <c r="J1249" s="1"/>
      <c r="K1249" s="1"/>
      <c r="L1249" s="1"/>
      <c r="M1249" s="18"/>
      <c r="N1249" s="17"/>
      <c r="O1249" s="1"/>
      <c r="P1249" s="19"/>
    </row>
    <row r="1250" spans="1:16" ht="9.75" customHeight="1">
      <c r="A1250" s="20"/>
      <c r="B1250" s="21" t="s">
        <v>45</v>
      </c>
      <c r="C1250" s="21">
        <f t="shared" ref="C1250:M1250" si="248">SUM(C1234:C1249)</f>
        <v>44</v>
      </c>
      <c r="D1250" s="22">
        <f t="shared" si="248"/>
        <v>38</v>
      </c>
      <c r="E1250" s="23">
        <f t="shared" si="248"/>
        <v>3</v>
      </c>
      <c r="F1250" s="23">
        <f t="shared" si="248"/>
        <v>1</v>
      </c>
      <c r="G1250" s="23">
        <f t="shared" si="248"/>
        <v>1</v>
      </c>
      <c r="H1250" s="23">
        <f t="shared" si="248"/>
        <v>4</v>
      </c>
      <c r="I1250" s="23">
        <f t="shared" si="248"/>
        <v>5</v>
      </c>
      <c r="J1250" s="23">
        <f t="shared" si="248"/>
        <v>2</v>
      </c>
      <c r="K1250" s="23">
        <f t="shared" si="248"/>
        <v>4</v>
      </c>
      <c r="L1250" s="23">
        <f t="shared" si="248"/>
        <v>5</v>
      </c>
      <c r="M1250" s="24">
        <f t="shared" si="248"/>
        <v>21</v>
      </c>
      <c r="N1250" s="22">
        <f>MIN(D1250:M1250)</f>
        <v>1</v>
      </c>
      <c r="O1250" s="23">
        <f>C1250-N1250</f>
        <v>43</v>
      </c>
      <c r="P1250" s="25">
        <f>O1250/C1250</f>
        <v>0.97727272727272729</v>
      </c>
    </row>
    <row r="1251" spans="1:16" ht="9.75" customHeight="1">
      <c r="A1251" s="15" t="s">
        <v>310</v>
      </c>
      <c r="B1251" s="15" t="s">
        <v>29</v>
      </c>
      <c r="C1251" s="14"/>
      <c r="D1251" s="17"/>
      <c r="E1251" s="1"/>
      <c r="F1251" s="1"/>
      <c r="G1251" s="1"/>
      <c r="H1251" s="1"/>
      <c r="I1251" s="1"/>
      <c r="J1251" s="1"/>
      <c r="K1251" s="1"/>
      <c r="L1251" s="1"/>
      <c r="M1251" s="18"/>
      <c r="N1251" s="17"/>
      <c r="O1251" s="1"/>
      <c r="P1251" s="19"/>
    </row>
    <row r="1252" spans="1:16" ht="9.75" customHeight="1">
      <c r="A1252" s="14"/>
      <c r="B1252" s="14" t="s">
        <v>31</v>
      </c>
      <c r="C1252" s="30">
        <v>62</v>
      </c>
      <c r="D1252" s="31">
        <v>61</v>
      </c>
      <c r="E1252" s="32">
        <f>C1252-4</f>
        <v>58</v>
      </c>
      <c r="F1252" s="32">
        <f>C1252-21</f>
        <v>41</v>
      </c>
      <c r="G1252" s="32">
        <f>C1252-30</f>
        <v>32</v>
      </c>
      <c r="H1252" s="32">
        <f>C1252-28</f>
        <v>34</v>
      </c>
      <c r="I1252" s="32">
        <v>42</v>
      </c>
      <c r="J1252" s="32">
        <v>18</v>
      </c>
      <c r="K1252" s="32">
        <v>29</v>
      </c>
      <c r="L1252" s="32">
        <v>34</v>
      </c>
      <c r="M1252" s="33">
        <v>42</v>
      </c>
      <c r="N1252" s="17">
        <f>MIN(D1252:M1252)</f>
        <v>18</v>
      </c>
      <c r="O1252" s="1">
        <f>C1252-N1252</f>
        <v>44</v>
      </c>
      <c r="P1252" s="19">
        <f>O1252/C1252</f>
        <v>0.70967741935483875</v>
      </c>
    </row>
    <row r="1253" spans="1:16" ht="9.75" customHeight="1">
      <c r="A1253" s="14"/>
      <c r="B1253" s="14" t="s">
        <v>34</v>
      </c>
      <c r="C1253" s="14"/>
      <c r="D1253" s="17"/>
      <c r="E1253" s="1"/>
      <c r="F1253" s="1"/>
      <c r="G1253" s="1"/>
      <c r="H1253" s="1"/>
      <c r="I1253" s="1"/>
      <c r="J1253" s="1"/>
      <c r="K1253" s="1"/>
      <c r="L1253" s="1"/>
      <c r="M1253" s="18"/>
      <c r="N1253" s="17"/>
      <c r="O1253" s="1"/>
      <c r="P1253" s="19"/>
    </row>
    <row r="1254" spans="1:16" ht="9.75" customHeight="1">
      <c r="A1254" s="14"/>
      <c r="B1254" s="14" t="s">
        <v>58</v>
      </c>
      <c r="C1254" s="14"/>
      <c r="D1254" s="17"/>
      <c r="E1254" s="1"/>
      <c r="F1254" s="1"/>
      <c r="G1254" s="1"/>
      <c r="H1254" s="1"/>
      <c r="I1254" s="1"/>
      <c r="J1254" s="1"/>
      <c r="K1254" s="1"/>
      <c r="L1254" s="1"/>
      <c r="M1254" s="18"/>
      <c r="N1254" s="17"/>
      <c r="O1254" s="1"/>
      <c r="P1254" s="19"/>
    </row>
    <row r="1255" spans="1:16" ht="9.75" customHeight="1">
      <c r="A1255" s="14"/>
      <c r="B1255" s="14" t="s">
        <v>58</v>
      </c>
      <c r="C1255" s="14"/>
      <c r="D1255" s="17"/>
      <c r="E1255" s="1"/>
      <c r="F1255" s="1"/>
      <c r="G1255" s="1"/>
      <c r="H1255" s="1"/>
      <c r="I1255" s="1"/>
      <c r="J1255" s="1"/>
      <c r="K1255" s="1"/>
      <c r="L1255" s="1"/>
      <c r="M1255" s="18"/>
      <c r="N1255" s="17"/>
      <c r="O1255" s="1"/>
      <c r="P1255" s="19"/>
    </row>
    <row r="1256" spans="1:16" ht="9.75" customHeight="1">
      <c r="A1256" s="14"/>
      <c r="B1256" s="14" t="s">
        <v>39</v>
      </c>
      <c r="C1256" s="14"/>
      <c r="D1256" s="17"/>
      <c r="E1256" s="1"/>
      <c r="F1256" s="1"/>
      <c r="G1256" s="1"/>
      <c r="H1256" s="1"/>
      <c r="I1256" s="1"/>
      <c r="J1256" s="1"/>
      <c r="K1256" s="1"/>
      <c r="L1256" s="1"/>
      <c r="M1256" s="18"/>
      <c r="N1256" s="17"/>
      <c r="O1256" s="1"/>
      <c r="P1256" s="19"/>
    </row>
    <row r="1257" spans="1:16" ht="9.75" customHeight="1">
      <c r="A1257" s="14"/>
      <c r="B1257" s="14" t="s">
        <v>61</v>
      </c>
      <c r="C1257" s="14"/>
      <c r="D1257" s="17"/>
      <c r="E1257" s="1"/>
      <c r="F1257" s="1"/>
      <c r="G1257" s="1"/>
      <c r="H1257" s="1"/>
      <c r="I1257" s="1"/>
      <c r="J1257" s="1"/>
      <c r="K1257" s="1"/>
      <c r="L1257" s="1"/>
      <c r="M1257" s="18"/>
      <c r="N1257" s="17"/>
      <c r="O1257" s="1"/>
      <c r="P1257" s="19"/>
    </row>
    <row r="1258" spans="1:16" ht="9.75" customHeight="1">
      <c r="A1258" s="14"/>
      <c r="B1258" s="14" t="s">
        <v>61</v>
      </c>
      <c r="C1258" s="14"/>
      <c r="D1258" s="17"/>
      <c r="E1258" s="1"/>
      <c r="F1258" s="1"/>
      <c r="G1258" s="1"/>
      <c r="H1258" s="1"/>
      <c r="I1258" s="1"/>
      <c r="J1258" s="1"/>
      <c r="K1258" s="1"/>
      <c r="L1258" s="1"/>
      <c r="M1258" s="18"/>
      <c r="N1258" s="17"/>
      <c r="O1258" s="1"/>
      <c r="P1258" s="19"/>
    </row>
    <row r="1259" spans="1:16" ht="9.75" customHeight="1">
      <c r="A1259" s="14"/>
      <c r="B1259" s="14" t="s">
        <v>61</v>
      </c>
      <c r="C1259" s="14"/>
      <c r="D1259" s="17"/>
      <c r="E1259" s="1"/>
      <c r="F1259" s="1"/>
      <c r="G1259" s="1"/>
      <c r="H1259" s="1"/>
      <c r="I1259" s="1"/>
      <c r="J1259" s="1"/>
      <c r="K1259" s="1"/>
      <c r="L1259" s="1"/>
      <c r="M1259" s="18"/>
      <c r="N1259" s="17"/>
      <c r="O1259" s="1"/>
      <c r="P1259" s="19"/>
    </row>
    <row r="1260" spans="1:16" ht="9.75" customHeight="1">
      <c r="A1260" s="14"/>
      <c r="B1260" s="14" t="s">
        <v>61</v>
      </c>
      <c r="C1260" s="14"/>
      <c r="D1260" s="17"/>
      <c r="E1260" s="1"/>
      <c r="F1260" s="1"/>
      <c r="G1260" s="1"/>
      <c r="H1260" s="1"/>
      <c r="I1260" s="1"/>
      <c r="J1260" s="1"/>
      <c r="K1260" s="1"/>
      <c r="L1260" s="1"/>
      <c r="M1260" s="18"/>
      <c r="N1260" s="17"/>
      <c r="O1260" s="1"/>
      <c r="P1260" s="19"/>
    </row>
    <row r="1261" spans="1:16" ht="9.75" customHeight="1">
      <c r="A1261" s="14"/>
      <c r="B1261" s="14" t="s">
        <v>61</v>
      </c>
      <c r="C1261" s="14"/>
      <c r="D1261" s="17"/>
      <c r="E1261" s="1"/>
      <c r="F1261" s="1"/>
      <c r="G1261" s="1"/>
      <c r="H1261" s="1"/>
      <c r="I1261" s="1"/>
      <c r="J1261" s="1"/>
      <c r="K1261" s="1"/>
      <c r="L1261" s="1"/>
      <c r="M1261" s="18"/>
      <c r="N1261" s="17"/>
      <c r="O1261" s="1"/>
      <c r="P1261" s="19"/>
    </row>
    <row r="1262" spans="1:16" ht="9.75" customHeight="1">
      <c r="A1262" s="14"/>
      <c r="B1262" s="14" t="s">
        <v>61</v>
      </c>
      <c r="C1262" s="14"/>
      <c r="D1262" s="17"/>
      <c r="E1262" s="1"/>
      <c r="F1262" s="1"/>
      <c r="G1262" s="1"/>
      <c r="H1262" s="1"/>
      <c r="I1262" s="1"/>
      <c r="J1262" s="1"/>
      <c r="K1262" s="1"/>
      <c r="L1262" s="1"/>
      <c r="M1262" s="18"/>
      <c r="N1262" s="17"/>
      <c r="O1262" s="1"/>
      <c r="P1262" s="19"/>
    </row>
    <row r="1263" spans="1:16" ht="9.75" customHeight="1">
      <c r="A1263" s="14"/>
      <c r="B1263" s="14" t="s">
        <v>41</v>
      </c>
      <c r="C1263" s="14"/>
      <c r="D1263" s="17"/>
      <c r="E1263" s="1"/>
      <c r="F1263" s="1"/>
      <c r="G1263" s="1"/>
      <c r="H1263" s="1"/>
      <c r="I1263" s="1"/>
      <c r="J1263" s="1"/>
      <c r="K1263" s="1"/>
      <c r="L1263" s="1"/>
      <c r="M1263" s="18"/>
      <c r="N1263" s="17"/>
      <c r="O1263" s="1"/>
      <c r="P1263" s="19"/>
    </row>
    <row r="1264" spans="1:16" ht="9.75" customHeight="1">
      <c r="A1264" s="14"/>
      <c r="B1264" s="14" t="s">
        <v>42</v>
      </c>
      <c r="C1264" s="14"/>
      <c r="D1264" s="17"/>
      <c r="E1264" s="1"/>
      <c r="F1264" s="1"/>
      <c r="G1264" s="1"/>
      <c r="H1264" s="1"/>
      <c r="I1264" s="1"/>
      <c r="J1264" s="1"/>
      <c r="K1264" s="1"/>
      <c r="L1264" s="1"/>
      <c r="M1264" s="18"/>
      <c r="N1264" s="17"/>
      <c r="O1264" s="1"/>
      <c r="P1264" s="19"/>
    </row>
    <row r="1265" spans="1:16" ht="9.75" customHeight="1">
      <c r="A1265" s="14"/>
      <c r="B1265" s="14" t="s">
        <v>43</v>
      </c>
      <c r="C1265" s="14"/>
      <c r="D1265" s="17"/>
      <c r="E1265" s="1"/>
      <c r="F1265" s="1"/>
      <c r="G1265" s="1"/>
      <c r="H1265" s="1"/>
      <c r="I1265" s="1"/>
      <c r="J1265" s="1"/>
      <c r="K1265" s="1"/>
      <c r="L1265" s="1"/>
      <c r="M1265" s="18"/>
      <c r="N1265" s="17"/>
      <c r="O1265" s="1"/>
      <c r="P1265" s="19"/>
    </row>
    <row r="1266" spans="1:16" ht="9.75" customHeight="1">
      <c r="A1266" s="14"/>
      <c r="B1266" s="14" t="s">
        <v>44</v>
      </c>
      <c r="C1266" s="14"/>
      <c r="D1266" s="17"/>
      <c r="E1266" s="1"/>
      <c r="F1266" s="1"/>
      <c r="G1266" s="1"/>
      <c r="H1266" s="1"/>
      <c r="I1266" s="1"/>
      <c r="J1266" s="1"/>
      <c r="K1266" s="1"/>
      <c r="L1266" s="1"/>
      <c r="M1266" s="18"/>
      <c r="N1266" s="17"/>
      <c r="O1266" s="1"/>
      <c r="P1266" s="19"/>
    </row>
    <row r="1267" spans="1:16" ht="9.75" customHeight="1">
      <c r="A1267" s="20"/>
      <c r="B1267" s="21" t="s">
        <v>45</v>
      </c>
      <c r="C1267" s="21">
        <f t="shared" ref="C1267:M1267" si="249">SUM(C1251:C1266)</f>
        <v>62</v>
      </c>
      <c r="D1267" s="22">
        <f t="shared" si="249"/>
        <v>61</v>
      </c>
      <c r="E1267" s="23">
        <f t="shared" si="249"/>
        <v>58</v>
      </c>
      <c r="F1267" s="23">
        <f t="shared" si="249"/>
        <v>41</v>
      </c>
      <c r="G1267" s="23">
        <f t="shared" si="249"/>
        <v>32</v>
      </c>
      <c r="H1267" s="23">
        <f t="shared" si="249"/>
        <v>34</v>
      </c>
      <c r="I1267" s="23">
        <f t="shared" si="249"/>
        <v>42</v>
      </c>
      <c r="J1267" s="23">
        <f t="shared" si="249"/>
        <v>18</v>
      </c>
      <c r="K1267" s="23">
        <f t="shared" si="249"/>
        <v>29</v>
      </c>
      <c r="L1267" s="23">
        <f t="shared" si="249"/>
        <v>34</v>
      </c>
      <c r="M1267" s="24">
        <f t="shared" si="249"/>
        <v>42</v>
      </c>
      <c r="N1267" s="22">
        <f>MIN(D1267:M1267)</f>
        <v>18</v>
      </c>
      <c r="O1267" s="23">
        <f>C1267-N1267</f>
        <v>44</v>
      </c>
      <c r="P1267" s="25">
        <f>O1267/C1267</f>
        <v>0.70967741935483875</v>
      </c>
    </row>
    <row r="1268" spans="1:16" ht="9.75" customHeight="1">
      <c r="A1268" s="15" t="s">
        <v>152</v>
      </c>
      <c r="B1268" s="15" t="s">
        <v>29</v>
      </c>
      <c r="C1268" s="14"/>
      <c r="D1268" s="17"/>
      <c r="E1268" s="1"/>
      <c r="F1268" s="1"/>
      <c r="G1268" s="1"/>
      <c r="H1268" s="1"/>
      <c r="I1268" s="1"/>
      <c r="J1268" s="1"/>
      <c r="K1268" s="1"/>
      <c r="L1268" s="1"/>
      <c r="M1268" s="18"/>
      <c r="N1268" s="17"/>
      <c r="O1268" s="1"/>
      <c r="P1268" s="19"/>
    </row>
    <row r="1269" spans="1:16" ht="9.75" customHeight="1">
      <c r="A1269" s="14"/>
      <c r="B1269" s="14" t="s">
        <v>31</v>
      </c>
      <c r="C1269" s="30">
        <v>1</v>
      </c>
      <c r="D1269" s="31">
        <v>0</v>
      </c>
      <c r="E1269" s="32">
        <v>0</v>
      </c>
      <c r="F1269" s="32">
        <v>0</v>
      </c>
      <c r="G1269" s="32">
        <v>0</v>
      </c>
      <c r="H1269" s="32">
        <v>0</v>
      </c>
      <c r="I1269" s="32">
        <v>0</v>
      </c>
      <c r="J1269" s="32">
        <v>0</v>
      </c>
      <c r="K1269" s="32">
        <v>0</v>
      </c>
      <c r="L1269" s="32">
        <v>1</v>
      </c>
      <c r="M1269" s="33">
        <v>1</v>
      </c>
      <c r="N1269" s="17">
        <f>MIN(D1269:M1269)</f>
        <v>0</v>
      </c>
      <c r="O1269" s="1">
        <f>C1269-N1269</f>
        <v>1</v>
      </c>
      <c r="P1269" s="19">
        <f>O1269/C1269</f>
        <v>1</v>
      </c>
    </row>
    <row r="1270" spans="1:16" ht="9.75" customHeight="1">
      <c r="A1270" s="14"/>
      <c r="B1270" s="14" t="s">
        <v>34</v>
      </c>
      <c r="C1270" s="30"/>
      <c r="D1270" s="31"/>
      <c r="E1270" s="32"/>
      <c r="F1270" s="32"/>
      <c r="G1270" s="32"/>
      <c r="H1270" s="32"/>
      <c r="I1270" s="32"/>
      <c r="J1270" s="32"/>
      <c r="K1270" s="32"/>
      <c r="L1270" s="32"/>
      <c r="M1270" s="33"/>
      <c r="N1270" s="17"/>
      <c r="O1270" s="1"/>
      <c r="P1270" s="19"/>
    </row>
    <row r="1271" spans="1:16" ht="9.75" customHeight="1">
      <c r="A1271" s="14"/>
      <c r="B1271" s="30" t="s">
        <v>564</v>
      </c>
      <c r="C1271" s="14">
        <v>10</v>
      </c>
      <c r="D1271" s="31">
        <v>6</v>
      </c>
      <c r="E1271" s="32">
        <v>6</v>
      </c>
      <c r="F1271" s="32">
        <v>2</v>
      </c>
      <c r="G1271" s="32">
        <v>0</v>
      </c>
      <c r="H1271" s="32">
        <v>1</v>
      </c>
      <c r="I1271" s="32">
        <v>1</v>
      </c>
      <c r="J1271" s="32">
        <v>3</v>
      </c>
      <c r="K1271" s="32">
        <v>4</v>
      </c>
      <c r="L1271" s="32">
        <v>5</v>
      </c>
      <c r="M1271" s="33">
        <v>5</v>
      </c>
      <c r="N1271" s="17">
        <f>MIN(D1271:M1271)</f>
        <v>0</v>
      </c>
      <c r="O1271" s="1">
        <f>C1271-N1271</f>
        <v>10</v>
      </c>
      <c r="P1271" s="19">
        <f>O1271/C1271</f>
        <v>1</v>
      </c>
    </row>
    <row r="1272" spans="1:16" ht="9.75" customHeight="1">
      <c r="A1272" s="14"/>
      <c r="B1272" s="14" t="s">
        <v>58</v>
      </c>
      <c r="C1272" s="14"/>
      <c r="D1272" s="17"/>
      <c r="E1272" s="1"/>
      <c r="F1272" s="32"/>
      <c r="G1272" s="1"/>
      <c r="H1272" s="1"/>
      <c r="I1272" s="1"/>
      <c r="J1272" s="1"/>
      <c r="K1272" s="1"/>
      <c r="L1272" s="1"/>
      <c r="M1272" s="18"/>
      <c r="N1272" s="17"/>
      <c r="O1272" s="1"/>
      <c r="P1272" s="19"/>
    </row>
    <row r="1273" spans="1:16" ht="9.75" customHeight="1">
      <c r="A1273" s="14"/>
      <c r="B1273" s="14" t="s">
        <v>39</v>
      </c>
      <c r="C1273" s="14">
        <v>3</v>
      </c>
      <c r="D1273" s="31">
        <v>3</v>
      </c>
      <c r="E1273" s="32">
        <v>3</v>
      </c>
      <c r="F1273" s="32">
        <v>3</v>
      </c>
      <c r="G1273" s="32">
        <v>3</v>
      </c>
      <c r="H1273" s="32">
        <v>3</v>
      </c>
      <c r="I1273" s="32">
        <v>3</v>
      </c>
      <c r="J1273" s="32">
        <v>3</v>
      </c>
      <c r="K1273" s="32">
        <v>3</v>
      </c>
      <c r="L1273" s="32">
        <v>3</v>
      </c>
      <c r="M1273" s="33">
        <v>3</v>
      </c>
      <c r="N1273" s="17">
        <f t="shared" ref="N1273:N1274" si="250">MIN(D1273:M1273)</f>
        <v>3</v>
      </c>
      <c r="O1273" s="1">
        <f t="shared" ref="O1273:O1274" si="251">C1273-N1273</f>
        <v>0</v>
      </c>
      <c r="P1273" s="19">
        <f t="shared" ref="P1273:P1274" si="252">O1273/C1273</f>
        <v>0</v>
      </c>
    </row>
    <row r="1274" spans="1:16" ht="9.75" customHeight="1">
      <c r="A1274" s="14"/>
      <c r="B1274" s="14" t="s">
        <v>568</v>
      </c>
      <c r="C1274" s="14">
        <v>1</v>
      </c>
      <c r="D1274" s="31">
        <v>1</v>
      </c>
      <c r="E1274" s="32">
        <v>0</v>
      </c>
      <c r="F1274" s="32">
        <v>0</v>
      </c>
      <c r="G1274" s="32">
        <v>0</v>
      </c>
      <c r="H1274" s="32">
        <v>1</v>
      </c>
      <c r="I1274" s="32">
        <v>1</v>
      </c>
      <c r="J1274" s="32">
        <v>0</v>
      </c>
      <c r="K1274" s="32">
        <v>0</v>
      </c>
      <c r="L1274" s="32">
        <v>1</v>
      </c>
      <c r="M1274" s="33">
        <v>1</v>
      </c>
      <c r="N1274" s="17">
        <f t="shared" si="250"/>
        <v>0</v>
      </c>
      <c r="O1274" s="1">
        <f t="shared" si="251"/>
        <v>1</v>
      </c>
      <c r="P1274" s="19">
        <f t="shared" si="252"/>
        <v>1</v>
      </c>
    </row>
    <row r="1275" spans="1:16" ht="9.75" customHeight="1">
      <c r="A1275" s="14"/>
      <c r="B1275" s="14" t="s">
        <v>61</v>
      </c>
      <c r="C1275" s="14"/>
      <c r="D1275" s="31"/>
      <c r="E1275" s="1"/>
      <c r="F1275" s="1"/>
      <c r="G1275" s="1"/>
      <c r="H1275" s="1"/>
      <c r="I1275" s="1"/>
      <c r="J1275" s="1"/>
      <c r="K1275" s="1"/>
      <c r="L1275" s="1"/>
      <c r="M1275" s="18"/>
      <c r="N1275" s="17"/>
      <c r="O1275" s="1"/>
      <c r="P1275" s="19"/>
    </row>
    <row r="1276" spans="1:16" ht="9.75" customHeight="1">
      <c r="A1276" s="14"/>
      <c r="B1276" s="14" t="s">
        <v>61</v>
      </c>
      <c r="C1276" s="14"/>
      <c r="D1276" s="17"/>
      <c r="E1276" s="1"/>
      <c r="F1276" s="1"/>
      <c r="G1276" s="1"/>
      <c r="H1276" s="1"/>
      <c r="I1276" s="1"/>
      <c r="J1276" s="1"/>
      <c r="K1276" s="1"/>
      <c r="L1276" s="1"/>
      <c r="M1276" s="18"/>
      <c r="N1276" s="17"/>
      <c r="O1276" s="1"/>
      <c r="P1276" s="19"/>
    </row>
    <row r="1277" spans="1:16" ht="9.75" customHeight="1">
      <c r="A1277" s="14"/>
      <c r="B1277" s="14" t="s">
        <v>61</v>
      </c>
      <c r="C1277" s="14"/>
      <c r="D1277" s="17"/>
      <c r="E1277" s="1"/>
      <c r="F1277" s="1"/>
      <c r="G1277" s="1"/>
      <c r="H1277" s="1"/>
      <c r="I1277" s="1"/>
      <c r="J1277" s="1"/>
      <c r="K1277" s="1"/>
      <c r="L1277" s="1"/>
      <c r="M1277" s="18"/>
      <c r="N1277" s="17"/>
      <c r="O1277" s="1"/>
      <c r="P1277" s="19"/>
    </row>
    <row r="1278" spans="1:16" ht="9.75" customHeight="1">
      <c r="A1278" s="14"/>
      <c r="B1278" s="14" t="s">
        <v>61</v>
      </c>
      <c r="C1278" s="14"/>
      <c r="D1278" s="17"/>
      <c r="E1278" s="1"/>
      <c r="F1278" s="1"/>
      <c r="G1278" s="1"/>
      <c r="H1278" s="1"/>
      <c r="I1278" s="1"/>
      <c r="J1278" s="1"/>
      <c r="K1278" s="1"/>
      <c r="L1278" s="1"/>
      <c r="M1278" s="18"/>
      <c r="N1278" s="17"/>
      <c r="O1278" s="1"/>
      <c r="P1278" s="19"/>
    </row>
    <row r="1279" spans="1:16" ht="9.75" customHeight="1">
      <c r="A1279" s="14"/>
      <c r="B1279" s="14" t="s">
        <v>61</v>
      </c>
      <c r="C1279" s="14"/>
      <c r="D1279" s="17"/>
      <c r="E1279" s="1"/>
      <c r="F1279" s="1"/>
      <c r="G1279" s="1"/>
      <c r="H1279" s="1"/>
      <c r="I1279" s="1"/>
      <c r="J1279" s="1"/>
      <c r="K1279" s="1"/>
      <c r="L1279" s="1"/>
      <c r="M1279" s="18"/>
      <c r="N1279" s="17"/>
      <c r="O1279" s="1"/>
      <c r="P1279" s="19"/>
    </row>
    <row r="1280" spans="1:16" ht="9.75" customHeight="1">
      <c r="A1280" s="14"/>
      <c r="B1280" s="14" t="s">
        <v>41</v>
      </c>
      <c r="C1280" s="14"/>
      <c r="D1280" s="17"/>
      <c r="E1280" s="1"/>
      <c r="F1280" s="1"/>
      <c r="G1280" s="1"/>
      <c r="H1280" s="1"/>
      <c r="I1280" s="1"/>
      <c r="J1280" s="1"/>
      <c r="K1280" s="1"/>
      <c r="L1280" s="1"/>
      <c r="M1280" s="18"/>
      <c r="N1280" s="17"/>
      <c r="O1280" s="1"/>
      <c r="P1280" s="19"/>
    </row>
    <row r="1281" spans="1:16" ht="9.75" customHeight="1">
      <c r="A1281" s="14"/>
      <c r="B1281" s="14" t="s">
        <v>42</v>
      </c>
      <c r="C1281" s="14"/>
      <c r="D1281" s="17"/>
      <c r="E1281" s="1"/>
      <c r="F1281" s="1"/>
      <c r="G1281" s="1"/>
      <c r="H1281" s="1"/>
      <c r="I1281" s="1"/>
      <c r="J1281" s="1"/>
      <c r="K1281" s="1"/>
      <c r="L1281" s="1"/>
      <c r="M1281" s="18"/>
      <c r="N1281" s="17"/>
      <c r="O1281" s="1"/>
      <c r="P1281" s="19"/>
    </row>
    <row r="1282" spans="1:16" ht="9.75" customHeight="1">
      <c r="A1282" s="14"/>
      <c r="B1282" s="14" t="s">
        <v>43</v>
      </c>
      <c r="C1282" s="14"/>
      <c r="D1282" s="17"/>
      <c r="E1282" s="1"/>
      <c r="F1282" s="1"/>
      <c r="G1282" s="1"/>
      <c r="H1282" s="1"/>
      <c r="I1282" s="1"/>
      <c r="J1282" s="1"/>
      <c r="K1282" s="1"/>
      <c r="L1282" s="1"/>
      <c r="M1282" s="18"/>
      <c r="N1282" s="17"/>
      <c r="O1282" s="1"/>
      <c r="P1282" s="19"/>
    </row>
    <row r="1283" spans="1:16" ht="9.75" customHeight="1">
      <c r="A1283" s="14"/>
      <c r="B1283" s="14" t="s">
        <v>44</v>
      </c>
      <c r="C1283" s="14"/>
      <c r="D1283" s="17"/>
      <c r="E1283" s="1"/>
      <c r="F1283" s="1"/>
      <c r="G1283" s="1"/>
      <c r="H1283" s="1"/>
      <c r="I1283" s="1"/>
      <c r="J1283" s="1"/>
      <c r="K1283" s="1"/>
      <c r="L1283" s="1"/>
      <c r="M1283" s="18"/>
      <c r="N1283" s="17"/>
      <c r="O1283" s="1"/>
      <c r="P1283" s="19"/>
    </row>
    <row r="1284" spans="1:16" ht="9.75" customHeight="1">
      <c r="A1284" s="20"/>
      <c r="B1284" s="21" t="s">
        <v>45</v>
      </c>
      <c r="C1284" s="21">
        <f t="shared" ref="C1284:M1284" si="253">SUM(C1268:C1283)</f>
        <v>15</v>
      </c>
      <c r="D1284" s="22">
        <f t="shared" si="253"/>
        <v>10</v>
      </c>
      <c r="E1284" s="23">
        <f t="shared" si="253"/>
        <v>9</v>
      </c>
      <c r="F1284" s="23">
        <f t="shared" si="253"/>
        <v>5</v>
      </c>
      <c r="G1284" s="23">
        <f t="shared" si="253"/>
        <v>3</v>
      </c>
      <c r="H1284" s="23">
        <f t="shared" si="253"/>
        <v>5</v>
      </c>
      <c r="I1284" s="23">
        <f t="shared" si="253"/>
        <v>5</v>
      </c>
      <c r="J1284" s="23">
        <f t="shared" si="253"/>
        <v>6</v>
      </c>
      <c r="K1284" s="23">
        <f t="shared" si="253"/>
        <v>7</v>
      </c>
      <c r="L1284" s="23">
        <f t="shared" si="253"/>
        <v>10</v>
      </c>
      <c r="M1284" s="24">
        <f t="shared" si="253"/>
        <v>10</v>
      </c>
      <c r="N1284" s="22">
        <f>MIN(D1284:M1284)</f>
        <v>3</v>
      </c>
      <c r="O1284" s="23">
        <f>C1284-N1284</f>
        <v>12</v>
      </c>
      <c r="P1284" s="25">
        <f>O1284/C1284</f>
        <v>0.8</v>
      </c>
    </row>
    <row r="1285" spans="1:16" ht="9.75" customHeight="1">
      <c r="A1285" s="15" t="s">
        <v>213</v>
      </c>
      <c r="B1285" s="15" t="s">
        <v>29</v>
      </c>
      <c r="C1285" s="15"/>
      <c r="D1285" s="16"/>
      <c r="E1285" s="27"/>
      <c r="F1285" s="27"/>
      <c r="G1285" s="27"/>
      <c r="H1285" s="27"/>
      <c r="I1285" s="27"/>
      <c r="J1285" s="27"/>
      <c r="K1285" s="27"/>
      <c r="L1285" s="27"/>
      <c r="M1285" s="28"/>
      <c r="N1285" s="16"/>
      <c r="O1285" s="27"/>
      <c r="P1285" s="29"/>
    </row>
    <row r="1286" spans="1:16" ht="9.75" customHeight="1">
      <c r="A1286" s="14"/>
      <c r="B1286" s="14" t="s">
        <v>31</v>
      </c>
      <c r="C1286" s="14"/>
      <c r="D1286" s="17"/>
      <c r="E1286" s="1"/>
      <c r="F1286" s="1"/>
      <c r="G1286" s="1"/>
      <c r="H1286" s="1"/>
      <c r="I1286" s="1"/>
      <c r="J1286" s="1"/>
      <c r="K1286" s="1"/>
      <c r="L1286" s="1"/>
      <c r="M1286" s="18"/>
      <c r="N1286" s="17"/>
      <c r="O1286" s="1"/>
      <c r="P1286" s="19"/>
    </row>
    <row r="1287" spans="1:16" ht="9.75" customHeight="1">
      <c r="A1287" s="14"/>
      <c r="B1287" s="14" t="s">
        <v>34</v>
      </c>
      <c r="C1287" s="30">
        <v>83</v>
      </c>
      <c r="D1287" s="31">
        <v>0</v>
      </c>
      <c r="E1287" s="32">
        <v>0</v>
      </c>
      <c r="F1287" s="32">
        <v>0</v>
      </c>
      <c r="G1287" s="32">
        <v>0</v>
      </c>
      <c r="H1287" s="32">
        <v>0</v>
      </c>
      <c r="I1287" s="32">
        <v>0</v>
      </c>
      <c r="J1287" s="32">
        <v>0</v>
      </c>
      <c r="K1287" s="32">
        <v>0</v>
      </c>
      <c r="L1287" s="32">
        <v>0</v>
      </c>
      <c r="M1287" s="33">
        <v>0</v>
      </c>
      <c r="N1287" s="17">
        <f t="shared" ref="N1287:N1288" si="254">MIN(D1287:M1287)</f>
        <v>0</v>
      </c>
      <c r="O1287" s="1">
        <f t="shared" ref="O1287:O1288" si="255">C1287-N1287</f>
        <v>83</v>
      </c>
      <c r="P1287" s="19">
        <f t="shared" ref="P1287:P1288" si="256">O1287/C1287</f>
        <v>1</v>
      </c>
    </row>
    <row r="1288" spans="1:16" ht="9.75" customHeight="1">
      <c r="A1288" s="14"/>
      <c r="B1288" s="30" t="s">
        <v>564</v>
      </c>
      <c r="C1288" s="14">
        <v>2</v>
      </c>
      <c r="D1288" s="31">
        <v>1</v>
      </c>
      <c r="E1288" s="32">
        <v>1</v>
      </c>
      <c r="F1288" s="32">
        <v>2</v>
      </c>
      <c r="G1288" s="32">
        <v>2</v>
      </c>
      <c r="H1288" s="32">
        <v>1</v>
      </c>
      <c r="I1288" s="32">
        <v>1</v>
      </c>
      <c r="J1288" s="32">
        <v>1</v>
      </c>
      <c r="K1288" s="32">
        <v>1</v>
      </c>
      <c r="L1288" s="32">
        <v>1</v>
      </c>
      <c r="M1288" s="33">
        <v>1</v>
      </c>
      <c r="N1288" s="17">
        <f t="shared" si="254"/>
        <v>1</v>
      </c>
      <c r="O1288" s="1">
        <f t="shared" si="255"/>
        <v>1</v>
      </c>
      <c r="P1288" s="19">
        <f t="shared" si="256"/>
        <v>0.5</v>
      </c>
    </row>
    <row r="1289" spans="1:16" ht="9.75" customHeight="1">
      <c r="A1289" s="14"/>
      <c r="B1289" s="14" t="s">
        <v>58</v>
      </c>
      <c r="C1289" s="14"/>
      <c r="D1289" s="17"/>
      <c r="E1289" s="1"/>
      <c r="F1289" s="1"/>
      <c r="G1289" s="1"/>
      <c r="H1289" s="1"/>
      <c r="I1289" s="1"/>
      <c r="J1289" s="1"/>
      <c r="K1289" s="1"/>
      <c r="L1289" s="1"/>
      <c r="M1289" s="18"/>
      <c r="N1289" s="17"/>
      <c r="O1289" s="1"/>
      <c r="P1289" s="19"/>
    </row>
    <row r="1290" spans="1:16" ht="9.75" customHeight="1">
      <c r="A1290" s="14"/>
      <c r="B1290" s="14" t="s">
        <v>39</v>
      </c>
      <c r="C1290" s="30">
        <v>2</v>
      </c>
      <c r="D1290" s="31">
        <v>2</v>
      </c>
      <c r="E1290" s="32">
        <v>2</v>
      </c>
      <c r="F1290" s="32">
        <v>2</v>
      </c>
      <c r="G1290" s="32">
        <v>2</v>
      </c>
      <c r="H1290" s="32">
        <v>2</v>
      </c>
      <c r="I1290" s="32">
        <v>2</v>
      </c>
      <c r="J1290" s="32">
        <v>2</v>
      </c>
      <c r="K1290" s="32">
        <v>2</v>
      </c>
      <c r="L1290" s="32">
        <v>2</v>
      </c>
      <c r="M1290" s="33">
        <v>2</v>
      </c>
      <c r="N1290" s="17">
        <f t="shared" ref="N1290:N1291" si="257">MIN(D1290:M1290)</f>
        <v>2</v>
      </c>
      <c r="O1290" s="1">
        <f t="shared" ref="O1290:O1291" si="258">C1290-N1290</f>
        <v>0</v>
      </c>
      <c r="P1290" s="19">
        <f t="shared" ref="P1290:P1291" si="259">O1290/C1290</f>
        <v>0</v>
      </c>
    </row>
    <row r="1291" spans="1:16" ht="9.75" customHeight="1">
      <c r="A1291" s="14"/>
      <c r="B1291" s="14" t="s">
        <v>119</v>
      </c>
      <c r="C1291" s="14">
        <v>9</v>
      </c>
      <c r="D1291" s="31">
        <v>6</v>
      </c>
      <c r="E1291" s="32">
        <v>7</v>
      </c>
      <c r="F1291" s="32">
        <v>6</v>
      </c>
      <c r="G1291" s="32">
        <v>1</v>
      </c>
      <c r="H1291" s="32">
        <v>2</v>
      </c>
      <c r="I1291" s="32">
        <v>3</v>
      </c>
      <c r="J1291" s="32">
        <v>0</v>
      </c>
      <c r="K1291" s="32">
        <v>0</v>
      </c>
      <c r="L1291" s="32">
        <v>2</v>
      </c>
      <c r="M1291" s="33">
        <v>2</v>
      </c>
      <c r="N1291" s="17">
        <f t="shared" si="257"/>
        <v>0</v>
      </c>
      <c r="O1291" s="1">
        <f t="shared" si="258"/>
        <v>9</v>
      </c>
      <c r="P1291" s="19">
        <f t="shared" si="259"/>
        <v>1</v>
      </c>
    </row>
    <row r="1292" spans="1:16" ht="9.75" customHeight="1">
      <c r="A1292" s="14"/>
      <c r="B1292" s="14" t="s">
        <v>61</v>
      </c>
      <c r="C1292" s="14"/>
      <c r="D1292" s="17"/>
      <c r="E1292" s="1"/>
      <c r="F1292" s="1"/>
      <c r="G1292" s="1"/>
      <c r="H1292" s="1"/>
      <c r="I1292" s="1"/>
      <c r="J1292" s="1"/>
      <c r="K1292" s="1"/>
      <c r="L1292" s="1"/>
      <c r="M1292" s="18"/>
      <c r="N1292" s="17"/>
      <c r="O1292" s="1"/>
      <c r="P1292" s="19"/>
    </row>
    <row r="1293" spans="1:16" ht="9.75" customHeight="1">
      <c r="A1293" s="14"/>
      <c r="B1293" s="14" t="s">
        <v>61</v>
      </c>
      <c r="C1293" s="14"/>
      <c r="D1293" s="17"/>
      <c r="E1293" s="1"/>
      <c r="F1293" s="1"/>
      <c r="G1293" s="1"/>
      <c r="H1293" s="1"/>
      <c r="I1293" s="1"/>
      <c r="J1293" s="1"/>
      <c r="K1293" s="1"/>
      <c r="L1293" s="1"/>
      <c r="M1293" s="18"/>
      <c r="N1293" s="17"/>
      <c r="O1293" s="1"/>
      <c r="P1293" s="19"/>
    </row>
    <row r="1294" spans="1:16" ht="9.75" customHeight="1">
      <c r="A1294" s="14"/>
      <c r="B1294" s="14" t="s">
        <v>61</v>
      </c>
      <c r="C1294" s="14"/>
      <c r="D1294" s="17"/>
      <c r="E1294" s="1"/>
      <c r="F1294" s="1"/>
      <c r="G1294" s="1"/>
      <c r="H1294" s="1"/>
      <c r="I1294" s="1"/>
      <c r="J1294" s="1"/>
      <c r="K1294" s="1"/>
      <c r="L1294" s="1"/>
      <c r="M1294" s="18"/>
      <c r="N1294" s="17"/>
      <c r="O1294" s="1"/>
      <c r="P1294" s="19"/>
    </row>
    <row r="1295" spans="1:16" ht="9.75" customHeight="1">
      <c r="A1295" s="14"/>
      <c r="B1295" s="14" t="s">
        <v>61</v>
      </c>
      <c r="C1295" s="14"/>
      <c r="D1295" s="17"/>
      <c r="E1295" s="1"/>
      <c r="F1295" s="1"/>
      <c r="G1295" s="1"/>
      <c r="H1295" s="1"/>
      <c r="I1295" s="1"/>
      <c r="J1295" s="1"/>
      <c r="K1295" s="1"/>
      <c r="L1295" s="1"/>
      <c r="M1295" s="18"/>
      <c r="N1295" s="17"/>
      <c r="O1295" s="1"/>
      <c r="P1295" s="19"/>
    </row>
    <row r="1296" spans="1:16" ht="9.75" customHeight="1">
      <c r="A1296" s="14"/>
      <c r="B1296" s="14" t="s">
        <v>61</v>
      </c>
      <c r="C1296" s="14"/>
      <c r="D1296" s="17"/>
      <c r="E1296" s="1"/>
      <c r="F1296" s="1"/>
      <c r="G1296" s="1"/>
      <c r="H1296" s="1"/>
      <c r="I1296" s="1"/>
      <c r="J1296" s="1"/>
      <c r="K1296" s="1"/>
      <c r="L1296" s="1"/>
      <c r="M1296" s="18"/>
      <c r="N1296" s="17"/>
      <c r="O1296" s="1"/>
      <c r="P1296" s="19"/>
    </row>
    <row r="1297" spans="1:16" ht="9.75" customHeight="1">
      <c r="A1297" s="14"/>
      <c r="B1297" s="14" t="s">
        <v>41</v>
      </c>
      <c r="C1297" s="14">
        <v>1</v>
      </c>
      <c r="D1297" s="31">
        <v>0</v>
      </c>
      <c r="E1297" s="32">
        <v>0</v>
      </c>
      <c r="F1297" s="32">
        <v>0</v>
      </c>
      <c r="G1297" s="32">
        <v>0</v>
      </c>
      <c r="H1297" s="32">
        <v>0</v>
      </c>
      <c r="I1297" s="32">
        <v>0</v>
      </c>
      <c r="J1297" s="32">
        <v>0</v>
      </c>
      <c r="K1297" s="32">
        <v>0</v>
      </c>
      <c r="L1297" s="32">
        <v>0</v>
      </c>
      <c r="M1297" s="33">
        <v>0</v>
      </c>
      <c r="N1297" s="17">
        <f>MIN(D1297:M1297)</f>
        <v>0</v>
      </c>
      <c r="O1297" s="1">
        <f>C1297-N1297</f>
        <v>1</v>
      </c>
      <c r="P1297" s="19">
        <f>O1297/C1297</f>
        <v>1</v>
      </c>
    </row>
    <row r="1298" spans="1:16" ht="9.75" customHeight="1">
      <c r="A1298" s="14"/>
      <c r="B1298" s="14" t="s">
        <v>42</v>
      </c>
      <c r="C1298" s="14"/>
      <c r="D1298" s="17"/>
      <c r="E1298" s="1"/>
      <c r="F1298" s="1"/>
      <c r="G1298" s="1"/>
      <c r="H1298" s="1"/>
      <c r="I1298" s="1"/>
      <c r="J1298" s="1"/>
      <c r="K1298" s="1"/>
      <c r="L1298" s="1"/>
      <c r="M1298" s="18"/>
      <c r="N1298" s="17"/>
      <c r="O1298" s="1"/>
      <c r="P1298" s="19"/>
    </row>
    <row r="1299" spans="1:16" ht="9.75" customHeight="1">
      <c r="A1299" s="14"/>
      <c r="B1299" s="14" t="s">
        <v>43</v>
      </c>
      <c r="C1299" s="14"/>
      <c r="D1299" s="17"/>
      <c r="E1299" s="1"/>
      <c r="F1299" s="1"/>
      <c r="G1299" s="1"/>
      <c r="H1299" s="1"/>
      <c r="I1299" s="1"/>
      <c r="J1299" s="1"/>
      <c r="K1299" s="1"/>
      <c r="L1299" s="1"/>
      <c r="M1299" s="18"/>
      <c r="N1299" s="17"/>
      <c r="O1299" s="1"/>
      <c r="P1299" s="19"/>
    </row>
    <row r="1300" spans="1:16" ht="9.75" customHeight="1">
      <c r="A1300" s="14"/>
      <c r="B1300" s="14" t="s">
        <v>44</v>
      </c>
      <c r="C1300" s="14"/>
      <c r="D1300" s="17"/>
      <c r="E1300" s="1"/>
      <c r="F1300" s="1"/>
      <c r="G1300" s="1"/>
      <c r="H1300" s="1"/>
      <c r="I1300" s="1"/>
      <c r="J1300" s="1"/>
      <c r="K1300" s="1"/>
      <c r="L1300" s="1"/>
      <c r="M1300" s="18"/>
      <c r="N1300" s="17"/>
      <c r="O1300" s="1"/>
      <c r="P1300" s="19"/>
    </row>
    <row r="1301" spans="1:16" ht="9.75" customHeight="1">
      <c r="A1301" s="20"/>
      <c r="B1301" s="21" t="s">
        <v>45</v>
      </c>
      <c r="C1301" s="21">
        <f t="shared" ref="C1301:M1301" si="260">SUM(C1285:C1300)</f>
        <v>97</v>
      </c>
      <c r="D1301" s="22">
        <f t="shared" si="260"/>
        <v>9</v>
      </c>
      <c r="E1301" s="23">
        <f t="shared" si="260"/>
        <v>10</v>
      </c>
      <c r="F1301" s="23">
        <f t="shared" si="260"/>
        <v>10</v>
      </c>
      <c r="G1301" s="23">
        <f t="shared" si="260"/>
        <v>5</v>
      </c>
      <c r="H1301" s="23">
        <f t="shared" si="260"/>
        <v>5</v>
      </c>
      <c r="I1301" s="23">
        <f t="shared" si="260"/>
        <v>6</v>
      </c>
      <c r="J1301" s="23">
        <f t="shared" si="260"/>
        <v>3</v>
      </c>
      <c r="K1301" s="23">
        <f t="shared" si="260"/>
        <v>3</v>
      </c>
      <c r="L1301" s="23">
        <f t="shared" si="260"/>
        <v>5</v>
      </c>
      <c r="M1301" s="24">
        <f t="shared" si="260"/>
        <v>5</v>
      </c>
      <c r="N1301" s="22">
        <f t="shared" ref="N1301:N1302" si="261">MIN(D1301:M1301)</f>
        <v>3</v>
      </c>
      <c r="O1301" s="23">
        <f t="shared" ref="O1301:O1302" si="262">C1301-N1301</f>
        <v>94</v>
      </c>
      <c r="P1301" s="25">
        <f t="shared" ref="P1301:P1302" si="263">O1301/C1301</f>
        <v>0.96907216494845361</v>
      </c>
    </row>
    <row r="1302" spans="1:16" ht="9.75" customHeight="1">
      <c r="A1302" s="15" t="s">
        <v>225</v>
      </c>
      <c r="B1302" s="15" t="s">
        <v>29</v>
      </c>
      <c r="C1302" s="15">
        <v>4</v>
      </c>
      <c r="D1302" s="69">
        <v>3</v>
      </c>
      <c r="E1302" s="70">
        <v>3</v>
      </c>
      <c r="F1302" s="70">
        <v>3</v>
      </c>
      <c r="G1302" s="70">
        <v>0</v>
      </c>
      <c r="H1302" s="70">
        <v>0</v>
      </c>
      <c r="I1302" s="70">
        <v>1</v>
      </c>
      <c r="J1302" s="70">
        <v>1</v>
      </c>
      <c r="K1302" s="70">
        <v>1</v>
      </c>
      <c r="L1302" s="70">
        <v>1</v>
      </c>
      <c r="M1302" s="71">
        <v>1</v>
      </c>
      <c r="N1302" s="16">
        <f t="shared" si="261"/>
        <v>0</v>
      </c>
      <c r="O1302" s="27">
        <f t="shared" si="262"/>
        <v>4</v>
      </c>
      <c r="P1302" s="29">
        <f t="shared" si="263"/>
        <v>1</v>
      </c>
    </row>
    <row r="1303" spans="1:16" ht="9.75" customHeight="1">
      <c r="A1303" s="14"/>
      <c r="B1303" s="14" t="s">
        <v>31</v>
      </c>
      <c r="C1303" s="14"/>
      <c r="D1303" s="17"/>
      <c r="E1303" s="1"/>
      <c r="F1303" s="1"/>
      <c r="G1303" s="1"/>
      <c r="H1303" s="1"/>
      <c r="I1303" s="1"/>
      <c r="J1303" s="1"/>
      <c r="K1303" s="1"/>
      <c r="L1303" s="1"/>
      <c r="M1303" s="18"/>
      <c r="N1303" s="17"/>
      <c r="O1303" s="1"/>
      <c r="P1303" s="19"/>
    </row>
    <row r="1304" spans="1:16" ht="9.75" customHeight="1">
      <c r="A1304" s="14"/>
      <c r="B1304" s="14" t="s">
        <v>34</v>
      </c>
      <c r="C1304" s="14"/>
      <c r="D1304" s="17"/>
      <c r="E1304" s="1"/>
      <c r="F1304" s="1"/>
      <c r="G1304" s="1"/>
      <c r="H1304" s="1"/>
      <c r="I1304" s="1"/>
      <c r="J1304" s="1"/>
      <c r="K1304" s="1"/>
      <c r="L1304" s="1"/>
      <c r="M1304" s="18"/>
      <c r="N1304" s="17"/>
      <c r="O1304" s="1"/>
      <c r="P1304" s="19"/>
    </row>
    <row r="1305" spans="1:16" ht="9.75" customHeight="1">
      <c r="A1305" s="14"/>
      <c r="B1305" s="30" t="s">
        <v>58</v>
      </c>
      <c r="C1305" s="14">
        <v>3</v>
      </c>
      <c r="D1305" s="31">
        <v>2</v>
      </c>
      <c r="E1305" s="32">
        <v>2</v>
      </c>
      <c r="F1305" s="32">
        <v>2</v>
      </c>
      <c r="G1305" s="32">
        <v>2</v>
      </c>
      <c r="H1305" s="32">
        <v>2</v>
      </c>
      <c r="I1305" s="32">
        <v>2</v>
      </c>
      <c r="J1305" s="32">
        <v>3</v>
      </c>
      <c r="K1305" s="32">
        <v>2</v>
      </c>
      <c r="L1305" s="32">
        <v>2</v>
      </c>
      <c r="M1305" s="33">
        <v>2</v>
      </c>
      <c r="N1305" s="17">
        <f>MIN(D1305:M1305)</f>
        <v>2</v>
      </c>
      <c r="O1305" s="1">
        <f>C1305-N1305</f>
        <v>1</v>
      </c>
      <c r="P1305" s="19">
        <f>O1305/C1305</f>
        <v>0.33333333333333331</v>
      </c>
    </row>
    <row r="1306" spans="1:16" ht="9.75" customHeight="1">
      <c r="A1306" s="14"/>
      <c r="B1306" s="14" t="s">
        <v>58</v>
      </c>
      <c r="C1306" s="14"/>
      <c r="D1306" s="17"/>
      <c r="E1306" s="1"/>
      <c r="F1306" s="1"/>
      <c r="G1306" s="1"/>
      <c r="H1306" s="1"/>
      <c r="I1306" s="1"/>
      <c r="J1306" s="1"/>
      <c r="K1306" s="1"/>
      <c r="L1306" s="1"/>
      <c r="M1306" s="18"/>
      <c r="N1306" s="17"/>
      <c r="O1306" s="1"/>
      <c r="P1306" s="19"/>
    </row>
    <row r="1307" spans="1:16" ht="9.75" customHeight="1">
      <c r="A1307" s="14"/>
      <c r="B1307" s="14" t="s">
        <v>39</v>
      </c>
      <c r="C1307" s="14">
        <v>4</v>
      </c>
      <c r="D1307" s="31">
        <v>1</v>
      </c>
      <c r="E1307" s="32">
        <v>1</v>
      </c>
      <c r="F1307" s="32">
        <v>1</v>
      </c>
      <c r="G1307" s="32">
        <v>1</v>
      </c>
      <c r="H1307" s="32">
        <v>1</v>
      </c>
      <c r="I1307" s="32">
        <v>1</v>
      </c>
      <c r="J1307" s="32">
        <v>2</v>
      </c>
      <c r="K1307" s="32">
        <v>1</v>
      </c>
      <c r="L1307" s="32">
        <v>1</v>
      </c>
      <c r="M1307" s="33">
        <v>1</v>
      </c>
      <c r="N1307" s="17">
        <f>MIN(D1307:M1307)</f>
        <v>1</v>
      </c>
      <c r="O1307" s="1">
        <f>C1307-N1307</f>
        <v>3</v>
      </c>
      <c r="P1307" s="19">
        <f>O1307/C1307</f>
        <v>0.75</v>
      </c>
    </row>
    <row r="1308" spans="1:16" ht="9.75" customHeight="1">
      <c r="A1308" s="14"/>
      <c r="B1308" s="14" t="s">
        <v>61</v>
      </c>
      <c r="C1308" s="14"/>
      <c r="D1308" s="17"/>
      <c r="E1308" s="1"/>
      <c r="F1308" s="1"/>
      <c r="G1308" s="1"/>
      <c r="H1308" s="1"/>
      <c r="I1308" s="1"/>
      <c r="J1308" s="1"/>
      <c r="K1308" s="1"/>
      <c r="L1308" s="1"/>
      <c r="M1308" s="18"/>
      <c r="N1308" s="17"/>
      <c r="O1308" s="1"/>
      <c r="P1308" s="19"/>
    </row>
    <row r="1309" spans="1:16" ht="9.75" customHeight="1">
      <c r="A1309" s="14"/>
      <c r="B1309" s="14" t="s">
        <v>61</v>
      </c>
      <c r="C1309" s="14"/>
      <c r="D1309" s="17"/>
      <c r="E1309" s="1"/>
      <c r="F1309" s="1"/>
      <c r="G1309" s="1"/>
      <c r="H1309" s="1"/>
      <c r="I1309" s="1"/>
      <c r="J1309" s="1"/>
      <c r="K1309" s="1"/>
      <c r="L1309" s="1"/>
      <c r="M1309" s="18"/>
      <c r="N1309" s="17"/>
      <c r="O1309" s="1"/>
      <c r="P1309" s="19"/>
    </row>
    <row r="1310" spans="1:16" ht="9.75" customHeight="1">
      <c r="A1310" s="14"/>
      <c r="B1310" s="14" t="s">
        <v>61</v>
      </c>
      <c r="C1310" s="14"/>
      <c r="D1310" s="17"/>
      <c r="E1310" s="1"/>
      <c r="F1310" s="1"/>
      <c r="G1310" s="1"/>
      <c r="H1310" s="1"/>
      <c r="I1310" s="1"/>
      <c r="J1310" s="1"/>
      <c r="K1310" s="1"/>
      <c r="L1310" s="1"/>
      <c r="M1310" s="18"/>
      <c r="N1310" s="17"/>
      <c r="O1310" s="1"/>
      <c r="P1310" s="19"/>
    </row>
    <row r="1311" spans="1:16" ht="9.75" customHeight="1">
      <c r="A1311" s="14"/>
      <c r="B1311" s="14" t="s">
        <v>61</v>
      </c>
      <c r="C1311" s="14"/>
      <c r="D1311" s="17"/>
      <c r="E1311" s="1"/>
      <c r="F1311" s="1"/>
      <c r="G1311" s="1"/>
      <c r="H1311" s="1"/>
      <c r="I1311" s="1"/>
      <c r="J1311" s="1"/>
      <c r="K1311" s="1"/>
      <c r="L1311" s="1"/>
      <c r="M1311" s="18"/>
      <c r="N1311" s="17"/>
      <c r="O1311" s="1"/>
      <c r="P1311" s="19"/>
    </row>
    <row r="1312" spans="1:16" ht="9.75" customHeight="1">
      <c r="A1312" s="14"/>
      <c r="B1312" s="14" t="s">
        <v>61</v>
      </c>
      <c r="C1312" s="14"/>
      <c r="D1312" s="17"/>
      <c r="E1312" s="1"/>
      <c r="F1312" s="1"/>
      <c r="G1312" s="1"/>
      <c r="H1312" s="1"/>
      <c r="I1312" s="1"/>
      <c r="J1312" s="1"/>
      <c r="K1312" s="1"/>
      <c r="L1312" s="1"/>
      <c r="M1312" s="18"/>
      <c r="N1312" s="17"/>
      <c r="O1312" s="1"/>
      <c r="P1312" s="19"/>
    </row>
    <row r="1313" spans="1:16" ht="9.75" customHeight="1">
      <c r="A1313" s="14"/>
      <c r="B1313" s="14" t="s">
        <v>61</v>
      </c>
      <c r="C1313" s="14"/>
      <c r="D1313" s="17"/>
      <c r="E1313" s="1"/>
      <c r="F1313" s="1"/>
      <c r="G1313" s="1"/>
      <c r="H1313" s="1"/>
      <c r="I1313" s="1"/>
      <c r="J1313" s="1"/>
      <c r="K1313" s="1"/>
      <c r="L1313" s="1"/>
      <c r="M1313" s="18"/>
      <c r="N1313" s="17"/>
      <c r="O1313" s="1"/>
      <c r="P1313" s="19"/>
    </row>
    <row r="1314" spans="1:16" ht="9.75" customHeight="1">
      <c r="A1314" s="14"/>
      <c r="B1314" s="14" t="s">
        <v>41</v>
      </c>
      <c r="C1314" s="14">
        <v>3</v>
      </c>
      <c r="D1314" s="31">
        <v>1</v>
      </c>
      <c r="E1314" s="32">
        <v>1</v>
      </c>
      <c r="F1314" s="32">
        <v>1</v>
      </c>
      <c r="G1314" s="32">
        <v>1</v>
      </c>
      <c r="H1314" s="32">
        <v>1</v>
      </c>
      <c r="I1314" s="32">
        <v>1</v>
      </c>
      <c r="J1314" s="32">
        <v>0</v>
      </c>
      <c r="K1314" s="32">
        <v>0</v>
      </c>
      <c r="L1314" s="32">
        <v>0</v>
      </c>
      <c r="M1314" s="33">
        <v>0</v>
      </c>
      <c r="N1314" s="17">
        <f>MIN(D1314:M1314)</f>
        <v>0</v>
      </c>
      <c r="O1314" s="1">
        <f>C1314-N1314</f>
        <v>3</v>
      </c>
      <c r="P1314" s="19">
        <f>O1314/C1314</f>
        <v>1</v>
      </c>
    </row>
    <row r="1315" spans="1:16" ht="9.75" customHeight="1">
      <c r="A1315" s="14"/>
      <c r="B1315" s="14" t="s">
        <v>42</v>
      </c>
      <c r="C1315" s="14"/>
      <c r="D1315" s="17"/>
      <c r="E1315" s="1"/>
      <c r="F1315" s="1"/>
      <c r="G1315" s="1"/>
      <c r="H1315" s="1"/>
      <c r="I1315" s="1"/>
      <c r="J1315" s="1"/>
      <c r="K1315" s="1"/>
      <c r="L1315" s="1"/>
      <c r="M1315" s="18"/>
      <c r="N1315" s="17"/>
      <c r="O1315" s="1"/>
      <c r="P1315" s="19"/>
    </row>
    <row r="1316" spans="1:16" ht="9.75" customHeight="1">
      <c r="A1316" s="14"/>
      <c r="B1316" s="14" t="s">
        <v>43</v>
      </c>
      <c r="C1316" s="14">
        <v>2</v>
      </c>
      <c r="D1316" s="31">
        <v>2</v>
      </c>
      <c r="E1316" s="32">
        <v>2</v>
      </c>
      <c r="F1316" s="32">
        <v>2</v>
      </c>
      <c r="G1316" s="32">
        <v>1</v>
      </c>
      <c r="H1316" s="32">
        <v>2</v>
      </c>
      <c r="I1316" s="32">
        <v>2</v>
      </c>
      <c r="J1316" s="32">
        <v>0</v>
      </c>
      <c r="K1316" s="32">
        <v>0</v>
      </c>
      <c r="L1316" s="32">
        <v>0</v>
      </c>
      <c r="M1316" s="33">
        <v>2</v>
      </c>
      <c r="N1316" s="17">
        <f t="shared" ref="N1316:N1318" si="264">MIN(D1316:M1316)</f>
        <v>0</v>
      </c>
      <c r="O1316" s="1">
        <f t="shared" ref="O1316:O1318" si="265">C1316-N1316</f>
        <v>2</v>
      </c>
      <c r="P1316" s="19">
        <f t="shared" ref="P1316:P1318" si="266">O1316/C1316</f>
        <v>1</v>
      </c>
    </row>
    <row r="1317" spans="1:16" ht="9.75" customHeight="1">
      <c r="A1317" s="14"/>
      <c r="B1317" s="14" t="s">
        <v>44</v>
      </c>
      <c r="C1317" s="14">
        <v>8</v>
      </c>
      <c r="D1317" s="31">
        <v>7</v>
      </c>
      <c r="E1317" s="32">
        <v>5</v>
      </c>
      <c r="F1317" s="32">
        <v>7</v>
      </c>
      <c r="G1317" s="32">
        <v>6</v>
      </c>
      <c r="H1317" s="32">
        <v>6</v>
      </c>
      <c r="I1317" s="32">
        <v>5</v>
      </c>
      <c r="J1317" s="32">
        <v>2</v>
      </c>
      <c r="K1317" s="32">
        <v>2</v>
      </c>
      <c r="L1317" s="32">
        <v>2</v>
      </c>
      <c r="M1317" s="33">
        <v>2</v>
      </c>
      <c r="N1317" s="17">
        <f t="shared" si="264"/>
        <v>2</v>
      </c>
      <c r="O1317" s="1">
        <f t="shared" si="265"/>
        <v>6</v>
      </c>
      <c r="P1317" s="19">
        <f t="shared" si="266"/>
        <v>0.75</v>
      </c>
    </row>
    <row r="1318" spans="1:16" ht="9.75" customHeight="1">
      <c r="A1318" s="20"/>
      <c r="B1318" s="21" t="s">
        <v>45</v>
      </c>
      <c r="C1318" s="21">
        <f t="shared" ref="C1318:M1318" si="267">SUM(C1302:C1317)</f>
        <v>24</v>
      </c>
      <c r="D1318" s="22">
        <f t="shared" si="267"/>
        <v>16</v>
      </c>
      <c r="E1318" s="23">
        <f t="shared" si="267"/>
        <v>14</v>
      </c>
      <c r="F1318" s="23">
        <f t="shared" si="267"/>
        <v>16</v>
      </c>
      <c r="G1318" s="23">
        <f t="shared" si="267"/>
        <v>11</v>
      </c>
      <c r="H1318" s="23">
        <f t="shared" si="267"/>
        <v>12</v>
      </c>
      <c r="I1318" s="23">
        <f t="shared" si="267"/>
        <v>12</v>
      </c>
      <c r="J1318" s="23">
        <f t="shared" si="267"/>
        <v>8</v>
      </c>
      <c r="K1318" s="23">
        <f t="shared" si="267"/>
        <v>6</v>
      </c>
      <c r="L1318" s="23">
        <f t="shared" si="267"/>
        <v>6</v>
      </c>
      <c r="M1318" s="24">
        <f t="shared" si="267"/>
        <v>8</v>
      </c>
      <c r="N1318" s="22">
        <f t="shared" si="264"/>
        <v>6</v>
      </c>
      <c r="O1318" s="23">
        <f t="shared" si="265"/>
        <v>18</v>
      </c>
      <c r="P1318" s="25">
        <f t="shared" si="266"/>
        <v>0.75</v>
      </c>
    </row>
    <row r="1319" spans="1:16" ht="9.75" customHeight="1">
      <c r="A1319" s="15" t="s">
        <v>236</v>
      </c>
      <c r="B1319" s="15" t="s">
        <v>29</v>
      </c>
      <c r="C1319" s="15"/>
      <c r="D1319" s="16"/>
      <c r="E1319" s="27"/>
      <c r="F1319" s="27"/>
      <c r="G1319" s="27"/>
      <c r="H1319" s="27"/>
      <c r="I1319" s="27"/>
      <c r="J1319" s="27"/>
      <c r="K1319" s="27"/>
      <c r="L1319" s="27"/>
      <c r="M1319" s="28"/>
      <c r="N1319" s="16"/>
      <c r="O1319" s="27"/>
      <c r="P1319" s="29"/>
    </row>
    <row r="1320" spans="1:16" ht="9.75" customHeight="1">
      <c r="A1320" s="30" t="s">
        <v>569</v>
      </c>
      <c r="B1320" s="14" t="s">
        <v>31</v>
      </c>
      <c r="C1320" s="14"/>
      <c r="D1320" s="17"/>
      <c r="E1320" s="1"/>
      <c r="F1320" s="1"/>
      <c r="G1320" s="1"/>
      <c r="H1320" s="1"/>
      <c r="I1320" s="1"/>
      <c r="J1320" s="1"/>
      <c r="K1320" s="1"/>
      <c r="L1320" s="1"/>
      <c r="M1320" s="18"/>
      <c r="N1320" s="17"/>
      <c r="O1320" s="1"/>
      <c r="P1320" s="19"/>
    </row>
    <row r="1321" spans="1:16" ht="9.75" customHeight="1">
      <c r="A1321" s="30" t="s">
        <v>570</v>
      </c>
      <c r="B1321" s="14" t="s">
        <v>34</v>
      </c>
      <c r="C1321" s="14"/>
      <c r="D1321" s="17"/>
      <c r="E1321" s="1"/>
      <c r="F1321" s="1"/>
      <c r="G1321" s="1"/>
      <c r="H1321" s="1"/>
      <c r="I1321" s="1"/>
      <c r="J1321" s="1"/>
      <c r="K1321" s="1"/>
      <c r="L1321" s="1"/>
      <c r="M1321" s="18"/>
      <c r="N1321" s="17"/>
      <c r="O1321" s="1"/>
      <c r="P1321" s="19"/>
    </row>
    <row r="1322" spans="1:16" ht="9.75" customHeight="1">
      <c r="A1322" s="30" t="s">
        <v>571</v>
      </c>
      <c r="B1322" s="14" t="s">
        <v>58</v>
      </c>
      <c r="C1322" s="14"/>
      <c r="D1322" s="17"/>
      <c r="E1322" s="1"/>
      <c r="F1322" s="1"/>
      <c r="G1322" s="1"/>
      <c r="H1322" s="1"/>
      <c r="I1322" s="1"/>
      <c r="J1322" s="1"/>
      <c r="K1322" s="1"/>
      <c r="L1322" s="1"/>
      <c r="M1322" s="18"/>
      <c r="N1322" s="17"/>
      <c r="O1322" s="1"/>
      <c r="P1322" s="19"/>
    </row>
    <row r="1323" spans="1:16" ht="9.75" customHeight="1">
      <c r="A1323" s="14"/>
      <c r="B1323" s="14" t="s">
        <v>58</v>
      </c>
      <c r="C1323" s="14"/>
      <c r="D1323" s="17"/>
      <c r="E1323" s="1"/>
      <c r="F1323" s="1"/>
      <c r="G1323" s="1"/>
      <c r="H1323" s="1"/>
      <c r="I1323" s="1"/>
      <c r="J1323" s="1"/>
      <c r="K1323" s="1"/>
      <c r="L1323" s="1"/>
      <c r="M1323" s="18"/>
      <c r="N1323" s="17"/>
      <c r="O1323" s="1"/>
      <c r="P1323" s="19"/>
    </row>
    <row r="1324" spans="1:16" ht="9.75" customHeight="1">
      <c r="A1324" s="14"/>
      <c r="B1324" s="14" t="s">
        <v>39</v>
      </c>
      <c r="C1324" s="14"/>
      <c r="D1324" s="17"/>
      <c r="E1324" s="1"/>
      <c r="F1324" s="1"/>
      <c r="G1324" s="1"/>
      <c r="H1324" s="1"/>
      <c r="I1324" s="1"/>
      <c r="J1324" s="1"/>
      <c r="K1324" s="1"/>
      <c r="L1324" s="1"/>
      <c r="M1324" s="18"/>
      <c r="N1324" s="17"/>
      <c r="O1324" s="1"/>
      <c r="P1324" s="19"/>
    </row>
    <row r="1325" spans="1:16" ht="9.75" customHeight="1">
      <c r="A1325" s="14"/>
      <c r="B1325" s="14" t="s">
        <v>60</v>
      </c>
      <c r="C1325" s="14"/>
      <c r="D1325" s="17"/>
      <c r="E1325" s="1"/>
      <c r="F1325" s="1"/>
      <c r="G1325" s="1"/>
      <c r="H1325" s="1"/>
      <c r="I1325" s="1"/>
      <c r="J1325" s="1"/>
      <c r="K1325" s="1"/>
      <c r="L1325" s="1"/>
      <c r="M1325" s="18"/>
      <c r="N1325" s="17"/>
      <c r="O1325" s="1"/>
      <c r="P1325" s="19"/>
    </row>
    <row r="1326" spans="1:16" ht="9.75" customHeight="1">
      <c r="A1326" s="14"/>
      <c r="B1326" s="14" t="s">
        <v>61</v>
      </c>
      <c r="C1326" s="14"/>
      <c r="D1326" s="17"/>
      <c r="E1326" s="1"/>
      <c r="F1326" s="1"/>
      <c r="G1326" s="1"/>
      <c r="H1326" s="1"/>
      <c r="I1326" s="1"/>
      <c r="J1326" s="1"/>
      <c r="K1326" s="1"/>
      <c r="L1326" s="1"/>
      <c r="M1326" s="18"/>
      <c r="N1326" s="17"/>
      <c r="O1326" s="1"/>
      <c r="P1326" s="19"/>
    </row>
    <row r="1327" spans="1:16" ht="9.75" customHeight="1">
      <c r="A1327" s="14"/>
      <c r="B1327" s="14" t="s">
        <v>61</v>
      </c>
      <c r="C1327" s="14"/>
      <c r="D1327" s="17"/>
      <c r="E1327" s="1"/>
      <c r="F1327" s="1"/>
      <c r="G1327" s="1"/>
      <c r="H1327" s="1"/>
      <c r="I1327" s="1"/>
      <c r="J1327" s="1"/>
      <c r="K1327" s="1"/>
      <c r="L1327" s="1"/>
      <c r="M1327" s="18"/>
      <c r="N1327" s="17"/>
      <c r="O1327" s="1"/>
      <c r="P1327" s="19"/>
    </row>
    <row r="1328" spans="1:16" ht="9.75" customHeight="1">
      <c r="A1328" s="14"/>
      <c r="B1328" s="14" t="s">
        <v>61</v>
      </c>
      <c r="C1328" s="14"/>
      <c r="D1328" s="17"/>
      <c r="E1328" s="1"/>
      <c r="F1328" s="1"/>
      <c r="G1328" s="1"/>
      <c r="H1328" s="1"/>
      <c r="I1328" s="1"/>
      <c r="J1328" s="1"/>
      <c r="K1328" s="1"/>
      <c r="L1328" s="1"/>
      <c r="M1328" s="18"/>
      <c r="N1328" s="17"/>
      <c r="O1328" s="1"/>
      <c r="P1328" s="19"/>
    </row>
    <row r="1329" spans="1:16" ht="9.75" customHeight="1">
      <c r="A1329" s="14"/>
      <c r="B1329" s="14" t="s">
        <v>61</v>
      </c>
      <c r="C1329" s="14"/>
      <c r="D1329" s="17"/>
      <c r="E1329" s="1"/>
      <c r="F1329" s="1"/>
      <c r="G1329" s="1"/>
      <c r="H1329" s="1"/>
      <c r="I1329" s="1"/>
      <c r="J1329" s="1"/>
      <c r="K1329" s="1"/>
      <c r="L1329" s="1"/>
      <c r="M1329" s="18"/>
      <c r="N1329" s="17"/>
      <c r="O1329" s="1"/>
      <c r="P1329" s="19"/>
    </row>
    <row r="1330" spans="1:16" ht="9.75" customHeight="1">
      <c r="A1330" s="14"/>
      <c r="B1330" s="14" t="s">
        <v>61</v>
      </c>
      <c r="C1330" s="14"/>
      <c r="D1330" s="17"/>
      <c r="E1330" s="1"/>
      <c r="F1330" s="1"/>
      <c r="G1330" s="1"/>
      <c r="H1330" s="1"/>
      <c r="I1330" s="1"/>
      <c r="J1330" s="1"/>
      <c r="K1330" s="1"/>
      <c r="L1330" s="1"/>
      <c r="M1330" s="18"/>
      <c r="N1330" s="17"/>
      <c r="O1330" s="1"/>
      <c r="P1330" s="19"/>
    </row>
    <row r="1331" spans="1:16" ht="9.75" customHeight="1">
      <c r="A1331" s="14"/>
      <c r="B1331" s="14" t="s">
        <v>41</v>
      </c>
      <c r="C1331" s="14"/>
      <c r="D1331" s="17"/>
      <c r="E1331" s="1"/>
      <c r="F1331" s="1"/>
      <c r="G1331" s="1"/>
      <c r="H1331" s="1"/>
      <c r="I1331" s="1"/>
      <c r="J1331" s="1"/>
      <c r="K1331" s="1"/>
      <c r="L1331" s="1"/>
      <c r="M1331" s="18"/>
      <c r="N1331" s="17"/>
      <c r="O1331" s="1"/>
      <c r="P1331" s="19"/>
    </row>
    <row r="1332" spans="1:16" ht="9.75" customHeight="1">
      <c r="A1332" s="14"/>
      <c r="B1332" s="14" t="s">
        <v>42</v>
      </c>
      <c r="C1332" s="14"/>
      <c r="D1332" s="17"/>
      <c r="E1332" s="1"/>
      <c r="F1332" s="1"/>
      <c r="G1332" s="1"/>
      <c r="H1332" s="1"/>
      <c r="I1332" s="1"/>
      <c r="J1332" s="1"/>
      <c r="K1332" s="1"/>
      <c r="L1332" s="1"/>
      <c r="M1332" s="18"/>
      <c r="N1332" s="17"/>
      <c r="O1332" s="1"/>
      <c r="P1332" s="19"/>
    </row>
    <row r="1333" spans="1:16" ht="9.75" customHeight="1">
      <c r="A1333" s="14"/>
      <c r="B1333" s="14" t="s">
        <v>43</v>
      </c>
      <c r="C1333" s="14"/>
      <c r="D1333" s="17"/>
      <c r="E1333" s="1"/>
      <c r="F1333" s="1"/>
      <c r="G1333" s="1"/>
      <c r="H1333" s="1"/>
      <c r="I1333" s="1"/>
      <c r="J1333" s="1"/>
      <c r="K1333" s="1"/>
      <c r="L1333" s="1"/>
      <c r="M1333" s="18"/>
      <c r="N1333" s="17"/>
      <c r="O1333" s="1"/>
      <c r="P1333" s="19"/>
    </row>
    <row r="1334" spans="1:16" ht="9.75" customHeight="1">
      <c r="A1334" s="14"/>
      <c r="B1334" s="14" t="s">
        <v>44</v>
      </c>
      <c r="C1334" s="14"/>
      <c r="D1334" s="17"/>
      <c r="E1334" s="1"/>
      <c r="F1334" s="1"/>
      <c r="G1334" s="1"/>
      <c r="H1334" s="1"/>
      <c r="I1334" s="1"/>
      <c r="J1334" s="1"/>
      <c r="K1334" s="1"/>
      <c r="L1334" s="1"/>
      <c r="M1334" s="18"/>
      <c r="N1334" s="17"/>
      <c r="O1334" s="1"/>
      <c r="P1334" s="19"/>
    </row>
    <row r="1335" spans="1:16" ht="9.75" customHeight="1">
      <c r="A1335" s="20"/>
      <c r="B1335" s="21" t="s">
        <v>45</v>
      </c>
      <c r="C1335" s="21"/>
      <c r="D1335" s="22"/>
      <c r="E1335" s="23"/>
      <c r="F1335" s="23"/>
      <c r="G1335" s="23"/>
      <c r="H1335" s="23"/>
      <c r="I1335" s="23"/>
      <c r="J1335" s="23"/>
      <c r="K1335" s="23"/>
      <c r="L1335" s="23"/>
      <c r="M1335" s="24"/>
      <c r="N1335" s="22"/>
      <c r="O1335" s="23"/>
      <c r="P1335" s="25"/>
    </row>
    <row r="1336" spans="1:16" ht="9.75" customHeight="1">
      <c r="A1336" s="15" t="s">
        <v>249</v>
      </c>
      <c r="B1336" s="15" t="s">
        <v>29</v>
      </c>
      <c r="C1336" s="15"/>
      <c r="D1336" s="16"/>
      <c r="E1336" s="27"/>
      <c r="F1336" s="27"/>
      <c r="G1336" s="27"/>
      <c r="H1336" s="27"/>
      <c r="I1336" s="27"/>
      <c r="J1336" s="27"/>
      <c r="K1336" s="27"/>
      <c r="L1336" s="27"/>
      <c r="M1336" s="28"/>
      <c r="N1336" s="16"/>
      <c r="O1336" s="27"/>
      <c r="P1336" s="29"/>
    </row>
    <row r="1337" spans="1:16" ht="9.75" customHeight="1">
      <c r="A1337" s="30" t="s">
        <v>569</v>
      </c>
      <c r="B1337" s="14" t="s">
        <v>31</v>
      </c>
      <c r="C1337" s="14"/>
      <c r="D1337" s="17"/>
      <c r="E1337" s="1"/>
      <c r="F1337" s="1"/>
      <c r="G1337" s="1"/>
      <c r="H1337" s="1"/>
      <c r="I1337" s="1"/>
      <c r="J1337" s="1"/>
      <c r="K1337" s="1"/>
      <c r="L1337" s="1"/>
      <c r="M1337" s="18"/>
      <c r="N1337" s="17"/>
      <c r="O1337" s="1"/>
      <c r="P1337" s="19"/>
    </row>
    <row r="1338" spans="1:16" ht="9.75" customHeight="1">
      <c r="A1338" s="30" t="s">
        <v>570</v>
      </c>
      <c r="B1338" s="14" t="s">
        <v>34</v>
      </c>
      <c r="C1338" s="14"/>
      <c r="D1338" s="17"/>
      <c r="E1338" s="1"/>
      <c r="F1338" s="1"/>
      <c r="G1338" s="1"/>
      <c r="H1338" s="1"/>
      <c r="I1338" s="1"/>
      <c r="J1338" s="1"/>
      <c r="K1338" s="1"/>
      <c r="L1338" s="1"/>
      <c r="M1338" s="18"/>
      <c r="N1338" s="17"/>
      <c r="O1338" s="1"/>
      <c r="P1338" s="19"/>
    </row>
    <row r="1339" spans="1:16" ht="9.75" customHeight="1">
      <c r="A1339" s="30" t="s">
        <v>571</v>
      </c>
      <c r="B1339" s="14" t="s">
        <v>58</v>
      </c>
      <c r="C1339" s="14"/>
      <c r="D1339" s="17"/>
      <c r="E1339" s="1"/>
      <c r="F1339" s="1"/>
      <c r="G1339" s="1"/>
      <c r="H1339" s="1"/>
      <c r="I1339" s="1"/>
      <c r="J1339" s="1"/>
      <c r="K1339" s="1"/>
      <c r="L1339" s="1"/>
      <c r="M1339" s="18"/>
      <c r="N1339" s="17"/>
      <c r="O1339" s="1"/>
      <c r="P1339" s="19"/>
    </row>
    <row r="1340" spans="1:16" ht="9.75" customHeight="1">
      <c r="A1340" s="14"/>
      <c r="B1340" s="14" t="s">
        <v>58</v>
      </c>
      <c r="C1340" s="14"/>
      <c r="D1340" s="17"/>
      <c r="E1340" s="1"/>
      <c r="F1340" s="1"/>
      <c r="G1340" s="1"/>
      <c r="H1340" s="1"/>
      <c r="I1340" s="1"/>
      <c r="J1340" s="1"/>
      <c r="K1340" s="1"/>
      <c r="L1340" s="1"/>
      <c r="M1340" s="18"/>
      <c r="N1340" s="17"/>
      <c r="O1340" s="1"/>
      <c r="P1340" s="19"/>
    </row>
    <row r="1341" spans="1:16" ht="9.75" customHeight="1">
      <c r="A1341" s="14"/>
      <c r="B1341" s="14" t="s">
        <v>39</v>
      </c>
      <c r="C1341" s="14"/>
      <c r="D1341" s="17"/>
      <c r="E1341" s="1"/>
      <c r="F1341" s="1"/>
      <c r="G1341" s="1"/>
      <c r="H1341" s="1"/>
      <c r="I1341" s="1"/>
      <c r="J1341" s="1"/>
      <c r="K1341" s="1"/>
      <c r="L1341" s="1"/>
      <c r="M1341" s="18"/>
      <c r="N1341" s="17"/>
      <c r="O1341" s="1"/>
      <c r="P1341" s="19"/>
    </row>
    <row r="1342" spans="1:16" ht="9.75" customHeight="1">
      <c r="A1342" s="14"/>
      <c r="B1342" s="14" t="s">
        <v>61</v>
      </c>
      <c r="C1342" s="14"/>
      <c r="D1342" s="17"/>
      <c r="E1342" s="1"/>
      <c r="F1342" s="1"/>
      <c r="G1342" s="1"/>
      <c r="H1342" s="1"/>
      <c r="I1342" s="1"/>
      <c r="J1342" s="1"/>
      <c r="K1342" s="1"/>
      <c r="L1342" s="1"/>
      <c r="M1342" s="18"/>
      <c r="N1342" s="17"/>
      <c r="O1342" s="1"/>
      <c r="P1342" s="19"/>
    </row>
    <row r="1343" spans="1:16" ht="9.75" customHeight="1">
      <c r="A1343" s="14"/>
      <c r="B1343" s="14" t="s">
        <v>61</v>
      </c>
      <c r="C1343" s="14"/>
      <c r="D1343" s="17"/>
      <c r="E1343" s="1"/>
      <c r="F1343" s="1"/>
      <c r="G1343" s="1"/>
      <c r="H1343" s="1"/>
      <c r="I1343" s="1"/>
      <c r="J1343" s="1"/>
      <c r="K1343" s="1"/>
      <c r="L1343" s="1"/>
      <c r="M1343" s="18"/>
      <c r="N1343" s="17"/>
      <c r="O1343" s="1"/>
      <c r="P1343" s="19"/>
    </row>
    <row r="1344" spans="1:16" ht="9.75" customHeight="1">
      <c r="A1344" s="14"/>
      <c r="B1344" s="14" t="s">
        <v>61</v>
      </c>
      <c r="C1344" s="14"/>
      <c r="D1344" s="17"/>
      <c r="E1344" s="1"/>
      <c r="F1344" s="1"/>
      <c r="G1344" s="1"/>
      <c r="H1344" s="1"/>
      <c r="I1344" s="1"/>
      <c r="J1344" s="1"/>
      <c r="K1344" s="1"/>
      <c r="L1344" s="1"/>
      <c r="M1344" s="18"/>
      <c r="N1344" s="17"/>
      <c r="O1344" s="1"/>
      <c r="P1344" s="19"/>
    </row>
    <row r="1345" spans="1:16" ht="9.75" customHeight="1">
      <c r="A1345" s="14"/>
      <c r="B1345" s="14" t="s">
        <v>61</v>
      </c>
      <c r="C1345" s="14"/>
      <c r="D1345" s="17"/>
      <c r="E1345" s="1"/>
      <c r="F1345" s="1"/>
      <c r="G1345" s="1"/>
      <c r="H1345" s="1"/>
      <c r="I1345" s="1"/>
      <c r="J1345" s="1"/>
      <c r="K1345" s="1"/>
      <c r="L1345" s="1"/>
      <c r="M1345" s="18"/>
      <c r="N1345" s="17"/>
      <c r="O1345" s="1"/>
      <c r="P1345" s="19"/>
    </row>
    <row r="1346" spans="1:16" ht="9.75" customHeight="1">
      <c r="A1346" s="14"/>
      <c r="B1346" s="14" t="s">
        <v>61</v>
      </c>
      <c r="C1346" s="14"/>
      <c r="D1346" s="17"/>
      <c r="E1346" s="1"/>
      <c r="F1346" s="1"/>
      <c r="G1346" s="1"/>
      <c r="H1346" s="1"/>
      <c r="I1346" s="1"/>
      <c r="J1346" s="1"/>
      <c r="K1346" s="1"/>
      <c r="L1346" s="1"/>
      <c r="M1346" s="18"/>
      <c r="N1346" s="17"/>
      <c r="O1346" s="1"/>
      <c r="P1346" s="19"/>
    </row>
    <row r="1347" spans="1:16" ht="9.75" customHeight="1">
      <c r="A1347" s="14"/>
      <c r="B1347" s="14" t="s">
        <v>61</v>
      </c>
      <c r="C1347" s="14"/>
      <c r="D1347" s="17"/>
      <c r="E1347" s="1"/>
      <c r="F1347" s="1"/>
      <c r="G1347" s="1"/>
      <c r="H1347" s="1"/>
      <c r="I1347" s="1"/>
      <c r="J1347" s="1"/>
      <c r="K1347" s="1"/>
      <c r="L1347" s="1"/>
      <c r="M1347" s="18"/>
      <c r="N1347" s="17"/>
      <c r="O1347" s="1"/>
      <c r="P1347" s="19"/>
    </row>
    <row r="1348" spans="1:16" ht="9.75" customHeight="1">
      <c r="A1348" s="14"/>
      <c r="B1348" s="14" t="s">
        <v>41</v>
      </c>
      <c r="C1348" s="14"/>
      <c r="D1348" s="17"/>
      <c r="E1348" s="1"/>
      <c r="F1348" s="1"/>
      <c r="G1348" s="1"/>
      <c r="H1348" s="1"/>
      <c r="I1348" s="1"/>
      <c r="J1348" s="1"/>
      <c r="K1348" s="1"/>
      <c r="L1348" s="1"/>
      <c r="M1348" s="18"/>
      <c r="N1348" s="17"/>
      <c r="O1348" s="1"/>
      <c r="P1348" s="19"/>
    </row>
    <row r="1349" spans="1:16" ht="9.75" customHeight="1">
      <c r="A1349" s="14"/>
      <c r="B1349" s="14" t="s">
        <v>42</v>
      </c>
      <c r="C1349" s="14"/>
      <c r="D1349" s="17"/>
      <c r="E1349" s="1"/>
      <c r="F1349" s="1"/>
      <c r="G1349" s="1"/>
      <c r="H1349" s="1"/>
      <c r="I1349" s="1"/>
      <c r="J1349" s="1"/>
      <c r="K1349" s="1"/>
      <c r="L1349" s="1"/>
      <c r="M1349" s="18"/>
      <c r="N1349" s="17"/>
      <c r="O1349" s="1"/>
      <c r="P1349" s="19"/>
    </row>
    <row r="1350" spans="1:16" ht="9.75" customHeight="1">
      <c r="A1350" s="14"/>
      <c r="B1350" s="14" t="s">
        <v>43</v>
      </c>
      <c r="C1350" s="14"/>
      <c r="D1350" s="17"/>
      <c r="E1350" s="1"/>
      <c r="F1350" s="1"/>
      <c r="G1350" s="1"/>
      <c r="H1350" s="1"/>
      <c r="I1350" s="1"/>
      <c r="J1350" s="1"/>
      <c r="K1350" s="1"/>
      <c r="L1350" s="1"/>
      <c r="M1350" s="18"/>
      <c r="N1350" s="17"/>
      <c r="O1350" s="1"/>
      <c r="P1350" s="19"/>
    </row>
    <row r="1351" spans="1:16" ht="9.75" customHeight="1">
      <c r="A1351" s="14"/>
      <c r="B1351" s="14" t="s">
        <v>44</v>
      </c>
      <c r="C1351" s="14"/>
      <c r="D1351" s="17"/>
      <c r="E1351" s="1"/>
      <c r="F1351" s="1"/>
      <c r="G1351" s="1"/>
      <c r="H1351" s="1"/>
      <c r="I1351" s="1"/>
      <c r="J1351" s="1"/>
      <c r="K1351" s="1"/>
      <c r="L1351" s="1"/>
      <c r="M1351" s="18"/>
      <c r="N1351" s="17"/>
      <c r="O1351" s="1"/>
      <c r="P1351" s="19"/>
    </row>
    <row r="1352" spans="1:16" ht="9.75" customHeight="1">
      <c r="A1352" s="20"/>
      <c r="B1352" s="21" t="s">
        <v>45</v>
      </c>
      <c r="C1352" s="21"/>
      <c r="D1352" s="22"/>
      <c r="E1352" s="23"/>
      <c r="F1352" s="23"/>
      <c r="G1352" s="23"/>
      <c r="H1352" s="23"/>
      <c r="I1352" s="23"/>
      <c r="J1352" s="23"/>
      <c r="K1352" s="23"/>
      <c r="L1352" s="23"/>
      <c r="M1352" s="24"/>
      <c r="N1352" s="22"/>
      <c r="O1352" s="23"/>
      <c r="P1352" s="25"/>
    </row>
    <row r="1353" spans="1:16" ht="9.75" customHeight="1">
      <c r="A1353" s="15" t="s">
        <v>214</v>
      </c>
      <c r="B1353" s="15" t="s">
        <v>29</v>
      </c>
      <c r="C1353" s="15">
        <v>23</v>
      </c>
      <c r="D1353" s="69">
        <v>14</v>
      </c>
      <c r="E1353" s="70">
        <v>0</v>
      </c>
      <c r="F1353" s="70">
        <v>0</v>
      </c>
      <c r="G1353" s="70">
        <v>1</v>
      </c>
      <c r="H1353" s="70">
        <v>0</v>
      </c>
      <c r="I1353" s="70">
        <v>1</v>
      </c>
      <c r="J1353" s="70">
        <v>0</v>
      </c>
      <c r="K1353" s="70">
        <v>1</v>
      </c>
      <c r="L1353" s="70">
        <v>3</v>
      </c>
      <c r="M1353" s="71">
        <v>5</v>
      </c>
      <c r="N1353" s="16">
        <f>MIN(D1353:M1353)</f>
        <v>0</v>
      </c>
      <c r="O1353" s="27">
        <f>C1353-N1353</f>
        <v>23</v>
      </c>
      <c r="P1353" s="29">
        <f>O1353/C1353</f>
        <v>1</v>
      </c>
    </row>
    <row r="1354" spans="1:16" ht="9.75" customHeight="1">
      <c r="A1354" s="14"/>
      <c r="B1354" s="14" t="s">
        <v>31</v>
      </c>
      <c r="C1354" s="14"/>
      <c r="D1354" s="17"/>
      <c r="E1354" s="1"/>
      <c r="F1354" s="1"/>
      <c r="G1354" s="1"/>
      <c r="H1354" s="1"/>
      <c r="I1354" s="1"/>
      <c r="J1354" s="1"/>
      <c r="K1354" s="1"/>
      <c r="L1354" s="1"/>
      <c r="M1354" s="18"/>
      <c r="N1354" s="17"/>
      <c r="O1354" s="1"/>
      <c r="P1354" s="19"/>
    </row>
    <row r="1355" spans="1:16" ht="9.75" customHeight="1">
      <c r="A1355" s="14"/>
      <c r="B1355" s="14" t="s">
        <v>34</v>
      </c>
      <c r="C1355" s="14"/>
      <c r="D1355" s="17"/>
      <c r="E1355" s="1"/>
      <c r="F1355" s="1"/>
      <c r="G1355" s="1"/>
      <c r="H1355" s="1"/>
      <c r="I1355" s="1"/>
      <c r="J1355" s="1"/>
      <c r="K1355" s="1"/>
      <c r="L1355" s="1"/>
      <c r="M1355" s="18"/>
      <c r="N1355" s="17"/>
      <c r="O1355" s="1"/>
      <c r="P1355" s="19"/>
    </row>
    <row r="1356" spans="1:16" ht="9.75" customHeight="1">
      <c r="A1356" s="14"/>
      <c r="B1356" s="14" t="s">
        <v>58</v>
      </c>
      <c r="C1356" s="14"/>
      <c r="D1356" s="17"/>
      <c r="E1356" s="1"/>
      <c r="F1356" s="1"/>
      <c r="G1356" s="1"/>
      <c r="H1356" s="1"/>
      <c r="I1356" s="1"/>
      <c r="J1356" s="1"/>
      <c r="K1356" s="1"/>
      <c r="L1356" s="1"/>
      <c r="M1356" s="18"/>
      <c r="N1356" s="17"/>
      <c r="O1356" s="1"/>
      <c r="P1356" s="19"/>
    </row>
    <row r="1357" spans="1:16" ht="9.75" customHeight="1">
      <c r="A1357" s="14"/>
      <c r="B1357" s="14" t="s">
        <v>58</v>
      </c>
      <c r="C1357" s="14"/>
      <c r="D1357" s="17"/>
      <c r="E1357" s="1"/>
      <c r="F1357" s="1"/>
      <c r="G1357" s="1"/>
      <c r="H1357" s="1"/>
      <c r="I1357" s="1"/>
      <c r="J1357" s="1"/>
      <c r="K1357" s="1"/>
      <c r="L1357" s="1"/>
      <c r="M1357" s="18"/>
      <c r="N1357" s="17"/>
      <c r="O1357" s="1"/>
      <c r="P1357" s="19"/>
    </row>
    <row r="1358" spans="1:16" ht="9.75" customHeight="1">
      <c r="A1358" s="14"/>
      <c r="B1358" s="14" t="s">
        <v>39</v>
      </c>
      <c r="C1358" s="14">
        <v>20</v>
      </c>
      <c r="D1358" s="31">
        <v>18</v>
      </c>
      <c r="E1358" s="32">
        <v>16</v>
      </c>
      <c r="F1358" s="32">
        <v>12</v>
      </c>
      <c r="G1358" s="32">
        <v>9</v>
      </c>
      <c r="H1358" s="32">
        <v>7</v>
      </c>
      <c r="I1358" s="32">
        <v>7</v>
      </c>
      <c r="J1358" s="32">
        <v>8</v>
      </c>
      <c r="K1358" s="32">
        <v>8</v>
      </c>
      <c r="L1358" s="32">
        <v>8</v>
      </c>
      <c r="M1358" s="33">
        <v>9</v>
      </c>
      <c r="N1358" s="17">
        <f>MIN(D1358:M1358)</f>
        <v>7</v>
      </c>
      <c r="O1358" s="1">
        <f>C1358-N1358</f>
        <v>13</v>
      </c>
      <c r="P1358" s="19">
        <f>O1358/C1358</f>
        <v>0.65</v>
      </c>
    </row>
    <row r="1359" spans="1:16" ht="9.75" customHeight="1">
      <c r="A1359" s="14"/>
      <c r="B1359" s="14" t="s">
        <v>61</v>
      </c>
      <c r="C1359" s="14"/>
      <c r="D1359" s="17"/>
      <c r="E1359" s="1"/>
      <c r="F1359" s="1"/>
      <c r="G1359" s="1"/>
      <c r="H1359" s="1"/>
      <c r="I1359" s="1"/>
      <c r="J1359" s="1"/>
      <c r="K1359" s="1"/>
      <c r="L1359" s="1"/>
      <c r="M1359" s="18"/>
      <c r="N1359" s="17"/>
      <c r="O1359" s="1"/>
      <c r="P1359" s="19"/>
    </row>
    <row r="1360" spans="1:16" ht="9.75" customHeight="1">
      <c r="A1360" s="14"/>
      <c r="B1360" s="14" t="s">
        <v>61</v>
      </c>
      <c r="C1360" s="14"/>
      <c r="D1360" s="17"/>
      <c r="E1360" s="1"/>
      <c r="F1360" s="1"/>
      <c r="G1360" s="1"/>
      <c r="H1360" s="1"/>
      <c r="I1360" s="1"/>
      <c r="J1360" s="1"/>
      <c r="K1360" s="1"/>
      <c r="L1360" s="1"/>
      <c r="M1360" s="18"/>
      <c r="N1360" s="17"/>
      <c r="O1360" s="1"/>
      <c r="P1360" s="19"/>
    </row>
    <row r="1361" spans="1:16" ht="9.75" customHeight="1">
      <c r="A1361" s="14"/>
      <c r="B1361" s="14" t="s">
        <v>61</v>
      </c>
      <c r="C1361" s="14"/>
      <c r="D1361" s="17"/>
      <c r="E1361" s="1"/>
      <c r="F1361" s="1"/>
      <c r="G1361" s="1"/>
      <c r="H1361" s="1"/>
      <c r="I1361" s="1"/>
      <c r="J1361" s="1"/>
      <c r="K1361" s="1"/>
      <c r="L1361" s="1"/>
      <c r="M1361" s="18"/>
      <c r="N1361" s="17"/>
      <c r="O1361" s="1"/>
      <c r="P1361" s="19"/>
    </row>
    <row r="1362" spans="1:16" ht="9.75" customHeight="1">
      <c r="A1362" s="14"/>
      <c r="B1362" s="14" t="s">
        <v>61</v>
      </c>
      <c r="C1362" s="14"/>
      <c r="D1362" s="17"/>
      <c r="E1362" s="1"/>
      <c r="F1362" s="1"/>
      <c r="G1362" s="1"/>
      <c r="H1362" s="1"/>
      <c r="I1362" s="1"/>
      <c r="J1362" s="1"/>
      <c r="K1362" s="1"/>
      <c r="L1362" s="1"/>
      <c r="M1362" s="18"/>
      <c r="N1362" s="17"/>
      <c r="O1362" s="1"/>
      <c r="P1362" s="19"/>
    </row>
    <row r="1363" spans="1:16" ht="9.75" customHeight="1">
      <c r="A1363" s="14"/>
      <c r="B1363" s="14" t="s">
        <v>61</v>
      </c>
      <c r="C1363" s="14"/>
      <c r="D1363" s="17"/>
      <c r="E1363" s="1"/>
      <c r="F1363" s="1"/>
      <c r="G1363" s="1"/>
      <c r="H1363" s="1"/>
      <c r="I1363" s="1"/>
      <c r="J1363" s="1"/>
      <c r="K1363" s="1"/>
      <c r="L1363" s="1"/>
      <c r="M1363" s="18"/>
      <c r="N1363" s="17"/>
      <c r="O1363" s="1"/>
      <c r="P1363" s="19"/>
    </row>
    <row r="1364" spans="1:16" ht="9.75" customHeight="1">
      <c r="A1364" s="14"/>
      <c r="B1364" s="14" t="s">
        <v>61</v>
      </c>
      <c r="C1364" s="14"/>
      <c r="D1364" s="17"/>
      <c r="E1364" s="1"/>
      <c r="F1364" s="1"/>
      <c r="G1364" s="1"/>
      <c r="H1364" s="1"/>
      <c r="I1364" s="1"/>
      <c r="J1364" s="1"/>
      <c r="K1364" s="1"/>
      <c r="L1364" s="1"/>
      <c r="M1364" s="18"/>
      <c r="N1364" s="17"/>
      <c r="O1364" s="1"/>
      <c r="P1364" s="19"/>
    </row>
    <row r="1365" spans="1:16" ht="9.75" customHeight="1">
      <c r="A1365" s="14"/>
      <c r="B1365" s="14" t="s">
        <v>41</v>
      </c>
      <c r="C1365" s="14">
        <v>7</v>
      </c>
      <c r="D1365" s="31">
        <v>6</v>
      </c>
      <c r="E1365" s="32">
        <v>4</v>
      </c>
      <c r="F1365" s="32">
        <v>0</v>
      </c>
      <c r="G1365" s="32">
        <v>0</v>
      </c>
      <c r="H1365" s="32">
        <v>0</v>
      </c>
      <c r="I1365" s="32">
        <v>0</v>
      </c>
      <c r="J1365" s="32">
        <v>0</v>
      </c>
      <c r="K1365" s="32">
        <v>2</v>
      </c>
      <c r="L1365" s="32">
        <v>2</v>
      </c>
      <c r="M1365" s="33">
        <v>3</v>
      </c>
      <c r="N1365" s="17">
        <f>MIN(D1365:M1365)</f>
        <v>0</v>
      </c>
      <c r="O1365" s="1">
        <f>C1365-N1365</f>
        <v>7</v>
      </c>
      <c r="P1365" s="19">
        <f>O1365/C1365</f>
        <v>1</v>
      </c>
    </row>
    <row r="1366" spans="1:16" ht="9.75" customHeight="1">
      <c r="A1366" s="14"/>
      <c r="B1366" s="14" t="s">
        <v>42</v>
      </c>
      <c r="C1366" s="14"/>
      <c r="D1366" s="17"/>
      <c r="E1366" s="1"/>
      <c r="F1366" s="1"/>
      <c r="G1366" s="1"/>
      <c r="H1366" s="1"/>
      <c r="I1366" s="1"/>
      <c r="J1366" s="1"/>
      <c r="K1366" s="1"/>
      <c r="L1366" s="1"/>
      <c r="M1366" s="18"/>
      <c r="N1366" s="17"/>
      <c r="O1366" s="1"/>
      <c r="P1366" s="19"/>
    </row>
    <row r="1367" spans="1:16" ht="9.75" customHeight="1">
      <c r="A1367" s="14"/>
      <c r="B1367" s="14" t="s">
        <v>43</v>
      </c>
      <c r="C1367" s="14"/>
      <c r="D1367" s="17"/>
      <c r="E1367" s="1"/>
      <c r="F1367" s="1"/>
      <c r="G1367" s="1"/>
      <c r="H1367" s="1"/>
      <c r="I1367" s="1"/>
      <c r="J1367" s="1"/>
      <c r="K1367" s="1"/>
      <c r="L1367" s="1"/>
      <c r="M1367" s="18"/>
      <c r="N1367" s="17"/>
      <c r="O1367" s="1"/>
      <c r="P1367" s="19"/>
    </row>
    <row r="1368" spans="1:16" ht="9.75" customHeight="1">
      <c r="A1368" s="14"/>
      <c r="B1368" s="14" t="s">
        <v>44</v>
      </c>
      <c r="C1368" s="14"/>
      <c r="D1368" s="17"/>
      <c r="E1368" s="1"/>
      <c r="F1368" s="1"/>
      <c r="G1368" s="1"/>
      <c r="H1368" s="1"/>
      <c r="I1368" s="1"/>
      <c r="J1368" s="1"/>
      <c r="K1368" s="1"/>
      <c r="L1368" s="1"/>
      <c r="M1368" s="18"/>
      <c r="N1368" s="17"/>
      <c r="O1368" s="1"/>
      <c r="P1368" s="19"/>
    </row>
    <row r="1369" spans="1:16" ht="9.75" customHeight="1">
      <c r="A1369" s="20"/>
      <c r="B1369" s="21" t="s">
        <v>45</v>
      </c>
      <c r="C1369" s="21">
        <f t="shared" ref="C1369:M1369" si="268">SUM(C1353:C1368)</f>
        <v>50</v>
      </c>
      <c r="D1369" s="22">
        <f t="shared" si="268"/>
        <v>38</v>
      </c>
      <c r="E1369" s="23">
        <f t="shared" si="268"/>
        <v>20</v>
      </c>
      <c r="F1369" s="23">
        <f t="shared" si="268"/>
        <v>12</v>
      </c>
      <c r="G1369" s="23">
        <f t="shared" si="268"/>
        <v>10</v>
      </c>
      <c r="H1369" s="23">
        <f t="shared" si="268"/>
        <v>7</v>
      </c>
      <c r="I1369" s="23">
        <f t="shared" si="268"/>
        <v>8</v>
      </c>
      <c r="J1369" s="23">
        <f t="shared" si="268"/>
        <v>8</v>
      </c>
      <c r="K1369" s="23">
        <f t="shared" si="268"/>
        <v>11</v>
      </c>
      <c r="L1369" s="23">
        <f t="shared" si="268"/>
        <v>13</v>
      </c>
      <c r="M1369" s="24">
        <f t="shared" si="268"/>
        <v>17</v>
      </c>
      <c r="N1369" s="22">
        <f>MIN(D1369:M1369)</f>
        <v>7</v>
      </c>
      <c r="O1369" s="23">
        <f>C1369-N1369</f>
        <v>43</v>
      </c>
      <c r="P1369" s="25">
        <f>O1369/C1369</f>
        <v>0.86</v>
      </c>
    </row>
    <row r="1370" spans="1:16" ht="9.75" customHeight="1">
      <c r="A1370" s="15" t="s">
        <v>261</v>
      </c>
      <c r="B1370" s="15" t="s">
        <v>29</v>
      </c>
      <c r="C1370" s="15"/>
      <c r="D1370" s="16"/>
      <c r="E1370" s="27"/>
      <c r="F1370" s="27"/>
      <c r="G1370" s="27"/>
      <c r="H1370" s="27"/>
      <c r="I1370" s="27"/>
      <c r="J1370" s="27"/>
      <c r="K1370" s="27"/>
      <c r="L1370" s="27"/>
      <c r="M1370" s="28"/>
      <c r="N1370" s="16"/>
      <c r="O1370" s="27"/>
      <c r="P1370" s="29"/>
    </row>
    <row r="1371" spans="1:16" ht="9.75" customHeight="1">
      <c r="A1371" s="14"/>
      <c r="B1371" s="14" t="s">
        <v>31</v>
      </c>
      <c r="C1371" s="30">
        <v>93</v>
      </c>
      <c r="D1371" s="31">
        <v>22</v>
      </c>
      <c r="E1371" s="32">
        <v>0</v>
      </c>
      <c r="F1371" s="32">
        <v>0</v>
      </c>
      <c r="G1371" s="32">
        <v>2</v>
      </c>
      <c r="H1371" s="32">
        <v>0</v>
      </c>
      <c r="I1371" s="32">
        <v>0</v>
      </c>
      <c r="J1371" s="32">
        <v>0</v>
      </c>
      <c r="K1371" s="32">
        <v>3</v>
      </c>
      <c r="L1371" s="32">
        <v>8</v>
      </c>
      <c r="M1371" s="33">
        <v>14</v>
      </c>
      <c r="N1371" s="17">
        <f>MIN(D1371:M1371)</f>
        <v>0</v>
      </c>
      <c r="O1371" s="1">
        <f>C1371-N1371</f>
        <v>93</v>
      </c>
      <c r="P1371" s="19">
        <f>O1371/C1371</f>
        <v>1</v>
      </c>
    </row>
    <row r="1372" spans="1:16" ht="9.75" customHeight="1">
      <c r="A1372" s="14"/>
      <c r="B1372" s="14" t="s">
        <v>34</v>
      </c>
      <c r="C1372" s="14"/>
      <c r="D1372" s="17"/>
      <c r="E1372" s="1"/>
      <c r="F1372" s="1"/>
      <c r="G1372" s="1"/>
      <c r="H1372" s="1"/>
      <c r="I1372" s="1"/>
      <c r="J1372" s="1"/>
      <c r="K1372" s="1"/>
      <c r="L1372" s="1"/>
      <c r="M1372" s="18"/>
      <c r="N1372" s="17"/>
      <c r="O1372" s="1"/>
      <c r="P1372" s="19"/>
    </row>
    <row r="1373" spans="1:16" ht="9.75" customHeight="1">
      <c r="A1373" s="14"/>
      <c r="B1373" s="14" t="s">
        <v>58</v>
      </c>
      <c r="C1373" s="14"/>
      <c r="D1373" s="17"/>
      <c r="E1373" s="1"/>
      <c r="F1373" s="1"/>
      <c r="G1373" s="1"/>
      <c r="H1373" s="1"/>
      <c r="I1373" s="1"/>
      <c r="J1373" s="1"/>
      <c r="K1373" s="1"/>
      <c r="L1373" s="1"/>
      <c r="M1373" s="18"/>
      <c r="N1373" s="17"/>
      <c r="O1373" s="1"/>
      <c r="P1373" s="19"/>
    </row>
    <row r="1374" spans="1:16" ht="9.75" customHeight="1">
      <c r="A1374" s="14"/>
      <c r="B1374" s="14" t="s">
        <v>58</v>
      </c>
      <c r="D1374" s="17"/>
      <c r="E1374" s="1"/>
      <c r="F1374" s="1"/>
      <c r="G1374" s="1"/>
      <c r="H1374" s="1"/>
      <c r="I1374" s="1"/>
      <c r="J1374" s="1"/>
      <c r="K1374" s="1"/>
      <c r="L1374" s="1"/>
      <c r="M1374" s="18"/>
      <c r="N1374" s="17"/>
      <c r="O1374" s="1"/>
      <c r="P1374" s="19"/>
    </row>
    <row r="1375" spans="1:16" ht="9.75" customHeight="1">
      <c r="A1375" s="14"/>
      <c r="B1375" s="14" t="s">
        <v>39</v>
      </c>
      <c r="C1375" s="30">
        <v>2</v>
      </c>
      <c r="D1375" s="31">
        <v>1</v>
      </c>
      <c r="E1375" s="32">
        <v>1</v>
      </c>
      <c r="F1375" s="32">
        <v>1</v>
      </c>
      <c r="G1375" s="32">
        <v>1</v>
      </c>
      <c r="H1375" s="32">
        <v>1</v>
      </c>
      <c r="I1375" s="32">
        <v>1</v>
      </c>
      <c r="J1375" s="32">
        <v>1</v>
      </c>
      <c r="K1375" s="32">
        <v>1</v>
      </c>
      <c r="L1375" s="32">
        <v>1</v>
      </c>
      <c r="M1375" s="33">
        <v>1</v>
      </c>
      <c r="N1375" s="17">
        <f>MIN(D1375:M1375)</f>
        <v>1</v>
      </c>
      <c r="O1375" s="1">
        <f>C1375-N1375</f>
        <v>1</v>
      </c>
      <c r="P1375" s="19">
        <f>O1375/C1375</f>
        <v>0.5</v>
      </c>
    </row>
    <row r="1376" spans="1:16" ht="9.75" customHeight="1">
      <c r="A1376" s="14"/>
      <c r="B1376" s="30" t="s">
        <v>183</v>
      </c>
      <c r="C1376" s="14"/>
      <c r="D1376" s="31"/>
      <c r="E1376" s="32"/>
      <c r="F1376" s="32"/>
      <c r="G1376" s="32"/>
      <c r="H1376" s="32"/>
      <c r="I1376" s="32"/>
      <c r="J1376" s="32"/>
      <c r="K1376" s="32"/>
      <c r="L1376" s="32"/>
      <c r="M1376" s="33"/>
      <c r="N1376" s="17"/>
      <c r="O1376" s="1"/>
      <c r="P1376" s="19"/>
    </row>
    <row r="1377" spans="1:16" ht="9.75" customHeight="1">
      <c r="A1377" s="14"/>
      <c r="B1377" s="14" t="s">
        <v>61</v>
      </c>
      <c r="C1377" s="14"/>
      <c r="D1377" s="17"/>
      <c r="E1377" s="1"/>
      <c r="F1377" s="1"/>
      <c r="G1377" s="1"/>
      <c r="H1377" s="1"/>
      <c r="I1377" s="1"/>
      <c r="J1377" s="1"/>
      <c r="K1377" s="1"/>
      <c r="L1377" s="1"/>
      <c r="M1377" s="18"/>
      <c r="N1377" s="17"/>
      <c r="O1377" s="1"/>
      <c r="P1377" s="19"/>
    </row>
    <row r="1378" spans="1:16" ht="9.75" customHeight="1">
      <c r="A1378" s="14"/>
      <c r="B1378" s="14" t="s">
        <v>61</v>
      </c>
      <c r="C1378" s="14"/>
      <c r="D1378" s="17"/>
      <c r="E1378" s="1"/>
      <c r="F1378" s="1"/>
      <c r="G1378" s="1"/>
      <c r="H1378" s="1"/>
      <c r="I1378" s="1"/>
      <c r="J1378" s="1"/>
      <c r="K1378" s="1"/>
      <c r="L1378" s="1"/>
      <c r="M1378" s="18"/>
      <c r="N1378" s="17"/>
      <c r="O1378" s="1"/>
      <c r="P1378" s="19"/>
    </row>
    <row r="1379" spans="1:16" ht="9.75" customHeight="1">
      <c r="A1379" s="14"/>
      <c r="B1379" s="14" t="s">
        <v>61</v>
      </c>
      <c r="C1379" s="14"/>
      <c r="D1379" s="17"/>
      <c r="E1379" s="1"/>
      <c r="F1379" s="1"/>
      <c r="G1379" s="1"/>
      <c r="H1379" s="1"/>
      <c r="I1379" s="1"/>
      <c r="J1379" s="1"/>
      <c r="K1379" s="1"/>
      <c r="L1379" s="1"/>
      <c r="M1379" s="18"/>
      <c r="N1379" s="17"/>
      <c r="O1379" s="1"/>
      <c r="P1379" s="19"/>
    </row>
    <row r="1380" spans="1:16" ht="9.75" customHeight="1">
      <c r="A1380" s="14"/>
      <c r="B1380" s="14" t="s">
        <v>61</v>
      </c>
      <c r="C1380" s="14"/>
      <c r="D1380" s="17"/>
      <c r="E1380" s="1"/>
      <c r="F1380" s="1"/>
      <c r="G1380" s="1"/>
      <c r="H1380" s="1"/>
      <c r="I1380" s="1"/>
      <c r="J1380" s="1"/>
      <c r="K1380" s="1"/>
      <c r="L1380" s="1"/>
      <c r="M1380" s="18"/>
      <c r="N1380" s="17"/>
      <c r="O1380" s="1"/>
      <c r="P1380" s="19"/>
    </row>
    <row r="1381" spans="1:16" ht="9.75" customHeight="1">
      <c r="A1381" s="14"/>
      <c r="B1381" s="14" t="s">
        <v>61</v>
      </c>
      <c r="C1381" s="14"/>
      <c r="D1381" s="17"/>
      <c r="E1381" s="1"/>
      <c r="F1381" s="1"/>
      <c r="G1381" s="1"/>
      <c r="H1381" s="1"/>
      <c r="I1381" s="1"/>
      <c r="J1381" s="1"/>
      <c r="K1381" s="1"/>
      <c r="L1381" s="1"/>
      <c r="M1381" s="18"/>
      <c r="N1381" s="17"/>
      <c r="O1381" s="1"/>
      <c r="P1381" s="19"/>
    </row>
    <row r="1382" spans="1:16" ht="9.75" customHeight="1">
      <c r="A1382" s="14"/>
      <c r="B1382" s="14" t="s">
        <v>41</v>
      </c>
      <c r="C1382" s="30">
        <v>2</v>
      </c>
      <c r="D1382" s="31">
        <v>0</v>
      </c>
      <c r="E1382" s="32">
        <v>0</v>
      </c>
      <c r="F1382" s="32">
        <v>0</v>
      </c>
      <c r="G1382" s="32">
        <v>0</v>
      </c>
      <c r="H1382" s="32">
        <v>0</v>
      </c>
      <c r="I1382" s="32">
        <v>0</v>
      </c>
      <c r="J1382" s="32">
        <v>0</v>
      </c>
      <c r="K1382" s="32">
        <v>0</v>
      </c>
      <c r="L1382" s="32">
        <v>2</v>
      </c>
      <c r="M1382" s="33">
        <v>2</v>
      </c>
      <c r="N1382" s="17">
        <f>MIN(D1382:M1382)</f>
        <v>0</v>
      </c>
      <c r="O1382" s="1">
        <f>C1382-N1382</f>
        <v>2</v>
      </c>
      <c r="P1382" s="19">
        <f>O1382/C1382</f>
        <v>1</v>
      </c>
    </row>
    <row r="1383" spans="1:16" ht="9.75" customHeight="1">
      <c r="A1383" s="14"/>
      <c r="B1383" s="14" t="s">
        <v>42</v>
      </c>
      <c r="C1383" s="14"/>
      <c r="D1383" s="17"/>
      <c r="E1383" s="1"/>
      <c r="F1383" s="1"/>
      <c r="G1383" s="1"/>
      <c r="H1383" s="1"/>
      <c r="I1383" s="1"/>
      <c r="J1383" s="1"/>
      <c r="K1383" s="1"/>
      <c r="L1383" s="1"/>
      <c r="M1383" s="18"/>
      <c r="N1383" s="17"/>
      <c r="O1383" s="1"/>
      <c r="P1383" s="19"/>
    </row>
    <row r="1384" spans="1:16" ht="9.75" customHeight="1">
      <c r="A1384" s="14"/>
      <c r="B1384" s="14" t="s">
        <v>43</v>
      </c>
      <c r="C1384" s="14"/>
      <c r="D1384" s="17"/>
      <c r="E1384" s="1"/>
      <c r="F1384" s="1"/>
      <c r="G1384" s="1"/>
      <c r="H1384" s="1"/>
      <c r="I1384" s="1"/>
      <c r="J1384" s="1"/>
      <c r="K1384" s="1"/>
      <c r="L1384" s="1"/>
      <c r="M1384" s="18"/>
      <c r="N1384" s="17"/>
      <c r="O1384" s="1"/>
      <c r="P1384" s="19"/>
    </row>
    <row r="1385" spans="1:16" ht="9.75" customHeight="1">
      <c r="A1385" s="14"/>
      <c r="B1385" s="14" t="s">
        <v>44</v>
      </c>
      <c r="C1385" s="30">
        <v>2</v>
      </c>
      <c r="D1385" s="31">
        <v>2</v>
      </c>
      <c r="E1385" s="32">
        <v>2</v>
      </c>
      <c r="F1385" s="32">
        <v>2</v>
      </c>
      <c r="G1385" s="32">
        <v>2</v>
      </c>
      <c r="H1385" s="32">
        <v>2</v>
      </c>
      <c r="I1385" s="32">
        <v>2</v>
      </c>
      <c r="J1385" s="32">
        <v>2</v>
      </c>
      <c r="K1385" s="32">
        <v>2</v>
      </c>
      <c r="L1385" s="32">
        <v>2</v>
      </c>
      <c r="M1385" s="33">
        <v>2</v>
      </c>
      <c r="N1385" s="17">
        <f t="shared" ref="N1385:N1386" si="269">MIN(D1385:M1385)</f>
        <v>2</v>
      </c>
      <c r="O1385" s="1">
        <f t="shared" ref="O1385:O1386" si="270">C1385-N1385</f>
        <v>0</v>
      </c>
      <c r="P1385" s="19">
        <f t="shared" ref="P1385:P1386" si="271">O1385/C1385</f>
        <v>0</v>
      </c>
    </row>
    <row r="1386" spans="1:16" ht="9.75" customHeight="1">
      <c r="A1386" s="20"/>
      <c r="B1386" s="21" t="s">
        <v>45</v>
      </c>
      <c r="C1386" s="21">
        <f t="shared" ref="C1386:M1386" si="272">SUM(C1370:C1385)</f>
        <v>99</v>
      </c>
      <c r="D1386" s="22">
        <f t="shared" si="272"/>
        <v>25</v>
      </c>
      <c r="E1386" s="23">
        <f t="shared" si="272"/>
        <v>3</v>
      </c>
      <c r="F1386" s="23">
        <f t="shared" si="272"/>
        <v>3</v>
      </c>
      <c r="G1386" s="23">
        <f t="shared" si="272"/>
        <v>5</v>
      </c>
      <c r="H1386" s="23">
        <f t="shared" si="272"/>
        <v>3</v>
      </c>
      <c r="I1386" s="23">
        <f t="shared" si="272"/>
        <v>3</v>
      </c>
      <c r="J1386" s="23">
        <f t="shared" si="272"/>
        <v>3</v>
      </c>
      <c r="K1386" s="23">
        <f t="shared" si="272"/>
        <v>6</v>
      </c>
      <c r="L1386" s="23">
        <f t="shared" si="272"/>
        <v>13</v>
      </c>
      <c r="M1386" s="24">
        <f t="shared" si="272"/>
        <v>19</v>
      </c>
      <c r="N1386" s="22">
        <f t="shared" si="269"/>
        <v>3</v>
      </c>
      <c r="O1386" s="23">
        <f t="shared" si="270"/>
        <v>96</v>
      </c>
      <c r="P1386" s="25">
        <f t="shared" si="271"/>
        <v>0.96969696969696972</v>
      </c>
    </row>
    <row r="1387" spans="1:16" ht="9.75" customHeight="1">
      <c r="A1387" s="15" t="s">
        <v>226</v>
      </c>
      <c r="B1387" s="15" t="s">
        <v>29</v>
      </c>
      <c r="C1387" s="15"/>
      <c r="D1387" s="16"/>
      <c r="E1387" s="27"/>
      <c r="F1387" s="27"/>
      <c r="G1387" s="27"/>
      <c r="H1387" s="27"/>
      <c r="I1387" s="27"/>
      <c r="J1387" s="27"/>
      <c r="K1387" s="27"/>
      <c r="L1387" s="27"/>
      <c r="M1387" s="28"/>
      <c r="N1387" s="16"/>
      <c r="O1387" s="27"/>
      <c r="P1387" s="29"/>
    </row>
    <row r="1388" spans="1:16" ht="9.75" customHeight="1">
      <c r="A1388" s="14"/>
      <c r="B1388" s="14" t="s">
        <v>31</v>
      </c>
      <c r="C1388" s="14"/>
      <c r="D1388" s="17"/>
      <c r="E1388" s="1"/>
      <c r="F1388" s="1"/>
      <c r="G1388" s="1"/>
      <c r="H1388" s="1"/>
      <c r="I1388" s="1"/>
      <c r="J1388" s="1"/>
      <c r="K1388" s="1"/>
      <c r="L1388" s="1"/>
      <c r="M1388" s="18"/>
      <c r="N1388" s="17"/>
      <c r="O1388" s="1"/>
      <c r="P1388" s="19"/>
    </row>
    <row r="1389" spans="1:16" ht="9.75" customHeight="1">
      <c r="A1389" s="14"/>
      <c r="B1389" s="14" t="s">
        <v>34</v>
      </c>
      <c r="C1389" s="14"/>
      <c r="D1389" s="17"/>
      <c r="E1389" s="1"/>
      <c r="F1389" s="1"/>
      <c r="G1389" s="1"/>
      <c r="H1389" s="1"/>
      <c r="I1389" s="1"/>
      <c r="J1389" s="1"/>
      <c r="K1389" s="1"/>
      <c r="L1389" s="1"/>
      <c r="M1389" s="18"/>
      <c r="N1389" s="17"/>
      <c r="O1389" s="1"/>
      <c r="P1389" s="19"/>
    </row>
    <row r="1390" spans="1:16" ht="9.75" customHeight="1">
      <c r="A1390" s="14"/>
      <c r="B1390" s="14" t="s">
        <v>58</v>
      </c>
      <c r="C1390" s="14"/>
      <c r="D1390" s="17"/>
      <c r="E1390" s="1"/>
      <c r="F1390" s="1"/>
      <c r="G1390" s="1"/>
      <c r="H1390" s="1"/>
      <c r="I1390" s="1"/>
      <c r="J1390" s="1"/>
      <c r="K1390" s="1"/>
      <c r="L1390" s="1"/>
      <c r="M1390" s="18"/>
      <c r="N1390" s="17"/>
      <c r="O1390" s="1"/>
      <c r="P1390" s="19"/>
    </row>
    <row r="1391" spans="1:16" ht="9.75" customHeight="1">
      <c r="A1391" s="14"/>
      <c r="B1391" s="14" t="s">
        <v>58</v>
      </c>
      <c r="C1391" s="14"/>
      <c r="D1391" s="17"/>
      <c r="E1391" s="1"/>
      <c r="F1391" s="1"/>
      <c r="G1391" s="1"/>
      <c r="H1391" s="1"/>
      <c r="I1391" s="1"/>
      <c r="J1391" s="1"/>
      <c r="K1391" s="1"/>
      <c r="L1391" s="1"/>
      <c r="M1391" s="18"/>
      <c r="N1391" s="17"/>
      <c r="O1391" s="1"/>
      <c r="P1391" s="19"/>
    </row>
    <row r="1392" spans="1:16" ht="9.75" customHeight="1">
      <c r="A1392" s="14"/>
      <c r="B1392" s="14" t="s">
        <v>39</v>
      </c>
      <c r="C1392" s="14"/>
      <c r="D1392" s="17"/>
      <c r="E1392" s="1"/>
      <c r="F1392" s="1"/>
      <c r="G1392" s="1"/>
      <c r="H1392" s="1"/>
      <c r="I1392" s="1"/>
      <c r="J1392" s="1"/>
      <c r="K1392" s="1"/>
      <c r="L1392" s="1"/>
      <c r="M1392" s="18"/>
      <c r="N1392" s="17"/>
      <c r="O1392" s="1"/>
      <c r="P1392" s="19"/>
    </row>
    <row r="1393" spans="1:16" ht="9.75" customHeight="1">
      <c r="A1393" s="14"/>
      <c r="B1393" s="14" t="s">
        <v>61</v>
      </c>
      <c r="C1393" s="14"/>
      <c r="D1393" s="17"/>
      <c r="E1393" s="1"/>
      <c r="F1393" s="1"/>
      <c r="G1393" s="1"/>
      <c r="H1393" s="1"/>
      <c r="I1393" s="1"/>
      <c r="J1393" s="1"/>
      <c r="K1393" s="1"/>
      <c r="L1393" s="1"/>
      <c r="M1393" s="18"/>
      <c r="N1393" s="17"/>
      <c r="O1393" s="1"/>
      <c r="P1393" s="19"/>
    </row>
    <row r="1394" spans="1:16" ht="9.75" customHeight="1">
      <c r="A1394" s="14"/>
      <c r="B1394" s="14" t="s">
        <v>61</v>
      </c>
      <c r="C1394" s="14"/>
      <c r="D1394" s="17"/>
      <c r="E1394" s="1"/>
      <c r="F1394" s="1"/>
      <c r="G1394" s="1"/>
      <c r="H1394" s="1"/>
      <c r="I1394" s="1"/>
      <c r="J1394" s="1"/>
      <c r="K1394" s="1"/>
      <c r="L1394" s="1"/>
      <c r="M1394" s="18"/>
      <c r="N1394" s="17"/>
      <c r="O1394" s="1"/>
      <c r="P1394" s="19"/>
    </row>
    <row r="1395" spans="1:16" ht="9.75" customHeight="1">
      <c r="A1395" s="14"/>
      <c r="B1395" s="14" t="s">
        <v>61</v>
      </c>
      <c r="C1395" s="14"/>
      <c r="D1395" s="17"/>
      <c r="E1395" s="1"/>
      <c r="F1395" s="1"/>
      <c r="G1395" s="1"/>
      <c r="H1395" s="1"/>
      <c r="I1395" s="1"/>
      <c r="J1395" s="1"/>
      <c r="K1395" s="1"/>
      <c r="L1395" s="1"/>
      <c r="M1395" s="18"/>
      <c r="N1395" s="17"/>
      <c r="O1395" s="1"/>
      <c r="P1395" s="19"/>
    </row>
    <row r="1396" spans="1:16" ht="9.75" customHeight="1">
      <c r="A1396" s="14"/>
      <c r="B1396" s="14" t="s">
        <v>61</v>
      </c>
      <c r="C1396" s="14"/>
      <c r="D1396" s="17"/>
      <c r="E1396" s="1"/>
      <c r="F1396" s="1"/>
      <c r="G1396" s="1"/>
      <c r="H1396" s="1"/>
      <c r="I1396" s="1"/>
      <c r="J1396" s="1"/>
      <c r="K1396" s="1"/>
      <c r="L1396" s="1"/>
      <c r="M1396" s="18"/>
      <c r="N1396" s="17"/>
      <c r="O1396" s="1"/>
      <c r="P1396" s="19"/>
    </row>
    <row r="1397" spans="1:16" ht="9.75" customHeight="1">
      <c r="A1397" s="14"/>
      <c r="B1397" s="14" t="s">
        <v>61</v>
      </c>
      <c r="C1397" s="14"/>
      <c r="D1397" s="17"/>
      <c r="E1397" s="1"/>
      <c r="F1397" s="1"/>
      <c r="G1397" s="1"/>
      <c r="H1397" s="1"/>
      <c r="I1397" s="1"/>
      <c r="J1397" s="1"/>
      <c r="K1397" s="1"/>
      <c r="L1397" s="1"/>
      <c r="M1397" s="18"/>
      <c r="N1397" s="17"/>
      <c r="O1397" s="1"/>
      <c r="P1397" s="19"/>
    </row>
    <row r="1398" spans="1:16" ht="9.75" customHeight="1">
      <c r="A1398" s="14"/>
      <c r="B1398" s="14" t="s">
        <v>61</v>
      </c>
      <c r="C1398" s="14"/>
      <c r="D1398" s="17"/>
      <c r="E1398" s="1"/>
      <c r="F1398" s="1"/>
      <c r="G1398" s="1"/>
      <c r="H1398" s="1"/>
      <c r="I1398" s="1"/>
      <c r="J1398" s="1"/>
      <c r="K1398" s="1"/>
      <c r="L1398" s="1"/>
      <c r="M1398" s="18"/>
      <c r="N1398" s="17"/>
      <c r="O1398" s="1"/>
      <c r="P1398" s="19"/>
    </row>
    <row r="1399" spans="1:16" ht="9.75" customHeight="1">
      <c r="A1399" s="14"/>
      <c r="B1399" s="14" t="s">
        <v>41</v>
      </c>
      <c r="C1399" s="14"/>
      <c r="D1399" s="17"/>
      <c r="E1399" s="1"/>
      <c r="F1399" s="1"/>
      <c r="G1399" s="1"/>
      <c r="H1399" s="1"/>
      <c r="I1399" s="1"/>
      <c r="J1399" s="1"/>
      <c r="K1399" s="1"/>
      <c r="L1399" s="1"/>
      <c r="M1399" s="18"/>
      <c r="N1399" s="17"/>
      <c r="O1399" s="1"/>
      <c r="P1399" s="19"/>
    </row>
    <row r="1400" spans="1:16" ht="9.75" customHeight="1">
      <c r="A1400" s="14"/>
      <c r="B1400" s="14" t="s">
        <v>42</v>
      </c>
      <c r="C1400" s="14"/>
      <c r="D1400" s="17"/>
      <c r="E1400" s="1"/>
      <c r="F1400" s="1"/>
      <c r="G1400" s="1"/>
      <c r="H1400" s="1"/>
      <c r="I1400" s="1"/>
      <c r="J1400" s="1"/>
      <c r="K1400" s="1"/>
      <c r="L1400" s="1"/>
      <c r="M1400" s="18"/>
      <c r="N1400" s="17"/>
      <c r="O1400" s="1"/>
      <c r="P1400" s="19"/>
    </row>
    <row r="1401" spans="1:16" ht="9.75" customHeight="1">
      <c r="A1401" s="14"/>
      <c r="B1401" s="14" t="s">
        <v>43</v>
      </c>
      <c r="C1401" s="14">
        <v>3</v>
      </c>
      <c r="D1401" s="31">
        <v>0</v>
      </c>
      <c r="E1401" s="32">
        <v>0</v>
      </c>
      <c r="F1401" s="32">
        <v>0</v>
      </c>
      <c r="G1401" s="32">
        <v>0</v>
      </c>
      <c r="H1401" s="32">
        <v>0</v>
      </c>
      <c r="I1401" s="32">
        <v>1</v>
      </c>
      <c r="J1401" s="32">
        <v>0</v>
      </c>
      <c r="K1401" s="32">
        <v>0</v>
      </c>
      <c r="L1401" s="32">
        <v>1</v>
      </c>
      <c r="M1401" s="33">
        <v>1</v>
      </c>
      <c r="N1401" s="17">
        <f>MIN(D1401:M1401)</f>
        <v>0</v>
      </c>
      <c r="O1401" s="1">
        <f>C1401-N1401</f>
        <v>3</v>
      </c>
      <c r="P1401" s="19">
        <f>O1401/C1401</f>
        <v>1</v>
      </c>
    </row>
    <row r="1402" spans="1:16" ht="9.75" customHeight="1">
      <c r="A1402" s="14"/>
      <c r="B1402" s="14" t="s">
        <v>44</v>
      </c>
      <c r="C1402" s="14"/>
      <c r="D1402" s="17"/>
      <c r="E1402" s="1"/>
      <c r="F1402" s="1"/>
      <c r="G1402" s="1"/>
      <c r="H1402" s="1"/>
      <c r="I1402" s="1"/>
      <c r="J1402" s="1"/>
      <c r="K1402" s="1"/>
      <c r="L1402" s="1"/>
      <c r="M1402" s="18"/>
      <c r="N1402" s="17"/>
      <c r="O1402" s="1"/>
      <c r="P1402" s="19"/>
    </row>
    <row r="1403" spans="1:16" ht="9.75" customHeight="1">
      <c r="A1403" s="20"/>
      <c r="B1403" s="21" t="s">
        <v>45</v>
      </c>
      <c r="C1403" s="21">
        <f t="shared" ref="C1403:M1403" si="273">SUM(C1387:C1402)</f>
        <v>3</v>
      </c>
      <c r="D1403" s="22">
        <f t="shared" si="273"/>
        <v>0</v>
      </c>
      <c r="E1403" s="23">
        <f t="shared" si="273"/>
        <v>0</v>
      </c>
      <c r="F1403" s="23">
        <f t="shared" si="273"/>
        <v>0</v>
      </c>
      <c r="G1403" s="23">
        <f t="shared" si="273"/>
        <v>0</v>
      </c>
      <c r="H1403" s="23">
        <f t="shared" si="273"/>
        <v>0</v>
      </c>
      <c r="I1403" s="23">
        <f t="shared" si="273"/>
        <v>1</v>
      </c>
      <c r="J1403" s="23">
        <f t="shared" si="273"/>
        <v>0</v>
      </c>
      <c r="K1403" s="23">
        <f t="shared" si="273"/>
        <v>0</v>
      </c>
      <c r="L1403" s="23">
        <f t="shared" si="273"/>
        <v>1</v>
      </c>
      <c r="M1403" s="24">
        <f t="shared" si="273"/>
        <v>1</v>
      </c>
      <c r="N1403" s="22">
        <f>MIN(D1403:M1403)</f>
        <v>0</v>
      </c>
      <c r="O1403" s="23">
        <f>C1403-N1403</f>
        <v>3</v>
      </c>
      <c r="P1403" s="25">
        <f>O1403/C1403</f>
        <v>1</v>
      </c>
    </row>
    <row r="1404" spans="1:16" ht="9.75" customHeight="1">
      <c r="A1404" s="15" t="s">
        <v>237</v>
      </c>
      <c r="B1404" s="15" t="s">
        <v>29</v>
      </c>
      <c r="C1404" s="15"/>
      <c r="D1404" s="16"/>
      <c r="E1404" s="27"/>
      <c r="F1404" s="27"/>
      <c r="G1404" s="27"/>
      <c r="H1404" s="27"/>
      <c r="I1404" s="27"/>
      <c r="J1404" s="27"/>
      <c r="K1404" s="27"/>
      <c r="L1404" s="27"/>
      <c r="M1404" s="28"/>
      <c r="N1404" s="16"/>
      <c r="O1404" s="27"/>
      <c r="P1404" s="29"/>
    </row>
    <row r="1405" spans="1:16" ht="9.75" customHeight="1">
      <c r="A1405" s="14"/>
      <c r="B1405" s="14" t="s">
        <v>31</v>
      </c>
      <c r="C1405" s="14"/>
      <c r="D1405" s="17"/>
      <c r="E1405" s="1"/>
      <c r="F1405" s="1"/>
      <c r="G1405" s="1"/>
      <c r="H1405" s="1"/>
      <c r="I1405" s="1"/>
      <c r="J1405" s="1"/>
      <c r="K1405" s="1"/>
      <c r="L1405" s="1"/>
      <c r="M1405" s="18"/>
      <c r="N1405" s="17"/>
      <c r="O1405" s="1"/>
      <c r="P1405" s="19"/>
    </row>
    <row r="1406" spans="1:16" ht="9.75" customHeight="1">
      <c r="A1406" s="14"/>
      <c r="B1406" s="14" t="s">
        <v>34</v>
      </c>
      <c r="C1406" s="14"/>
      <c r="D1406" s="17"/>
      <c r="E1406" s="1"/>
      <c r="F1406" s="1"/>
      <c r="G1406" s="1"/>
      <c r="H1406" s="1"/>
      <c r="I1406" s="1"/>
      <c r="J1406" s="1"/>
      <c r="K1406" s="1"/>
      <c r="L1406" s="1"/>
      <c r="M1406" s="18"/>
      <c r="N1406" s="17"/>
      <c r="O1406" s="1"/>
      <c r="P1406" s="19"/>
    </row>
    <row r="1407" spans="1:16" ht="9.75" customHeight="1">
      <c r="A1407" s="14"/>
      <c r="B1407" s="14" t="s">
        <v>58</v>
      </c>
      <c r="C1407" s="14"/>
      <c r="D1407" s="17"/>
      <c r="E1407" s="1"/>
      <c r="F1407" s="1"/>
      <c r="G1407" s="1"/>
      <c r="H1407" s="1"/>
      <c r="I1407" s="1"/>
      <c r="J1407" s="1"/>
      <c r="K1407" s="1"/>
      <c r="L1407" s="1"/>
      <c r="M1407" s="18"/>
      <c r="N1407" s="17"/>
      <c r="O1407" s="1"/>
      <c r="P1407" s="19"/>
    </row>
    <row r="1408" spans="1:16" ht="9.75" customHeight="1">
      <c r="A1408" s="14"/>
      <c r="B1408" s="14" t="s">
        <v>58</v>
      </c>
      <c r="C1408" s="14"/>
      <c r="D1408" s="17"/>
      <c r="E1408" s="1"/>
      <c r="F1408" s="1"/>
      <c r="G1408" s="1"/>
      <c r="H1408" s="1"/>
      <c r="I1408" s="1"/>
      <c r="J1408" s="1"/>
      <c r="K1408" s="1"/>
      <c r="L1408" s="1"/>
      <c r="M1408" s="18"/>
      <c r="N1408" s="17"/>
      <c r="O1408" s="1"/>
      <c r="P1408" s="19"/>
    </row>
    <row r="1409" spans="1:16" ht="9.75" customHeight="1">
      <c r="A1409" s="14"/>
      <c r="B1409" s="14" t="s">
        <v>39</v>
      </c>
      <c r="C1409" s="14">
        <v>2</v>
      </c>
      <c r="D1409" s="31">
        <v>2</v>
      </c>
      <c r="E1409" s="32">
        <v>2</v>
      </c>
      <c r="F1409" s="32">
        <v>2</v>
      </c>
      <c r="G1409" s="32">
        <v>2</v>
      </c>
      <c r="H1409" s="32">
        <v>2</v>
      </c>
      <c r="I1409" s="32">
        <v>2</v>
      </c>
      <c r="J1409" s="32">
        <v>2</v>
      </c>
      <c r="K1409" s="32">
        <v>2</v>
      </c>
      <c r="L1409" s="32">
        <v>2</v>
      </c>
      <c r="M1409" s="33">
        <v>2</v>
      </c>
      <c r="N1409" s="17">
        <f>MIN(D1409:M1409)</f>
        <v>2</v>
      </c>
      <c r="O1409" s="1">
        <f>C1409-N1409</f>
        <v>0</v>
      </c>
      <c r="P1409" s="19">
        <f>O1409/C1409</f>
        <v>0</v>
      </c>
    </row>
    <row r="1410" spans="1:16" ht="9.75" customHeight="1">
      <c r="A1410" s="14"/>
      <c r="B1410" s="14" t="s">
        <v>567</v>
      </c>
      <c r="C1410" s="30"/>
      <c r="D1410" s="17"/>
      <c r="E1410" s="1"/>
      <c r="F1410" s="1"/>
      <c r="G1410" s="1"/>
      <c r="H1410" s="1"/>
      <c r="I1410" s="1"/>
      <c r="J1410" s="1"/>
      <c r="K1410" s="1"/>
      <c r="L1410" s="1"/>
      <c r="M1410" s="18"/>
      <c r="N1410" s="17"/>
      <c r="O1410" s="1"/>
      <c r="P1410" s="19"/>
    </row>
    <row r="1411" spans="1:16" ht="9.75" customHeight="1">
      <c r="A1411" s="14"/>
      <c r="B1411" s="14" t="s">
        <v>558</v>
      </c>
      <c r="C1411" s="30">
        <v>22</v>
      </c>
      <c r="D1411" s="31">
        <v>22</v>
      </c>
      <c r="E1411" s="32">
        <v>14</v>
      </c>
      <c r="F1411" s="32">
        <v>7</v>
      </c>
      <c r="G1411" s="32">
        <v>5</v>
      </c>
      <c r="H1411" s="32">
        <v>4</v>
      </c>
      <c r="I1411" s="32">
        <v>9</v>
      </c>
      <c r="J1411" s="32">
        <v>7</v>
      </c>
      <c r="K1411" s="32">
        <v>6</v>
      </c>
      <c r="L1411" s="32">
        <v>7</v>
      </c>
      <c r="M1411" s="33">
        <v>9</v>
      </c>
      <c r="N1411" s="17">
        <f t="shared" ref="N1411:N1412" si="274">MIN(D1411:M1411)</f>
        <v>4</v>
      </c>
      <c r="O1411" s="1">
        <f t="shared" ref="O1411:O1412" si="275">C1411-N1411</f>
        <v>18</v>
      </c>
      <c r="P1411" s="19">
        <f t="shared" ref="P1411:P1412" si="276">O1411/C1411</f>
        <v>0.81818181818181823</v>
      </c>
    </row>
    <row r="1412" spans="1:16" ht="9.75" customHeight="1">
      <c r="A1412" s="14"/>
      <c r="B1412" s="30" t="s">
        <v>572</v>
      </c>
      <c r="C1412" s="14">
        <v>2</v>
      </c>
      <c r="D1412" s="31">
        <v>2</v>
      </c>
      <c r="E1412" s="32">
        <v>2</v>
      </c>
      <c r="F1412" s="32">
        <v>1</v>
      </c>
      <c r="G1412" s="32">
        <v>1</v>
      </c>
      <c r="H1412" s="32">
        <v>1</v>
      </c>
      <c r="I1412" s="32">
        <v>1</v>
      </c>
      <c r="J1412" s="32">
        <v>1</v>
      </c>
      <c r="K1412" s="32">
        <v>1</v>
      </c>
      <c r="L1412" s="32">
        <v>1</v>
      </c>
      <c r="M1412" s="33">
        <v>2</v>
      </c>
      <c r="N1412" s="17">
        <f t="shared" si="274"/>
        <v>1</v>
      </c>
      <c r="O1412" s="1">
        <f t="shared" si="275"/>
        <v>1</v>
      </c>
      <c r="P1412" s="19">
        <f t="shared" si="276"/>
        <v>0.5</v>
      </c>
    </row>
    <row r="1413" spans="1:16" ht="9.75" customHeight="1">
      <c r="A1413" s="14"/>
      <c r="B1413" s="14" t="s">
        <v>61</v>
      </c>
      <c r="C1413" s="14"/>
      <c r="D1413" s="17"/>
      <c r="E1413" s="1"/>
      <c r="F1413" s="1"/>
      <c r="G1413" s="1"/>
      <c r="H1413" s="1"/>
      <c r="I1413" s="1"/>
      <c r="J1413" s="1"/>
      <c r="K1413" s="1"/>
      <c r="L1413" s="1"/>
      <c r="M1413" s="18"/>
      <c r="N1413" s="17"/>
      <c r="O1413" s="1"/>
      <c r="P1413" s="19"/>
    </row>
    <row r="1414" spans="1:16" ht="9.75" customHeight="1">
      <c r="A1414" s="14"/>
      <c r="B1414" s="14" t="s">
        <v>61</v>
      </c>
      <c r="C1414" s="14"/>
      <c r="D1414" s="17"/>
      <c r="E1414" s="1"/>
      <c r="F1414" s="1"/>
      <c r="G1414" s="1"/>
      <c r="H1414" s="1"/>
      <c r="I1414" s="1"/>
      <c r="J1414" s="1"/>
      <c r="K1414" s="1"/>
      <c r="L1414" s="1"/>
      <c r="M1414" s="18"/>
      <c r="N1414" s="17"/>
      <c r="O1414" s="1"/>
      <c r="P1414" s="19"/>
    </row>
    <row r="1415" spans="1:16" ht="9.75" customHeight="1">
      <c r="A1415" s="14"/>
      <c r="B1415" s="14" t="s">
        <v>61</v>
      </c>
      <c r="C1415" s="14"/>
      <c r="D1415" s="17"/>
      <c r="E1415" s="1"/>
      <c r="F1415" s="1"/>
      <c r="G1415" s="1"/>
      <c r="H1415" s="1"/>
      <c r="I1415" s="1"/>
      <c r="J1415" s="1"/>
      <c r="K1415" s="1"/>
      <c r="L1415" s="1"/>
      <c r="M1415" s="18"/>
      <c r="N1415" s="17"/>
      <c r="O1415" s="1"/>
      <c r="P1415" s="19"/>
    </row>
    <row r="1416" spans="1:16" ht="9.75" customHeight="1">
      <c r="A1416" s="14"/>
      <c r="B1416" s="14" t="s">
        <v>41</v>
      </c>
      <c r="C1416" s="14"/>
      <c r="D1416" s="17"/>
      <c r="E1416" s="1"/>
      <c r="F1416" s="1"/>
      <c r="G1416" s="1"/>
      <c r="H1416" s="1"/>
      <c r="I1416" s="1"/>
      <c r="J1416" s="1"/>
      <c r="K1416" s="1"/>
      <c r="L1416" s="1"/>
      <c r="M1416" s="18"/>
      <c r="N1416" s="17"/>
      <c r="O1416" s="1"/>
      <c r="P1416" s="19"/>
    </row>
    <row r="1417" spans="1:16" ht="9.75" customHeight="1">
      <c r="A1417" s="14"/>
      <c r="B1417" s="14" t="s">
        <v>42</v>
      </c>
      <c r="C1417" s="14"/>
      <c r="D1417" s="17"/>
      <c r="E1417" s="1"/>
      <c r="F1417" s="1"/>
      <c r="G1417" s="1"/>
      <c r="H1417" s="1"/>
      <c r="I1417" s="1"/>
      <c r="J1417" s="1"/>
      <c r="K1417" s="1"/>
      <c r="L1417" s="1"/>
      <c r="M1417" s="18"/>
      <c r="N1417" s="17"/>
      <c r="O1417" s="1"/>
      <c r="P1417" s="19"/>
    </row>
    <row r="1418" spans="1:16" ht="9.75" customHeight="1">
      <c r="A1418" s="14"/>
      <c r="B1418" s="14" t="s">
        <v>43</v>
      </c>
      <c r="C1418" s="14">
        <v>1</v>
      </c>
      <c r="D1418" s="31">
        <v>1</v>
      </c>
      <c r="E1418" s="32">
        <v>1</v>
      </c>
      <c r="F1418" s="32">
        <v>1</v>
      </c>
      <c r="G1418" s="32">
        <v>1</v>
      </c>
      <c r="H1418" s="32">
        <v>1</v>
      </c>
      <c r="I1418" s="32">
        <v>1</v>
      </c>
      <c r="J1418" s="32">
        <v>1</v>
      </c>
      <c r="K1418" s="32">
        <v>1</v>
      </c>
      <c r="L1418" s="32">
        <v>1</v>
      </c>
      <c r="M1418" s="33">
        <v>1</v>
      </c>
      <c r="N1418" s="17">
        <f t="shared" ref="N1418:N1420" si="277">MIN(D1418:M1418)</f>
        <v>1</v>
      </c>
      <c r="O1418" s="1">
        <f t="shared" ref="O1418:O1420" si="278">C1418-N1418</f>
        <v>0</v>
      </c>
      <c r="P1418" s="19">
        <f t="shared" ref="P1418:P1420" si="279">O1418/C1418</f>
        <v>0</v>
      </c>
    </row>
    <row r="1419" spans="1:16" ht="9.75" customHeight="1">
      <c r="A1419" s="14"/>
      <c r="B1419" s="14" t="s">
        <v>44</v>
      </c>
      <c r="C1419" s="14">
        <v>2</v>
      </c>
      <c r="D1419" s="31">
        <v>2</v>
      </c>
      <c r="E1419" s="32">
        <v>2</v>
      </c>
      <c r="F1419" s="32">
        <v>2</v>
      </c>
      <c r="G1419" s="32">
        <v>2</v>
      </c>
      <c r="H1419" s="32">
        <v>2</v>
      </c>
      <c r="I1419" s="32">
        <v>1</v>
      </c>
      <c r="J1419" s="32">
        <v>1</v>
      </c>
      <c r="K1419" s="32">
        <v>2</v>
      </c>
      <c r="L1419" s="32">
        <v>1</v>
      </c>
      <c r="M1419" s="33">
        <v>2</v>
      </c>
      <c r="N1419" s="17">
        <f t="shared" si="277"/>
        <v>1</v>
      </c>
      <c r="O1419" s="1">
        <f t="shared" si="278"/>
        <v>1</v>
      </c>
      <c r="P1419" s="19">
        <f t="shared" si="279"/>
        <v>0.5</v>
      </c>
    </row>
    <row r="1420" spans="1:16" ht="9.75" customHeight="1">
      <c r="A1420" s="20"/>
      <c r="B1420" s="21" t="s">
        <v>45</v>
      </c>
      <c r="C1420" s="21">
        <f t="shared" ref="C1420:M1420" si="280">SUM(C1404:C1419)</f>
        <v>29</v>
      </c>
      <c r="D1420" s="22">
        <f t="shared" si="280"/>
        <v>29</v>
      </c>
      <c r="E1420" s="23">
        <f t="shared" si="280"/>
        <v>21</v>
      </c>
      <c r="F1420" s="23">
        <f t="shared" si="280"/>
        <v>13</v>
      </c>
      <c r="G1420" s="23">
        <f t="shared" si="280"/>
        <v>11</v>
      </c>
      <c r="H1420" s="23">
        <f t="shared" si="280"/>
        <v>10</v>
      </c>
      <c r="I1420" s="23">
        <f t="shared" si="280"/>
        <v>14</v>
      </c>
      <c r="J1420" s="23">
        <f t="shared" si="280"/>
        <v>12</v>
      </c>
      <c r="K1420" s="23">
        <f t="shared" si="280"/>
        <v>12</v>
      </c>
      <c r="L1420" s="23">
        <f t="shared" si="280"/>
        <v>12</v>
      </c>
      <c r="M1420" s="24">
        <f t="shared" si="280"/>
        <v>16</v>
      </c>
      <c r="N1420" s="22">
        <f t="shared" si="277"/>
        <v>10</v>
      </c>
      <c r="O1420" s="23">
        <f t="shared" si="278"/>
        <v>19</v>
      </c>
      <c r="P1420" s="25">
        <f t="shared" si="279"/>
        <v>0.65517241379310343</v>
      </c>
    </row>
    <row r="1421" spans="1:16" ht="9.75" customHeight="1">
      <c r="A1421" s="15" t="s">
        <v>250</v>
      </c>
      <c r="B1421" s="15" t="s">
        <v>29</v>
      </c>
      <c r="C1421" s="14"/>
      <c r="D1421" s="17"/>
      <c r="E1421" s="1"/>
      <c r="F1421" s="1"/>
      <c r="G1421" s="1"/>
      <c r="H1421" s="1"/>
      <c r="I1421" s="1"/>
      <c r="J1421" s="1"/>
      <c r="K1421" s="1"/>
      <c r="L1421" s="1"/>
      <c r="M1421" s="18"/>
      <c r="N1421" s="17"/>
      <c r="O1421" s="1"/>
      <c r="P1421" s="19"/>
    </row>
    <row r="1422" spans="1:16" ht="9.75" customHeight="1">
      <c r="A1422" s="14"/>
      <c r="B1422" s="14" t="s">
        <v>31</v>
      </c>
      <c r="C1422" s="14"/>
      <c r="D1422" s="17"/>
      <c r="E1422" s="1"/>
      <c r="F1422" s="1"/>
      <c r="G1422" s="1"/>
      <c r="H1422" s="1"/>
      <c r="I1422" s="1"/>
      <c r="J1422" s="1"/>
      <c r="K1422" s="1"/>
      <c r="L1422" s="1"/>
      <c r="M1422" s="18"/>
      <c r="N1422" s="17"/>
      <c r="O1422" s="1"/>
      <c r="P1422" s="19"/>
    </row>
    <row r="1423" spans="1:16" ht="9.75" customHeight="1">
      <c r="A1423" s="14"/>
      <c r="B1423" s="14" t="s">
        <v>34</v>
      </c>
      <c r="C1423" s="14"/>
      <c r="D1423" s="17"/>
      <c r="E1423" s="1"/>
      <c r="F1423" s="1"/>
      <c r="G1423" s="1"/>
      <c r="H1423" s="1"/>
      <c r="I1423" s="1"/>
      <c r="J1423" s="1"/>
      <c r="K1423" s="1"/>
      <c r="L1423" s="1"/>
      <c r="M1423" s="18"/>
      <c r="N1423" s="17"/>
      <c r="O1423" s="1"/>
      <c r="P1423" s="19"/>
    </row>
    <row r="1424" spans="1:16" ht="9.75" customHeight="1">
      <c r="A1424" s="14"/>
      <c r="B1424" s="14" t="s">
        <v>58</v>
      </c>
      <c r="C1424" s="14"/>
      <c r="D1424" s="17"/>
      <c r="E1424" s="1"/>
      <c r="F1424" s="1"/>
      <c r="G1424" s="1"/>
      <c r="H1424" s="1"/>
      <c r="I1424" s="1"/>
      <c r="J1424" s="1"/>
      <c r="K1424" s="1"/>
      <c r="L1424" s="1"/>
      <c r="M1424" s="18"/>
      <c r="N1424" s="17"/>
      <c r="O1424" s="1"/>
      <c r="P1424" s="19"/>
    </row>
    <row r="1425" spans="1:16" ht="9.75" customHeight="1">
      <c r="A1425" s="14"/>
      <c r="B1425" s="14" t="s">
        <v>58</v>
      </c>
      <c r="C1425" s="14"/>
      <c r="D1425" s="17"/>
      <c r="E1425" s="1"/>
      <c r="F1425" s="1"/>
      <c r="G1425" s="1"/>
      <c r="H1425" s="1"/>
      <c r="I1425" s="1"/>
      <c r="J1425" s="1"/>
      <c r="K1425" s="1"/>
      <c r="L1425" s="1"/>
      <c r="M1425" s="18"/>
      <c r="N1425" s="17"/>
      <c r="O1425" s="1"/>
      <c r="P1425" s="19"/>
    </row>
    <row r="1426" spans="1:16" ht="9.75" customHeight="1">
      <c r="A1426" s="14"/>
      <c r="B1426" s="14" t="s">
        <v>39</v>
      </c>
      <c r="C1426" s="14">
        <v>3</v>
      </c>
      <c r="D1426" s="31">
        <v>3</v>
      </c>
      <c r="E1426" s="32">
        <v>3</v>
      </c>
      <c r="F1426" s="32">
        <v>3</v>
      </c>
      <c r="G1426" s="32">
        <v>2</v>
      </c>
      <c r="H1426" s="32">
        <v>2</v>
      </c>
      <c r="I1426" s="32">
        <v>2</v>
      </c>
      <c r="J1426" s="32">
        <v>2</v>
      </c>
      <c r="K1426" s="32">
        <v>2</v>
      </c>
      <c r="L1426" s="32">
        <v>2</v>
      </c>
      <c r="M1426" s="33">
        <v>2</v>
      </c>
      <c r="N1426" s="17">
        <f t="shared" ref="N1426:N1427" si="281">MIN(D1426:M1426)</f>
        <v>2</v>
      </c>
      <c r="O1426" s="1">
        <f t="shared" ref="O1426:O1427" si="282">C1426-N1426</f>
        <v>1</v>
      </c>
      <c r="P1426" s="19">
        <f t="shared" ref="P1426:P1427" si="283">O1426/C1426</f>
        <v>0.33333333333333331</v>
      </c>
    </row>
    <row r="1427" spans="1:16" ht="9.75" customHeight="1">
      <c r="A1427" s="14"/>
      <c r="B1427" s="14" t="s">
        <v>573</v>
      </c>
      <c r="C1427" s="14">
        <v>2</v>
      </c>
      <c r="D1427" s="31">
        <v>0</v>
      </c>
      <c r="E1427" s="32">
        <v>0</v>
      </c>
      <c r="F1427" s="32">
        <v>0</v>
      </c>
      <c r="G1427" s="32">
        <v>1</v>
      </c>
      <c r="H1427" s="32">
        <v>1</v>
      </c>
      <c r="I1427" s="32">
        <v>1</v>
      </c>
      <c r="J1427" s="32">
        <v>0</v>
      </c>
      <c r="K1427" s="32">
        <v>1</v>
      </c>
      <c r="L1427" s="32">
        <v>0</v>
      </c>
      <c r="M1427" s="33">
        <v>0</v>
      </c>
      <c r="N1427" s="17">
        <f t="shared" si="281"/>
        <v>0</v>
      </c>
      <c r="O1427" s="1">
        <f t="shared" si="282"/>
        <v>2</v>
      </c>
      <c r="P1427" s="19">
        <f t="shared" si="283"/>
        <v>1</v>
      </c>
    </row>
    <row r="1428" spans="1:16" ht="9.75" customHeight="1">
      <c r="A1428" s="14"/>
      <c r="B1428" s="14" t="s">
        <v>61</v>
      </c>
      <c r="C1428" s="14"/>
      <c r="D1428" s="17"/>
      <c r="E1428" s="1"/>
      <c r="F1428" s="1"/>
      <c r="G1428" s="1"/>
      <c r="H1428" s="1"/>
      <c r="I1428" s="1"/>
      <c r="J1428" s="1"/>
      <c r="K1428" s="1"/>
      <c r="L1428" s="1"/>
      <c r="M1428" s="18"/>
      <c r="N1428" s="17"/>
      <c r="O1428" s="1"/>
      <c r="P1428" s="19"/>
    </row>
    <row r="1429" spans="1:16" ht="9.75" customHeight="1">
      <c r="A1429" s="14"/>
      <c r="B1429" s="14" t="s">
        <v>61</v>
      </c>
      <c r="C1429" s="14"/>
      <c r="D1429" s="17"/>
      <c r="E1429" s="1"/>
      <c r="F1429" s="1"/>
      <c r="G1429" s="1"/>
      <c r="H1429" s="1"/>
      <c r="I1429" s="1"/>
      <c r="J1429" s="1"/>
      <c r="K1429" s="1"/>
      <c r="L1429" s="1"/>
      <c r="M1429" s="18"/>
      <c r="N1429" s="17"/>
      <c r="O1429" s="1"/>
      <c r="P1429" s="19"/>
    </row>
    <row r="1430" spans="1:16" ht="9.75" customHeight="1">
      <c r="A1430" s="14"/>
      <c r="B1430" s="14" t="s">
        <v>61</v>
      </c>
      <c r="C1430" s="14"/>
      <c r="D1430" s="17"/>
      <c r="E1430" s="1"/>
      <c r="F1430" s="1"/>
      <c r="G1430" s="1"/>
      <c r="H1430" s="1"/>
      <c r="I1430" s="1"/>
      <c r="J1430" s="1"/>
      <c r="K1430" s="1"/>
      <c r="L1430" s="1"/>
      <c r="M1430" s="18"/>
      <c r="N1430" s="17"/>
      <c r="O1430" s="1"/>
      <c r="P1430" s="19"/>
    </row>
    <row r="1431" spans="1:16" ht="9.75" customHeight="1">
      <c r="A1431" s="14"/>
      <c r="B1431" s="14" t="s">
        <v>61</v>
      </c>
      <c r="C1431" s="14"/>
      <c r="D1431" s="17"/>
      <c r="E1431" s="1"/>
      <c r="F1431" s="1"/>
      <c r="G1431" s="1"/>
      <c r="H1431" s="1"/>
      <c r="I1431" s="1"/>
      <c r="J1431" s="1"/>
      <c r="K1431" s="1"/>
      <c r="L1431" s="1"/>
      <c r="M1431" s="18"/>
      <c r="N1431" s="17"/>
      <c r="O1431" s="1"/>
      <c r="P1431" s="19"/>
    </row>
    <row r="1432" spans="1:16" ht="9.75" customHeight="1">
      <c r="A1432" s="14"/>
      <c r="B1432" s="14" t="s">
        <v>61</v>
      </c>
      <c r="C1432" s="14"/>
      <c r="D1432" s="17"/>
      <c r="E1432" s="1"/>
      <c r="F1432" s="1"/>
      <c r="G1432" s="1"/>
      <c r="H1432" s="1"/>
      <c r="I1432" s="1"/>
      <c r="J1432" s="1"/>
      <c r="K1432" s="1"/>
      <c r="L1432" s="1"/>
      <c r="M1432" s="18"/>
      <c r="N1432" s="17"/>
      <c r="O1432" s="1"/>
      <c r="P1432" s="19"/>
    </row>
    <row r="1433" spans="1:16" ht="9.75" customHeight="1">
      <c r="A1433" s="14"/>
      <c r="B1433" s="14" t="s">
        <v>41</v>
      </c>
      <c r="C1433" s="14">
        <v>1</v>
      </c>
      <c r="D1433" s="31">
        <v>1</v>
      </c>
      <c r="E1433" s="32">
        <v>1</v>
      </c>
      <c r="F1433" s="32">
        <v>1</v>
      </c>
      <c r="G1433" s="32">
        <v>0</v>
      </c>
      <c r="H1433" s="32">
        <v>0</v>
      </c>
      <c r="I1433" s="32">
        <v>1</v>
      </c>
      <c r="J1433" s="32">
        <v>1</v>
      </c>
      <c r="K1433" s="32">
        <v>1</v>
      </c>
      <c r="L1433" s="32">
        <v>1</v>
      </c>
      <c r="M1433" s="33">
        <v>1</v>
      </c>
      <c r="N1433" s="17">
        <f t="shared" ref="N1433:N1438" si="284">MIN(D1433:M1433)</f>
        <v>0</v>
      </c>
      <c r="O1433" s="1">
        <f t="shared" ref="O1433:O1438" si="285">C1433-N1433</f>
        <v>1</v>
      </c>
      <c r="P1433" s="19">
        <f t="shared" ref="P1433:P1438" si="286">O1433/C1433</f>
        <v>1</v>
      </c>
    </row>
    <row r="1434" spans="1:16" ht="9.75" customHeight="1">
      <c r="A1434" s="14"/>
      <c r="B1434" s="14" t="s">
        <v>42</v>
      </c>
      <c r="C1434" s="14">
        <v>2</v>
      </c>
      <c r="D1434" s="31">
        <v>0</v>
      </c>
      <c r="E1434" s="32">
        <v>1</v>
      </c>
      <c r="F1434" s="32">
        <v>1</v>
      </c>
      <c r="G1434" s="32">
        <v>0</v>
      </c>
      <c r="H1434" s="32">
        <v>0</v>
      </c>
      <c r="I1434" s="32">
        <v>0</v>
      </c>
      <c r="J1434" s="32">
        <v>0</v>
      </c>
      <c r="K1434" s="32">
        <v>2</v>
      </c>
      <c r="L1434" s="32">
        <v>2</v>
      </c>
      <c r="M1434" s="33">
        <v>2</v>
      </c>
      <c r="N1434" s="17">
        <f t="shared" si="284"/>
        <v>0</v>
      </c>
      <c r="O1434" s="1">
        <f t="shared" si="285"/>
        <v>2</v>
      </c>
      <c r="P1434" s="19">
        <f t="shared" si="286"/>
        <v>1</v>
      </c>
    </row>
    <row r="1435" spans="1:16" ht="9.75" customHeight="1">
      <c r="A1435" s="14"/>
      <c r="B1435" s="14" t="s">
        <v>43</v>
      </c>
      <c r="C1435" s="14">
        <v>2</v>
      </c>
      <c r="D1435" s="31">
        <v>1</v>
      </c>
      <c r="E1435" s="32">
        <v>2</v>
      </c>
      <c r="F1435" s="32">
        <v>1</v>
      </c>
      <c r="G1435" s="32">
        <v>2</v>
      </c>
      <c r="H1435" s="32">
        <v>1</v>
      </c>
      <c r="I1435" s="32">
        <v>0</v>
      </c>
      <c r="J1435" s="32">
        <v>1</v>
      </c>
      <c r="K1435" s="32">
        <v>1</v>
      </c>
      <c r="L1435" s="32">
        <v>1</v>
      </c>
      <c r="M1435" s="33">
        <v>1</v>
      </c>
      <c r="N1435" s="17">
        <f t="shared" si="284"/>
        <v>0</v>
      </c>
      <c r="O1435" s="1">
        <f t="shared" si="285"/>
        <v>2</v>
      </c>
      <c r="P1435" s="19">
        <f t="shared" si="286"/>
        <v>1</v>
      </c>
    </row>
    <row r="1436" spans="1:16" ht="9.75" customHeight="1">
      <c r="A1436" s="14"/>
      <c r="B1436" s="14" t="s">
        <v>44</v>
      </c>
      <c r="C1436" s="14">
        <v>2</v>
      </c>
      <c r="D1436" s="31">
        <v>2</v>
      </c>
      <c r="E1436" s="32">
        <v>2</v>
      </c>
      <c r="F1436" s="32">
        <v>0</v>
      </c>
      <c r="G1436" s="32">
        <v>0</v>
      </c>
      <c r="H1436" s="32">
        <v>0</v>
      </c>
      <c r="I1436" s="32">
        <v>0</v>
      </c>
      <c r="J1436" s="32">
        <v>0</v>
      </c>
      <c r="K1436" s="32">
        <v>0</v>
      </c>
      <c r="L1436" s="32">
        <v>1</v>
      </c>
      <c r="M1436" s="33">
        <v>2</v>
      </c>
      <c r="N1436" s="17">
        <f t="shared" si="284"/>
        <v>0</v>
      </c>
      <c r="O1436" s="1">
        <f t="shared" si="285"/>
        <v>2</v>
      </c>
      <c r="P1436" s="19">
        <f t="shared" si="286"/>
        <v>1</v>
      </c>
    </row>
    <row r="1437" spans="1:16" ht="9.75" customHeight="1">
      <c r="A1437" s="20"/>
      <c r="B1437" s="21" t="s">
        <v>45</v>
      </c>
      <c r="C1437" s="21">
        <f t="shared" ref="C1437:M1437" si="287">SUM(C1421:C1436)</f>
        <v>12</v>
      </c>
      <c r="D1437" s="22">
        <f t="shared" si="287"/>
        <v>7</v>
      </c>
      <c r="E1437" s="23">
        <f t="shared" si="287"/>
        <v>9</v>
      </c>
      <c r="F1437" s="23">
        <f t="shared" si="287"/>
        <v>6</v>
      </c>
      <c r="G1437" s="23">
        <f t="shared" si="287"/>
        <v>5</v>
      </c>
      <c r="H1437" s="23">
        <f t="shared" si="287"/>
        <v>4</v>
      </c>
      <c r="I1437" s="23">
        <f t="shared" si="287"/>
        <v>4</v>
      </c>
      <c r="J1437" s="23">
        <f t="shared" si="287"/>
        <v>4</v>
      </c>
      <c r="K1437" s="23">
        <f t="shared" si="287"/>
        <v>7</v>
      </c>
      <c r="L1437" s="23">
        <f t="shared" si="287"/>
        <v>7</v>
      </c>
      <c r="M1437" s="24">
        <f t="shared" si="287"/>
        <v>8</v>
      </c>
      <c r="N1437" s="22">
        <f t="shared" si="284"/>
        <v>4</v>
      </c>
      <c r="O1437" s="23">
        <f t="shared" si="285"/>
        <v>8</v>
      </c>
      <c r="P1437" s="25">
        <f t="shared" si="286"/>
        <v>0.66666666666666663</v>
      </c>
    </row>
    <row r="1438" spans="1:16" ht="9.75" customHeight="1">
      <c r="A1438" s="15" t="s">
        <v>262</v>
      </c>
      <c r="B1438" s="15" t="s">
        <v>29</v>
      </c>
      <c r="C1438" s="14">
        <v>9</v>
      </c>
      <c r="D1438" s="31">
        <v>8</v>
      </c>
      <c r="E1438" s="32">
        <v>7</v>
      </c>
      <c r="F1438" s="32">
        <v>0</v>
      </c>
      <c r="G1438" s="32">
        <v>1</v>
      </c>
      <c r="H1438" s="32">
        <v>1</v>
      </c>
      <c r="I1438" s="32">
        <v>1</v>
      </c>
      <c r="J1438" s="32">
        <v>0</v>
      </c>
      <c r="K1438" s="32">
        <v>1</v>
      </c>
      <c r="L1438" s="32">
        <v>2</v>
      </c>
      <c r="M1438" s="33">
        <v>3</v>
      </c>
      <c r="N1438" s="17">
        <f t="shared" si="284"/>
        <v>0</v>
      </c>
      <c r="O1438" s="1">
        <f t="shared" si="285"/>
        <v>9</v>
      </c>
      <c r="P1438" s="19">
        <f t="shared" si="286"/>
        <v>1</v>
      </c>
    </row>
    <row r="1439" spans="1:16" ht="9.75" customHeight="1">
      <c r="A1439" s="14"/>
      <c r="B1439" s="14" t="s">
        <v>31</v>
      </c>
      <c r="C1439" s="14"/>
      <c r="D1439" s="17"/>
      <c r="E1439" s="1"/>
      <c r="F1439" s="1"/>
      <c r="G1439" s="1"/>
      <c r="H1439" s="1"/>
      <c r="I1439" s="1"/>
      <c r="J1439" s="1"/>
      <c r="K1439" s="1"/>
      <c r="L1439" s="1"/>
      <c r="M1439" s="18"/>
      <c r="N1439" s="17"/>
      <c r="O1439" s="1"/>
      <c r="P1439" s="19"/>
    </row>
    <row r="1440" spans="1:16" ht="9.75" customHeight="1">
      <c r="A1440" s="14"/>
      <c r="B1440" s="14" t="s">
        <v>34</v>
      </c>
      <c r="C1440" s="14"/>
      <c r="D1440" s="17"/>
      <c r="E1440" s="1"/>
      <c r="F1440" s="1"/>
      <c r="G1440" s="1"/>
      <c r="H1440" s="1"/>
      <c r="I1440" s="1"/>
      <c r="J1440" s="1"/>
      <c r="K1440" s="1"/>
      <c r="L1440" s="1"/>
      <c r="M1440" s="18"/>
      <c r="N1440" s="17"/>
      <c r="O1440" s="1"/>
      <c r="P1440" s="19"/>
    </row>
    <row r="1441" spans="1:16" ht="9.75" customHeight="1">
      <c r="A1441" s="14"/>
      <c r="B1441" s="14" t="s">
        <v>190</v>
      </c>
      <c r="C1441" s="14">
        <v>19</v>
      </c>
      <c r="D1441" s="31">
        <v>14</v>
      </c>
      <c r="E1441" s="32">
        <v>7</v>
      </c>
      <c r="F1441" s="32">
        <v>0</v>
      </c>
      <c r="G1441" s="32">
        <v>0</v>
      </c>
      <c r="H1441" s="32">
        <v>1</v>
      </c>
      <c r="I1441" s="32">
        <v>0</v>
      </c>
      <c r="J1441" s="32">
        <v>1</v>
      </c>
      <c r="K1441" s="32">
        <v>2</v>
      </c>
      <c r="L1441" s="32">
        <v>9</v>
      </c>
      <c r="M1441" s="33">
        <v>12</v>
      </c>
      <c r="N1441" s="17">
        <f>MIN(D1441:M1441)</f>
        <v>0</v>
      </c>
      <c r="O1441" s="1">
        <f>C1441-N1441</f>
        <v>19</v>
      </c>
      <c r="P1441" s="19">
        <f>O1441/C1441</f>
        <v>1</v>
      </c>
    </row>
    <row r="1442" spans="1:16" ht="9.75" customHeight="1">
      <c r="A1442" s="14"/>
      <c r="B1442" s="14" t="s">
        <v>58</v>
      </c>
      <c r="C1442" s="14"/>
      <c r="D1442" s="17"/>
      <c r="E1442" s="1"/>
      <c r="F1442" s="1"/>
      <c r="G1442" s="1"/>
      <c r="H1442" s="1"/>
      <c r="I1442" s="1"/>
      <c r="J1442" s="1"/>
      <c r="K1442" s="1"/>
      <c r="L1442" s="1"/>
      <c r="M1442" s="18"/>
      <c r="N1442" s="17"/>
      <c r="O1442" s="1"/>
      <c r="P1442" s="19"/>
    </row>
    <row r="1443" spans="1:16" ht="9.75" customHeight="1">
      <c r="A1443" s="14"/>
      <c r="B1443" s="14" t="s">
        <v>39</v>
      </c>
      <c r="C1443" s="14">
        <v>15</v>
      </c>
      <c r="D1443" s="31">
        <v>15</v>
      </c>
      <c r="E1443" s="32">
        <v>15</v>
      </c>
      <c r="F1443" s="32">
        <v>10</v>
      </c>
      <c r="G1443" s="32">
        <v>11</v>
      </c>
      <c r="H1443" s="32">
        <v>11</v>
      </c>
      <c r="I1443" s="32">
        <v>10</v>
      </c>
      <c r="J1443" s="32">
        <v>11</v>
      </c>
      <c r="K1443" s="32">
        <v>8</v>
      </c>
      <c r="L1443" s="32">
        <v>11</v>
      </c>
      <c r="M1443" s="33">
        <v>13</v>
      </c>
      <c r="N1443" s="17">
        <f>MIN(D1443:M1443)</f>
        <v>8</v>
      </c>
      <c r="O1443" s="1">
        <f>C1443-N1443</f>
        <v>7</v>
      </c>
      <c r="P1443" s="19">
        <f>O1443/C1443</f>
        <v>0.46666666666666667</v>
      </c>
    </row>
    <row r="1444" spans="1:16" ht="9.75" customHeight="1">
      <c r="A1444" s="14"/>
      <c r="B1444" s="14" t="s">
        <v>60</v>
      </c>
      <c r="C1444" s="30"/>
      <c r="D1444" s="31"/>
      <c r="E1444" s="32"/>
      <c r="F1444" s="32"/>
      <c r="G1444" s="32"/>
      <c r="H1444" s="32"/>
      <c r="I1444" s="32"/>
      <c r="J1444" s="32"/>
      <c r="K1444" s="32"/>
      <c r="L1444" s="32"/>
      <c r="M1444" s="33"/>
      <c r="N1444" s="17"/>
      <c r="O1444" s="1"/>
      <c r="P1444" s="19"/>
    </row>
    <row r="1445" spans="1:16" ht="9.75" customHeight="1">
      <c r="A1445" s="14"/>
      <c r="B1445" s="14" t="s">
        <v>497</v>
      </c>
      <c r="C1445" s="14">
        <v>1</v>
      </c>
      <c r="D1445" s="31">
        <v>0</v>
      </c>
      <c r="E1445" s="32">
        <v>0</v>
      </c>
      <c r="F1445" s="32">
        <v>0</v>
      </c>
      <c r="G1445" s="32">
        <v>0</v>
      </c>
      <c r="H1445" s="32">
        <v>0</v>
      </c>
      <c r="I1445" s="32">
        <v>0</v>
      </c>
      <c r="J1445" s="32">
        <v>0</v>
      </c>
      <c r="K1445" s="32">
        <v>0</v>
      </c>
      <c r="L1445" s="32">
        <v>1</v>
      </c>
      <c r="M1445" s="33">
        <v>1</v>
      </c>
      <c r="N1445" s="17">
        <f>MIN(D1445:M1445)</f>
        <v>0</v>
      </c>
      <c r="O1445" s="1">
        <f>C1445-N1445</f>
        <v>1</v>
      </c>
      <c r="P1445" s="19">
        <f>O1445/C1445</f>
        <v>1</v>
      </c>
    </row>
    <row r="1446" spans="1:16" ht="9.75" customHeight="1">
      <c r="A1446" s="14"/>
      <c r="B1446" s="14" t="s">
        <v>61</v>
      </c>
      <c r="C1446" s="14"/>
      <c r="D1446" s="17"/>
      <c r="E1446" s="1"/>
      <c r="F1446" s="1"/>
      <c r="G1446" s="1"/>
      <c r="H1446" s="1"/>
      <c r="I1446" s="1"/>
      <c r="J1446" s="1"/>
      <c r="K1446" s="1"/>
      <c r="L1446" s="1"/>
      <c r="M1446" s="18"/>
      <c r="N1446" s="17"/>
      <c r="O1446" s="1"/>
      <c r="P1446" s="19"/>
    </row>
    <row r="1447" spans="1:16" ht="9.75" customHeight="1">
      <c r="A1447" s="14"/>
      <c r="B1447" s="14" t="s">
        <v>61</v>
      </c>
      <c r="C1447" s="14"/>
      <c r="D1447" s="17"/>
      <c r="E1447" s="1"/>
      <c r="F1447" s="1"/>
      <c r="G1447" s="1"/>
      <c r="H1447" s="1"/>
      <c r="I1447" s="1"/>
      <c r="J1447" s="1"/>
      <c r="K1447" s="1"/>
      <c r="L1447" s="1"/>
      <c r="M1447" s="18"/>
      <c r="N1447" s="17"/>
      <c r="O1447" s="1"/>
      <c r="P1447" s="19"/>
    </row>
    <row r="1448" spans="1:16" ht="9.75" customHeight="1">
      <c r="A1448" s="14"/>
      <c r="B1448" s="14" t="s">
        <v>61</v>
      </c>
      <c r="C1448" s="14"/>
      <c r="D1448" s="17"/>
      <c r="E1448" s="1"/>
      <c r="F1448" s="1"/>
      <c r="G1448" s="1"/>
      <c r="H1448" s="1"/>
      <c r="I1448" s="1"/>
      <c r="J1448" s="1"/>
      <c r="K1448" s="1"/>
      <c r="L1448" s="1"/>
      <c r="M1448" s="18"/>
      <c r="N1448" s="17"/>
      <c r="O1448" s="1"/>
      <c r="P1448" s="19"/>
    </row>
    <row r="1449" spans="1:16" ht="9.75" customHeight="1">
      <c r="A1449" s="14"/>
      <c r="B1449" s="14" t="s">
        <v>61</v>
      </c>
      <c r="C1449" s="14"/>
      <c r="D1449" s="17"/>
      <c r="E1449" s="1"/>
      <c r="F1449" s="1"/>
      <c r="G1449" s="1"/>
      <c r="H1449" s="1"/>
      <c r="I1449" s="1"/>
      <c r="J1449" s="1"/>
      <c r="K1449" s="1"/>
      <c r="L1449" s="1"/>
      <c r="M1449" s="18"/>
      <c r="N1449" s="17"/>
      <c r="O1449" s="1"/>
      <c r="P1449" s="19"/>
    </row>
    <row r="1450" spans="1:16" ht="9.75" customHeight="1">
      <c r="A1450" s="14"/>
      <c r="B1450" s="14" t="s">
        <v>41</v>
      </c>
      <c r="C1450" s="14">
        <v>12</v>
      </c>
      <c r="D1450" s="31">
        <v>11</v>
      </c>
      <c r="E1450" s="32">
        <v>9</v>
      </c>
      <c r="F1450" s="32">
        <v>2</v>
      </c>
      <c r="G1450" s="32">
        <v>0</v>
      </c>
      <c r="H1450" s="32">
        <v>1</v>
      </c>
      <c r="I1450" s="32">
        <v>1</v>
      </c>
      <c r="J1450" s="32">
        <v>0</v>
      </c>
      <c r="K1450" s="32">
        <v>4</v>
      </c>
      <c r="L1450" s="32">
        <v>2</v>
      </c>
      <c r="M1450" s="33">
        <v>4</v>
      </c>
      <c r="N1450" s="17">
        <f t="shared" ref="N1450:N1451" si="288">MIN(D1450:M1450)</f>
        <v>0</v>
      </c>
      <c r="O1450" s="1">
        <f t="shared" ref="O1450:O1451" si="289">C1450-N1450</f>
        <v>12</v>
      </c>
      <c r="P1450" s="19">
        <f t="shared" ref="P1450:P1451" si="290">O1450/C1450</f>
        <v>1</v>
      </c>
    </row>
    <row r="1451" spans="1:16" ht="9.75" customHeight="1">
      <c r="A1451" s="14"/>
      <c r="B1451" s="14" t="s">
        <v>42</v>
      </c>
      <c r="C1451" s="30">
        <v>1</v>
      </c>
      <c r="D1451" s="31">
        <v>1</v>
      </c>
      <c r="E1451" s="32">
        <v>1</v>
      </c>
      <c r="F1451" s="32">
        <v>0</v>
      </c>
      <c r="G1451" s="32">
        <v>0</v>
      </c>
      <c r="H1451" s="32">
        <v>0</v>
      </c>
      <c r="I1451" s="32">
        <v>0</v>
      </c>
      <c r="J1451" s="32">
        <v>0</v>
      </c>
      <c r="K1451" s="32">
        <v>0</v>
      </c>
      <c r="L1451" s="32">
        <v>0</v>
      </c>
      <c r="M1451" s="33">
        <v>0</v>
      </c>
      <c r="N1451" s="17">
        <f t="shared" si="288"/>
        <v>0</v>
      </c>
      <c r="O1451" s="1">
        <f t="shared" si="289"/>
        <v>1</v>
      </c>
      <c r="P1451" s="19">
        <f t="shared" si="290"/>
        <v>1</v>
      </c>
    </row>
    <row r="1452" spans="1:16" ht="9.75" customHeight="1">
      <c r="A1452" s="14"/>
      <c r="B1452" s="14" t="s">
        <v>43</v>
      </c>
      <c r="C1452" s="14"/>
      <c r="D1452" s="17"/>
      <c r="E1452" s="1"/>
      <c r="F1452" s="1"/>
      <c r="G1452" s="1"/>
      <c r="H1452" s="1"/>
      <c r="I1452" s="1"/>
      <c r="J1452" s="1"/>
      <c r="K1452" s="1"/>
      <c r="L1452" s="1"/>
      <c r="M1452" s="18"/>
      <c r="N1452" s="17"/>
      <c r="O1452" s="1"/>
      <c r="P1452" s="19"/>
    </row>
    <row r="1453" spans="1:16" ht="9.75" customHeight="1">
      <c r="A1453" s="14"/>
      <c r="B1453" s="14" t="s">
        <v>44</v>
      </c>
      <c r="C1453" s="14"/>
      <c r="D1453" s="17"/>
      <c r="E1453" s="1"/>
      <c r="F1453" s="1"/>
      <c r="G1453" s="1"/>
      <c r="H1453" s="1"/>
      <c r="I1453" s="1"/>
      <c r="J1453" s="1"/>
      <c r="K1453" s="1"/>
      <c r="L1453" s="1"/>
      <c r="M1453" s="18"/>
      <c r="N1453" s="17"/>
      <c r="O1453" s="1"/>
      <c r="P1453" s="19"/>
    </row>
    <row r="1454" spans="1:16" ht="9.75" customHeight="1">
      <c r="A1454" s="20"/>
      <c r="B1454" s="21" t="s">
        <v>45</v>
      </c>
      <c r="C1454" s="21">
        <f t="shared" ref="C1454:M1454" si="291">SUM(C1438:C1453)</f>
        <v>57</v>
      </c>
      <c r="D1454" s="22">
        <f t="shared" si="291"/>
        <v>49</v>
      </c>
      <c r="E1454" s="23">
        <f t="shared" si="291"/>
        <v>39</v>
      </c>
      <c r="F1454" s="23">
        <f t="shared" si="291"/>
        <v>12</v>
      </c>
      <c r="G1454" s="23">
        <f t="shared" si="291"/>
        <v>12</v>
      </c>
      <c r="H1454" s="23">
        <f t="shared" si="291"/>
        <v>14</v>
      </c>
      <c r="I1454" s="23">
        <f t="shared" si="291"/>
        <v>12</v>
      </c>
      <c r="J1454" s="23">
        <f t="shared" si="291"/>
        <v>12</v>
      </c>
      <c r="K1454" s="23">
        <f t="shared" si="291"/>
        <v>15</v>
      </c>
      <c r="L1454" s="23">
        <f t="shared" si="291"/>
        <v>25</v>
      </c>
      <c r="M1454" s="24">
        <f t="shared" si="291"/>
        <v>33</v>
      </c>
      <c r="N1454" s="22">
        <f>MIN(D1454:M1454)</f>
        <v>12</v>
      </c>
      <c r="O1454" s="23">
        <f>C1454-N1454</f>
        <v>45</v>
      </c>
      <c r="P1454" s="25">
        <f>O1454/C1454</f>
        <v>0.78947368421052633</v>
      </c>
    </row>
    <row r="1455" spans="1:16" ht="9.75" customHeight="1">
      <c r="A1455" s="15" t="s">
        <v>272</v>
      </c>
      <c r="B1455" s="15" t="s">
        <v>29</v>
      </c>
      <c r="C1455" s="14"/>
      <c r="D1455" s="17"/>
      <c r="E1455" s="1"/>
      <c r="F1455" s="1"/>
      <c r="G1455" s="1"/>
      <c r="H1455" s="1"/>
      <c r="I1455" s="1"/>
      <c r="J1455" s="1"/>
      <c r="K1455" s="1"/>
      <c r="L1455" s="1"/>
      <c r="M1455" s="18"/>
      <c r="N1455" s="17"/>
      <c r="O1455" s="1"/>
      <c r="P1455" s="19"/>
    </row>
    <row r="1456" spans="1:16" ht="9.75" customHeight="1">
      <c r="A1456" s="14"/>
      <c r="B1456" s="14" t="s">
        <v>31</v>
      </c>
      <c r="C1456" s="14"/>
      <c r="D1456" s="17"/>
      <c r="E1456" s="1"/>
      <c r="F1456" s="1"/>
      <c r="G1456" s="1"/>
      <c r="H1456" s="1"/>
      <c r="I1456" s="1"/>
      <c r="J1456" s="1"/>
      <c r="K1456" s="1"/>
      <c r="L1456" s="1"/>
      <c r="M1456" s="18"/>
      <c r="N1456" s="17"/>
      <c r="O1456" s="1"/>
      <c r="P1456" s="19"/>
    </row>
    <row r="1457" spans="1:16" ht="9.75" customHeight="1">
      <c r="A1457" s="14"/>
      <c r="B1457" s="14" t="s">
        <v>34</v>
      </c>
      <c r="C1457" s="14"/>
      <c r="D1457" s="17"/>
      <c r="E1457" s="1"/>
      <c r="F1457" s="1"/>
      <c r="G1457" s="1"/>
      <c r="H1457" s="1"/>
      <c r="I1457" s="1"/>
      <c r="J1457" s="1"/>
      <c r="K1457" s="1"/>
      <c r="L1457" s="1"/>
      <c r="M1457" s="18"/>
      <c r="N1457" s="17"/>
      <c r="O1457" s="1"/>
      <c r="P1457" s="19"/>
    </row>
    <row r="1458" spans="1:16" ht="9.75" customHeight="1">
      <c r="A1458" s="14"/>
      <c r="B1458" s="14" t="s">
        <v>58</v>
      </c>
      <c r="C1458" s="14"/>
      <c r="D1458" s="17"/>
      <c r="E1458" s="1"/>
      <c r="F1458" s="1"/>
      <c r="G1458" s="1"/>
      <c r="H1458" s="1"/>
      <c r="I1458" s="1"/>
      <c r="J1458" s="1"/>
      <c r="K1458" s="1"/>
      <c r="L1458" s="1"/>
      <c r="M1458" s="18"/>
      <c r="N1458" s="17"/>
      <c r="O1458" s="1"/>
      <c r="P1458" s="19"/>
    </row>
    <row r="1459" spans="1:16" ht="9.75" customHeight="1">
      <c r="A1459" s="14"/>
      <c r="B1459" s="14" t="s">
        <v>58</v>
      </c>
      <c r="C1459" s="14"/>
      <c r="D1459" s="17"/>
      <c r="E1459" s="1"/>
      <c r="F1459" s="1"/>
      <c r="G1459" s="1"/>
      <c r="H1459" s="1"/>
      <c r="I1459" s="1"/>
      <c r="J1459" s="1"/>
      <c r="K1459" s="1"/>
      <c r="L1459" s="1"/>
      <c r="M1459" s="18"/>
      <c r="N1459" s="17"/>
      <c r="O1459" s="1"/>
      <c r="P1459" s="19"/>
    </row>
    <row r="1460" spans="1:16" ht="9.75" customHeight="1">
      <c r="A1460" s="14"/>
      <c r="B1460" s="14" t="s">
        <v>39</v>
      </c>
      <c r="C1460" s="14">
        <v>35</v>
      </c>
      <c r="D1460" s="31">
        <v>33</v>
      </c>
      <c r="E1460" s="32">
        <v>30</v>
      </c>
      <c r="F1460" s="32">
        <v>21</v>
      </c>
      <c r="G1460" s="32">
        <v>22</v>
      </c>
      <c r="H1460" s="32">
        <v>21</v>
      </c>
      <c r="I1460" s="32">
        <v>19</v>
      </c>
      <c r="J1460" s="32">
        <v>16</v>
      </c>
      <c r="K1460" s="32">
        <v>13</v>
      </c>
      <c r="L1460" s="32">
        <v>15</v>
      </c>
      <c r="M1460" s="33">
        <v>18</v>
      </c>
      <c r="N1460" s="17">
        <f>MIN(D1460:M1460)</f>
        <v>13</v>
      </c>
      <c r="O1460" s="1">
        <f>C1460-N1460</f>
        <v>22</v>
      </c>
      <c r="P1460" s="19">
        <f>O1460/C1460</f>
        <v>0.62857142857142856</v>
      </c>
    </row>
    <row r="1461" spans="1:16" ht="9.75" customHeight="1">
      <c r="A1461" s="14"/>
      <c r="B1461" s="14" t="s">
        <v>61</v>
      </c>
      <c r="C1461" s="14"/>
      <c r="D1461" s="17"/>
      <c r="E1461" s="1"/>
      <c r="F1461" s="1"/>
      <c r="G1461" s="1"/>
      <c r="H1461" s="1"/>
      <c r="I1461" s="1"/>
      <c r="J1461" s="1"/>
      <c r="K1461" s="1"/>
      <c r="L1461" s="1"/>
      <c r="M1461" s="18"/>
      <c r="N1461" s="17"/>
      <c r="O1461" s="1"/>
      <c r="P1461" s="19"/>
    </row>
    <row r="1462" spans="1:16" ht="9.75" customHeight="1">
      <c r="A1462" s="14"/>
      <c r="B1462" s="14" t="s">
        <v>61</v>
      </c>
      <c r="C1462" s="14"/>
      <c r="D1462" s="17"/>
      <c r="E1462" s="1"/>
      <c r="F1462" s="1"/>
      <c r="G1462" s="1"/>
      <c r="H1462" s="1"/>
      <c r="I1462" s="1"/>
      <c r="J1462" s="1"/>
      <c r="K1462" s="1"/>
      <c r="L1462" s="1"/>
      <c r="M1462" s="18"/>
      <c r="N1462" s="17"/>
      <c r="O1462" s="1"/>
      <c r="P1462" s="19"/>
    </row>
    <row r="1463" spans="1:16" ht="9.75" customHeight="1">
      <c r="A1463" s="14"/>
      <c r="B1463" s="14" t="s">
        <v>61</v>
      </c>
      <c r="C1463" s="14"/>
      <c r="D1463" s="17"/>
      <c r="E1463" s="1"/>
      <c r="F1463" s="1"/>
      <c r="G1463" s="1"/>
      <c r="H1463" s="1"/>
      <c r="I1463" s="1"/>
      <c r="J1463" s="1"/>
      <c r="K1463" s="1"/>
      <c r="L1463" s="1"/>
      <c r="M1463" s="18"/>
      <c r="N1463" s="17"/>
      <c r="O1463" s="1"/>
      <c r="P1463" s="19"/>
    </row>
    <row r="1464" spans="1:16" ht="9.75" customHeight="1">
      <c r="A1464" s="14"/>
      <c r="B1464" s="14" t="s">
        <v>61</v>
      </c>
      <c r="C1464" s="14"/>
      <c r="D1464" s="17"/>
      <c r="E1464" s="1"/>
      <c r="F1464" s="1"/>
      <c r="G1464" s="1"/>
      <c r="H1464" s="1"/>
      <c r="I1464" s="1"/>
      <c r="J1464" s="1"/>
      <c r="K1464" s="1"/>
      <c r="L1464" s="1"/>
      <c r="M1464" s="18"/>
      <c r="N1464" s="17"/>
      <c r="O1464" s="1"/>
      <c r="P1464" s="19"/>
    </row>
    <row r="1465" spans="1:16" ht="9.75" customHeight="1">
      <c r="A1465" s="14"/>
      <c r="B1465" s="14" t="s">
        <v>61</v>
      </c>
      <c r="C1465" s="14"/>
      <c r="D1465" s="17"/>
      <c r="E1465" s="1"/>
      <c r="F1465" s="1"/>
      <c r="G1465" s="1"/>
      <c r="H1465" s="1"/>
      <c r="I1465" s="1"/>
      <c r="J1465" s="1"/>
      <c r="K1465" s="1"/>
      <c r="L1465" s="1"/>
      <c r="M1465" s="18"/>
      <c r="N1465" s="17"/>
      <c r="O1465" s="1"/>
      <c r="P1465" s="19"/>
    </row>
    <row r="1466" spans="1:16" ht="9.75" customHeight="1">
      <c r="A1466" s="14"/>
      <c r="B1466" s="14" t="s">
        <v>61</v>
      </c>
      <c r="C1466" s="14"/>
      <c r="D1466" s="17"/>
      <c r="E1466" s="1"/>
      <c r="F1466" s="1"/>
      <c r="G1466" s="1"/>
      <c r="H1466" s="1"/>
      <c r="I1466" s="1"/>
      <c r="J1466" s="1"/>
      <c r="K1466" s="1"/>
      <c r="L1466" s="1"/>
      <c r="M1466" s="18"/>
      <c r="N1466" s="17"/>
      <c r="O1466" s="1"/>
      <c r="P1466" s="19"/>
    </row>
    <row r="1467" spans="1:16" ht="9.75" customHeight="1">
      <c r="A1467" s="14"/>
      <c r="B1467" s="14" t="s">
        <v>41</v>
      </c>
      <c r="C1467" s="14">
        <v>5</v>
      </c>
      <c r="D1467" s="31">
        <v>2</v>
      </c>
      <c r="E1467" s="32">
        <v>1</v>
      </c>
      <c r="F1467" s="32">
        <v>0</v>
      </c>
      <c r="G1467" s="32">
        <v>0</v>
      </c>
      <c r="H1467" s="32">
        <v>0</v>
      </c>
      <c r="I1467" s="32">
        <v>0</v>
      </c>
      <c r="J1467" s="32">
        <v>0</v>
      </c>
      <c r="K1467" s="32">
        <v>1</v>
      </c>
      <c r="L1467" s="32">
        <v>1</v>
      </c>
      <c r="M1467" s="33">
        <v>2</v>
      </c>
      <c r="N1467" s="17">
        <f>MIN(D1467:M1467)</f>
        <v>0</v>
      </c>
      <c r="O1467" s="1">
        <f>C1467-N1467</f>
        <v>5</v>
      </c>
      <c r="P1467" s="19">
        <f>O1467/C1467</f>
        <v>1</v>
      </c>
    </row>
    <row r="1468" spans="1:16" ht="9.75" customHeight="1">
      <c r="A1468" s="14"/>
      <c r="B1468" s="14" t="s">
        <v>42</v>
      </c>
      <c r="C1468" s="14"/>
      <c r="D1468" s="17"/>
      <c r="E1468" s="1"/>
      <c r="F1468" s="1"/>
      <c r="G1468" s="1"/>
      <c r="H1468" s="1"/>
      <c r="I1468" s="1"/>
      <c r="J1468" s="1"/>
      <c r="K1468" s="1"/>
      <c r="L1468" s="1"/>
      <c r="M1468" s="18"/>
      <c r="N1468" s="17"/>
      <c r="O1468" s="1"/>
      <c r="P1468" s="19"/>
    </row>
    <row r="1469" spans="1:16" ht="9.75" customHeight="1">
      <c r="A1469" s="14"/>
      <c r="B1469" s="14" t="s">
        <v>43</v>
      </c>
      <c r="C1469" s="14"/>
      <c r="D1469" s="17"/>
      <c r="E1469" s="1"/>
      <c r="F1469" s="1"/>
      <c r="G1469" s="1"/>
      <c r="H1469" s="1"/>
      <c r="I1469" s="1"/>
      <c r="J1469" s="1"/>
      <c r="K1469" s="1"/>
      <c r="L1469" s="1"/>
      <c r="M1469" s="18"/>
      <c r="N1469" s="17"/>
      <c r="O1469" s="1"/>
      <c r="P1469" s="19"/>
    </row>
    <row r="1470" spans="1:16" ht="9.75" customHeight="1">
      <c r="A1470" s="14"/>
      <c r="B1470" s="14" t="s">
        <v>44</v>
      </c>
      <c r="C1470" s="14"/>
      <c r="D1470" s="17"/>
      <c r="E1470" s="1"/>
      <c r="F1470" s="1"/>
      <c r="G1470" s="1"/>
      <c r="H1470" s="1"/>
      <c r="I1470" s="1"/>
      <c r="J1470" s="1"/>
      <c r="K1470" s="1"/>
      <c r="L1470" s="1"/>
      <c r="M1470" s="18"/>
      <c r="N1470" s="17"/>
      <c r="O1470" s="1"/>
      <c r="P1470" s="19"/>
    </row>
    <row r="1471" spans="1:16" ht="9.75" customHeight="1">
      <c r="A1471" s="20"/>
      <c r="B1471" s="21" t="s">
        <v>45</v>
      </c>
      <c r="C1471" s="21">
        <f t="shared" ref="C1471:M1471" si="292">SUM(C1455:C1470)</f>
        <v>40</v>
      </c>
      <c r="D1471" s="22">
        <f t="shared" si="292"/>
        <v>35</v>
      </c>
      <c r="E1471" s="23">
        <f t="shared" si="292"/>
        <v>31</v>
      </c>
      <c r="F1471" s="23">
        <f t="shared" si="292"/>
        <v>21</v>
      </c>
      <c r="G1471" s="23">
        <f t="shared" si="292"/>
        <v>22</v>
      </c>
      <c r="H1471" s="23">
        <f t="shared" si="292"/>
        <v>21</v>
      </c>
      <c r="I1471" s="23">
        <f t="shared" si="292"/>
        <v>19</v>
      </c>
      <c r="J1471" s="23">
        <f t="shared" si="292"/>
        <v>16</v>
      </c>
      <c r="K1471" s="23">
        <f t="shared" si="292"/>
        <v>14</v>
      </c>
      <c r="L1471" s="23">
        <f t="shared" si="292"/>
        <v>16</v>
      </c>
      <c r="M1471" s="24">
        <f t="shared" si="292"/>
        <v>20</v>
      </c>
      <c r="N1471" s="22">
        <f>MIN(D1471:M1471)</f>
        <v>14</v>
      </c>
      <c r="O1471" s="23">
        <f>C1471-N1471</f>
        <v>26</v>
      </c>
      <c r="P1471" s="25">
        <f>O1471/C1471</f>
        <v>0.65</v>
      </c>
    </row>
    <row r="1472" spans="1:16" ht="9.75" customHeight="1">
      <c r="A1472" s="15" t="s">
        <v>283</v>
      </c>
      <c r="B1472" s="15" t="s">
        <v>29</v>
      </c>
      <c r="C1472" s="15"/>
      <c r="D1472" s="16"/>
      <c r="E1472" s="27"/>
      <c r="F1472" s="27"/>
      <c r="G1472" s="27"/>
      <c r="H1472" s="27"/>
      <c r="I1472" s="27"/>
      <c r="J1472" s="27"/>
      <c r="K1472" s="27"/>
      <c r="L1472" s="27"/>
      <c r="M1472" s="28"/>
      <c r="N1472" s="16"/>
      <c r="O1472" s="27"/>
      <c r="P1472" s="29"/>
    </row>
    <row r="1473" spans="1:16" ht="9.75" customHeight="1">
      <c r="A1473" s="14"/>
      <c r="B1473" s="14" t="s">
        <v>31</v>
      </c>
      <c r="C1473" s="14"/>
      <c r="D1473" s="17"/>
      <c r="E1473" s="1"/>
      <c r="F1473" s="1"/>
      <c r="G1473" s="1"/>
      <c r="H1473" s="1"/>
      <c r="I1473" s="1"/>
      <c r="J1473" s="1"/>
      <c r="K1473" s="1"/>
      <c r="L1473" s="1"/>
      <c r="M1473" s="18"/>
      <c r="N1473" s="17"/>
      <c r="O1473" s="1"/>
      <c r="P1473" s="19"/>
    </row>
    <row r="1474" spans="1:16" ht="9.75" customHeight="1">
      <c r="A1474" s="14"/>
      <c r="B1474" s="14" t="s">
        <v>34</v>
      </c>
      <c r="C1474" s="14"/>
      <c r="D1474" s="17"/>
      <c r="E1474" s="1"/>
      <c r="F1474" s="1"/>
      <c r="G1474" s="1"/>
      <c r="H1474" s="1"/>
      <c r="I1474" s="1"/>
      <c r="J1474" s="1"/>
      <c r="K1474" s="1"/>
      <c r="L1474" s="1"/>
      <c r="M1474" s="18"/>
      <c r="N1474" s="17"/>
      <c r="O1474" s="1"/>
      <c r="P1474" s="19"/>
    </row>
    <row r="1475" spans="1:16" ht="9.75" customHeight="1">
      <c r="A1475" s="14"/>
      <c r="B1475" s="14" t="s">
        <v>58</v>
      </c>
      <c r="C1475" s="14"/>
      <c r="D1475" s="17"/>
      <c r="E1475" s="1"/>
      <c r="F1475" s="1"/>
      <c r="G1475" s="1"/>
      <c r="H1475" s="1"/>
      <c r="I1475" s="1"/>
      <c r="J1475" s="1"/>
      <c r="K1475" s="1"/>
      <c r="L1475" s="1"/>
      <c r="M1475" s="18"/>
      <c r="N1475" s="17"/>
      <c r="O1475" s="1"/>
      <c r="P1475" s="19"/>
    </row>
    <row r="1476" spans="1:16" ht="9.75" customHeight="1">
      <c r="A1476" s="14"/>
      <c r="B1476" s="14" t="s">
        <v>58</v>
      </c>
      <c r="C1476" s="14"/>
      <c r="D1476" s="17"/>
      <c r="E1476" s="1"/>
      <c r="F1476" s="1"/>
      <c r="G1476" s="1"/>
      <c r="H1476" s="1"/>
      <c r="I1476" s="1"/>
      <c r="J1476" s="1"/>
      <c r="K1476" s="1"/>
      <c r="L1476" s="1"/>
      <c r="M1476" s="18"/>
      <c r="N1476" s="17"/>
      <c r="O1476" s="1"/>
      <c r="P1476" s="19"/>
    </row>
    <row r="1477" spans="1:16" ht="9.75" customHeight="1">
      <c r="A1477" s="14"/>
      <c r="B1477" s="14" t="s">
        <v>39</v>
      </c>
      <c r="C1477" s="14">
        <v>1</v>
      </c>
      <c r="D1477" s="31">
        <v>1</v>
      </c>
      <c r="E1477" s="32">
        <v>1</v>
      </c>
      <c r="F1477" s="32">
        <v>0</v>
      </c>
      <c r="G1477" s="32">
        <v>0</v>
      </c>
      <c r="H1477" s="32">
        <v>0</v>
      </c>
      <c r="I1477" s="32">
        <v>0</v>
      </c>
      <c r="J1477" s="32">
        <v>0</v>
      </c>
      <c r="K1477" s="32">
        <v>0</v>
      </c>
      <c r="L1477" s="32">
        <v>0</v>
      </c>
      <c r="M1477" s="33">
        <v>0</v>
      </c>
      <c r="N1477" s="17">
        <f>MIN(D1477:M1477)</f>
        <v>0</v>
      </c>
      <c r="O1477" s="1">
        <f>C1477-N1477</f>
        <v>1</v>
      </c>
      <c r="P1477" s="19">
        <f>O1477/C1477</f>
        <v>1</v>
      </c>
    </row>
    <row r="1478" spans="1:16" ht="9.75" customHeight="1">
      <c r="A1478" s="14"/>
      <c r="B1478" s="14" t="s">
        <v>61</v>
      </c>
      <c r="C1478" s="14"/>
      <c r="D1478" s="17"/>
      <c r="E1478" s="1"/>
      <c r="F1478" s="1"/>
      <c r="G1478" s="1"/>
      <c r="H1478" s="1"/>
      <c r="I1478" s="1"/>
      <c r="J1478" s="1"/>
      <c r="K1478" s="1"/>
      <c r="L1478" s="1"/>
      <c r="M1478" s="18"/>
      <c r="N1478" s="17"/>
      <c r="O1478" s="1"/>
      <c r="P1478" s="19"/>
    </row>
    <row r="1479" spans="1:16" ht="9.75" customHeight="1">
      <c r="A1479" s="14"/>
      <c r="B1479" s="14" t="s">
        <v>61</v>
      </c>
      <c r="C1479" s="14"/>
      <c r="D1479" s="17"/>
      <c r="E1479" s="1"/>
      <c r="F1479" s="1"/>
      <c r="G1479" s="1"/>
      <c r="H1479" s="1"/>
      <c r="I1479" s="1"/>
      <c r="J1479" s="1"/>
      <c r="K1479" s="1"/>
      <c r="L1479" s="1"/>
      <c r="M1479" s="18"/>
      <c r="N1479" s="17"/>
      <c r="O1479" s="1"/>
      <c r="P1479" s="19"/>
    </row>
    <row r="1480" spans="1:16" ht="9.75" customHeight="1">
      <c r="A1480" s="14"/>
      <c r="B1480" s="14" t="s">
        <v>61</v>
      </c>
      <c r="C1480" s="14"/>
      <c r="D1480" s="17"/>
      <c r="E1480" s="1"/>
      <c r="F1480" s="1"/>
      <c r="G1480" s="1"/>
      <c r="H1480" s="1"/>
      <c r="I1480" s="1"/>
      <c r="J1480" s="1"/>
      <c r="K1480" s="1"/>
      <c r="L1480" s="1"/>
      <c r="M1480" s="18"/>
      <c r="N1480" s="17"/>
      <c r="O1480" s="1"/>
      <c r="P1480" s="19"/>
    </row>
    <row r="1481" spans="1:16" ht="9.75" customHeight="1">
      <c r="A1481" s="14"/>
      <c r="B1481" s="14" t="s">
        <v>61</v>
      </c>
      <c r="C1481" s="14"/>
      <c r="D1481" s="17"/>
      <c r="E1481" s="1"/>
      <c r="F1481" s="1"/>
      <c r="G1481" s="1"/>
      <c r="H1481" s="1"/>
      <c r="I1481" s="1"/>
      <c r="J1481" s="1"/>
      <c r="K1481" s="1"/>
      <c r="L1481" s="1"/>
      <c r="M1481" s="18"/>
      <c r="N1481" s="17"/>
      <c r="O1481" s="1"/>
      <c r="P1481" s="19"/>
    </row>
    <row r="1482" spans="1:16" ht="9.75" customHeight="1">
      <c r="A1482" s="14"/>
      <c r="B1482" s="14" t="s">
        <v>61</v>
      </c>
      <c r="C1482" s="14"/>
      <c r="D1482" s="17"/>
      <c r="E1482" s="1"/>
      <c r="F1482" s="1"/>
      <c r="G1482" s="1"/>
      <c r="H1482" s="1"/>
      <c r="I1482" s="1"/>
      <c r="J1482" s="1"/>
      <c r="K1482" s="1"/>
      <c r="L1482" s="1"/>
      <c r="M1482" s="18"/>
      <c r="N1482" s="17"/>
      <c r="O1482" s="1"/>
      <c r="P1482" s="19"/>
    </row>
    <row r="1483" spans="1:16" ht="9.75" customHeight="1">
      <c r="A1483" s="14"/>
      <c r="B1483" s="14" t="s">
        <v>61</v>
      </c>
      <c r="C1483" s="14"/>
      <c r="D1483" s="17"/>
      <c r="E1483" s="1"/>
      <c r="F1483" s="1"/>
      <c r="G1483" s="1"/>
      <c r="H1483" s="1"/>
      <c r="I1483" s="1"/>
      <c r="J1483" s="1"/>
      <c r="K1483" s="1"/>
      <c r="L1483" s="1"/>
      <c r="M1483" s="18"/>
      <c r="N1483" s="17"/>
      <c r="O1483" s="1"/>
      <c r="P1483" s="19"/>
    </row>
    <row r="1484" spans="1:16" ht="9.75" customHeight="1">
      <c r="A1484" s="14"/>
      <c r="B1484" s="14" t="s">
        <v>41</v>
      </c>
      <c r="C1484" s="14">
        <v>2</v>
      </c>
      <c r="D1484" s="31">
        <v>0</v>
      </c>
      <c r="E1484" s="32">
        <v>2</v>
      </c>
      <c r="F1484" s="32">
        <v>0</v>
      </c>
      <c r="G1484" s="32">
        <v>0</v>
      </c>
      <c r="H1484" s="32">
        <v>0</v>
      </c>
      <c r="I1484" s="32">
        <v>0</v>
      </c>
      <c r="J1484" s="32">
        <v>0</v>
      </c>
      <c r="K1484" s="32">
        <v>0</v>
      </c>
      <c r="L1484" s="32">
        <v>1</v>
      </c>
      <c r="M1484" s="33">
        <v>1</v>
      </c>
      <c r="N1484" s="17">
        <f>MIN(D1484:M1484)</f>
        <v>0</v>
      </c>
      <c r="O1484" s="1">
        <f>C1484-N1484</f>
        <v>2</v>
      </c>
      <c r="P1484" s="19">
        <f>O1484/C1484</f>
        <v>1</v>
      </c>
    </row>
    <row r="1485" spans="1:16" ht="9.75" customHeight="1">
      <c r="A1485" s="14"/>
      <c r="B1485" s="14" t="s">
        <v>42</v>
      </c>
      <c r="C1485" s="14"/>
      <c r="D1485" s="17"/>
      <c r="E1485" s="1"/>
      <c r="F1485" s="1"/>
      <c r="G1485" s="1"/>
      <c r="H1485" s="1"/>
      <c r="I1485" s="1"/>
      <c r="J1485" s="1"/>
      <c r="K1485" s="1"/>
      <c r="L1485" s="1"/>
      <c r="M1485" s="18"/>
      <c r="N1485" s="17"/>
      <c r="O1485" s="1"/>
      <c r="P1485" s="19"/>
    </row>
    <row r="1486" spans="1:16" ht="9.75" customHeight="1">
      <c r="A1486" s="14"/>
      <c r="B1486" s="14" t="s">
        <v>43</v>
      </c>
      <c r="C1486" s="14"/>
      <c r="D1486" s="17"/>
      <c r="E1486" s="1"/>
      <c r="F1486" s="1"/>
      <c r="G1486" s="1"/>
      <c r="H1486" s="1"/>
      <c r="I1486" s="1"/>
      <c r="J1486" s="1"/>
      <c r="K1486" s="1"/>
      <c r="L1486" s="1"/>
      <c r="M1486" s="18"/>
      <c r="N1486" s="17"/>
      <c r="O1486" s="1"/>
      <c r="P1486" s="19"/>
    </row>
    <row r="1487" spans="1:16" ht="9.75" customHeight="1">
      <c r="A1487" s="14"/>
      <c r="B1487" s="14" t="s">
        <v>44</v>
      </c>
      <c r="C1487" s="14"/>
      <c r="D1487" s="17"/>
      <c r="E1487" s="1"/>
      <c r="F1487" s="1"/>
      <c r="G1487" s="1"/>
      <c r="H1487" s="1"/>
      <c r="I1487" s="1"/>
      <c r="J1487" s="1"/>
      <c r="K1487" s="1"/>
      <c r="L1487" s="1"/>
      <c r="M1487" s="18"/>
      <c r="N1487" s="17"/>
      <c r="O1487" s="1"/>
      <c r="P1487" s="19"/>
    </row>
    <row r="1488" spans="1:16" ht="9.75" customHeight="1">
      <c r="A1488" s="20"/>
      <c r="B1488" s="21" t="s">
        <v>45</v>
      </c>
      <c r="C1488" s="21">
        <f t="shared" ref="C1488:M1488" si="293">SUM(C1472:C1487)</f>
        <v>3</v>
      </c>
      <c r="D1488" s="22">
        <f t="shared" si="293"/>
        <v>1</v>
      </c>
      <c r="E1488" s="23">
        <f t="shared" si="293"/>
        <v>3</v>
      </c>
      <c r="F1488" s="23">
        <f t="shared" si="293"/>
        <v>0</v>
      </c>
      <c r="G1488" s="23">
        <f t="shared" si="293"/>
        <v>0</v>
      </c>
      <c r="H1488" s="23">
        <f t="shared" si="293"/>
        <v>0</v>
      </c>
      <c r="I1488" s="23">
        <f t="shared" si="293"/>
        <v>0</v>
      </c>
      <c r="J1488" s="23">
        <f t="shared" si="293"/>
        <v>0</v>
      </c>
      <c r="K1488" s="23">
        <f t="shared" si="293"/>
        <v>0</v>
      </c>
      <c r="L1488" s="23">
        <f t="shared" si="293"/>
        <v>1</v>
      </c>
      <c r="M1488" s="24">
        <f t="shared" si="293"/>
        <v>1</v>
      </c>
      <c r="N1488" s="22">
        <f t="shared" ref="N1488:N1489" si="294">MIN(D1488:M1488)</f>
        <v>0</v>
      </c>
      <c r="O1488" s="23">
        <f t="shared" ref="O1488:O1489" si="295">C1488-N1488</f>
        <v>3</v>
      </c>
      <c r="P1488" s="25">
        <f t="shared" ref="P1488:P1489" si="296">O1488/C1488</f>
        <v>1</v>
      </c>
    </row>
    <row r="1489" spans="1:16" ht="9.75" customHeight="1">
      <c r="A1489" s="15" t="s">
        <v>316</v>
      </c>
      <c r="B1489" s="15" t="s">
        <v>29</v>
      </c>
      <c r="C1489" s="15">
        <v>3</v>
      </c>
      <c r="D1489" s="69">
        <v>0</v>
      </c>
      <c r="E1489" s="70">
        <v>0</v>
      </c>
      <c r="F1489" s="70">
        <v>0</v>
      </c>
      <c r="G1489" s="70">
        <v>0</v>
      </c>
      <c r="H1489" s="70">
        <v>0</v>
      </c>
      <c r="I1489" s="70">
        <v>0</v>
      </c>
      <c r="J1489" s="70">
        <v>0</v>
      </c>
      <c r="K1489" s="70">
        <v>0</v>
      </c>
      <c r="L1489" s="70">
        <v>1</v>
      </c>
      <c r="M1489" s="71">
        <v>2</v>
      </c>
      <c r="N1489" s="16">
        <f t="shared" si="294"/>
        <v>0</v>
      </c>
      <c r="O1489" s="27">
        <f t="shared" si="295"/>
        <v>3</v>
      </c>
      <c r="P1489" s="29">
        <f t="shared" si="296"/>
        <v>1</v>
      </c>
    </row>
    <row r="1490" spans="1:16" ht="9.75" customHeight="1">
      <c r="A1490" s="14"/>
      <c r="B1490" s="14" t="s">
        <v>31</v>
      </c>
      <c r="C1490" s="14"/>
      <c r="D1490" s="17"/>
      <c r="E1490" s="1"/>
      <c r="F1490" s="1"/>
      <c r="G1490" s="1"/>
      <c r="H1490" s="1"/>
      <c r="I1490" s="1"/>
      <c r="J1490" s="1"/>
      <c r="K1490" s="1"/>
      <c r="L1490" s="1"/>
      <c r="M1490" s="18"/>
      <c r="N1490" s="17"/>
      <c r="O1490" s="1"/>
      <c r="P1490" s="19"/>
    </row>
    <row r="1491" spans="1:16" ht="9.75" customHeight="1">
      <c r="A1491" s="14"/>
      <c r="B1491" s="14" t="s">
        <v>34</v>
      </c>
      <c r="C1491" s="14"/>
      <c r="D1491" s="17"/>
      <c r="E1491" s="1"/>
      <c r="F1491" s="1"/>
      <c r="G1491" s="1"/>
      <c r="H1491" s="1"/>
      <c r="I1491" s="1"/>
      <c r="J1491" s="1"/>
      <c r="K1491" s="1"/>
      <c r="L1491" s="1"/>
      <c r="M1491" s="18"/>
      <c r="N1491" s="17"/>
      <c r="O1491" s="1"/>
      <c r="P1491" s="19"/>
    </row>
    <row r="1492" spans="1:16" ht="9.75" customHeight="1">
      <c r="A1492" s="14"/>
      <c r="B1492" s="14" t="s">
        <v>58</v>
      </c>
      <c r="C1492" s="14"/>
      <c r="D1492" s="17"/>
      <c r="E1492" s="1"/>
      <c r="F1492" s="1"/>
      <c r="G1492" s="1"/>
      <c r="H1492" s="1"/>
      <c r="I1492" s="1"/>
      <c r="J1492" s="1"/>
      <c r="K1492" s="1"/>
      <c r="L1492" s="1"/>
      <c r="M1492" s="18"/>
      <c r="N1492" s="17"/>
      <c r="O1492" s="1"/>
      <c r="P1492" s="19"/>
    </row>
    <row r="1493" spans="1:16" ht="9.75" customHeight="1">
      <c r="A1493" s="14"/>
      <c r="B1493" s="14" t="s">
        <v>58</v>
      </c>
      <c r="C1493" s="14"/>
      <c r="D1493" s="17"/>
      <c r="E1493" s="1"/>
      <c r="F1493" s="1"/>
      <c r="G1493" s="1"/>
      <c r="H1493" s="1"/>
      <c r="I1493" s="1"/>
      <c r="J1493" s="1"/>
      <c r="K1493" s="1"/>
      <c r="L1493" s="1"/>
      <c r="M1493" s="18"/>
      <c r="N1493" s="17"/>
      <c r="O1493" s="1"/>
      <c r="P1493" s="19"/>
    </row>
    <row r="1494" spans="1:16" ht="9.75" customHeight="1">
      <c r="A1494" s="14"/>
      <c r="B1494" s="14" t="s">
        <v>39</v>
      </c>
      <c r="C1494" s="14">
        <v>3</v>
      </c>
      <c r="D1494" s="31">
        <v>3</v>
      </c>
      <c r="E1494" s="32">
        <v>3</v>
      </c>
      <c r="F1494" s="32">
        <v>3</v>
      </c>
      <c r="G1494" s="32">
        <v>3</v>
      </c>
      <c r="H1494" s="32">
        <v>3</v>
      </c>
      <c r="I1494" s="32">
        <v>2</v>
      </c>
      <c r="J1494" s="32">
        <v>1</v>
      </c>
      <c r="K1494" s="32">
        <v>1</v>
      </c>
      <c r="L1494" s="32">
        <v>1</v>
      </c>
      <c r="M1494" s="33">
        <v>2</v>
      </c>
      <c r="N1494" s="17">
        <f>MIN(D1494:M1494)</f>
        <v>1</v>
      </c>
      <c r="O1494" s="1">
        <f>C1494-N1494</f>
        <v>2</v>
      </c>
      <c r="P1494" s="19">
        <f>O1494/C1494</f>
        <v>0.66666666666666663</v>
      </c>
    </row>
    <row r="1495" spans="1:16" ht="9.75" customHeight="1">
      <c r="A1495" s="14"/>
      <c r="B1495" s="14" t="s">
        <v>61</v>
      </c>
      <c r="C1495" s="14"/>
      <c r="D1495" s="17"/>
      <c r="E1495" s="1"/>
      <c r="F1495" s="1"/>
      <c r="G1495" s="1"/>
      <c r="H1495" s="1"/>
      <c r="I1495" s="1"/>
      <c r="J1495" s="1"/>
      <c r="K1495" s="1"/>
      <c r="L1495" s="1"/>
      <c r="M1495" s="18"/>
      <c r="N1495" s="17"/>
      <c r="O1495" s="1"/>
      <c r="P1495" s="19"/>
    </row>
    <row r="1496" spans="1:16" ht="9.75" customHeight="1">
      <c r="A1496" s="14"/>
      <c r="B1496" s="14" t="s">
        <v>61</v>
      </c>
      <c r="C1496" s="14"/>
      <c r="D1496" s="17"/>
      <c r="E1496" s="1"/>
      <c r="F1496" s="1"/>
      <c r="G1496" s="1"/>
      <c r="H1496" s="1"/>
      <c r="I1496" s="1"/>
      <c r="J1496" s="1"/>
      <c r="K1496" s="1"/>
      <c r="L1496" s="1"/>
      <c r="M1496" s="18"/>
      <c r="N1496" s="17"/>
      <c r="O1496" s="1"/>
      <c r="P1496" s="19"/>
    </row>
    <row r="1497" spans="1:16" ht="9.75" customHeight="1">
      <c r="A1497" s="14"/>
      <c r="B1497" s="14" t="s">
        <v>61</v>
      </c>
      <c r="C1497" s="14"/>
      <c r="D1497" s="17"/>
      <c r="E1497" s="1"/>
      <c r="F1497" s="1"/>
      <c r="G1497" s="1"/>
      <c r="H1497" s="1"/>
      <c r="I1497" s="1"/>
      <c r="J1497" s="1"/>
      <c r="K1497" s="1"/>
      <c r="L1497" s="1"/>
      <c r="M1497" s="18"/>
      <c r="N1497" s="17"/>
      <c r="O1497" s="1"/>
      <c r="P1497" s="19"/>
    </row>
    <row r="1498" spans="1:16" ht="9.75" customHeight="1">
      <c r="A1498" s="14"/>
      <c r="B1498" s="14" t="s">
        <v>61</v>
      </c>
      <c r="C1498" s="14"/>
      <c r="D1498" s="17"/>
      <c r="E1498" s="1"/>
      <c r="F1498" s="1"/>
      <c r="G1498" s="1"/>
      <c r="H1498" s="1"/>
      <c r="I1498" s="1"/>
      <c r="J1498" s="1"/>
      <c r="K1498" s="1"/>
      <c r="L1498" s="1"/>
      <c r="M1498" s="18"/>
      <c r="N1498" s="17"/>
      <c r="O1498" s="1"/>
      <c r="P1498" s="19"/>
    </row>
    <row r="1499" spans="1:16" ht="9.75" customHeight="1">
      <c r="A1499" s="14"/>
      <c r="B1499" s="14" t="s">
        <v>61</v>
      </c>
      <c r="C1499" s="14"/>
      <c r="D1499" s="17"/>
      <c r="E1499" s="1"/>
      <c r="F1499" s="1"/>
      <c r="G1499" s="1"/>
      <c r="H1499" s="1"/>
      <c r="I1499" s="1"/>
      <c r="J1499" s="1"/>
      <c r="K1499" s="1"/>
      <c r="L1499" s="1"/>
      <c r="M1499" s="18"/>
      <c r="N1499" s="17"/>
      <c r="O1499" s="1"/>
      <c r="P1499" s="19"/>
    </row>
    <row r="1500" spans="1:16" ht="9.75" customHeight="1">
      <c r="A1500" s="14"/>
      <c r="B1500" s="14" t="s">
        <v>61</v>
      </c>
      <c r="C1500" s="14"/>
      <c r="D1500" s="17"/>
      <c r="E1500" s="1"/>
      <c r="F1500" s="1"/>
      <c r="G1500" s="1"/>
      <c r="H1500" s="1"/>
      <c r="I1500" s="1"/>
      <c r="J1500" s="1"/>
      <c r="K1500" s="1"/>
      <c r="L1500" s="1"/>
      <c r="M1500" s="18"/>
      <c r="N1500" s="17"/>
      <c r="O1500" s="1"/>
      <c r="P1500" s="19"/>
    </row>
    <row r="1501" spans="1:16" ht="9.75" customHeight="1">
      <c r="A1501" s="14"/>
      <c r="B1501" s="14" t="s">
        <v>41</v>
      </c>
      <c r="C1501" s="14"/>
      <c r="D1501" s="17"/>
      <c r="E1501" s="1"/>
      <c r="F1501" s="1"/>
      <c r="G1501" s="1"/>
      <c r="H1501" s="1"/>
      <c r="I1501" s="1"/>
      <c r="J1501" s="1"/>
      <c r="K1501" s="1"/>
      <c r="L1501" s="1"/>
      <c r="M1501" s="18"/>
      <c r="N1501" s="17"/>
      <c r="O1501" s="1"/>
      <c r="P1501" s="19"/>
    </row>
    <row r="1502" spans="1:16" ht="9.75" customHeight="1">
      <c r="A1502" s="14"/>
      <c r="B1502" s="14" t="s">
        <v>42</v>
      </c>
      <c r="C1502" s="14"/>
      <c r="D1502" s="17"/>
      <c r="E1502" s="1"/>
      <c r="F1502" s="1"/>
      <c r="G1502" s="1"/>
      <c r="H1502" s="1"/>
      <c r="I1502" s="1"/>
      <c r="J1502" s="1"/>
      <c r="K1502" s="1"/>
      <c r="L1502" s="1"/>
      <c r="M1502" s="18"/>
      <c r="N1502" s="17"/>
      <c r="O1502" s="1"/>
      <c r="P1502" s="19"/>
    </row>
    <row r="1503" spans="1:16" ht="9.75" customHeight="1">
      <c r="A1503" s="14"/>
      <c r="B1503" s="14" t="s">
        <v>43</v>
      </c>
      <c r="C1503" s="14">
        <v>3</v>
      </c>
      <c r="D1503" s="31">
        <v>1</v>
      </c>
      <c r="E1503" s="32">
        <v>1</v>
      </c>
      <c r="F1503" s="32">
        <v>1</v>
      </c>
      <c r="G1503" s="32">
        <v>1</v>
      </c>
      <c r="H1503" s="32">
        <v>1</v>
      </c>
      <c r="I1503" s="32">
        <v>1</v>
      </c>
      <c r="J1503" s="32">
        <v>1</v>
      </c>
      <c r="K1503" s="32">
        <v>1</v>
      </c>
      <c r="L1503" s="32">
        <v>3</v>
      </c>
      <c r="M1503" s="33">
        <v>3</v>
      </c>
      <c r="N1503" s="17">
        <f t="shared" ref="N1503:N1505" si="297">MIN(D1503:M1503)</f>
        <v>1</v>
      </c>
      <c r="O1503" s="1">
        <f t="shared" ref="O1503:O1505" si="298">C1503-N1503</f>
        <v>2</v>
      </c>
      <c r="P1503" s="19">
        <f t="shared" ref="P1503:P1505" si="299">O1503/C1503</f>
        <v>0.66666666666666663</v>
      </c>
    </row>
    <row r="1504" spans="1:16" ht="9.75" customHeight="1">
      <c r="A1504" s="14"/>
      <c r="B1504" s="14" t="s">
        <v>44</v>
      </c>
      <c r="C1504" s="14">
        <v>7</v>
      </c>
      <c r="D1504" s="31">
        <v>6</v>
      </c>
      <c r="E1504" s="32">
        <v>6</v>
      </c>
      <c r="F1504" s="32">
        <v>6</v>
      </c>
      <c r="G1504" s="32">
        <v>4</v>
      </c>
      <c r="H1504" s="32">
        <v>6</v>
      </c>
      <c r="I1504" s="32">
        <v>3</v>
      </c>
      <c r="J1504" s="32">
        <v>2</v>
      </c>
      <c r="K1504" s="32">
        <v>2</v>
      </c>
      <c r="L1504" s="32">
        <v>1</v>
      </c>
      <c r="M1504" s="33">
        <v>4</v>
      </c>
      <c r="N1504" s="17">
        <f t="shared" si="297"/>
        <v>1</v>
      </c>
      <c r="O1504" s="1">
        <f t="shared" si="298"/>
        <v>6</v>
      </c>
      <c r="P1504" s="19">
        <f t="shared" si="299"/>
        <v>0.8571428571428571</v>
      </c>
    </row>
    <row r="1505" spans="1:16" ht="9.75" customHeight="1">
      <c r="A1505" s="20"/>
      <c r="B1505" s="21" t="s">
        <v>45</v>
      </c>
      <c r="C1505" s="21">
        <f t="shared" ref="C1505:M1505" si="300">SUM(C1489:C1504)</f>
        <v>16</v>
      </c>
      <c r="D1505" s="22">
        <f t="shared" si="300"/>
        <v>10</v>
      </c>
      <c r="E1505" s="23">
        <f t="shared" si="300"/>
        <v>10</v>
      </c>
      <c r="F1505" s="23">
        <f t="shared" si="300"/>
        <v>10</v>
      </c>
      <c r="G1505" s="23">
        <f t="shared" si="300"/>
        <v>8</v>
      </c>
      <c r="H1505" s="23">
        <f t="shared" si="300"/>
        <v>10</v>
      </c>
      <c r="I1505" s="23">
        <f t="shared" si="300"/>
        <v>6</v>
      </c>
      <c r="J1505" s="23">
        <f t="shared" si="300"/>
        <v>4</v>
      </c>
      <c r="K1505" s="23">
        <f t="shared" si="300"/>
        <v>4</v>
      </c>
      <c r="L1505" s="23">
        <f t="shared" si="300"/>
        <v>6</v>
      </c>
      <c r="M1505" s="24">
        <f t="shared" si="300"/>
        <v>11</v>
      </c>
      <c r="N1505" s="22">
        <f t="shared" si="297"/>
        <v>4</v>
      </c>
      <c r="O1505" s="23">
        <f t="shared" si="298"/>
        <v>12</v>
      </c>
      <c r="P1505" s="25">
        <f t="shared" si="299"/>
        <v>0.75</v>
      </c>
    </row>
    <row r="1506" spans="1:16" ht="9.75" customHeight="1">
      <c r="A1506" s="15" t="s">
        <v>293</v>
      </c>
      <c r="B1506" s="15" t="s">
        <v>29</v>
      </c>
      <c r="C1506" s="15"/>
      <c r="D1506" s="16"/>
      <c r="E1506" s="27"/>
      <c r="F1506" s="27"/>
      <c r="G1506" s="27"/>
      <c r="H1506" s="27"/>
      <c r="I1506" s="27"/>
      <c r="J1506" s="27"/>
      <c r="K1506" s="27"/>
      <c r="L1506" s="27"/>
      <c r="M1506" s="28"/>
      <c r="N1506" s="16"/>
      <c r="O1506" s="27"/>
      <c r="P1506" s="29"/>
    </row>
    <row r="1507" spans="1:16" ht="9.75" customHeight="1">
      <c r="A1507" s="14"/>
      <c r="B1507" s="14" t="s">
        <v>31</v>
      </c>
      <c r="C1507" s="14"/>
      <c r="D1507" s="17"/>
      <c r="E1507" s="1"/>
      <c r="F1507" s="1"/>
      <c r="G1507" s="1"/>
      <c r="H1507" s="1"/>
      <c r="I1507" s="1"/>
      <c r="J1507" s="1"/>
      <c r="K1507" s="1"/>
      <c r="L1507" s="1"/>
      <c r="M1507" s="18"/>
      <c r="N1507" s="17"/>
      <c r="O1507" s="1"/>
      <c r="P1507" s="19"/>
    </row>
    <row r="1508" spans="1:16" ht="9.75" customHeight="1">
      <c r="A1508" s="14"/>
      <c r="B1508" s="14" t="s">
        <v>34</v>
      </c>
      <c r="C1508" s="14"/>
      <c r="D1508" s="17"/>
      <c r="E1508" s="1"/>
      <c r="F1508" s="1"/>
      <c r="G1508" s="1"/>
      <c r="H1508" s="1"/>
      <c r="I1508" s="1"/>
      <c r="J1508" s="1"/>
      <c r="K1508" s="1"/>
      <c r="L1508" s="1"/>
      <c r="M1508" s="18"/>
      <c r="N1508" s="17"/>
      <c r="O1508" s="1"/>
      <c r="P1508" s="19"/>
    </row>
    <row r="1509" spans="1:16" ht="9.75" customHeight="1">
      <c r="A1509" s="14"/>
      <c r="B1509" s="14" t="s">
        <v>58</v>
      </c>
      <c r="C1509" s="14"/>
      <c r="D1509" s="17"/>
      <c r="E1509" s="1"/>
      <c r="F1509" s="1"/>
      <c r="G1509" s="1"/>
      <c r="H1509" s="1"/>
      <c r="I1509" s="1"/>
      <c r="J1509" s="1"/>
      <c r="K1509" s="1"/>
      <c r="L1509" s="1"/>
      <c r="M1509" s="18"/>
      <c r="N1509" s="17"/>
      <c r="O1509" s="1"/>
      <c r="P1509" s="19"/>
    </row>
    <row r="1510" spans="1:16" ht="9.75" customHeight="1">
      <c r="A1510" s="14"/>
      <c r="B1510" s="14" t="s">
        <v>58</v>
      </c>
      <c r="C1510" s="14"/>
      <c r="D1510" s="17"/>
      <c r="E1510" s="1"/>
      <c r="F1510" s="1"/>
      <c r="G1510" s="1"/>
      <c r="H1510" s="1"/>
      <c r="I1510" s="1"/>
      <c r="J1510" s="1"/>
      <c r="K1510" s="1"/>
      <c r="L1510" s="1"/>
      <c r="M1510" s="18"/>
      <c r="N1510" s="17"/>
      <c r="O1510" s="1"/>
      <c r="P1510" s="19"/>
    </row>
    <row r="1511" spans="1:16" ht="9.75" customHeight="1">
      <c r="A1511" s="14"/>
      <c r="B1511" s="14" t="s">
        <v>39</v>
      </c>
      <c r="C1511" s="14">
        <v>2</v>
      </c>
      <c r="D1511" s="31">
        <v>1</v>
      </c>
      <c r="E1511" s="32">
        <v>1</v>
      </c>
      <c r="F1511" s="32">
        <v>1</v>
      </c>
      <c r="G1511" s="32">
        <v>0</v>
      </c>
      <c r="H1511" s="32">
        <v>0</v>
      </c>
      <c r="I1511" s="32">
        <v>0</v>
      </c>
      <c r="J1511" s="32">
        <v>0</v>
      </c>
      <c r="K1511" s="32">
        <v>1</v>
      </c>
      <c r="L1511" s="32">
        <v>1</v>
      </c>
      <c r="M1511" s="33">
        <v>1</v>
      </c>
      <c r="N1511" s="17">
        <f t="shared" ref="N1511:N1513" si="301">MIN(D1511:M1511)</f>
        <v>0</v>
      </c>
      <c r="O1511" s="1">
        <f t="shared" ref="O1511:O1513" si="302">C1511-N1511</f>
        <v>2</v>
      </c>
      <c r="P1511" s="19">
        <f t="shared" ref="P1511:P1513" si="303">O1511/C1511</f>
        <v>1</v>
      </c>
    </row>
    <row r="1512" spans="1:16" ht="9.75" customHeight="1">
      <c r="A1512" s="14"/>
      <c r="B1512" s="14" t="s">
        <v>574</v>
      </c>
      <c r="C1512" s="14">
        <v>1</v>
      </c>
      <c r="D1512" s="31">
        <v>1</v>
      </c>
      <c r="E1512" s="32">
        <v>0</v>
      </c>
      <c r="F1512" s="32">
        <v>0</v>
      </c>
      <c r="G1512" s="32">
        <v>1</v>
      </c>
      <c r="H1512" s="32">
        <v>1</v>
      </c>
      <c r="I1512" s="32">
        <v>1</v>
      </c>
      <c r="J1512" s="32">
        <v>1</v>
      </c>
      <c r="K1512" s="32">
        <v>1</v>
      </c>
      <c r="L1512" s="32">
        <v>1</v>
      </c>
      <c r="M1512" s="33">
        <v>1</v>
      </c>
      <c r="N1512" s="17">
        <f t="shared" si="301"/>
        <v>0</v>
      </c>
      <c r="O1512" s="1">
        <f t="shared" si="302"/>
        <v>1</v>
      </c>
      <c r="P1512" s="19">
        <f t="shared" si="303"/>
        <v>1</v>
      </c>
    </row>
    <row r="1513" spans="1:16" ht="9.75" customHeight="1">
      <c r="A1513" s="14"/>
      <c r="B1513" s="14" t="s">
        <v>575</v>
      </c>
      <c r="C1513" s="14">
        <v>5</v>
      </c>
      <c r="D1513" s="31">
        <v>4</v>
      </c>
      <c r="E1513" s="32">
        <v>4</v>
      </c>
      <c r="F1513" s="32">
        <v>2</v>
      </c>
      <c r="G1513" s="32">
        <v>0</v>
      </c>
      <c r="H1513" s="32">
        <v>0</v>
      </c>
      <c r="I1513" s="32">
        <v>0</v>
      </c>
      <c r="J1513" s="32">
        <v>2</v>
      </c>
      <c r="K1513" s="32">
        <v>2</v>
      </c>
      <c r="L1513" s="32">
        <v>2</v>
      </c>
      <c r="M1513" s="33">
        <v>3</v>
      </c>
      <c r="N1513" s="17">
        <f t="shared" si="301"/>
        <v>0</v>
      </c>
      <c r="O1513" s="1">
        <f t="shared" si="302"/>
        <v>5</v>
      </c>
      <c r="P1513" s="19">
        <f t="shared" si="303"/>
        <v>1</v>
      </c>
    </row>
    <row r="1514" spans="1:16" ht="9.75" customHeight="1">
      <c r="A1514" s="14"/>
      <c r="B1514" s="14" t="s">
        <v>61</v>
      </c>
      <c r="C1514" s="14"/>
      <c r="D1514" s="17"/>
      <c r="E1514" s="1"/>
      <c r="F1514" s="1"/>
      <c r="G1514" s="1"/>
      <c r="H1514" s="1"/>
      <c r="I1514" s="1"/>
      <c r="J1514" s="1"/>
      <c r="K1514" s="1"/>
      <c r="L1514" s="1"/>
      <c r="M1514" s="18"/>
      <c r="N1514" s="17"/>
      <c r="O1514" s="1"/>
      <c r="P1514" s="19"/>
    </row>
    <row r="1515" spans="1:16" ht="9.75" customHeight="1">
      <c r="A1515" s="14"/>
      <c r="B1515" s="14" t="s">
        <v>61</v>
      </c>
      <c r="C1515" s="14"/>
      <c r="D1515" s="17"/>
      <c r="E1515" s="1"/>
      <c r="F1515" s="1"/>
      <c r="G1515" s="1"/>
      <c r="H1515" s="1"/>
      <c r="I1515" s="1"/>
      <c r="J1515" s="1"/>
      <c r="K1515" s="1"/>
      <c r="L1515" s="1"/>
      <c r="M1515" s="18"/>
      <c r="N1515" s="17"/>
      <c r="O1515" s="1"/>
      <c r="P1515" s="19"/>
    </row>
    <row r="1516" spans="1:16" ht="9.75" customHeight="1">
      <c r="A1516" s="14"/>
      <c r="B1516" s="14" t="s">
        <v>61</v>
      </c>
      <c r="C1516" s="14"/>
      <c r="D1516" s="17"/>
      <c r="E1516" s="1"/>
      <c r="F1516" s="1"/>
      <c r="G1516" s="1"/>
      <c r="H1516" s="1"/>
      <c r="I1516" s="1"/>
      <c r="J1516" s="1"/>
      <c r="K1516" s="1"/>
      <c r="L1516" s="1"/>
      <c r="M1516" s="18"/>
      <c r="N1516" s="17"/>
      <c r="O1516" s="1"/>
      <c r="P1516" s="19"/>
    </row>
    <row r="1517" spans="1:16" ht="9.75" customHeight="1">
      <c r="A1517" s="14"/>
      <c r="B1517" s="14" t="s">
        <v>61</v>
      </c>
      <c r="C1517" s="14"/>
      <c r="D1517" s="17"/>
      <c r="E1517" s="1"/>
      <c r="F1517" s="1"/>
      <c r="G1517" s="1"/>
      <c r="H1517" s="1"/>
      <c r="I1517" s="1"/>
      <c r="J1517" s="1"/>
      <c r="K1517" s="1"/>
      <c r="L1517" s="1"/>
      <c r="M1517" s="18"/>
      <c r="N1517" s="17"/>
      <c r="O1517" s="1"/>
      <c r="P1517" s="19"/>
    </row>
    <row r="1518" spans="1:16" ht="9.75" customHeight="1">
      <c r="A1518" s="14"/>
      <c r="B1518" s="14" t="s">
        <v>41</v>
      </c>
      <c r="C1518" s="14">
        <v>1</v>
      </c>
      <c r="D1518" s="31">
        <v>0</v>
      </c>
      <c r="E1518" s="32">
        <v>0</v>
      </c>
      <c r="F1518" s="32">
        <v>0</v>
      </c>
      <c r="G1518" s="32">
        <v>0</v>
      </c>
      <c r="H1518" s="32">
        <v>0</v>
      </c>
      <c r="I1518" s="32">
        <v>0</v>
      </c>
      <c r="J1518" s="32">
        <v>0</v>
      </c>
      <c r="K1518" s="32">
        <v>1</v>
      </c>
      <c r="L1518" s="32">
        <v>1</v>
      </c>
      <c r="M1518" s="33">
        <v>1</v>
      </c>
      <c r="N1518" s="17">
        <f>MIN(D1518:M1518)</f>
        <v>0</v>
      </c>
      <c r="O1518" s="1">
        <f>C1518-N1518</f>
        <v>1</v>
      </c>
      <c r="P1518" s="19">
        <f>O1518/C1518</f>
        <v>1</v>
      </c>
    </row>
    <row r="1519" spans="1:16" ht="9.75" customHeight="1">
      <c r="A1519" s="14"/>
      <c r="B1519" s="14" t="s">
        <v>42</v>
      </c>
      <c r="C1519" s="14"/>
      <c r="D1519" s="17"/>
      <c r="E1519" s="1"/>
      <c r="F1519" s="1"/>
      <c r="G1519" s="1"/>
      <c r="H1519" s="1"/>
      <c r="I1519" s="1"/>
      <c r="J1519" s="1"/>
      <c r="K1519" s="1"/>
      <c r="L1519" s="1"/>
      <c r="M1519" s="18"/>
      <c r="N1519" s="17"/>
      <c r="O1519" s="1"/>
      <c r="P1519" s="19"/>
    </row>
    <row r="1520" spans="1:16" ht="9.75" customHeight="1">
      <c r="A1520" s="14"/>
      <c r="B1520" s="14" t="s">
        <v>43</v>
      </c>
      <c r="C1520" s="14"/>
      <c r="D1520" s="17"/>
      <c r="E1520" s="1"/>
      <c r="F1520" s="1"/>
      <c r="G1520" s="1"/>
      <c r="H1520" s="1"/>
      <c r="I1520" s="1"/>
      <c r="J1520" s="1"/>
      <c r="K1520" s="1"/>
      <c r="L1520" s="1"/>
      <c r="M1520" s="18"/>
      <c r="N1520" s="17"/>
      <c r="O1520" s="1"/>
      <c r="P1520" s="19"/>
    </row>
    <row r="1521" spans="1:16" ht="9.75" customHeight="1">
      <c r="A1521" s="14"/>
      <c r="B1521" s="14" t="s">
        <v>44</v>
      </c>
      <c r="C1521" s="14"/>
      <c r="D1521" s="17"/>
      <c r="E1521" s="1"/>
      <c r="F1521" s="1"/>
      <c r="G1521" s="1"/>
      <c r="H1521" s="1"/>
      <c r="I1521" s="1"/>
      <c r="J1521" s="1"/>
      <c r="K1521" s="1"/>
      <c r="L1521" s="1"/>
      <c r="M1521" s="18"/>
      <c r="N1521" s="17"/>
      <c r="O1521" s="1"/>
      <c r="P1521" s="19"/>
    </row>
    <row r="1522" spans="1:16" ht="9.75" customHeight="1">
      <c r="A1522" s="20"/>
      <c r="B1522" s="21" t="s">
        <v>45</v>
      </c>
      <c r="C1522" s="21">
        <f t="shared" ref="C1522:M1522" si="304">SUM(C1506:C1521)</f>
        <v>9</v>
      </c>
      <c r="D1522" s="22">
        <f t="shared" si="304"/>
        <v>6</v>
      </c>
      <c r="E1522" s="23">
        <f t="shared" si="304"/>
        <v>5</v>
      </c>
      <c r="F1522" s="23">
        <f t="shared" si="304"/>
        <v>3</v>
      </c>
      <c r="G1522" s="23">
        <f t="shared" si="304"/>
        <v>1</v>
      </c>
      <c r="H1522" s="23">
        <f t="shared" si="304"/>
        <v>1</v>
      </c>
      <c r="I1522" s="23">
        <f t="shared" si="304"/>
        <v>1</v>
      </c>
      <c r="J1522" s="23">
        <f t="shared" si="304"/>
        <v>3</v>
      </c>
      <c r="K1522" s="23">
        <f t="shared" si="304"/>
        <v>5</v>
      </c>
      <c r="L1522" s="23">
        <f t="shared" si="304"/>
        <v>5</v>
      </c>
      <c r="M1522" s="24">
        <f t="shared" si="304"/>
        <v>6</v>
      </c>
      <c r="N1522" s="22">
        <f t="shared" ref="N1522:N1524" si="305">MIN(D1522:M1522)</f>
        <v>1</v>
      </c>
      <c r="O1522" s="23">
        <f t="shared" ref="O1522:O1524" si="306">C1522-N1522</f>
        <v>8</v>
      </c>
      <c r="P1522" s="25">
        <f t="shared" ref="P1522:P1524" si="307">O1522/C1522</f>
        <v>0.88888888888888884</v>
      </c>
    </row>
    <row r="1523" spans="1:16" ht="9.75" customHeight="1">
      <c r="A1523" s="15" t="s">
        <v>303</v>
      </c>
      <c r="B1523" s="15" t="s">
        <v>29</v>
      </c>
      <c r="C1523" s="15">
        <v>58</v>
      </c>
      <c r="D1523" s="69">
        <v>53</v>
      </c>
      <c r="E1523" s="70">
        <v>12</v>
      </c>
      <c r="F1523" s="70">
        <v>0</v>
      </c>
      <c r="G1523" s="70">
        <v>0</v>
      </c>
      <c r="H1523" s="70">
        <v>0</v>
      </c>
      <c r="I1523" s="70">
        <v>0</v>
      </c>
      <c r="J1523" s="70">
        <v>0</v>
      </c>
      <c r="K1523" s="70">
        <v>3</v>
      </c>
      <c r="L1523" s="70">
        <v>4</v>
      </c>
      <c r="M1523" s="71">
        <v>6</v>
      </c>
      <c r="N1523" s="16">
        <f t="shared" si="305"/>
        <v>0</v>
      </c>
      <c r="O1523" s="27">
        <f t="shared" si="306"/>
        <v>58</v>
      </c>
      <c r="P1523" s="29">
        <f t="shared" si="307"/>
        <v>1</v>
      </c>
    </row>
    <row r="1524" spans="1:16" ht="9.75" customHeight="1">
      <c r="A1524" s="14"/>
      <c r="B1524" s="14" t="s">
        <v>31</v>
      </c>
      <c r="C1524" s="14">
        <v>22</v>
      </c>
      <c r="D1524" s="31">
        <v>0</v>
      </c>
      <c r="E1524" s="32">
        <v>0</v>
      </c>
      <c r="F1524" s="32">
        <v>0</v>
      </c>
      <c r="G1524" s="32">
        <v>0</v>
      </c>
      <c r="H1524" s="32">
        <v>0</v>
      </c>
      <c r="I1524" s="32">
        <v>0</v>
      </c>
      <c r="J1524" s="32">
        <v>1</v>
      </c>
      <c r="K1524" s="32">
        <v>0</v>
      </c>
      <c r="L1524" s="32">
        <v>2</v>
      </c>
      <c r="M1524" s="33">
        <v>2</v>
      </c>
      <c r="N1524" s="17">
        <f t="shared" si="305"/>
        <v>0</v>
      </c>
      <c r="O1524" s="1">
        <f t="shared" si="306"/>
        <v>22</v>
      </c>
      <c r="P1524" s="19">
        <f t="shared" si="307"/>
        <v>1</v>
      </c>
    </row>
    <row r="1525" spans="1:16" ht="9.75" customHeight="1">
      <c r="A1525" s="14"/>
      <c r="B1525" s="14" t="s">
        <v>34</v>
      </c>
      <c r="C1525" s="14"/>
      <c r="D1525" s="17"/>
      <c r="E1525" s="1"/>
      <c r="F1525" s="1"/>
      <c r="G1525" s="1"/>
      <c r="H1525" s="1"/>
      <c r="I1525" s="1"/>
      <c r="J1525" s="1"/>
      <c r="K1525" s="1"/>
      <c r="L1525" s="1"/>
      <c r="M1525" s="18"/>
      <c r="N1525" s="17"/>
      <c r="O1525" s="1"/>
      <c r="P1525" s="19"/>
    </row>
    <row r="1526" spans="1:16" ht="9.75" customHeight="1">
      <c r="A1526" s="14"/>
      <c r="B1526" s="14" t="s">
        <v>58</v>
      </c>
      <c r="C1526" s="14"/>
      <c r="D1526" s="17"/>
      <c r="E1526" s="1"/>
      <c r="F1526" s="1"/>
      <c r="G1526" s="1"/>
      <c r="H1526" s="1"/>
      <c r="I1526" s="1"/>
      <c r="J1526" s="1"/>
      <c r="K1526" s="1"/>
      <c r="L1526" s="1"/>
      <c r="M1526" s="18"/>
      <c r="N1526" s="17"/>
      <c r="O1526" s="1"/>
      <c r="P1526" s="19"/>
    </row>
    <row r="1527" spans="1:16" ht="9.75" customHeight="1">
      <c r="A1527" s="14"/>
      <c r="B1527" s="14" t="s">
        <v>58</v>
      </c>
      <c r="C1527" s="14"/>
      <c r="D1527" s="17"/>
      <c r="E1527" s="1"/>
      <c r="F1527" s="1"/>
      <c r="G1527" s="1"/>
      <c r="H1527" s="1"/>
      <c r="I1527" s="1"/>
      <c r="J1527" s="1"/>
      <c r="K1527" s="1"/>
      <c r="L1527" s="1"/>
      <c r="M1527" s="18"/>
      <c r="N1527" s="17"/>
      <c r="O1527" s="1"/>
      <c r="P1527" s="19"/>
    </row>
    <row r="1528" spans="1:16" ht="9.75" customHeight="1">
      <c r="A1528" s="14"/>
      <c r="B1528" s="14" t="s">
        <v>39</v>
      </c>
      <c r="C1528" s="14">
        <v>3</v>
      </c>
      <c r="D1528" s="31">
        <v>3</v>
      </c>
      <c r="E1528" s="32">
        <v>3</v>
      </c>
      <c r="F1528" s="32">
        <v>2</v>
      </c>
      <c r="G1528" s="32">
        <v>1</v>
      </c>
      <c r="H1528" s="32">
        <v>0</v>
      </c>
      <c r="I1528" s="32">
        <v>0</v>
      </c>
      <c r="J1528" s="32">
        <v>0</v>
      </c>
      <c r="K1528" s="32">
        <v>0</v>
      </c>
      <c r="L1528" s="32">
        <v>0</v>
      </c>
      <c r="M1528" s="33">
        <v>1</v>
      </c>
      <c r="N1528" s="17">
        <f>MIN(D1528:M1528)</f>
        <v>0</v>
      </c>
      <c r="O1528" s="1">
        <f>C1528-N1528</f>
        <v>3</v>
      </c>
      <c r="P1528" s="19">
        <f>O1528/C1528</f>
        <v>1</v>
      </c>
    </row>
    <row r="1529" spans="1:16" ht="9.75" customHeight="1">
      <c r="A1529" s="14"/>
      <c r="B1529" s="14" t="s">
        <v>61</v>
      </c>
      <c r="C1529" s="14"/>
      <c r="D1529" s="17"/>
      <c r="E1529" s="1"/>
      <c r="F1529" s="1"/>
      <c r="G1529" s="1"/>
      <c r="H1529" s="1"/>
      <c r="I1529" s="1"/>
      <c r="J1529" s="1"/>
      <c r="K1529" s="1"/>
      <c r="L1529" s="1"/>
      <c r="M1529" s="18"/>
      <c r="N1529" s="17"/>
      <c r="O1529" s="1"/>
      <c r="P1529" s="19"/>
    </row>
    <row r="1530" spans="1:16" ht="9.75" customHeight="1">
      <c r="A1530" s="14"/>
      <c r="B1530" s="14" t="s">
        <v>61</v>
      </c>
      <c r="C1530" s="14"/>
      <c r="D1530" s="17"/>
      <c r="E1530" s="1"/>
      <c r="F1530" s="1"/>
      <c r="G1530" s="1"/>
      <c r="H1530" s="1"/>
      <c r="I1530" s="1"/>
      <c r="J1530" s="1"/>
      <c r="K1530" s="1"/>
      <c r="L1530" s="1"/>
      <c r="M1530" s="18"/>
      <c r="N1530" s="17"/>
      <c r="O1530" s="1"/>
      <c r="P1530" s="19"/>
    </row>
    <row r="1531" spans="1:16" ht="9.75" customHeight="1">
      <c r="A1531" s="14"/>
      <c r="B1531" s="14" t="s">
        <v>61</v>
      </c>
      <c r="C1531" s="14"/>
      <c r="D1531" s="17"/>
      <c r="E1531" s="1"/>
      <c r="F1531" s="1"/>
      <c r="G1531" s="1"/>
      <c r="H1531" s="1"/>
      <c r="I1531" s="1"/>
      <c r="J1531" s="1"/>
      <c r="K1531" s="1"/>
      <c r="L1531" s="1"/>
      <c r="M1531" s="18"/>
      <c r="N1531" s="17"/>
      <c r="O1531" s="1"/>
      <c r="P1531" s="19"/>
    </row>
    <row r="1532" spans="1:16" ht="9.75" customHeight="1">
      <c r="A1532" s="14"/>
      <c r="B1532" s="14" t="s">
        <v>61</v>
      </c>
      <c r="C1532" s="14"/>
      <c r="D1532" s="17"/>
      <c r="E1532" s="1"/>
      <c r="F1532" s="1"/>
      <c r="G1532" s="1"/>
      <c r="H1532" s="1"/>
      <c r="I1532" s="1"/>
      <c r="J1532" s="1"/>
      <c r="K1532" s="1"/>
      <c r="L1532" s="1"/>
      <c r="M1532" s="18"/>
      <c r="N1532" s="17"/>
      <c r="O1532" s="1"/>
      <c r="P1532" s="19"/>
    </row>
    <row r="1533" spans="1:16" ht="9.75" customHeight="1">
      <c r="A1533" s="14"/>
      <c r="B1533" s="14" t="s">
        <v>61</v>
      </c>
      <c r="C1533" s="14"/>
      <c r="D1533" s="17"/>
      <c r="E1533" s="1"/>
      <c r="F1533" s="1"/>
      <c r="G1533" s="1"/>
      <c r="H1533" s="1"/>
      <c r="I1533" s="1"/>
      <c r="J1533" s="1"/>
      <c r="K1533" s="1"/>
      <c r="L1533" s="1"/>
      <c r="M1533" s="18"/>
      <c r="N1533" s="17"/>
      <c r="O1533" s="1"/>
      <c r="P1533" s="19"/>
    </row>
    <row r="1534" spans="1:16" ht="9.75" customHeight="1">
      <c r="A1534" s="14"/>
      <c r="B1534" s="14" t="s">
        <v>61</v>
      </c>
      <c r="C1534" s="14"/>
      <c r="D1534" s="17"/>
      <c r="E1534" s="1"/>
      <c r="F1534" s="1"/>
      <c r="G1534" s="1"/>
      <c r="H1534" s="1"/>
      <c r="I1534" s="1"/>
      <c r="J1534" s="1"/>
      <c r="K1534" s="1"/>
      <c r="L1534" s="1"/>
      <c r="M1534" s="18"/>
      <c r="N1534" s="17"/>
      <c r="O1534" s="1"/>
      <c r="P1534" s="19"/>
    </row>
    <row r="1535" spans="1:16" ht="9.75" customHeight="1">
      <c r="A1535" s="14"/>
      <c r="B1535" s="14" t="s">
        <v>41</v>
      </c>
      <c r="C1535" s="14">
        <v>4</v>
      </c>
      <c r="D1535" s="31">
        <v>4</v>
      </c>
      <c r="E1535" s="32">
        <v>1</v>
      </c>
      <c r="F1535" s="32">
        <v>0</v>
      </c>
      <c r="G1535" s="32">
        <v>0</v>
      </c>
      <c r="H1535" s="32">
        <v>0</v>
      </c>
      <c r="I1535" s="32">
        <v>0</v>
      </c>
      <c r="J1535" s="32">
        <v>0</v>
      </c>
      <c r="K1535" s="32">
        <v>0</v>
      </c>
      <c r="L1535" s="32">
        <v>0</v>
      </c>
      <c r="M1535" s="33">
        <v>0</v>
      </c>
      <c r="N1535" s="17">
        <f>MIN(D1535:M1535)</f>
        <v>0</v>
      </c>
      <c r="O1535" s="1">
        <f>C1535-N1535</f>
        <v>4</v>
      </c>
      <c r="P1535" s="19">
        <f>O1535/C1535</f>
        <v>1</v>
      </c>
    </row>
    <row r="1536" spans="1:16" ht="9.75" customHeight="1">
      <c r="A1536" s="14"/>
      <c r="B1536" s="14" t="s">
        <v>42</v>
      </c>
      <c r="C1536" s="14"/>
      <c r="D1536" s="17"/>
      <c r="E1536" s="1"/>
      <c r="F1536" s="1"/>
      <c r="G1536" s="1"/>
      <c r="H1536" s="1"/>
      <c r="I1536" s="1"/>
      <c r="J1536" s="1"/>
      <c r="K1536" s="1"/>
      <c r="L1536" s="1"/>
      <c r="M1536" s="18"/>
      <c r="N1536" s="17"/>
      <c r="O1536" s="1"/>
      <c r="P1536" s="19"/>
    </row>
    <row r="1537" spans="1:16" ht="9.75" customHeight="1">
      <c r="A1537" s="14"/>
      <c r="B1537" s="14" t="s">
        <v>43</v>
      </c>
      <c r="C1537" s="14"/>
      <c r="D1537" s="17"/>
      <c r="E1537" s="1"/>
      <c r="F1537" s="1"/>
      <c r="G1537" s="1"/>
      <c r="H1537" s="1"/>
      <c r="I1537" s="1"/>
      <c r="J1537" s="1"/>
      <c r="K1537" s="1"/>
      <c r="L1537" s="1"/>
      <c r="M1537" s="18"/>
      <c r="N1537" s="17"/>
      <c r="O1537" s="1"/>
      <c r="P1537" s="19"/>
    </row>
    <row r="1538" spans="1:16" ht="9.75" customHeight="1">
      <c r="A1538" s="14"/>
      <c r="B1538" s="14" t="s">
        <v>44</v>
      </c>
      <c r="C1538" s="14"/>
      <c r="D1538" s="17"/>
      <c r="E1538" s="1"/>
      <c r="F1538" s="1"/>
      <c r="G1538" s="1"/>
      <c r="H1538" s="1"/>
      <c r="I1538" s="1"/>
      <c r="J1538" s="1"/>
      <c r="K1538" s="1"/>
      <c r="L1538" s="1"/>
      <c r="M1538" s="18"/>
      <c r="N1538" s="17"/>
      <c r="O1538" s="1"/>
      <c r="P1538" s="19"/>
    </row>
    <row r="1539" spans="1:16" ht="9.75" customHeight="1">
      <c r="A1539" s="20"/>
      <c r="B1539" s="21" t="s">
        <v>45</v>
      </c>
      <c r="C1539" s="21">
        <f t="shared" ref="C1539:M1539" si="308">SUM(C1523:C1538)</f>
        <v>87</v>
      </c>
      <c r="D1539" s="22">
        <f t="shared" si="308"/>
        <v>60</v>
      </c>
      <c r="E1539" s="23">
        <f t="shared" si="308"/>
        <v>16</v>
      </c>
      <c r="F1539" s="23">
        <f t="shared" si="308"/>
        <v>2</v>
      </c>
      <c r="G1539" s="23">
        <f t="shared" si="308"/>
        <v>1</v>
      </c>
      <c r="H1539" s="23">
        <f t="shared" si="308"/>
        <v>0</v>
      </c>
      <c r="I1539" s="23">
        <f t="shared" si="308"/>
        <v>0</v>
      </c>
      <c r="J1539" s="23">
        <f t="shared" si="308"/>
        <v>1</v>
      </c>
      <c r="K1539" s="23">
        <f t="shared" si="308"/>
        <v>3</v>
      </c>
      <c r="L1539" s="23">
        <f t="shared" si="308"/>
        <v>6</v>
      </c>
      <c r="M1539" s="24">
        <f t="shared" si="308"/>
        <v>9</v>
      </c>
      <c r="N1539" s="22">
        <f>MIN(D1539:M1539)</f>
        <v>0</v>
      </c>
      <c r="O1539" s="23">
        <f>C1539-N1539</f>
        <v>87</v>
      </c>
      <c r="P1539" s="25">
        <f>O1539/C1539</f>
        <v>1</v>
      </c>
    </row>
    <row r="1540" spans="1:16" ht="9.75" customHeight="1">
      <c r="A1540" s="15" t="s">
        <v>211</v>
      </c>
      <c r="B1540" s="15" t="s">
        <v>29</v>
      </c>
      <c r="C1540" s="15"/>
      <c r="D1540" s="16"/>
      <c r="E1540" s="27"/>
      <c r="F1540" s="27"/>
      <c r="G1540" s="27"/>
      <c r="H1540" s="27"/>
      <c r="I1540" s="27"/>
      <c r="J1540" s="27"/>
      <c r="K1540" s="27"/>
      <c r="L1540" s="27"/>
      <c r="M1540" s="28"/>
      <c r="N1540" s="16"/>
      <c r="O1540" s="27"/>
      <c r="P1540" s="29"/>
    </row>
    <row r="1541" spans="1:16" ht="9.75" customHeight="1">
      <c r="A1541" s="14"/>
      <c r="B1541" s="14" t="s">
        <v>31</v>
      </c>
      <c r="C1541" s="14"/>
      <c r="D1541" s="17"/>
      <c r="E1541" s="1"/>
      <c r="F1541" s="1"/>
      <c r="G1541" s="1"/>
      <c r="H1541" s="1"/>
      <c r="I1541" s="1"/>
      <c r="J1541" s="1"/>
      <c r="K1541" s="1"/>
      <c r="L1541" s="1"/>
      <c r="M1541" s="18"/>
      <c r="N1541" s="17"/>
      <c r="O1541" s="1"/>
      <c r="P1541" s="19"/>
    </row>
    <row r="1542" spans="1:16" ht="9.75" customHeight="1">
      <c r="A1542" s="14"/>
      <c r="B1542" s="14" t="s">
        <v>34</v>
      </c>
      <c r="C1542" s="14"/>
      <c r="D1542" s="17"/>
      <c r="E1542" s="1"/>
      <c r="F1542" s="1"/>
      <c r="G1542" s="1"/>
      <c r="H1542" s="1"/>
      <c r="I1542" s="1"/>
      <c r="J1542" s="1"/>
      <c r="K1542" s="1"/>
      <c r="L1542" s="1"/>
      <c r="M1542" s="18"/>
      <c r="N1542" s="17"/>
      <c r="O1542" s="1"/>
      <c r="P1542" s="19"/>
    </row>
    <row r="1543" spans="1:16" ht="9.75" customHeight="1">
      <c r="A1543" s="14"/>
      <c r="B1543" s="14" t="s">
        <v>58</v>
      </c>
      <c r="C1543" s="14"/>
      <c r="D1543" s="17"/>
      <c r="E1543" s="1"/>
      <c r="F1543" s="1"/>
      <c r="G1543" s="1"/>
      <c r="H1543" s="1"/>
      <c r="I1543" s="1"/>
      <c r="J1543" s="1"/>
      <c r="K1543" s="1"/>
      <c r="L1543" s="1"/>
      <c r="M1543" s="18"/>
      <c r="N1543" s="17"/>
      <c r="O1543" s="1"/>
      <c r="P1543" s="19"/>
    </row>
    <row r="1544" spans="1:16" ht="9.75" customHeight="1">
      <c r="A1544" s="14"/>
      <c r="B1544" s="14" t="s">
        <v>58</v>
      </c>
      <c r="C1544" s="14"/>
      <c r="D1544" s="17"/>
      <c r="E1544" s="1"/>
      <c r="F1544" s="1"/>
      <c r="G1544" s="1"/>
      <c r="H1544" s="1"/>
      <c r="I1544" s="1"/>
      <c r="J1544" s="1"/>
      <c r="K1544" s="1"/>
      <c r="L1544" s="1"/>
      <c r="M1544" s="18"/>
      <c r="N1544" s="17"/>
      <c r="O1544" s="1"/>
      <c r="P1544" s="19"/>
    </row>
    <row r="1545" spans="1:16" ht="9.75" customHeight="1">
      <c r="A1545" s="14"/>
      <c r="B1545" s="14" t="s">
        <v>39</v>
      </c>
      <c r="C1545" s="14"/>
      <c r="D1545" s="17"/>
      <c r="E1545" s="1"/>
      <c r="F1545" s="1"/>
      <c r="G1545" s="1"/>
      <c r="H1545" s="1"/>
      <c r="I1545" s="1"/>
      <c r="J1545" s="1"/>
      <c r="K1545" s="1"/>
      <c r="L1545" s="1"/>
      <c r="M1545" s="18"/>
      <c r="N1545" s="17"/>
      <c r="O1545" s="1"/>
      <c r="P1545" s="19"/>
    </row>
    <row r="1546" spans="1:16" ht="9.75" customHeight="1">
      <c r="A1546" s="14"/>
      <c r="B1546" s="14" t="s">
        <v>61</v>
      </c>
      <c r="C1546" s="14"/>
      <c r="D1546" s="17"/>
      <c r="E1546" s="1"/>
      <c r="F1546" s="1"/>
      <c r="G1546" s="1"/>
      <c r="H1546" s="1"/>
      <c r="I1546" s="1"/>
      <c r="J1546" s="1"/>
      <c r="K1546" s="1"/>
      <c r="L1546" s="1"/>
      <c r="M1546" s="18"/>
      <c r="N1546" s="17"/>
      <c r="O1546" s="1"/>
      <c r="P1546" s="19"/>
    </row>
    <row r="1547" spans="1:16" ht="9.75" customHeight="1">
      <c r="A1547" s="14"/>
      <c r="B1547" s="14" t="s">
        <v>61</v>
      </c>
      <c r="C1547" s="14"/>
      <c r="D1547" s="17"/>
      <c r="E1547" s="1"/>
      <c r="F1547" s="1"/>
      <c r="G1547" s="1"/>
      <c r="H1547" s="1"/>
      <c r="I1547" s="1"/>
      <c r="J1547" s="1"/>
      <c r="K1547" s="1"/>
      <c r="L1547" s="1"/>
      <c r="M1547" s="18"/>
      <c r="N1547" s="17"/>
      <c r="O1547" s="1"/>
      <c r="P1547" s="19"/>
    </row>
    <row r="1548" spans="1:16" ht="9.75" customHeight="1">
      <c r="A1548" s="14"/>
      <c r="B1548" s="14" t="s">
        <v>61</v>
      </c>
      <c r="C1548" s="14"/>
      <c r="D1548" s="17"/>
      <c r="E1548" s="1"/>
      <c r="F1548" s="1"/>
      <c r="G1548" s="1"/>
      <c r="H1548" s="1"/>
      <c r="I1548" s="1"/>
      <c r="J1548" s="1"/>
      <c r="K1548" s="1"/>
      <c r="L1548" s="1"/>
      <c r="M1548" s="18"/>
      <c r="N1548" s="17"/>
      <c r="O1548" s="1"/>
      <c r="P1548" s="19"/>
    </row>
    <row r="1549" spans="1:16" ht="9.75" customHeight="1">
      <c r="A1549" s="14"/>
      <c r="B1549" s="14" t="s">
        <v>61</v>
      </c>
      <c r="C1549" s="14"/>
      <c r="D1549" s="17"/>
      <c r="E1549" s="1"/>
      <c r="F1549" s="1"/>
      <c r="G1549" s="1"/>
      <c r="H1549" s="1"/>
      <c r="I1549" s="1"/>
      <c r="J1549" s="1"/>
      <c r="K1549" s="1"/>
      <c r="L1549" s="1"/>
      <c r="M1549" s="18"/>
      <c r="N1549" s="17"/>
      <c r="O1549" s="1"/>
      <c r="P1549" s="19"/>
    </row>
    <row r="1550" spans="1:16" ht="9.75" customHeight="1">
      <c r="A1550" s="14"/>
      <c r="B1550" s="14" t="s">
        <v>61</v>
      </c>
      <c r="C1550" s="14"/>
      <c r="D1550" s="17"/>
      <c r="E1550" s="1"/>
      <c r="F1550" s="1"/>
      <c r="G1550" s="1"/>
      <c r="H1550" s="1"/>
      <c r="I1550" s="1"/>
      <c r="J1550" s="1"/>
      <c r="K1550" s="1"/>
      <c r="L1550" s="1"/>
      <c r="M1550" s="18"/>
      <c r="N1550" s="17"/>
      <c r="O1550" s="1"/>
      <c r="P1550" s="19"/>
    </row>
    <row r="1551" spans="1:16" ht="9.75" customHeight="1">
      <c r="A1551" s="14"/>
      <c r="B1551" s="14" t="s">
        <v>61</v>
      </c>
      <c r="C1551" s="14"/>
      <c r="D1551" s="17"/>
      <c r="E1551" s="1"/>
      <c r="F1551" s="1"/>
      <c r="G1551" s="1"/>
      <c r="H1551" s="1"/>
      <c r="I1551" s="1"/>
      <c r="J1551" s="1"/>
      <c r="K1551" s="1"/>
      <c r="L1551" s="1"/>
      <c r="M1551" s="18"/>
      <c r="N1551" s="17"/>
      <c r="O1551" s="1"/>
      <c r="P1551" s="19"/>
    </row>
    <row r="1552" spans="1:16" ht="9.75" customHeight="1">
      <c r="A1552" s="14"/>
      <c r="B1552" s="14" t="s">
        <v>41</v>
      </c>
      <c r="C1552" s="14">
        <v>6</v>
      </c>
      <c r="D1552" s="85" t="s">
        <v>184</v>
      </c>
      <c r="E1552" s="32">
        <v>1</v>
      </c>
      <c r="F1552" s="32">
        <v>1</v>
      </c>
      <c r="G1552" s="32">
        <v>0</v>
      </c>
      <c r="H1552" s="32">
        <v>2</v>
      </c>
      <c r="I1552" s="32">
        <v>2</v>
      </c>
      <c r="J1552" s="32">
        <v>1</v>
      </c>
      <c r="K1552" s="32">
        <v>1</v>
      </c>
      <c r="L1552" s="32">
        <v>4</v>
      </c>
      <c r="M1552" s="33">
        <v>4</v>
      </c>
      <c r="N1552" s="17">
        <f>MIN(D1552:M1552)</f>
        <v>0</v>
      </c>
      <c r="O1552" s="1">
        <f>C1552-N1552</f>
        <v>6</v>
      </c>
      <c r="P1552" s="19">
        <f>O1552/C1552</f>
        <v>1</v>
      </c>
    </row>
    <row r="1553" spans="1:16" ht="9.75" customHeight="1">
      <c r="A1553" s="14"/>
      <c r="B1553" s="14" t="s">
        <v>42</v>
      </c>
      <c r="C1553" s="14"/>
      <c r="D1553" s="153"/>
      <c r="E1553" s="1"/>
      <c r="F1553" s="1"/>
      <c r="G1553" s="1"/>
      <c r="H1553" s="1"/>
      <c r="I1553" s="1"/>
      <c r="J1553" s="1"/>
      <c r="K1553" s="1"/>
      <c r="L1553" s="1"/>
      <c r="M1553" s="18"/>
      <c r="N1553" s="17"/>
      <c r="O1553" s="1"/>
      <c r="P1553" s="19"/>
    </row>
    <row r="1554" spans="1:16" ht="9.75" customHeight="1">
      <c r="A1554" s="14"/>
      <c r="B1554" s="14" t="s">
        <v>43</v>
      </c>
      <c r="C1554" s="30">
        <v>1</v>
      </c>
      <c r="D1554" s="85" t="s">
        <v>184</v>
      </c>
      <c r="E1554" s="32">
        <v>0</v>
      </c>
      <c r="F1554" s="32">
        <v>0</v>
      </c>
      <c r="G1554" s="32">
        <v>1</v>
      </c>
      <c r="H1554" s="32">
        <v>1</v>
      </c>
      <c r="I1554" s="32">
        <v>1</v>
      </c>
      <c r="J1554" s="32">
        <v>1</v>
      </c>
      <c r="K1554" s="32">
        <v>1</v>
      </c>
      <c r="L1554" s="32">
        <v>1</v>
      </c>
      <c r="M1554" s="33">
        <v>1</v>
      </c>
      <c r="N1554" s="17">
        <f>MIN(D1554:M1554)</f>
        <v>0</v>
      </c>
      <c r="O1554" s="1">
        <f>C1554-N1554</f>
        <v>1</v>
      </c>
      <c r="P1554" s="19">
        <f>O1554/C1554</f>
        <v>1</v>
      </c>
    </row>
    <row r="1555" spans="1:16" ht="9.75" customHeight="1">
      <c r="A1555" s="14"/>
      <c r="B1555" s="14" t="s">
        <v>44</v>
      </c>
      <c r="C1555" s="30"/>
      <c r="D1555" s="31"/>
      <c r="E1555" s="32"/>
      <c r="F1555" s="32"/>
      <c r="G1555" s="32"/>
      <c r="H1555" s="32"/>
      <c r="I1555" s="32"/>
      <c r="J1555" s="32"/>
      <c r="K1555" s="32"/>
      <c r="L1555" s="32"/>
      <c r="M1555" s="33"/>
      <c r="N1555" s="17"/>
      <c r="O1555" s="1"/>
      <c r="P1555" s="19"/>
    </row>
    <row r="1556" spans="1:16" ht="9.75" customHeight="1">
      <c r="A1556" s="20"/>
      <c r="B1556" s="21" t="s">
        <v>45</v>
      </c>
      <c r="C1556" s="21">
        <f t="shared" ref="C1556:M1556" si="309">SUM(C1540:C1555)</f>
        <v>7</v>
      </c>
      <c r="D1556" s="22">
        <f t="shared" si="309"/>
        <v>0</v>
      </c>
      <c r="E1556" s="23">
        <f t="shared" si="309"/>
        <v>1</v>
      </c>
      <c r="F1556" s="23">
        <f t="shared" si="309"/>
        <v>1</v>
      </c>
      <c r="G1556" s="23">
        <f t="shared" si="309"/>
        <v>1</v>
      </c>
      <c r="H1556" s="23">
        <f t="shared" si="309"/>
        <v>3</v>
      </c>
      <c r="I1556" s="23">
        <f t="shared" si="309"/>
        <v>3</v>
      </c>
      <c r="J1556" s="23">
        <f t="shared" si="309"/>
        <v>2</v>
      </c>
      <c r="K1556" s="23">
        <f t="shared" si="309"/>
        <v>2</v>
      </c>
      <c r="L1556" s="23">
        <f t="shared" si="309"/>
        <v>5</v>
      </c>
      <c r="M1556" s="24">
        <f t="shared" si="309"/>
        <v>5</v>
      </c>
      <c r="N1556" s="22">
        <f>MIN(D1556:M1556)</f>
        <v>0</v>
      </c>
      <c r="O1556" s="23">
        <f>C1556-N1556</f>
        <v>7</v>
      </c>
      <c r="P1556" s="25">
        <f>O1556/C1556</f>
        <v>1</v>
      </c>
    </row>
    <row r="1557" spans="1:16" ht="9.75" customHeight="1">
      <c r="A1557" s="15" t="s">
        <v>271</v>
      </c>
      <c r="B1557" s="15" t="s">
        <v>29</v>
      </c>
      <c r="C1557" s="15"/>
      <c r="D1557" s="16"/>
      <c r="E1557" s="27"/>
      <c r="F1557" s="27"/>
      <c r="G1557" s="27"/>
      <c r="H1557" s="27"/>
      <c r="I1557" s="27"/>
      <c r="J1557" s="27"/>
      <c r="K1557" s="27"/>
      <c r="L1557" s="27"/>
      <c r="M1557" s="28"/>
      <c r="N1557" s="16"/>
      <c r="O1557" s="27"/>
      <c r="P1557" s="29"/>
    </row>
    <row r="1558" spans="1:16" ht="9.75" customHeight="1">
      <c r="A1558" s="14"/>
      <c r="B1558" s="14" t="s">
        <v>31</v>
      </c>
      <c r="C1558" s="14"/>
      <c r="D1558" s="17"/>
      <c r="E1558" s="1"/>
      <c r="F1558" s="1"/>
      <c r="G1558" s="1"/>
      <c r="H1558" s="1"/>
      <c r="I1558" s="1"/>
      <c r="J1558" s="1"/>
      <c r="K1558" s="1"/>
      <c r="L1558" s="1"/>
      <c r="M1558" s="18"/>
      <c r="N1558" s="17"/>
      <c r="O1558" s="1"/>
      <c r="P1558" s="19"/>
    </row>
    <row r="1559" spans="1:16" ht="9.75" customHeight="1">
      <c r="A1559" s="14"/>
      <c r="B1559" s="14" t="s">
        <v>34</v>
      </c>
      <c r="C1559" s="14"/>
      <c r="D1559" s="17"/>
      <c r="E1559" s="1"/>
      <c r="F1559" s="1"/>
      <c r="G1559" s="1"/>
      <c r="H1559" s="1"/>
      <c r="I1559" s="1"/>
      <c r="J1559" s="1"/>
      <c r="K1559" s="1"/>
      <c r="L1559" s="1"/>
      <c r="M1559" s="18"/>
      <c r="N1559" s="17"/>
      <c r="O1559" s="1"/>
      <c r="P1559" s="19"/>
    </row>
    <row r="1560" spans="1:16" ht="9.75" customHeight="1">
      <c r="A1560" s="14"/>
      <c r="B1560" s="14" t="s">
        <v>190</v>
      </c>
      <c r="C1560" s="30">
        <v>100</v>
      </c>
      <c r="D1560" s="31">
        <v>79</v>
      </c>
      <c r="E1560" s="32">
        <v>52</v>
      </c>
      <c r="F1560" s="32">
        <v>42</v>
      </c>
      <c r="G1560" s="32">
        <v>10</v>
      </c>
      <c r="H1560" s="32">
        <v>7</v>
      </c>
      <c r="I1560" s="32">
        <v>5</v>
      </c>
      <c r="J1560" s="32">
        <v>3</v>
      </c>
      <c r="K1560" s="32">
        <v>5</v>
      </c>
      <c r="L1560" s="32">
        <v>6</v>
      </c>
      <c r="M1560" s="33">
        <v>4</v>
      </c>
      <c r="N1560" s="17">
        <f>MIN(D1560:M1560)</f>
        <v>3</v>
      </c>
      <c r="O1560" s="1">
        <f>C1560-N1560</f>
        <v>97</v>
      </c>
      <c r="P1560" s="19">
        <f>O1560/C1560</f>
        <v>0.97</v>
      </c>
    </row>
    <row r="1561" spans="1:16" ht="9.75" customHeight="1">
      <c r="A1561" s="14"/>
      <c r="B1561" s="14" t="s">
        <v>58</v>
      </c>
      <c r="C1561" s="14"/>
      <c r="D1561" s="17"/>
      <c r="E1561" s="1"/>
      <c r="F1561" s="1"/>
      <c r="G1561" s="1"/>
      <c r="H1561" s="1"/>
      <c r="I1561" s="1"/>
      <c r="J1561" s="1"/>
      <c r="K1561" s="1"/>
      <c r="L1561" s="1"/>
      <c r="M1561" s="18"/>
      <c r="N1561" s="17"/>
      <c r="O1561" s="1"/>
      <c r="P1561" s="19"/>
    </row>
    <row r="1562" spans="1:16" ht="9.75" customHeight="1">
      <c r="A1562" s="14"/>
      <c r="B1562" s="14" t="s">
        <v>39</v>
      </c>
      <c r="C1562" s="30">
        <v>3</v>
      </c>
      <c r="D1562" s="31">
        <v>3</v>
      </c>
      <c r="E1562" s="32">
        <v>2</v>
      </c>
      <c r="F1562" s="32">
        <v>2</v>
      </c>
      <c r="G1562" s="32">
        <v>1</v>
      </c>
      <c r="H1562" s="32">
        <v>1</v>
      </c>
      <c r="I1562" s="32">
        <v>1</v>
      </c>
      <c r="J1562" s="32">
        <v>1</v>
      </c>
      <c r="K1562" s="32">
        <v>2</v>
      </c>
      <c r="L1562" s="32">
        <v>2</v>
      </c>
      <c r="M1562" s="33">
        <v>1</v>
      </c>
      <c r="N1562" s="17">
        <f t="shared" ref="N1562:N1564" si="310">MIN(D1562:M1562)</f>
        <v>1</v>
      </c>
      <c r="O1562" s="1">
        <f t="shared" ref="O1562:O1564" si="311">C1562-N1562</f>
        <v>2</v>
      </c>
      <c r="P1562" s="19">
        <f t="shared" ref="P1562:P1564" si="312">O1562/C1562</f>
        <v>0.66666666666666663</v>
      </c>
    </row>
    <row r="1563" spans="1:16" ht="9.75" customHeight="1">
      <c r="A1563" s="14"/>
      <c r="B1563" s="14" t="s">
        <v>576</v>
      </c>
      <c r="C1563" s="30">
        <v>10</v>
      </c>
      <c r="D1563" s="31">
        <v>10</v>
      </c>
      <c r="E1563" s="32">
        <v>10</v>
      </c>
      <c r="F1563" s="32">
        <v>3</v>
      </c>
      <c r="G1563" s="32">
        <v>2</v>
      </c>
      <c r="H1563" s="32">
        <v>2</v>
      </c>
      <c r="I1563" s="32">
        <v>2</v>
      </c>
      <c r="J1563" s="32">
        <v>1</v>
      </c>
      <c r="K1563" s="32">
        <v>1</v>
      </c>
      <c r="L1563" s="32">
        <v>1</v>
      </c>
      <c r="M1563" s="33">
        <v>2</v>
      </c>
      <c r="N1563" s="17">
        <f t="shared" si="310"/>
        <v>1</v>
      </c>
      <c r="O1563" s="1">
        <f t="shared" si="311"/>
        <v>9</v>
      </c>
      <c r="P1563" s="19">
        <f t="shared" si="312"/>
        <v>0.9</v>
      </c>
    </row>
    <row r="1564" spans="1:16" ht="9.75" customHeight="1">
      <c r="A1564" s="14"/>
      <c r="B1564" s="14" t="s">
        <v>577</v>
      </c>
      <c r="C1564" s="30">
        <v>10</v>
      </c>
      <c r="D1564" s="31">
        <v>10</v>
      </c>
      <c r="E1564" s="32">
        <v>10</v>
      </c>
      <c r="F1564" s="32">
        <v>9</v>
      </c>
      <c r="G1564" s="32">
        <v>10</v>
      </c>
      <c r="H1564" s="32">
        <v>9</v>
      </c>
      <c r="I1564" s="32">
        <v>9</v>
      </c>
      <c r="J1564" s="32">
        <v>8</v>
      </c>
      <c r="K1564" s="32">
        <v>9</v>
      </c>
      <c r="L1564" s="32">
        <v>10</v>
      </c>
      <c r="M1564" s="33">
        <v>10</v>
      </c>
      <c r="N1564" s="17">
        <f t="shared" si="310"/>
        <v>8</v>
      </c>
      <c r="O1564" s="1">
        <f t="shared" si="311"/>
        <v>2</v>
      </c>
      <c r="P1564" s="19">
        <f t="shared" si="312"/>
        <v>0.2</v>
      </c>
    </row>
    <row r="1565" spans="1:16" ht="9.75" customHeight="1">
      <c r="A1565" s="14"/>
      <c r="B1565" s="14" t="s">
        <v>61</v>
      </c>
      <c r="C1565" s="14"/>
      <c r="D1565" s="17"/>
      <c r="E1565" s="1"/>
      <c r="F1565" s="1"/>
      <c r="G1565" s="1"/>
      <c r="H1565" s="1"/>
      <c r="I1565" s="1"/>
      <c r="J1565" s="1"/>
      <c r="K1565" s="1"/>
      <c r="L1565" s="1"/>
      <c r="M1565" s="18"/>
      <c r="N1565" s="17"/>
      <c r="O1565" s="1"/>
      <c r="P1565" s="19"/>
    </row>
    <row r="1566" spans="1:16" ht="9.75" customHeight="1">
      <c r="A1566" s="14"/>
      <c r="B1566" s="14" t="s">
        <v>61</v>
      </c>
      <c r="C1566" s="14"/>
      <c r="D1566" s="17"/>
      <c r="E1566" s="1"/>
      <c r="F1566" s="1"/>
      <c r="G1566" s="1"/>
      <c r="H1566" s="1"/>
      <c r="I1566" s="1"/>
      <c r="J1566" s="1"/>
      <c r="K1566" s="1"/>
      <c r="L1566" s="1"/>
      <c r="M1566" s="18"/>
      <c r="N1566" s="17"/>
      <c r="O1566" s="1"/>
      <c r="P1566" s="19"/>
    </row>
    <row r="1567" spans="1:16" ht="9.75" customHeight="1">
      <c r="A1567" s="14"/>
      <c r="B1567" s="14" t="s">
        <v>61</v>
      </c>
      <c r="C1567" s="14"/>
      <c r="D1567" s="17"/>
      <c r="E1567" s="1"/>
      <c r="F1567" s="1"/>
      <c r="G1567" s="1"/>
      <c r="H1567" s="1"/>
      <c r="I1567" s="1"/>
      <c r="J1567" s="1"/>
      <c r="K1567" s="1"/>
      <c r="L1567" s="1"/>
      <c r="M1567" s="18"/>
      <c r="N1567" s="17"/>
      <c r="O1567" s="1"/>
      <c r="P1567" s="19"/>
    </row>
    <row r="1568" spans="1:16" ht="9.75" customHeight="1">
      <c r="A1568" s="14"/>
      <c r="B1568" s="14" t="s">
        <v>61</v>
      </c>
      <c r="C1568" s="14"/>
      <c r="D1568" s="17"/>
      <c r="E1568" s="1"/>
      <c r="F1568" s="1"/>
      <c r="G1568" s="1"/>
      <c r="H1568" s="1"/>
      <c r="I1568" s="1"/>
      <c r="J1568" s="1"/>
      <c r="K1568" s="1"/>
      <c r="L1568" s="1"/>
      <c r="M1568" s="18"/>
      <c r="N1568" s="17"/>
      <c r="O1568" s="1"/>
      <c r="P1568" s="19"/>
    </row>
    <row r="1569" spans="1:16" ht="9.75" customHeight="1">
      <c r="A1569" s="14"/>
      <c r="B1569" s="14" t="s">
        <v>41</v>
      </c>
      <c r="C1569" s="14">
        <v>10</v>
      </c>
      <c r="D1569" s="31">
        <v>6</v>
      </c>
      <c r="E1569" s="32">
        <v>2</v>
      </c>
      <c r="F1569" s="32">
        <v>3</v>
      </c>
      <c r="G1569" s="32">
        <v>2</v>
      </c>
      <c r="H1569" s="32">
        <v>2</v>
      </c>
      <c r="I1569" s="32">
        <v>2</v>
      </c>
      <c r="J1569" s="32">
        <v>0</v>
      </c>
      <c r="K1569" s="32">
        <v>4</v>
      </c>
      <c r="L1569" s="32">
        <v>4</v>
      </c>
      <c r="M1569" s="33">
        <v>4</v>
      </c>
      <c r="N1569" s="17">
        <f>MIN(D1569:M1569)</f>
        <v>0</v>
      </c>
      <c r="O1569" s="1">
        <f>C1569-N1569</f>
        <v>10</v>
      </c>
      <c r="P1569" s="19">
        <f>O1569/C1569</f>
        <v>1</v>
      </c>
    </row>
    <row r="1570" spans="1:16" ht="9.75" customHeight="1">
      <c r="A1570" s="14"/>
      <c r="B1570" s="14" t="s">
        <v>42</v>
      </c>
      <c r="C1570" s="14"/>
      <c r="D1570" s="17"/>
      <c r="E1570" s="1"/>
      <c r="F1570" s="1"/>
      <c r="G1570" s="1"/>
      <c r="H1570" s="1"/>
      <c r="I1570" s="1"/>
      <c r="J1570" s="1"/>
      <c r="K1570" s="1"/>
      <c r="L1570" s="1"/>
      <c r="M1570" s="18"/>
      <c r="N1570" s="17"/>
      <c r="O1570" s="1"/>
      <c r="P1570" s="19"/>
    </row>
    <row r="1571" spans="1:16" ht="9.75" customHeight="1">
      <c r="A1571" s="14"/>
      <c r="B1571" s="14" t="s">
        <v>43</v>
      </c>
      <c r="C1571" s="14"/>
      <c r="D1571" s="17"/>
      <c r="E1571" s="1"/>
      <c r="F1571" s="1"/>
      <c r="G1571" s="1"/>
      <c r="H1571" s="1"/>
      <c r="I1571" s="1"/>
      <c r="J1571" s="1"/>
      <c r="K1571" s="1"/>
      <c r="L1571" s="1"/>
      <c r="M1571" s="18"/>
      <c r="N1571" s="17"/>
      <c r="O1571" s="1"/>
      <c r="P1571" s="19"/>
    </row>
    <row r="1572" spans="1:16" ht="9.75" customHeight="1">
      <c r="A1572" s="14"/>
      <c r="B1572" s="14" t="s">
        <v>44</v>
      </c>
      <c r="C1572" s="14"/>
      <c r="D1572" s="17"/>
      <c r="E1572" s="1"/>
      <c r="F1572" s="1"/>
      <c r="G1572" s="1"/>
      <c r="H1572" s="1"/>
      <c r="I1572" s="1"/>
      <c r="J1572" s="1"/>
      <c r="K1572" s="1"/>
      <c r="L1572" s="1"/>
      <c r="M1572" s="18"/>
      <c r="N1572" s="17"/>
      <c r="O1572" s="1"/>
      <c r="P1572" s="19"/>
    </row>
    <row r="1573" spans="1:16" ht="9.75" customHeight="1">
      <c r="A1573" s="20"/>
      <c r="B1573" s="21" t="s">
        <v>45</v>
      </c>
      <c r="C1573" s="21">
        <f t="shared" ref="C1573:M1573" si="313">SUM(C1557:C1572)</f>
        <v>133</v>
      </c>
      <c r="D1573" s="22">
        <f t="shared" si="313"/>
        <v>108</v>
      </c>
      <c r="E1573" s="23">
        <f t="shared" si="313"/>
        <v>76</v>
      </c>
      <c r="F1573" s="23">
        <f t="shared" si="313"/>
        <v>59</v>
      </c>
      <c r="G1573" s="23">
        <f t="shared" si="313"/>
        <v>25</v>
      </c>
      <c r="H1573" s="23">
        <f t="shared" si="313"/>
        <v>21</v>
      </c>
      <c r="I1573" s="23">
        <f t="shared" si="313"/>
        <v>19</v>
      </c>
      <c r="J1573" s="23">
        <f t="shared" si="313"/>
        <v>13</v>
      </c>
      <c r="K1573" s="23">
        <f t="shared" si="313"/>
        <v>21</v>
      </c>
      <c r="L1573" s="23">
        <f t="shared" si="313"/>
        <v>23</v>
      </c>
      <c r="M1573" s="24">
        <f t="shared" si="313"/>
        <v>21</v>
      </c>
      <c r="N1573" s="22">
        <f>MIN(D1573:M1573)</f>
        <v>13</v>
      </c>
      <c r="O1573" s="23">
        <f>C1573-N1573</f>
        <v>120</v>
      </c>
      <c r="P1573" s="25">
        <f>O1573/C1573</f>
        <v>0.90225563909774431</v>
      </c>
    </row>
    <row r="1574" spans="1:16" ht="9.75" customHeight="1">
      <c r="A1574" s="15" t="s">
        <v>282</v>
      </c>
      <c r="B1574" s="15" t="s">
        <v>29</v>
      </c>
      <c r="C1574" s="14"/>
      <c r="D1574" s="31"/>
      <c r="E1574" s="32"/>
      <c r="F1574" s="32"/>
      <c r="G1574" s="32"/>
      <c r="H1574" s="32"/>
      <c r="I1574" s="32"/>
      <c r="J1574" s="32"/>
      <c r="K1574" s="32"/>
      <c r="L1574" s="32"/>
      <c r="M1574" s="33"/>
      <c r="N1574" s="17"/>
      <c r="O1574" s="1"/>
      <c r="P1574" s="19"/>
    </row>
    <row r="1575" spans="1:16" ht="9.75" customHeight="1">
      <c r="A1575" s="14"/>
      <c r="B1575" s="14" t="s">
        <v>31</v>
      </c>
      <c r="C1575" s="14"/>
      <c r="D1575" s="17"/>
      <c r="E1575" s="1"/>
      <c r="F1575" s="1"/>
      <c r="G1575" s="1"/>
      <c r="H1575" s="1"/>
      <c r="I1575" s="1"/>
      <c r="J1575" s="1"/>
      <c r="K1575" s="1"/>
      <c r="L1575" s="1"/>
      <c r="M1575" s="18"/>
      <c r="N1575" s="17"/>
      <c r="O1575" s="1"/>
      <c r="P1575" s="19"/>
    </row>
    <row r="1576" spans="1:16" ht="9.75" customHeight="1">
      <c r="A1576" s="14"/>
      <c r="B1576" s="14" t="s">
        <v>34</v>
      </c>
      <c r="C1576" s="14"/>
      <c r="D1576" s="17"/>
      <c r="E1576" s="1"/>
      <c r="F1576" s="1"/>
      <c r="G1576" s="1"/>
      <c r="H1576" s="1"/>
      <c r="I1576" s="1"/>
      <c r="J1576" s="1"/>
      <c r="K1576" s="1"/>
      <c r="L1576" s="1"/>
      <c r="M1576" s="18"/>
      <c r="N1576" s="17"/>
      <c r="O1576" s="1"/>
      <c r="P1576" s="19"/>
    </row>
    <row r="1577" spans="1:16" ht="9.75" customHeight="1">
      <c r="A1577" s="14"/>
      <c r="B1577" s="14" t="s">
        <v>190</v>
      </c>
      <c r="C1577" s="30">
        <v>70</v>
      </c>
      <c r="D1577" s="31">
        <v>64</v>
      </c>
      <c r="E1577" s="32">
        <v>46</v>
      </c>
      <c r="F1577" s="32">
        <v>35</v>
      </c>
      <c r="G1577" s="32">
        <v>16</v>
      </c>
      <c r="H1577" s="32">
        <v>14</v>
      </c>
      <c r="I1577" s="32">
        <v>15</v>
      </c>
      <c r="J1577" s="32">
        <v>8</v>
      </c>
      <c r="K1577" s="32">
        <v>7</v>
      </c>
      <c r="L1577" s="32">
        <v>7</v>
      </c>
      <c r="M1577" s="33">
        <v>13</v>
      </c>
      <c r="N1577" s="17">
        <f>MIN(D1577:M1577)</f>
        <v>7</v>
      </c>
      <c r="O1577" s="1">
        <f>C1577-N1577</f>
        <v>63</v>
      </c>
      <c r="P1577" s="19">
        <f>O1577/C1577</f>
        <v>0.9</v>
      </c>
    </row>
    <row r="1578" spans="1:16" ht="9.75" customHeight="1">
      <c r="A1578" s="14"/>
      <c r="B1578" s="14" t="s">
        <v>58</v>
      </c>
      <c r="C1578" s="14"/>
      <c r="D1578" s="17"/>
      <c r="E1578" s="1"/>
      <c r="F1578" s="1"/>
      <c r="G1578" s="1"/>
      <c r="H1578" s="1"/>
      <c r="I1578" s="1"/>
      <c r="J1578" s="1"/>
      <c r="K1578" s="1"/>
      <c r="L1578" s="1"/>
      <c r="M1578" s="18"/>
      <c r="N1578" s="17"/>
      <c r="O1578" s="1"/>
      <c r="P1578" s="19"/>
    </row>
    <row r="1579" spans="1:16" ht="9.75" customHeight="1">
      <c r="A1579" s="14"/>
      <c r="B1579" s="14" t="s">
        <v>39</v>
      </c>
      <c r="C1579" s="30">
        <v>9</v>
      </c>
      <c r="D1579" s="31">
        <v>2</v>
      </c>
      <c r="E1579" s="32">
        <v>2</v>
      </c>
      <c r="F1579" s="32">
        <v>4</v>
      </c>
      <c r="G1579" s="32">
        <v>3</v>
      </c>
      <c r="H1579" s="32">
        <v>3</v>
      </c>
      <c r="I1579" s="32">
        <v>3</v>
      </c>
      <c r="J1579" s="32">
        <v>7</v>
      </c>
      <c r="K1579" s="32">
        <v>6</v>
      </c>
      <c r="L1579" s="32">
        <v>6</v>
      </c>
      <c r="M1579" s="33">
        <v>7</v>
      </c>
      <c r="N1579" s="17">
        <f t="shared" ref="N1579:N1585" si="314">MIN(D1579:M1579)</f>
        <v>2</v>
      </c>
      <c r="O1579" s="1">
        <f t="shared" ref="O1579:O1585" si="315">C1579-N1579</f>
        <v>7</v>
      </c>
      <c r="P1579" s="19">
        <f t="shared" ref="P1579:P1585" si="316">O1579/C1579</f>
        <v>0.77777777777777779</v>
      </c>
    </row>
    <row r="1580" spans="1:16" ht="9.75" customHeight="1">
      <c r="A1580" s="14"/>
      <c r="B1580" s="14" t="s">
        <v>60</v>
      </c>
      <c r="C1580" s="30">
        <v>7</v>
      </c>
      <c r="D1580" s="31">
        <v>5</v>
      </c>
      <c r="E1580" s="32">
        <v>1</v>
      </c>
      <c r="F1580" s="32">
        <v>1</v>
      </c>
      <c r="G1580" s="32">
        <v>0</v>
      </c>
      <c r="H1580" s="32">
        <v>0</v>
      </c>
      <c r="I1580" s="32">
        <v>1</v>
      </c>
      <c r="J1580" s="32">
        <v>1</v>
      </c>
      <c r="K1580" s="32">
        <v>2</v>
      </c>
      <c r="L1580" s="32">
        <v>2</v>
      </c>
      <c r="M1580" s="33">
        <v>1</v>
      </c>
      <c r="N1580" s="17">
        <f t="shared" si="314"/>
        <v>0</v>
      </c>
      <c r="O1580" s="1">
        <f t="shared" si="315"/>
        <v>7</v>
      </c>
      <c r="P1580" s="19">
        <f t="shared" si="316"/>
        <v>1</v>
      </c>
    </row>
    <row r="1581" spans="1:16" ht="9.75" customHeight="1">
      <c r="A1581" s="14"/>
      <c r="B1581" s="14" t="s">
        <v>578</v>
      </c>
      <c r="C1581" s="14">
        <v>6</v>
      </c>
      <c r="D1581" s="31">
        <v>4</v>
      </c>
      <c r="E1581" s="32">
        <v>3</v>
      </c>
      <c r="F1581" s="32">
        <v>4</v>
      </c>
      <c r="G1581" s="32">
        <v>4</v>
      </c>
      <c r="H1581" s="32">
        <v>4</v>
      </c>
      <c r="I1581" s="32">
        <v>4</v>
      </c>
      <c r="J1581" s="32">
        <v>3</v>
      </c>
      <c r="K1581" s="32">
        <v>3</v>
      </c>
      <c r="L1581" s="32">
        <v>3</v>
      </c>
      <c r="M1581" s="33">
        <v>3</v>
      </c>
      <c r="N1581" s="17">
        <f t="shared" si="314"/>
        <v>3</v>
      </c>
      <c r="O1581" s="1">
        <f t="shared" si="315"/>
        <v>3</v>
      </c>
      <c r="P1581" s="19">
        <f t="shared" si="316"/>
        <v>0.5</v>
      </c>
    </row>
    <row r="1582" spans="1:16" ht="9.75" customHeight="1">
      <c r="A1582" s="14"/>
      <c r="B1582" s="14" t="s">
        <v>499</v>
      </c>
      <c r="C1582" s="30">
        <v>6</v>
      </c>
      <c r="D1582" s="31">
        <v>5</v>
      </c>
      <c r="E1582" s="32">
        <v>6</v>
      </c>
      <c r="F1582" s="32">
        <v>5</v>
      </c>
      <c r="G1582" s="32">
        <v>6</v>
      </c>
      <c r="H1582" s="32">
        <v>5</v>
      </c>
      <c r="I1582" s="32">
        <v>6</v>
      </c>
      <c r="J1582" s="32">
        <v>6</v>
      </c>
      <c r="K1582" s="32">
        <v>6</v>
      </c>
      <c r="L1582" s="32">
        <v>6</v>
      </c>
      <c r="M1582" s="33">
        <v>6</v>
      </c>
      <c r="N1582" s="17">
        <f t="shared" si="314"/>
        <v>5</v>
      </c>
      <c r="O1582" s="1">
        <f t="shared" si="315"/>
        <v>1</v>
      </c>
      <c r="P1582" s="19">
        <f t="shared" si="316"/>
        <v>0.16666666666666666</v>
      </c>
    </row>
    <row r="1583" spans="1:16" ht="9.75" customHeight="1">
      <c r="A1583" s="14"/>
      <c r="B1583" s="14" t="s">
        <v>122</v>
      </c>
      <c r="C1583" s="30">
        <v>3</v>
      </c>
      <c r="D1583" s="31">
        <v>0</v>
      </c>
      <c r="E1583" s="32">
        <v>0</v>
      </c>
      <c r="F1583" s="32">
        <v>0</v>
      </c>
      <c r="G1583" s="32">
        <v>1</v>
      </c>
      <c r="H1583" s="32">
        <v>1</v>
      </c>
      <c r="I1583" s="32">
        <v>1</v>
      </c>
      <c r="J1583" s="32">
        <v>0</v>
      </c>
      <c r="K1583" s="32">
        <v>0</v>
      </c>
      <c r="L1583" s="32">
        <v>0</v>
      </c>
      <c r="M1583" s="33">
        <v>0</v>
      </c>
      <c r="N1583" s="17">
        <f t="shared" si="314"/>
        <v>0</v>
      </c>
      <c r="O1583" s="1">
        <f t="shared" si="315"/>
        <v>3</v>
      </c>
      <c r="P1583" s="19">
        <f t="shared" si="316"/>
        <v>1</v>
      </c>
    </row>
    <row r="1584" spans="1:16" ht="9.75" customHeight="1">
      <c r="A1584" s="14"/>
      <c r="B1584" s="30" t="s">
        <v>70</v>
      </c>
      <c r="C1584" s="30">
        <v>3</v>
      </c>
      <c r="D1584" s="31">
        <v>0</v>
      </c>
      <c r="E1584" s="32">
        <v>0</v>
      </c>
      <c r="F1584" s="32">
        <v>0</v>
      </c>
      <c r="G1584" s="32">
        <v>0</v>
      </c>
      <c r="H1584" s="32">
        <v>1</v>
      </c>
      <c r="I1584" s="32">
        <v>1</v>
      </c>
      <c r="J1584" s="32">
        <v>1</v>
      </c>
      <c r="K1584" s="32">
        <v>0</v>
      </c>
      <c r="L1584" s="32">
        <v>0</v>
      </c>
      <c r="M1584" s="33">
        <v>0</v>
      </c>
      <c r="N1584" s="17">
        <f t="shared" si="314"/>
        <v>0</v>
      </c>
      <c r="O1584" s="1">
        <f t="shared" si="315"/>
        <v>3</v>
      </c>
      <c r="P1584" s="19">
        <f t="shared" si="316"/>
        <v>1</v>
      </c>
    </row>
    <row r="1585" spans="1:16" ht="9.75" customHeight="1">
      <c r="A1585" s="14"/>
      <c r="B1585" s="30" t="s">
        <v>558</v>
      </c>
      <c r="C1585" s="30">
        <v>12</v>
      </c>
      <c r="D1585" s="31">
        <v>7</v>
      </c>
      <c r="E1585" s="32">
        <v>8</v>
      </c>
      <c r="F1585" s="32">
        <v>6</v>
      </c>
      <c r="G1585" s="32">
        <v>6</v>
      </c>
      <c r="H1585" s="32">
        <v>6</v>
      </c>
      <c r="I1585" s="32">
        <v>6</v>
      </c>
      <c r="J1585" s="32">
        <v>8</v>
      </c>
      <c r="K1585" s="32">
        <v>8</v>
      </c>
      <c r="L1585" s="32">
        <v>8</v>
      </c>
      <c r="M1585" s="33">
        <v>8</v>
      </c>
      <c r="N1585" s="17">
        <f t="shared" si="314"/>
        <v>6</v>
      </c>
      <c r="O1585" s="1">
        <f t="shared" si="315"/>
        <v>6</v>
      </c>
      <c r="P1585" s="19">
        <f t="shared" si="316"/>
        <v>0.5</v>
      </c>
    </row>
    <row r="1586" spans="1:16" ht="9.75" customHeight="1">
      <c r="A1586" s="14"/>
      <c r="B1586" s="30" t="s">
        <v>579</v>
      </c>
      <c r="C1586" s="154"/>
      <c r="D1586" s="31"/>
      <c r="E1586" s="32"/>
      <c r="F1586" s="32"/>
      <c r="G1586" s="32"/>
      <c r="H1586" s="32"/>
      <c r="I1586" s="32"/>
      <c r="J1586" s="32"/>
      <c r="K1586" s="32"/>
      <c r="L1586" s="32"/>
      <c r="M1586" s="33"/>
      <c r="N1586" s="17"/>
      <c r="O1586" s="1"/>
      <c r="P1586" s="19"/>
    </row>
    <row r="1587" spans="1:16" ht="9.75" customHeight="1">
      <c r="A1587" s="14"/>
      <c r="B1587" s="14" t="s">
        <v>41</v>
      </c>
      <c r="C1587" s="30">
        <v>10</v>
      </c>
      <c r="D1587" s="31">
        <v>6</v>
      </c>
      <c r="E1587" s="32">
        <v>1</v>
      </c>
      <c r="F1587" s="32">
        <v>1</v>
      </c>
      <c r="G1587" s="32">
        <v>1</v>
      </c>
      <c r="H1587" s="32">
        <v>1</v>
      </c>
      <c r="I1587" s="32">
        <v>1</v>
      </c>
      <c r="J1587" s="32">
        <v>1</v>
      </c>
      <c r="K1587" s="32">
        <v>2</v>
      </c>
      <c r="L1587" s="32">
        <v>2</v>
      </c>
      <c r="M1587" s="33">
        <v>1</v>
      </c>
      <c r="N1587" s="17">
        <f>MIN(D1587:M1587)</f>
        <v>1</v>
      </c>
      <c r="O1587" s="1">
        <f>C1587-N1587</f>
        <v>9</v>
      </c>
      <c r="P1587" s="19">
        <f>O1587/C1587</f>
        <v>0.9</v>
      </c>
    </row>
    <row r="1588" spans="1:16" ht="9.75" customHeight="1">
      <c r="A1588" s="14"/>
      <c r="B1588" s="14" t="s">
        <v>42</v>
      </c>
      <c r="C1588" s="14"/>
      <c r="D1588" s="17"/>
      <c r="E1588" s="1"/>
      <c r="F1588" s="1"/>
      <c r="G1588" s="1"/>
      <c r="H1588" s="1"/>
      <c r="I1588" s="1"/>
      <c r="J1588" s="1"/>
      <c r="K1588" s="1"/>
      <c r="L1588" s="1"/>
      <c r="M1588" s="18"/>
      <c r="N1588" s="17"/>
      <c r="O1588" s="1"/>
      <c r="P1588" s="19"/>
    </row>
    <row r="1589" spans="1:16" ht="9.75" customHeight="1">
      <c r="A1589" s="14"/>
      <c r="B1589" s="14" t="s">
        <v>43</v>
      </c>
      <c r="C1589" s="14"/>
      <c r="D1589" s="17"/>
      <c r="E1589" s="1"/>
      <c r="F1589" s="1"/>
      <c r="G1589" s="1"/>
      <c r="H1589" s="1"/>
      <c r="I1589" s="1"/>
      <c r="J1589" s="1"/>
      <c r="K1589" s="1"/>
      <c r="L1589" s="1"/>
      <c r="M1589" s="18"/>
      <c r="N1589" s="17"/>
      <c r="O1589" s="1"/>
      <c r="P1589" s="19"/>
    </row>
    <row r="1590" spans="1:16" ht="9.75" customHeight="1">
      <c r="A1590" s="14"/>
      <c r="B1590" s="14" t="s">
        <v>44</v>
      </c>
      <c r="C1590" s="14"/>
      <c r="D1590" s="17"/>
      <c r="E1590" s="1"/>
      <c r="F1590" s="1"/>
      <c r="G1590" s="1"/>
      <c r="H1590" s="1"/>
      <c r="I1590" s="1"/>
      <c r="J1590" s="1"/>
      <c r="K1590" s="1"/>
      <c r="L1590" s="1"/>
      <c r="M1590" s="18"/>
      <c r="N1590" s="17"/>
      <c r="O1590" s="1"/>
      <c r="P1590" s="19"/>
    </row>
    <row r="1591" spans="1:16" ht="9.75" customHeight="1">
      <c r="A1591" s="20"/>
      <c r="B1591" s="21" t="s">
        <v>45</v>
      </c>
      <c r="C1591" s="21">
        <f t="shared" ref="C1591:M1591" si="317">SUM(C1574:C1590)</f>
        <v>126</v>
      </c>
      <c r="D1591" s="22">
        <f t="shared" si="317"/>
        <v>93</v>
      </c>
      <c r="E1591" s="23">
        <f t="shared" si="317"/>
        <v>67</v>
      </c>
      <c r="F1591" s="23">
        <f t="shared" si="317"/>
        <v>56</v>
      </c>
      <c r="G1591" s="23">
        <f t="shared" si="317"/>
        <v>37</v>
      </c>
      <c r="H1591" s="23">
        <f t="shared" si="317"/>
        <v>35</v>
      </c>
      <c r="I1591" s="23">
        <f t="shared" si="317"/>
        <v>38</v>
      </c>
      <c r="J1591" s="23">
        <f t="shared" si="317"/>
        <v>35</v>
      </c>
      <c r="K1591" s="23">
        <f t="shared" si="317"/>
        <v>34</v>
      </c>
      <c r="L1591" s="23">
        <f t="shared" si="317"/>
        <v>34</v>
      </c>
      <c r="M1591" s="24">
        <f t="shared" si="317"/>
        <v>39</v>
      </c>
      <c r="N1591" s="22">
        <f t="shared" ref="N1591:N1592" si="318">MIN(D1591:M1591)</f>
        <v>34</v>
      </c>
      <c r="O1591" s="23">
        <f t="shared" ref="O1591:O1592" si="319">C1591-N1591</f>
        <v>92</v>
      </c>
      <c r="P1591" s="25">
        <f t="shared" ref="P1591:P1592" si="320">O1591/C1591</f>
        <v>0.73015873015873012</v>
      </c>
    </row>
    <row r="1592" spans="1:16" ht="9.75" customHeight="1">
      <c r="A1592" s="15" t="s">
        <v>292</v>
      </c>
      <c r="B1592" s="15" t="s">
        <v>29</v>
      </c>
      <c r="C1592" s="86">
        <v>93</v>
      </c>
      <c r="D1592" s="69">
        <v>62</v>
      </c>
      <c r="E1592" s="70">
        <v>14</v>
      </c>
      <c r="F1592" s="70">
        <v>0</v>
      </c>
      <c r="G1592" s="70">
        <v>0</v>
      </c>
      <c r="H1592" s="70">
        <v>0</v>
      </c>
      <c r="I1592" s="70">
        <v>0</v>
      </c>
      <c r="J1592" s="70">
        <v>4</v>
      </c>
      <c r="K1592" s="70">
        <v>3</v>
      </c>
      <c r="L1592" s="70">
        <v>2</v>
      </c>
      <c r="M1592" s="71">
        <v>3</v>
      </c>
      <c r="N1592" s="16">
        <f t="shared" si="318"/>
        <v>0</v>
      </c>
      <c r="O1592" s="27">
        <f t="shared" si="319"/>
        <v>93</v>
      </c>
      <c r="P1592" s="29">
        <f t="shared" si="320"/>
        <v>1</v>
      </c>
    </row>
    <row r="1593" spans="1:16" ht="9.75" customHeight="1">
      <c r="A1593" s="14"/>
      <c r="B1593" s="14" t="s">
        <v>31</v>
      </c>
      <c r="C1593" s="14"/>
      <c r="D1593" s="17"/>
      <c r="E1593" s="1"/>
      <c r="F1593" s="1"/>
      <c r="G1593" s="1"/>
      <c r="H1593" s="1"/>
      <c r="I1593" s="1"/>
      <c r="J1593" s="1"/>
      <c r="K1593" s="1"/>
      <c r="L1593" s="1"/>
      <c r="M1593" s="18"/>
      <c r="N1593" s="17"/>
      <c r="O1593" s="1"/>
      <c r="P1593" s="19"/>
    </row>
    <row r="1594" spans="1:16" ht="9.75" customHeight="1">
      <c r="A1594" s="14"/>
      <c r="B1594" s="14" t="s">
        <v>34</v>
      </c>
      <c r="C1594" s="14"/>
      <c r="D1594" s="17"/>
      <c r="E1594" s="1"/>
      <c r="F1594" s="1"/>
      <c r="G1594" s="1"/>
      <c r="H1594" s="1"/>
      <c r="I1594" s="1"/>
      <c r="J1594" s="1"/>
      <c r="K1594" s="1"/>
      <c r="L1594" s="1"/>
      <c r="M1594" s="18"/>
      <c r="N1594" s="17"/>
      <c r="O1594" s="1"/>
      <c r="P1594" s="19"/>
    </row>
    <row r="1595" spans="1:16" ht="9.75" customHeight="1">
      <c r="A1595" s="14"/>
      <c r="B1595" s="30" t="s">
        <v>190</v>
      </c>
      <c r="C1595" s="30">
        <v>52</v>
      </c>
      <c r="D1595" s="31">
        <v>51</v>
      </c>
      <c r="E1595" s="32">
        <v>41</v>
      </c>
      <c r="F1595" s="32">
        <v>20</v>
      </c>
      <c r="G1595" s="32">
        <v>19</v>
      </c>
      <c r="H1595" s="32">
        <v>16</v>
      </c>
      <c r="I1595" s="32">
        <v>14</v>
      </c>
      <c r="J1595" s="32">
        <v>13</v>
      </c>
      <c r="K1595" s="32">
        <v>13</v>
      </c>
      <c r="L1595" s="32">
        <v>15</v>
      </c>
      <c r="M1595" s="33">
        <v>17</v>
      </c>
      <c r="N1595" s="17">
        <f>MIN(D1595:M1595)</f>
        <v>13</v>
      </c>
      <c r="O1595" s="1">
        <f>C1595-N1595</f>
        <v>39</v>
      </c>
      <c r="P1595" s="19">
        <f>O1595/C1595</f>
        <v>0.75</v>
      </c>
    </row>
    <row r="1596" spans="1:16" ht="9.75" customHeight="1">
      <c r="A1596" s="14"/>
      <c r="B1596" s="14" t="s">
        <v>58</v>
      </c>
      <c r="C1596" s="14"/>
      <c r="D1596" s="17"/>
      <c r="E1596" s="1"/>
      <c r="F1596" s="1"/>
      <c r="G1596" s="1"/>
      <c r="H1596" s="1"/>
      <c r="I1596" s="1"/>
      <c r="J1596" s="1"/>
      <c r="K1596" s="1"/>
      <c r="L1596" s="1"/>
      <c r="M1596" s="18"/>
      <c r="N1596" s="17"/>
      <c r="O1596" s="1"/>
      <c r="P1596" s="19"/>
    </row>
    <row r="1597" spans="1:16" ht="9.75" customHeight="1">
      <c r="A1597" s="14"/>
      <c r="B1597" s="14" t="s">
        <v>39</v>
      </c>
      <c r="C1597" s="14"/>
      <c r="D1597" s="17"/>
      <c r="E1597" s="1"/>
      <c r="F1597" s="1"/>
      <c r="G1597" s="1"/>
      <c r="H1597" s="1"/>
      <c r="I1597" s="1"/>
      <c r="J1597" s="1"/>
      <c r="K1597" s="1"/>
      <c r="L1597" s="1"/>
      <c r="M1597" s="18"/>
      <c r="N1597" s="17"/>
      <c r="O1597" s="1"/>
      <c r="P1597" s="19"/>
    </row>
    <row r="1598" spans="1:16" ht="9.75" customHeight="1">
      <c r="A1598" s="14"/>
      <c r="B1598" s="59" t="s">
        <v>60</v>
      </c>
      <c r="C1598" s="59">
        <v>6</v>
      </c>
      <c r="D1598" s="31">
        <v>4</v>
      </c>
      <c r="E1598" s="32">
        <v>4</v>
      </c>
      <c r="F1598" s="32">
        <v>1</v>
      </c>
      <c r="G1598" s="32">
        <v>0</v>
      </c>
      <c r="H1598" s="32">
        <v>0</v>
      </c>
      <c r="I1598" s="32">
        <v>0</v>
      </c>
      <c r="J1598" s="32">
        <v>0</v>
      </c>
      <c r="K1598" s="32">
        <v>2</v>
      </c>
      <c r="L1598" s="32">
        <v>0</v>
      </c>
      <c r="M1598" s="33">
        <v>0</v>
      </c>
      <c r="N1598" s="60">
        <f t="shared" ref="N1598:N1600" si="321">MIN(D1598:M1598)</f>
        <v>0</v>
      </c>
      <c r="O1598" s="61">
        <f t="shared" ref="O1598:O1600" si="322">C1598-N1598</f>
        <v>6</v>
      </c>
      <c r="P1598" s="63">
        <f t="shared" ref="P1598:P1600" si="323">O1598/C1598</f>
        <v>1</v>
      </c>
    </row>
    <row r="1599" spans="1:16" ht="9.75" customHeight="1">
      <c r="A1599" s="14"/>
      <c r="B1599" s="59" t="s">
        <v>580</v>
      </c>
      <c r="C1599" s="64">
        <v>4</v>
      </c>
      <c r="D1599" s="31">
        <v>3</v>
      </c>
      <c r="E1599" s="32">
        <v>3</v>
      </c>
      <c r="F1599" s="32">
        <v>0</v>
      </c>
      <c r="G1599" s="32">
        <v>2</v>
      </c>
      <c r="H1599" s="32">
        <v>2</v>
      </c>
      <c r="I1599" s="32">
        <v>2</v>
      </c>
      <c r="J1599" s="32">
        <v>0</v>
      </c>
      <c r="K1599" s="32">
        <v>0</v>
      </c>
      <c r="L1599" s="32">
        <v>0</v>
      </c>
      <c r="M1599" s="33">
        <v>0</v>
      </c>
      <c r="N1599" s="60">
        <f t="shared" si="321"/>
        <v>0</v>
      </c>
      <c r="O1599" s="61">
        <f t="shared" si="322"/>
        <v>4</v>
      </c>
      <c r="P1599" s="63">
        <f t="shared" si="323"/>
        <v>1</v>
      </c>
    </row>
    <row r="1600" spans="1:16" ht="9.75" customHeight="1">
      <c r="A1600" s="14"/>
      <c r="B1600" s="30" t="s">
        <v>70</v>
      </c>
      <c r="C1600" s="30">
        <v>4</v>
      </c>
      <c r="D1600" s="31">
        <v>1</v>
      </c>
      <c r="E1600" s="32">
        <v>0</v>
      </c>
      <c r="F1600" s="32">
        <v>0</v>
      </c>
      <c r="G1600" s="32">
        <v>1</v>
      </c>
      <c r="H1600" s="32">
        <v>1</v>
      </c>
      <c r="I1600" s="32">
        <v>1</v>
      </c>
      <c r="J1600" s="32">
        <v>1</v>
      </c>
      <c r="K1600" s="32">
        <v>0</v>
      </c>
      <c r="L1600" s="32">
        <v>0</v>
      </c>
      <c r="M1600" s="33">
        <v>0</v>
      </c>
      <c r="N1600" s="17">
        <f t="shared" si="321"/>
        <v>0</v>
      </c>
      <c r="O1600" s="1">
        <f t="shared" si="322"/>
        <v>4</v>
      </c>
      <c r="P1600" s="19">
        <f t="shared" si="323"/>
        <v>1</v>
      </c>
    </row>
    <row r="1601" spans="1:16" ht="9.75" customHeight="1">
      <c r="A1601" s="14"/>
      <c r="B1601" s="154" t="s">
        <v>61</v>
      </c>
      <c r="C1601" s="30"/>
      <c r="D1601" s="17"/>
      <c r="E1601" s="1"/>
      <c r="F1601" s="1"/>
      <c r="G1601" s="1"/>
      <c r="H1601" s="1"/>
      <c r="I1601" s="1"/>
      <c r="J1601" s="1"/>
      <c r="K1601" s="1"/>
      <c r="L1601" s="1"/>
      <c r="M1601" s="18"/>
      <c r="N1601" s="17"/>
      <c r="O1601" s="1"/>
      <c r="P1601" s="19"/>
    </row>
    <row r="1602" spans="1:16" ht="9.75" customHeight="1">
      <c r="A1602" s="14"/>
      <c r="B1602" s="14" t="s">
        <v>61</v>
      </c>
      <c r="C1602" s="14"/>
      <c r="D1602" s="17"/>
      <c r="E1602" s="1"/>
      <c r="F1602" s="1"/>
      <c r="G1602" s="1"/>
      <c r="H1602" s="1"/>
      <c r="I1602" s="1"/>
      <c r="J1602" s="1"/>
      <c r="K1602" s="1"/>
      <c r="L1602" s="1"/>
      <c r="M1602" s="18"/>
      <c r="N1602" s="17"/>
      <c r="O1602" s="1"/>
      <c r="P1602" s="19"/>
    </row>
    <row r="1603" spans="1:16" ht="9.75" customHeight="1">
      <c r="A1603" s="14"/>
      <c r="B1603" s="14" t="s">
        <v>61</v>
      </c>
      <c r="C1603" s="14"/>
      <c r="D1603" s="17"/>
      <c r="E1603" s="1"/>
      <c r="F1603" s="1"/>
      <c r="G1603" s="1"/>
      <c r="H1603" s="1"/>
      <c r="I1603" s="1"/>
      <c r="J1603" s="1"/>
      <c r="K1603" s="1"/>
      <c r="L1603" s="1"/>
      <c r="M1603" s="18"/>
      <c r="N1603" s="17"/>
      <c r="O1603" s="1"/>
      <c r="P1603" s="19"/>
    </row>
    <row r="1604" spans="1:16" ht="9.75" customHeight="1">
      <c r="A1604" s="14"/>
      <c r="B1604" s="14" t="s">
        <v>41</v>
      </c>
      <c r="C1604" s="14"/>
      <c r="D1604" s="17"/>
      <c r="E1604" s="1"/>
      <c r="F1604" s="1"/>
      <c r="G1604" s="1"/>
      <c r="H1604" s="1"/>
      <c r="I1604" s="1"/>
      <c r="J1604" s="1"/>
      <c r="K1604" s="1"/>
      <c r="L1604" s="1"/>
      <c r="M1604" s="18"/>
      <c r="N1604" s="17"/>
      <c r="O1604" s="1"/>
      <c r="P1604" s="19"/>
    </row>
    <row r="1605" spans="1:16" ht="9.75" customHeight="1">
      <c r="A1605" s="14"/>
      <c r="B1605" s="14" t="s">
        <v>42</v>
      </c>
      <c r="C1605" s="14"/>
      <c r="D1605" s="17"/>
      <c r="E1605" s="1"/>
      <c r="F1605" s="1"/>
      <c r="G1605" s="1"/>
      <c r="H1605" s="1"/>
      <c r="I1605" s="1"/>
      <c r="J1605" s="1"/>
      <c r="K1605" s="1"/>
      <c r="L1605" s="1"/>
      <c r="M1605" s="18"/>
      <c r="N1605" s="17"/>
      <c r="O1605" s="1"/>
      <c r="P1605" s="19"/>
    </row>
    <row r="1606" spans="1:16" ht="9.75" customHeight="1">
      <c r="A1606" s="14"/>
      <c r="B1606" s="14" t="s">
        <v>43</v>
      </c>
      <c r="C1606" s="14"/>
      <c r="D1606" s="17"/>
      <c r="E1606" s="1"/>
      <c r="F1606" s="1"/>
      <c r="G1606" s="1"/>
      <c r="H1606" s="1"/>
      <c r="I1606" s="1"/>
      <c r="J1606" s="1"/>
      <c r="K1606" s="1"/>
      <c r="L1606" s="1"/>
      <c r="M1606" s="18"/>
      <c r="N1606" s="17"/>
      <c r="O1606" s="1"/>
      <c r="P1606" s="19"/>
    </row>
    <row r="1607" spans="1:16" ht="9.75" customHeight="1">
      <c r="A1607" s="14"/>
      <c r="B1607" s="14" t="s">
        <v>44</v>
      </c>
      <c r="C1607" s="14"/>
      <c r="D1607" s="17"/>
      <c r="E1607" s="1"/>
      <c r="F1607" s="1"/>
      <c r="G1607" s="1"/>
      <c r="H1607" s="1"/>
      <c r="I1607" s="1"/>
      <c r="J1607" s="1"/>
      <c r="K1607" s="1"/>
      <c r="L1607" s="1"/>
      <c r="M1607" s="18"/>
      <c r="N1607" s="17"/>
      <c r="O1607" s="1"/>
      <c r="P1607" s="19"/>
    </row>
    <row r="1608" spans="1:16" ht="9.75" customHeight="1">
      <c r="A1608" s="20"/>
      <c r="B1608" s="21" t="s">
        <v>45</v>
      </c>
      <c r="C1608" s="21">
        <f t="shared" ref="C1608:M1608" si="324">SUM(C1592:C1607)</f>
        <v>159</v>
      </c>
      <c r="D1608" s="22">
        <f t="shared" si="324"/>
        <v>121</v>
      </c>
      <c r="E1608" s="23">
        <f t="shared" si="324"/>
        <v>62</v>
      </c>
      <c r="F1608" s="23">
        <f t="shared" si="324"/>
        <v>21</v>
      </c>
      <c r="G1608" s="23">
        <f t="shared" si="324"/>
        <v>22</v>
      </c>
      <c r="H1608" s="23">
        <f t="shared" si="324"/>
        <v>19</v>
      </c>
      <c r="I1608" s="23">
        <f t="shared" si="324"/>
        <v>17</v>
      </c>
      <c r="J1608" s="23">
        <f t="shared" si="324"/>
        <v>18</v>
      </c>
      <c r="K1608" s="23">
        <f t="shared" si="324"/>
        <v>18</v>
      </c>
      <c r="L1608" s="23">
        <f t="shared" si="324"/>
        <v>17</v>
      </c>
      <c r="M1608" s="24">
        <f t="shared" si="324"/>
        <v>20</v>
      </c>
      <c r="N1608" s="22">
        <f t="shared" ref="N1608:N1609" si="325">MIN(D1608:M1608)</f>
        <v>17</v>
      </c>
      <c r="O1608" s="23">
        <f t="shared" ref="O1608:O1609" si="326">C1608-N1608</f>
        <v>142</v>
      </c>
      <c r="P1608" s="25">
        <f t="shared" ref="P1608:P1609" si="327">O1608/C1608</f>
        <v>0.89308176100628933</v>
      </c>
    </row>
    <row r="1609" spans="1:16" ht="9.75" customHeight="1">
      <c r="A1609" s="15" t="s">
        <v>302</v>
      </c>
      <c r="B1609" s="15" t="s">
        <v>29</v>
      </c>
      <c r="C1609" s="30">
        <v>153</v>
      </c>
      <c r="D1609" s="31">
        <v>141</v>
      </c>
      <c r="E1609" s="32">
        <v>88</v>
      </c>
      <c r="F1609" s="32">
        <v>0</v>
      </c>
      <c r="G1609" s="32">
        <v>0</v>
      </c>
      <c r="H1609" s="32">
        <v>0</v>
      </c>
      <c r="I1609" s="32">
        <v>0</v>
      </c>
      <c r="J1609" s="32">
        <v>5</v>
      </c>
      <c r="K1609" s="32">
        <v>3</v>
      </c>
      <c r="L1609" s="32">
        <v>1</v>
      </c>
      <c r="M1609" s="33">
        <v>1</v>
      </c>
      <c r="N1609" s="17">
        <f t="shared" si="325"/>
        <v>0</v>
      </c>
      <c r="O1609" s="1">
        <f t="shared" si="326"/>
        <v>153</v>
      </c>
      <c r="P1609" s="19">
        <f t="shared" si="327"/>
        <v>1</v>
      </c>
    </row>
    <row r="1610" spans="1:16" ht="9.75" customHeight="1">
      <c r="A1610" s="14"/>
      <c r="B1610" s="14" t="s">
        <v>31</v>
      </c>
      <c r="C1610" s="14"/>
      <c r="D1610" s="17"/>
      <c r="E1610" s="1"/>
      <c r="F1610" s="1"/>
      <c r="G1610" s="1"/>
      <c r="H1610" s="1"/>
      <c r="I1610" s="1"/>
      <c r="J1610" s="1"/>
      <c r="K1610" s="1"/>
      <c r="L1610" s="1"/>
      <c r="M1610" s="18"/>
      <c r="N1610" s="17"/>
      <c r="O1610" s="1"/>
      <c r="P1610" s="19"/>
    </row>
    <row r="1611" spans="1:16" ht="9.75" customHeight="1">
      <c r="A1611" s="14"/>
      <c r="B1611" s="14" t="s">
        <v>34</v>
      </c>
      <c r="C1611" s="14"/>
      <c r="D1611" s="17"/>
      <c r="E1611" s="1"/>
      <c r="F1611" s="1"/>
      <c r="G1611" s="1"/>
      <c r="H1611" s="1"/>
      <c r="I1611" s="1"/>
      <c r="J1611" s="1"/>
      <c r="K1611" s="1"/>
      <c r="L1611" s="1"/>
      <c r="M1611" s="18"/>
      <c r="N1611" s="17"/>
      <c r="O1611" s="1"/>
      <c r="P1611" s="19"/>
    </row>
    <row r="1612" spans="1:16" ht="9.75" customHeight="1">
      <c r="A1612" s="14"/>
      <c r="B1612" s="14" t="s">
        <v>58</v>
      </c>
      <c r="C1612" s="14"/>
      <c r="D1612" s="17"/>
      <c r="E1612" s="1"/>
      <c r="F1612" s="1"/>
      <c r="G1612" s="1"/>
      <c r="H1612" s="1"/>
      <c r="I1612" s="1"/>
      <c r="J1612" s="1"/>
      <c r="K1612" s="1"/>
      <c r="L1612" s="1"/>
      <c r="M1612" s="18"/>
      <c r="N1612" s="17"/>
      <c r="O1612" s="1"/>
      <c r="P1612" s="19"/>
    </row>
    <row r="1613" spans="1:16" ht="9.75" customHeight="1">
      <c r="A1613" s="14"/>
      <c r="B1613" s="14" t="s">
        <v>58</v>
      </c>
      <c r="C1613" s="14"/>
      <c r="D1613" s="17"/>
      <c r="E1613" s="1"/>
      <c r="F1613" s="1"/>
      <c r="G1613" s="1"/>
      <c r="H1613" s="1"/>
      <c r="I1613" s="1"/>
      <c r="J1613" s="1"/>
      <c r="K1613" s="1"/>
      <c r="L1613" s="1"/>
      <c r="M1613" s="18"/>
      <c r="N1613" s="17"/>
      <c r="O1613" s="1"/>
      <c r="P1613" s="19"/>
    </row>
    <row r="1614" spans="1:16" ht="9.75" customHeight="1">
      <c r="A1614" s="14"/>
      <c r="B1614" s="14" t="s">
        <v>39</v>
      </c>
      <c r="C1614" s="14"/>
      <c r="D1614" s="17"/>
      <c r="E1614" s="1"/>
      <c r="F1614" s="1"/>
      <c r="G1614" s="1"/>
      <c r="H1614" s="1"/>
      <c r="I1614" s="1"/>
      <c r="J1614" s="1"/>
      <c r="K1614" s="1"/>
      <c r="L1614" s="1"/>
      <c r="M1614" s="18"/>
      <c r="N1614" s="17"/>
      <c r="O1614" s="1"/>
      <c r="P1614" s="19"/>
    </row>
    <row r="1615" spans="1:16" ht="9.75" customHeight="1">
      <c r="A1615" s="14"/>
      <c r="B1615" s="30" t="s">
        <v>70</v>
      </c>
      <c r="C1615" s="30">
        <v>4</v>
      </c>
      <c r="D1615" s="31">
        <v>0</v>
      </c>
      <c r="E1615" s="32">
        <v>2</v>
      </c>
      <c r="F1615" s="32">
        <v>2</v>
      </c>
      <c r="G1615" s="32">
        <v>2</v>
      </c>
      <c r="H1615" s="32">
        <v>2</v>
      </c>
      <c r="I1615" s="32">
        <v>2</v>
      </c>
      <c r="J1615" s="32">
        <v>2</v>
      </c>
      <c r="K1615" s="32">
        <v>0</v>
      </c>
      <c r="L1615" s="32">
        <v>0</v>
      </c>
      <c r="M1615" s="33">
        <v>0</v>
      </c>
      <c r="N1615" s="17">
        <f>MIN(D1615:M1615)</f>
        <v>0</v>
      </c>
      <c r="O1615" s="1">
        <f>C1615-N1615</f>
        <v>4</v>
      </c>
      <c r="P1615" s="19">
        <f>O1615/C1615</f>
        <v>1</v>
      </c>
    </row>
    <row r="1616" spans="1:16" ht="9.75" customHeight="1">
      <c r="A1616" s="14"/>
      <c r="B1616" s="14" t="s">
        <v>61</v>
      </c>
      <c r="C1616" s="14"/>
      <c r="D1616" s="17"/>
      <c r="E1616" s="1"/>
      <c r="F1616" s="1"/>
      <c r="G1616" s="1"/>
      <c r="H1616" s="1"/>
      <c r="I1616" s="1"/>
      <c r="J1616" s="1"/>
      <c r="K1616" s="1"/>
      <c r="L1616" s="1"/>
      <c r="M1616" s="18"/>
      <c r="N1616" s="17"/>
      <c r="O1616" s="1"/>
      <c r="P1616" s="19"/>
    </row>
    <row r="1617" spans="1:16" ht="9.75" customHeight="1">
      <c r="A1617" s="14"/>
      <c r="B1617" s="14" t="s">
        <v>61</v>
      </c>
      <c r="C1617" s="14"/>
      <c r="D1617" s="17"/>
      <c r="E1617" s="1"/>
      <c r="F1617" s="1"/>
      <c r="G1617" s="1"/>
      <c r="H1617" s="1"/>
      <c r="I1617" s="1"/>
      <c r="J1617" s="1"/>
      <c r="K1617" s="1"/>
      <c r="L1617" s="1"/>
      <c r="M1617" s="18"/>
      <c r="N1617" s="17"/>
      <c r="O1617" s="1"/>
      <c r="P1617" s="19"/>
    </row>
    <row r="1618" spans="1:16" ht="9.75" customHeight="1">
      <c r="A1618" s="14"/>
      <c r="B1618" s="14" t="s">
        <v>61</v>
      </c>
      <c r="C1618" s="14"/>
      <c r="D1618" s="17"/>
      <c r="E1618" s="1"/>
      <c r="F1618" s="1"/>
      <c r="G1618" s="1"/>
      <c r="H1618" s="1"/>
      <c r="I1618" s="1"/>
      <c r="J1618" s="1"/>
      <c r="K1618" s="1"/>
      <c r="L1618" s="1"/>
      <c r="M1618" s="18"/>
      <c r="N1618" s="17"/>
      <c r="O1618" s="1"/>
      <c r="P1618" s="19"/>
    </row>
    <row r="1619" spans="1:16" ht="9.75" customHeight="1">
      <c r="A1619" s="14"/>
      <c r="B1619" s="14" t="s">
        <v>61</v>
      </c>
      <c r="C1619" s="14"/>
      <c r="D1619" s="17"/>
      <c r="E1619" s="1"/>
      <c r="F1619" s="1"/>
      <c r="G1619" s="1"/>
      <c r="H1619" s="1"/>
      <c r="I1619" s="1"/>
      <c r="J1619" s="1"/>
      <c r="K1619" s="1"/>
      <c r="L1619" s="1"/>
      <c r="M1619" s="18"/>
      <c r="N1619" s="17"/>
      <c r="O1619" s="1"/>
      <c r="P1619" s="19"/>
    </row>
    <row r="1620" spans="1:16" ht="9.75" customHeight="1">
      <c r="A1620" s="14"/>
      <c r="B1620" s="14" t="s">
        <v>61</v>
      </c>
      <c r="C1620" s="14"/>
      <c r="D1620" s="17"/>
      <c r="E1620" s="1"/>
      <c r="F1620" s="1"/>
      <c r="G1620" s="1"/>
      <c r="H1620" s="1"/>
      <c r="I1620" s="1"/>
      <c r="J1620" s="1"/>
      <c r="K1620" s="1"/>
      <c r="L1620" s="1"/>
      <c r="M1620" s="18"/>
      <c r="N1620" s="17"/>
      <c r="O1620" s="1"/>
      <c r="P1620" s="19"/>
    </row>
    <row r="1621" spans="1:16" ht="9.75" customHeight="1">
      <c r="A1621" s="14"/>
      <c r="B1621" s="14" t="s">
        <v>41</v>
      </c>
      <c r="C1621" s="14"/>
      <c r="D1621" s="17"/>
      <c r="E1621" s="1"/>
      <c r="F1621" s="1"/>
      <c r="G1621" s="1"/>
      <c r="H1621" s="1"/>
      <c r="I1621" s="1"/>
      <c r="J1621" s="1"/>
      <c r="K1621" s="1"/>
      <c r="L1621" s="1"/>
      <c r="M1621" s="18"/>
      <c r="N1621" s="17"/>
      <c r="O1621" s="1"/>
      <c r="P1621" s="19"/>
    </row>
    <row r="1622" spans="1:16" ht="9.75" customHeight="1">
      <c r="A1622" s="14"/>
      <c r="B1622" s="14" t="s">
        <v>42</v>
      </c>
      <c r="C1622" s="14"/>
      <c r="D1622" s="17"/>
      <c r="E1622" s="1"/>
      <c r="F1622" s="1"/>
      <c r="G1622" s="1"/>
      <c r="H1622" s="1"/>
      <c r="I1622" s="1"/>
      <c r="J1622" s="1"/>
      <c r="K1622" s="1"/>
      <c r="L1622" s="1"/>
      <c r="M1622" s="18"/>
      <c r="N1622" s="17"/>
      <c r="O1622" s="1"/>
      <c r="P1622" s="19"/>
    </row>
    <row r="1623" spans="1:16" ht="9.75" customHeight="1">
      <c r="A1623" s="14"/>
      <c r="B1623" s="14" t="s">
        <v>43</v>
      </c>
      <c r="C1623" s="14"/>
      <c r="D1623" s="17"/>
      <c r="E1623" s="1"/>
      <c r="F1623" s="1"/>
      <c r="G1623" s="1"/>
      <c r="H1623" s="1"/>
      <c r="I1623" s="1"/>
      <c r="J1623" s="1"/>
      <c r="K1623" s="1"/>
      <c r="L1623" s="1"/>
      <c r="M1623" s="18"/>
      <c r="N1623" s="17"/>
      <c r="O1623" s="1"/>
      <c r="P1623" s="19"/>
    </row>
    <row r="1624" spans="1:16" ht="9.75" customHeight="1">
      <c r="A1624" s="14"/>
      <c r="B1624" s="14" t="s">
        <v>44</v>
      </c>
      <c r="C1624" s="14"/>
      <c r="D1624" s="17"/>
      <c r="E1624" s="1"/>
      <c r="F1624" s="1"/>
      <c r="G1624" s="1"/>
      <c r="H1624" s="1"/>
      <c r="I1624" s="1"/>
      <c r="J1624" s="1"/>
      <c r="K1624" s="1"/>
      <c r="L1624" s="1"/>
      <c r="M1624" s="18"/>
      <c r="N1624" s="17"/>
      <c r="O1624" s="1"/>
      <c r="P1624" s="19"/>
    </row>
    <row r="1625" spans="1:16" ht="9.75" customHeight="1">
      <c r="A1625" s="20"/>
      <c r="B1625" s="21" t="s">
        <v>45</v>
      </c>
      <c r="C1625" s="21">
        <f t="shared" ref="C1625:M1625" si="328">SUM(C1609:C1624)</f>
        <v>157</v>
      </c>
      <c r="D1625" s="22">
        <f t="shared" si="328"/>
        <v>141</v>
      </c>
      <c r="E1625" s="23">
        <f t="shared" si="328"/>
        <v>90</v>
      </c>
      <c r="F1625" s="23">
        <f t="shared" si="328"/>
        <v>2</v>
      </c>
      <c r="G1625" s="23">
        <f t="shared" si="328"/>
        <v>2</v>
      </c>
      <c r="H1625" s="23">
        <f t="shared" si="328"/>
        <v>2</v>
      </c>
      <c r="I1625" s="23">
        <f t="shared" si="328"/>
        <v>2</v>
      </c>
      <c r="J1625" s="23">
        <f t="shared" si="328"/>
        <v>7</v>
      </c>
      <c r="K1625" s="23">
        <f t="shared" si="328"/>
        <v>3</v>
      </c>
      <c r="L1625" s="23">
        <f t="shared" si="328"/>
        <v>1</v>
      </c>
      <c r="M1625" s="24">
        <f t="shared" si="328"/>
        <v>1</v>
      </c>
      <c r="N1625" s="22">
        <f t="shared" ref="N1625:N1626" si="329">MIN(D1625:M1625)</f>
        <v>1</v>
      </c>
      <c r="O1625" s="23">
        <f t="shared" ref="O1625:O1626" si="330">C1625-N1625</f>
        <v>156</v>
      </c>
      <c r="P1625" s="25">
        <f t="shared" ref="P1625:P1626" si="331">O1625/C1625</f>
        <v>0.99363057324840764</v>
      </c>
    </row>
    <row r="1626" spans="1:16" ht="9.75" customHeight="1">
      <c r="A1626" s="15" t="s">
        <v>311</v>
      </c>
      <c r="B1626" s="15" t="s">
        <v>29</v>
      </c>
      <c r="C1626" s="30">
        <v>155</v>
      </c>
      <c r="D1626" s="31">
        <v>154</v>
      </c>
      <c r="E1626" s="32">
        <v>147</v>
      </c>
      <c r="F1626" s="32">
        <v>66</v>
      </c>
      <c r="G1626" s="32">
        <v>16</v>
      </c>
      <c r="H1626" s="32">
        <v>14</v>
      </c>
      <c r="I1626" s="32">
        <v>12</v>
      </c>
      <c r="J1626" s="32">
        <v>6</v>
      </c>
      <c r="K1626" s="32">
        <v>6</v>
      </c>
      <c r="L1626" s="32">
        <v>8</v>
      </c>
      <c r="M1626" s="33">
        <v>12</v>
      </c>
      <c r="N1626" s="17">
        <f t="shared" si="329"/>
        <v>6</v>
      </c>
      <c r="O1626" s="1">
        <f t="shared" si="330"/>
        <v>149</v>
      </c>
      <c r="P1626" s="19">
        <f t="shared" si="331"/>
        <v>0.96129032258064517</v>
      </c>
    </row>
    <row r="1627" spans="1:16" ht="9.75" customHeight="1">
      <c r="A1627" s="14"/>
      <c r="B1627" s="14" t="s">
        <v>31</v>
      </c>
      <c r="C1627" s="30"/>
      <c r="D1627" s="31"/>
      <c r="E1627" s="32"/>
      <c r="F1627" s="32"/>
      <c r="G1627" s="32"/>
      <c r="H1627" s="32"/>
      <c r="I1627" s="32"/>
      <c r="J1627" s="32"/>
      <c r="K1627" s="32"/>
      <c r="L1627" s="32"/>
      <c r="M1627" s="33"/>
      <c r="N1627" s="17"/>
      <c r="O1627" s="1"/>
      <c r="P1627" s="19"/>
    </row>
    <row r="1628" spans="1:16" ht="9.75" customHeight="1">
      <c r="A1628" s="14"/>
      <c r="B1628" s="14" t="s">
        <v>34</v>
      </c>
      <c r="C1628" s="14"/>
      <c r="D1628" s="17"/>
      <c r="E1628" s="1"/>
      <c r="F1628" s="1"/>
      <c r="G1628" s="1"/>
      <c r="H1628" s="1"/>
      <c r="I1628" s="1"/>
      <c r="J1628" s="1"/>
      <c r="K1628" s="1"/>
      <c r="L1628" s="1"/>
      <c r="M1628" s="18"/>
      <c r="N1628" s="17"/>
      <c r="O1628" s="1"/>
      <c r="P1628" s="19"/>
    </row>
    <row r="1629" spans="1:16" ht="9.75" customHeight="1">
      <c r="A1629" s="14"/>
      <c r="B1629" s="14" t="s">
        <v>58</v>
      </c>
      <c r="C1629" s="14"/>
      <c r="D1629" s="17"/>
      <c r="E1629" s="1"/>
      <c r="F1629" s="1"/>
      <c r="G1629" s="1"/>
      <c r="H1629" s="1"/>
      <c r="I1629" s="1"/>
      <c r="J1629" s="1"/>
      <c r="K1629" s="1"/>
      <c r="L1629" s="1"/>
      <c r="M1629" s="18"/>
      <c r="N1629" s="17"/>
      <c r="O1629" s="1"/>
      <c r="P1629" s="19"/>
    </row>
    <row r="1630" spans="1:16" ht="9.75" customHeight="1">
      <c r="A1630" s="14"/>
      <c r="B1630" s="14" t="s">
        <v>58</v>
      </c>
      <c r="C1630" s="14"/>
      <c r="D1630" s="17"/>
      <c r="E1630" s="1"/>
      <c r="F1630" s="1"/>
      <c r="G1630" s="1"/>
      <c r="H1630" s="1"/>
      <c r="I1630" s="1"/>
      <c r="J1630" s="1"/>
      <c r="K1630" s="1"/>
      <c r="L1630" s="1"/>
      <c r="M1630" s="18"/>
      <c r="N1630" s="17"/>
      <c r="O1630" s="1"/>
      <c r="P1630" s="19"/>
    </row>
    <row r="1631" spans="1:16" ht="9.75" customHeight="1">
      <c r="A1631" s="14"/>
      <c r="B1631" s="14" t="s">
        <v>39</v>
      </c>
      <c r="C1631" s="14"/>
      <c r="D1631" s="17"/>
      <c r="E1631" s="1"/>
      <c r="F1631" s="1"/>
      <c r="G1631" s="1"/>
      <c r="H1631" s="1"/>
      <c r="I1631" s="1"/>
      <c r="J1631" s="1"/>
      <c r="K1631" s="1"/>
      <c r="L1631" s="1"/>
      <c r="M1631" s="18"/>
      <c r="N1631" s="17"/>
      <c r="O1631" s="1"/>
      <c r="P1631" s="19"/>
    </row>
    <row r="1632" spans="1:16" ht="9.75" customHeight="1">
      <c r="A1632" s="14"/>
      <c r="B1632" s="30" t="s">
        <v>70</v>
      </c>
      <c r="C1632" s="30">
        <v>3</v>
      </c>
      <c r="D1632" s="31">
        <v>3</v>
      </c>
      <c r="E1632" s="32">
        <v>3</v>
      </c>
      <c r="F1632" s="32">
        <v>3</v>
      </c>
      <c r="G1632" s="32">
        <v>3</v>
      </c>
      <c r="H1632" s="32">
        <v>3</v>
      </c>
      <c r="I1632" s="32">
        <v>3</v>
      </c>
      <c r="J1632" s="32">
        <v>3</v>
      </c>
      <c r="K1632" s="32">
        <v>1</v>
      </c>
      <c r="L1632" s="32">
        <v>3</v>
      </c>
      <c r="M1632" s="33">
        <v>3</v>
      </c>
      <c r="N1632" s="17">
        <f>MIN(D1632:M1632)</f>
        <v>1</v>
      </c>
      <c r="O1632" s="1">
        <f>C1632-N1632</f>
        <v>2</v>
      </c>
      <c r="P1632" s="19">
        <f>O1632/C1632</f>
        <v>0.66666666666666663</v>
      </c>
    </row>
    <row r="1633" spans="1:16" ht="9.75" customHeight="1">
      <c r="A1633" s="14"/>
      <c r="B1633" s="14" t="s">
        <v>61</v>
      </c>
      <c r="C1633" s="14"/>
      <c r="D1633" s="17"/>
      <c r="E1633" s="1"/>
      <c r="F1633" s="1"/>
      <c r="G1633" s="1"/>
      <c r="H1633" s="1"/>
      <c r="I1633" s="1"/>
      <c r="J1633" s="1"/>
      <c r="K1633" s="1"/>
      <c r="L1633" s="1"/>
      <c r="M1633" s="18"/>
      <c r="N1633" s="17"/>
      <c r="O1633" s="1"/>
      <c r="P1633" s="19"/>
    </row>
    <row r="1634" spans="1:16" ht="9.75" customHeight="1">
      <c r="A1634" s="14"/>
      <c r="B1634" s="14" t="s">
        <v>61</v>
      </c>
      <c r="C1634" s="14"/>
      <c r="D1634" s="17"/>
      <c r="E1634" s="1"/>
      <c r="F1634" s="1"/>
      <c r="G1634" s="1"/>
      <c r="H1634" s="1"/>
      <c r="I1634" s="1"/>
      <c r="J1634" s="1"/>
      <c r="K1634" s="1"/>
      <c r="L1634" s="1"/>
      <c r="M1634" s="18"/>
      <c r="N1634" s="17"/>
      <c r="O1634" s="1"/>
      <c r="P1634" s="19"/>
    </row>
    <row r="1635" spans="1:16" ht="9.75" customHeight="1">
      <c r="A1635" s="14"/>
      <c r="B1635" s="14" t="s">
        <v>61</v>
      </c>
      <c r="C1635" s="14"/>
      <c r="D1635" s="17"/>
      <c r="E1635" s="1"/>
      <c r="F1635" s="1"/>
      <c r="G1635" s="1"/>
      <c r="H1635" s="1"/>
      <c r="I1635" s="1"/>
      <c r="J1635" s="1"/>
      <c r="K1635" s="1"/>
      <c r="L1635" s="1"/>
      <c r="M1635" s="18"/>
      <c r="N1635" s="17"/>
      <c r="O1635" s="1"/>
      <c r="P1635" s="19"/>
    </row>
    <row r="1636" spans="1:16" ht="9.75" customHeight="1">
      <c r="A1636" s="14"/>
      <c r="B1636" s="14" t="s">
        <v>61</v>
      </c>
      <c r="C1636" s="14"/>
      <c r="D1636" s="17"/>
      <c r="E1636" s="1"/>
      <c r="F1636" s="1"/>
      <c r="G1636" s="1"/>
      <c r="H1636" s="1"/>
      <c r="I1636" s="1"/>
      <c r="J1636" s="1"/>
      <c r="K1636" s="1"/>
      <c r="L1636" s="1"/>
      <c r="M1636" s="18"/>
      <c r="N1636" s="17"/>
      <c r="O1636" s="1"/>
      <c r="P1636" s="19"/>
    </row>
    <row r="1637" spans="1:16" ht="9.75" customHeight="1">
      <c r="A1637" s="14"/>
      <c r="B1637" s="14" t="s">
        <v>61</v>
      </c>
      <c r="C1637" s="14"/>
      <c r="D1637" s="17"/>
      <c r="E1637" s="1"/>
      <c r="F1637" s="1"/>
      <c r="G1637" s="1"/>
      <c r="H1637" s="1"/>
      <c r="I1637" s="1"/>
      <c r="J1637" s="1"/>
      <c r="K1637" s="1"/>
      <c r="L1637" s="1"/>
      <c r="M1637" s="18"/>
      <c r="N1637" s="17"/>
      <c r="O1637" s="1"/>
      <c r="P1637" s="19"/>
    </row>
    <row r="1638" spans="1:16" ht="9.75" customHeight="1">
      <c r="A1638" s="14"/>
      <c r="B1638" s="14" t="s">
        <v>41</v>
      </c>
      <c r="C1638" s="14"/>
      <c r="D1638" s="17"/>
      <c r="E1638" s="1"/>
      <c r="F1638" s="1"/>
      <c r="G1638" s="1"/>
      <c r="H1638" s="1"/>
      <c r="I1638" s="1"/>
      <c r="J1638" s="1"/>
      <c r="K1638" s="1"/>
      <c r="L1638" s="1"/>
      <c r="M1638" s="18"/>
      <c r="N1638" s="17"/>
      <c r="O1638" s="1"/>
      <c r="P1638" s="19"/>
    </row>
    <row r="1639" spans="1:16" ht="9.75" customHeight="1">
      <c r="A1639" s="14"/>
      <c r="B1639" s="14" t="s">
        <v>42</v>
      </c>
      <c r="C1639" s="14"/>
      <c r="D1639" s="17"/>
      <c r="E1639" s="1"/>
      <c r="F1639" s="1"/>
      <c r="G1639" s="1"/>
      <c r="H1639" s="1"/>
      <c r="I1639" s="1"/>
      <c r="J1639" s="1"/>
      <c r="K1639" s="1"/>
      <c r="L1639" s="1"/>
      <c r="M1639" s="18"/>
      <c r="N1639" s="17"/>
      <c r="O1639" s="1"/>
      <c r="P1639" s="19"/>
    </row>
    <row r="1640" spans="1:16" ht="9.75" customHeight="1">
      <c r="A1640" s="14"/>
      <c r="B1640" s="14" t="s">
        <v>43</v>
      </c>
      <c r="C1640" s="14"/>
      <c r="D1640" s="17"/>
      <c r="E1640" s="1"/>
      <c r="F1640" s="1"/>
      <c r="G1640" s="1"/>
      <c r="H1640" s="1"/>
      <c r="I1640" s="1"/>
      <c r="J1640" s="1"/>
      <c r="K1640" s="1"/>
      <c r="L1640" s="1"/>
      <c r="M1640" s="18"/>
      <c r="N1640" s="17"/>
      <c r="O1640" s="1"/>
      <c r="P1640" s="19"/>
    </row>
    <row r="1641" spans="1:16" ht="9.75" customHeight="1">
      <c r="A1641" s="14"/>
      <c r="B1641" s="14" t="s">
        <v>44</v>
      </c>
      <c r="C1641" s="14"/>
      <c r="D1641" s="17"/>
      <c r="E1641" s="1"/>
      <c r="F1641" s="1"/>
      <c r="G1641" s="1"/>
      <c r="H1641" s="1"/>
      <c r="I1641" s="1"/>
      <c r="J1641" s="1"/>
      <c r="K1641" s="1"/>
      <c r="L1641" s="1"/>
      <c r="M1641" s="18"/>
      <c r="N1641" s="17"/>
      <c r="O1641" s="1"/>
      <c r="P1641" s="19"/>
    </row>
    <row r="1642" spans="1:16" ht="9.75" customHeight="1">
      <c r="A1642" s="20"/>
      <c r="B1642" s="21" t="s">
        <v>45</v>
      </c>
      <c r="C1642" s="21">
        <f t="shared" ref="C1642:M1642" si="332">SUM(C1626:C1641)</f>
        <v>158</v>
      </c>
      <c r="D1642" s="22">
        <f t="shared" si="332"/>
        <v>157</v>
      </c>
      <c r="E1642" s="23">
        <f t="shared" si="332"/>
        <v>150</v>
      </c>
      <c r="F1642" s="23">
        <f t="shared" si="332"/>
        <v>69</v>
      </c>
      <c r="G1642" s="23">
        <f t="shared" si="332"/>
        <v>19</v>
      </c>
      <c r="H1642" s="23">
        <f t="shared" si="332"/>
        <v>17</v>
      </c>
      <c r="I1642" s="23">
        <f t="shared" si="332"/>
        <v>15</v>
      </c>
      <c r="J1642" s="23">
        <f t="shared" si="332"/>
        <v>9</v>
      </c>
      <c r="K1642" s="23">
        <f t="shared" si="332"/>
        <v>7</v>
      </c>
      <c r="L1642" s="23">
        <f t="shared" si="332"/>
        <v>11</v>
      </c>
      <c r="M1642" s="24">
        <f t="shared" si="332"/>
        <v>15</v>
      </c>
      <c r="N1642" s="22">
        <f>MIN(D1642:M1642)</f>
        <v>7</v>
      </c>
      <c r="O1642" s="23">
        <f>C1642-N1642</f>
        <v>151</v>
      </c>
      <c r="P1642" s="25">
        <f>O1642/C1642</f>
        <v>0.95569620253164556</v>
      </c>
    </row>
    <row r="1643" spans="1:16" ht="9.75" customHeight="1">
      <c r="A1643" s="15" t="s">
        <v>318</v>
      </c>
      <c r="B1643" s="15" t="s">
        <v>29</v>
      </c>
      <c r="C1643" s="15"/>
      <c r="D1643" s="16"/>
      <c r="E1643" s="27"/>
      <c r="F1643" s="27"/>
      <c r="G1643" s="27"/>
      <c r="H1643" s="27"/>
      <c r="I1643" s="27"/>
      <c r="J1643" s="27"/>
      <c r="K1643" s="27"/>
      <c r="L1643" s="27"/>
      <c r="M1643" s="28"/>
      <c r="N1643" s="16"/>
      <c r="O1643" s="27"/>
      <c r="P1643" s="29"/>
    </row>
    <row r="1644" spans="1:16" ht="9.75" customHeight="1">
      <c r="A1644" s="14"/>
      <c r="B1644" s="14" t="s">
        <v>31</v>
      </c>
      <c r="C1644" s="14">
        <v>123</v>
      </c>
      <c r="D1644" s="31">
        <v>25</v>
      </c>
      <c r="E1644" s="32">
        <v>0</v>
      </c>
      <c r="F1644" s="32">
        <v>0</v>
      </c>
      <c r="G1644" s="32">
        <v>0</v>
      </c>
      <c r="H1644" s="32">
        <v>0</v>
      </c>
      <c r="I1644" s="32">
        <v>0</v>
      </c>
      <c r="J1644" s="32">
        <v>1</v>
      </c>
      <c r="K1644" s="32">
        <v>1</v>
      </c>
      <c r="L1644" s="32">
        <v>0</v>
      </c>
      <c r="M1644" s="32">
        <v>0</v>
      </c>
      <c r="N1644" s="17">
        <f>MIN(D1644:M1644)</f>
        <v>0</v>
      </c>
      <c r="O1644" s="1">
        <f>C1644-N1644</f>
        <v>123</v>
      </c>
      <c r="P1644" s="19">
        <f>O1644/C1644</f>
        <v>1</v>
      </c>
    </row>
    <row r="1645" spans="1:16" ht="9.75" customHeight="1">
      <c r="A1645" s="14"/>
      <c r="B1645" s="14" t="s">
        <v>34</v>
      </c>
      <c r="C1645" s="14"/>
      <c r="D1645" s="17"/>
      <c r="E1645" s="1"/>
      <c r="F1645" s="1"/>
      <c r="G1645" s="1"/>
      <c r="H1645" s="1"/>
      <c r="I1645" s="1"/>
      <c r="J1645" s="1"/>
      <c r="K1645" s="1"/>
      <c r="L1645" s="1"/>
      <c r="M1645" s="18"/>
      <c r="N1645" s="17"/>
      <c r="O1645" s="1"/>
      <c r="P1645" s="19"/>
    </row>
    <row r="1646" spans="1:16" ht="9.75" customHeight="1">
      <c r="A1646" s="14"/>
      <c r="B1646" s="14" t="s">
        <v>58</v>
      </c>
      <c r="C1646" s="14"/>
      <c r="D1646" s="17"/>
      <c r="E1646" s="1"/>
      <c r="F1646" s="1"/>
      <c r="G1646" s="1"/>
      <c r="H1646" s="1"/>
      <c r="I1646" s="1"/>
      <c r="J1646" s="1"/>
      <c r="K1646" s="1"/>
      <c r="L1646" s="1"/>
      <c r="M1646" s="18"/>
      <c r="N1646" s="17"/>
      <c r="O1646" s="1"/>
      <c r="P1646" s="19"/>
    </row>
    <row r="1647" spans="1:16" ht="9.75" customHeight="1">
      <c r="A1647" s="14"/>
      <c r="B1647" s="14" t="s">
        <v>58</v>
      </c>
      <c r="C1647" s="14"/>
      <c r="D1647" s="17"/>
      <c r="E1647" s="1"/>
      <c r="F1647" s="1"/>
      <c r="G1647" s="1"/>
      <c r="H1647" s="1"/>
      <c r="I1647" s="1"/>
      <c r="J1647" s="1"/>
      <c r="K1647" s="1"/>
      <c r="L1647" s="1"/>
      <c r="M1647" s="18"/>
      <c r="N1647" s="17"/>
      <c r="O1647" s="1"/>
      <c r="P1647" s="19"/>
    </row>
    <row r="1648" spans="1:16" ht="9.75" customHeight="1">
      <c r="A1648" s="14"/>
      <c r="B1648" s="14" t="s">
        <v>39</v>
      </c>
      <c r="C1648" s="14"/>
      <c r="D1648" s="17"/>
      <c r="E1648" s="1"/>
      <c r="F1648" s="1"/>
      <c r="G1648" s="1"/>
      <c r="H1648" s="1"/>
      <c r="I1648" s="1"/>
      <c r="J1648" s="1"/>
      <c r="K1648" s="1"/>
      <c r="L1648" s="1"/>
      <c r="M1648" s="18"/>
      <c r="N1648" s="17"/>
      <c r="O1648" s="1"/>
      <c r="P1648" s="19"/>
    </row>
    <row r="1649" spans="1:16" ht="9.75" customHeight="1">
      <c r="A1649" s="14"/>
      <c r="B1649" s="14" t="s">
        <v>61</v>
      </c>
      <c r="C1649" s="14"/>
      <c r="D1649" s="17"/>
      <c r="E1649" s="1"/>
      <c r="F1649" s="1"/>
      <c r="G1649" s="1"/>
      <c r="H1649" s="1"/>
      <c r="I1649" s="1"/>
      <c r="J1649" s="1"/>
      <c r="K1649" s="1"/>
      <c r="L1649" s="1"/>
      <c r="M1649" s="18"/>
      <c r="N1649" s="17"/>
      <c r="O1649" s="1"/>
      <c r="P1649" s="19"/>
    </row>
    <row r="1650" spans="1:16" ht="9.75" customHeight="1">
      <c r="A1650" s="14"/>
      <c r="B1650" s="14" t="s">
        <v>61</v>
      </c>
      <c r="C1650" s="14"/>
      <c r="D1650" s="17"/>
      <c r="E1650" s="1"/>
      <c r="F1650" s="1"/>
      <c r="G1650" s="1"/>
      <c r="H1650" s="1"/>
      <c r="I1650" s="1"/>
      <c r="J1650" s="1"/>
      <c r="K1650" s="1"/>
      <c r="L1650" s="1"/>
      <c r="M1650" s="18"/>
      <c r="N1650" s="17"/>
      <c r="O1650" s="1"/>
      <c r="P1650" s="19"/>
    </row>
    <row r="1651" spans="1:16" ht="9.75" customHeight="1">
      <c r="A1651" s="14"/>
      <c r="B1651" s="14" t="s">
        <v>61</v>
      </c>
      <c r="C1651" s="14"/>
      <c r="D1651" s="17"/>
      <c r="E1651" s="1"/>
      <c r="F1651" s="1"/>
      <c r="G1651" s="1"/>
      <c r="H1651" s="1"/>
      <c r="I1651" s="1"/>
      <c r="J1651" s="1"/>
      <c r="K1651" s="1"/>
      <c r="L1651" s="1"/>
      <c r="M1651" s="18"/>
      <c r="N1651" s="17"/>
      <c r="O1651" s="1"/>
      <c r="P1651" s="19"/>
    </row>
    <row r="1652" spans="1:16" ht="9.75" customHeight="1">
      <c r="A1652" s="14"/>
      <c r="B1652" s="14" t="s">
        <v>61</v>
      </c>
      <c r="C1652" s="14"/>
      <c r="D1652" s="17"/>
      <c r="E1652" s="1"/>
      <c r="F1652" s="1"/>
      <c r="G1652" s="1"/>
      <c r="H1652" s="1"/>
      <c r="I1652" s="1"/>
      <c r="J1652" s="1"/>
      <c r="K1652" s="1"/>
      <c r="L1652" s="1"/>
      <c r="M1652" s="18"/>
      <c r="N1652" s="17"/>
      <c r="O1652" s="1"/>
      <c r="P1652" s="19"/>
    </row>
    <row r="1653" spans="1:16" ht="9.75" customHeight="1">
      <c r="A1653" s="14"/>
      <c r="B1653" s="14" t="s">
        <v>61</v>
      </c>
      <c r="C1653" s="14"/>
      <c r="D1653" s="17"/>
      <c r="E1653" s="1"/>
      <c r="F1653" s="1"/>
      <c r="G1653" s="1"/>
      <c r="H1653" s="1"/>
      <c r="I1653" s="1"/>
      <c r="J1653" s="1"/>
      <c r="K1653" s="1"/>
      <c r="L1653" s="1"/>
      <c r="M1653" s="18"/>
      <c r="N1653" s="17"/>
      <c r="O1653" s="1"/>
      <c r="P1653" s="19"/>
    </row>
    <row r="1654" spans="1:16" ht="9.75" customHeight="1">
      <c r="A1654" s="14"/>
      <c r="B1654" s="14" t="s">
        <v>61</v>
      </c>
      <c r="C1654" s="14"/>
      <c r="D1654" s="17"/>
      <c r="E1654" s="1"/>
      <c r="F1654" s="1"/>
      <c r="G1654" s="1"/>
      <c r="H1654" s="1"/>
      <c r="I1654" s="1"/>
      <c r="J1654" s="1"/>
      <c r="K1654" s="1"/>
      <c r="L1654" s="1"/>
      <c r="M1654" s="18"/>
      <c r="N1654" s="17"/>
      <c r="O1654" s="1"/>
      <c r="P1654" s="19"/>
    </row>
    <row r="1655" spans="1:16" ht="9.75" customHeight="1">
      <c r="A1655" s="14"/>
      <c r="B1655" s="14" t="s">
        <v>41</v>
      </c>
      <c r="C1655" s="14"/>
      <c r="D1655" s="17"/>
      <c r="E1655" s="1"/>
      <c r="F1655" s="1"/>
      <c r="G1655" s="1"/>
      <c r="H1655" s="1"/>
      <c r="I1655" s="1"/>
      <c r="J1655" s="1"/>
      <c r="K1655" s="1"/>
      <c r="L1655" s="1"/>
      <c r="M1655" s="18"/>
      <c r="N1655" s="17"/>
      <c r="O1655" s="1"/>
      <c r="P1655" s="19"/>
    </row>
    <row r="1656" spans="1:16" ht="9.75" customHeight="1">
      <c r="A1656" s="14"/>
      <c r="B1656" s="14" t="s">
        <v>42</v>
      </c>
      <c r="C1656" s="14"/>
      <c r="D1656" s="17"/>
      <c r="E1656" s="1"/>
      <c r="F1656" s="1"/>
      <c r="G1656" s="1"/>
      <c r="H1656" s="1"/>
      <c r="I1656" s="1"/>
      <c r="J1656" s="1"/>
      <c r="K1656" s="1"/>
      <c r="L1656" s="1"/>
      <c r="M1656" s="18"/>
      <c r="N1656" s="17"/>
      <c r="O1656" s="1"/>
      <c r="P1656" s="19"/>
    </row>
    <row r="1657" spans="1:16" ht="9.75" customHeight="1">
      <c r="A1657" s="14"/>
      <c r="B1657" s="14" t="s">
        <v>43</v>
      </c>
      <c r="C1657" s="14"/>
      <c r="D1657" s="17"/>
      <c r="E1657" s="1"/>
      <c r="F1657" s="1"/>
      <c r="G1657" s="1"/>
      <c r="H1657" s="1"/>
      <c r="I1657" s="1"/>
      <c r="J1657" s="1"/>
      <c r="K1657" s="1"/>
      <c r="L1657" s="1"/>
      <c r="M1657" s="18"/>
      <c r="N1657" s="17"/>
      <c r="O1657" s="1"/>
      <c r="P1657" s="19"/>
    </row>
    <row r="1658" spans="1:16" ht="9.75" customHeight="1">
      <c r="A1658" s="14"/>
      <c r="B1658" s="14" t="s">
        <v>44</v>
      </c>
      <c r="C1658" s="14"/>
      <c r="D1658" s="17"/>
      <c r="E1658" s="1"/>
      <c r="F1658" s="1"/>
      <c r="G1658" s="1"/>
      <c r="H1658" s="1"/>
      <c r="I1658" s="1"/>
      <c r="J1658" s="1"/>
      <c r="K1658" s="1"/>
      <c r="L1658" s="1"/>
      <c r="M1658" s="18"/>
      <c r="N1658" s="17"/>
      <c r="O1658" s="1"/>
      <c r="P1658" s="19"/>
    </row>
    <row r="1659" spans="1:16" ht="9.75" customHeight="1">
      <c r="A1659" s="20"/>
      <c r="B1659" s="21" t="s">
        <v>45</v>
      </c>
      <c r="C1659" s="21">
        <f t="shared" ref="C1659:M1659" si="333">SUM(C1643:C1658)</f>
        <v>123</v>
      </c>
      <c r="D1659" s="22">
        <f t="shared" si="333"/>
        <v>25</v>
      </c>
      <c r="E1659" s="23">
        <f t="shared" si="333"/>
        <v>0</v>
      </c>
      <c r="F1659" s="23">
        <f t="shared" si="333"/>
        <v>0</v>
      </c>
      <c r="G1659" s="23">
        <f t="shared" si="333"/>
        <v>0</v>
      </c>
      <c r="H1659" s="23">
        <f t="shared" si="333"/>
        <v>0</v>
      </c>
      <c r="I1659" s="23">
        <f t="shared" si="333"/>
        <v>0</v>
      </c>
      <c r="J1659" s="23">
        <f t="shared" si="333"/>
        <v>1</v>
      </c>
      <c r="K1659" s="23">
        <f t="shared" si="333"/>
        <v>1</v>
      </c>
      <c r="L1659" s="23">
        <f t="shared" si="333"/>
        <v>0</v>
      </c>
      <c r="M1659" s="24">
        <f t="shared" si="333"/>
        <v>0</v>
      </c>
      <c r="N1659" s="22">
        <f>MIN(D1659:M1659)</f>
        <v>0</v>
      </c>
      <c r="O1659" s="23">
        <f>C1659-N1659</f>
        <v>123</v>
      </c>
      <c r="P1659" s="25">
        <f>O1659/C1659</f>
        <v>1</v>
      </c>
    </row>
    <row r="1660" spans="1:16" ht="9.75" customHeight="1">
      <c r="A1660" s="15" t="s">
        <v>312</v>
      </c>
      <c r="B1660" s="15" t="s">
        <v>29</v>
      </c>
      <c r="C1660" s="15"/>
      <c r="D1660" s="16"/>
      <c r="E1660" s="27"/>
      <c r="F1660" s="27"/>
      <c r="G1660" s="27"/>
      <c r="H1660" s="27"/>
      <c r="I1660" s="27"/>
      <c r="J1660" s="27"/>
      <c r="K1660" s="27"/>
      <c r="L1660" s="27"/>
      <c r="M1660" s="28"/>
      <c r="N1660" s="16"/>
      <c r="O1660" s="27"/>
      <c r="P1660" s="29"/>
    </row>
    <row r="1661" spans="1:16" ht="9.75" customHeight="1">
      <c r="A1661" s="14"/>
      <c r="B1661" s="14" t="s">
        <v>31</v>
      </c>
      <c r="C1661" s="14"/>
      <c r="D1661" s="17"/>
      <c r="E1661" s="1"/>
      <c r="F1661" s="1"/>
      <c r="G1661" s="1"/>
      <c r="H1661" s="1"/>
      <c r="I1661" s="1"/>
      <c r="J1661" s="1"/>
      <c r="K1661" s="1"/>
      <c r="L1661" s="1"/>
      <c r="M1661" s="18"/>
      <c r="N1661" s="17"/>
      <c r="O1661" s="1"/>
      <c r="P1661" s="19"/>
    </row>
    <row r="1662" spans="1:16" ht="9.75" customHeight="1">
      <c r="A1662" s="14"/>
      <c r="B1662" s="14" t="s">
        <v>34</v>
      </c>
      <c r="C1662" s="14"/>
      <c r="D1662" s="17"/>
      <c r="E1662" s="1"/>
      <c r="F1662" s="1"/>
      <c r="G1662" s="1"/>
      <c r="H1662" s="1"/>
      <c r="I1662" s="1"/>
      <c r="J1662" s="1"/>
      <c r="K1662" s="1"/>
      <c r="L1662" s="1"/>
      <c r="M1662" s="18"/>
      <c r="N1662" s="17"/>
      <c r="O1662" s="1"/>
      <c r="P1662" s="19"/>
    </row>
    <row r="1663" spans="1:16" ht="9.75" customHeight="1">
      <c r="A1663" s="14"/>
      <c r="B1663" s="14" t="s">
        <v>58</v>
      </c>
      <c r="C1663" s="14"/>
      <c r="D1663" s="17"/>
      <c r="E1663" s="1"/>
      <c r="F1663" s="1"/>
      <c r="G1663" s="1"/>
      <c r="H1663" s="1"/>
      <c r="I1663" s="1"/>
      <c r="J1663" s="1"/>
      <c r="K1663" s="1"/>
      <c r="L1663" s="1"/>
      <c r="M1663" s="18"/>
      <c r="N1663" s="17"/>
      <c r="O1663" s="1"/>
      <c r="P1663" s="19"/>
    </row>
    <row r="1664" spans="1:16" ht="9.75" customHeight="1">
      <c r="A1664" s="14"/>
      <c r="B1664" s="14" t="s">
        <v>58</v>
      </c>
      <c r="C1664" s="14"/>
      <c r="D1664" s="17"/>
      <c r="E1664" s="1"/>
      <c r="F1664" s="1"/>
      <c r="G1664" s="1"/>
      <c r="H1664" s="1"/>
      <c r="I1664" s="1"/>
      <c r="J1664" s="1"/>
      <c r="K1664" s="1"/>
      <c r="L1664" s="1"/>
      <c r="M1664" s="18"/>
      <c r="N1664" s="17"/>
      <c r="O1664" s="1"/>
      <c r="P1664" s="19"/>
    </row>
    <row r="1665" spans="1:16" ht="9.75" customHeight="1">
      <c r="A1665" s="14"/>
      <c r="B1665" s="14" t="s">
        <v>39</v>
      </c>
      <c r="C1665" s="14"/>
      <c r="D1665" s="17"/>
      <c r="E1665" s="1"/>
      <c r="F1665" s="1"/>
      <c r="G1665" s="1"/>
      <c r="H1665" s="1"/>
      <c r="I1665" s="1"/>
      <c r="J1665" s="1"/>
      <c r="K1665" s="1"/>
      <c r="L1665" s="1"/>
      <c r="M1665" s="18"/>
      <c r="N1665" s="17"/>
      <c r="O1665" s="1"/>
      <c r="P1665" s="19"/>
    </row>
    <row r="1666" spans="1:16" ht="9.75" customHeight="1">
      <c r="A1666" s="14"/>
      <c r="B1666" s="14" t="s">
        <v>61</v>
      </c>
      <c r="C1666" s="14"/>
      <c r="D1666" s="17"/>
      <c r="E1666" s="1"/>
      <c r="F1666" s="1"/>
      <c r="G1666" s="1"/>
      <c r="H1666" s="1"/>
      <c r="I1666" s="1"/>
      <c r="J1666" s="1"/>
      <c r="K1666" s="1"/>
      <c r="L1666" s="1"/>
      <c r="M1666" s="18"/>
      <c r="N1666" s="17"/>
      <c r="O1666" s="1"/>
      <c r="P1666" s="19"/>
    </row>
    <row r="1667" spans="1:16" ht="9.75" customHeight="1">
      <c r="A1667" s="14"/>
      <c r="B1667" s="14" t="s">
        <v>61</v>
      </c>
      <c r="C1667" s="14"/>
      <c r="D1667" s="17"/>
      <c r="E1667" s="1"/>
      <c r="F1667" s="1"/>
      <c r="G1667" s="1"/>
      <c r="H1667" s="1"/>
      <c r="I1667" s="1"/>
      <c r="J1667" s="1"/>
      <c r="K1667" s="1"/>
      <c r="L1667" s="1"/>
      <c r="M1667" s="18"/>
      <c r="N1667" s="17"/>
      <c r="O1667" s="1"/>
      <c r="P1667" s="19"/>
    </row>
    <row r="1668" spans="1:16" ht="9.75" customHeight="1">
      <c r="A1668" s="14"/>
      <c r="B1668" s="14" t="s">
        <v>61</v>
      </c>
      <c r="C1668" s="14"/>
      <c r="D1668" s="17"/>
      <c r="E1668" s="1"/>
      <c r="F1668" s="1"/>
      <c r="G1668" s="1"/>
      <c r="H1668" s="1"/>
      <c r="I1668" s="1"/>
      <c r="J1668" s="1"/>
      <c r="K1668" s="1"/>
      <c r="L1668" s="1"/>
      <c r="M1668" s="18"/>
      <c r="N1668" s="17"/>
      <c r="O1668" s="1"/>
      <c r="P1668" s="19"/>
    </row>
    <row r="1669" spans="1:16" ht="9.75" customHeight="1">
      <c r="A1669" s="14"/>
      <c r="B1669" s="14" t="s">
        <v>61</v>
      </c>
      <c r="C1669" s="14"/>
      <c r="D1669" s="17"/>
      <c r="E1669" s="1"/>
      <c r="F1669" s="1"/>
      <c r="G1669" s="1"/>
      <c r="H1669" s="1"/>
      <c r="I1669" s="1"/>
      <c r="J1669" s="1"/>
      <c r="K1669" s="1"/>
      <c r="L1669" s="1"/>
      <c r="M1669" s="18"/>
      <c r="N1669" s="17"/>
      <c r="O1669" s="1"/>
      <c r="P1669" s="19"/>
    </row>
    <row r="1670" spans="1:16" ht="9.75" customHeight="1">
      <c r="A1670" s="14"/>
      <c r="B1670" s="14" t="s">
        <v>61</v>
      </c>
      <c r="C1670" s="14"/>
      <c r="D1670" s="17"/>
      <c r="E1670" s="1"/>
      <c r="F1670" s="1"/>
      <c r="G1670" s="1"/>
      <c r="H1670" s="1"/>
      <c r="I1670" s="1"/>
      <c r="J1670" s="1"/>
      <c r="K1670" s="1"/>
      <c r="L1670" s="1"/>
      <c r="M1670" s="18"/>
      <c r="N1670" s="17"/>
      <c r="O1670" s="1"/>
      <c r="P1670" s="19"/>
    </row>
    <row r="1671" spans="1:16" ht="9.75" customHeight="1">
      <c r="A1671" s="14"/>
      <c r="B1671" s="14" t="s">
        <v>61</v>
      </c>
      <c r="C1671" s="14"/>
      <c r="D1671" s="17"/>
      <c r="E1671" s="1"/>
      <c r="F1671" s="1"/>
      <c r="G1671" s="1"/>
      <c r="H1671" s="1"/>
      <c r="I1671" s="1"/>
      <c r="J1671" s="1"/>
      <c r="K1671" s="1"/>
      <c r="L1671" s="1"/>
      <c r="M1671" s="18"/>
      <c r="N1671" s="17"/>
      <c r="O1671" s="1"/>
      <c r="P1671" s="19"/>
    </row>
    <row r="1672" spans="1:16" ht="9.75" customHeight="1">
      <c r="A1672" s="14"/>
      <c r="B1672" s="14" t="s">
        <v>41</v>
      </c>
      <c r="C1672" s="14">
        <v>5</v>
      </c>
      <c r="D1672" s="31">
        <v>4</v>
      </c>
      <c r="E1672" s="32">
        <v>4</v>
      </c>
      <c r="F1672" s="32">
        <v>3</v>
      </c>
      <c r="G1672" s="32">
        <v>0</v>
      </c>
      <c r="H1672" s="32">
        <v>0</v>
      </c>
      <c r="I1672" s="32">
        <v>0</v>
      </c>
      <c r="J1672" s="32">
        <v>0</v>
      </c>
      <c r="K1672" s="32">
        <v>0</v>
      </c>
      <c r="L1672" s="32">
        <v>0</v>
      </c>
      <c r="M1672" s="33">
        <v>2</v>
      </c>
      <c r="N1672" s="17">
        <f>MIN(D1672:M1672)</f>
        <v>0</v>
      </c>
      <c r="O1672" s="1">
        <f>C1672-N1672</f>
        <v>5</v>
      </c>
      <c r="P1672" s="19">
        <f>O1672/C1672</f>
        <v>1</v>
      </c>
    </row>
    <row r="1673" spans="1:16" ht="9.75" customHeight="1">
      <c r="A1673" s="14"/>
      <c r="B1673" s="14" t="s">
        <v>42</v>
      </c>
      <c r="C1673" s="14"/>
      <c r="D1673" s="17"/>
      <c r="E1673" s="1"/>
      <c r="F1673" s="1"/>
      <c r="G1673" s="1"/>
      <c r="H1673" s="1"/>
      <c r="I1673" s="1"/>
      <c r="J1673" s="1"/>
      <c r="K1673" s="1"/>
      <c r="L1673" s="1"/>
      <c r="M1673" s="18"/>
      <c r="N1673" s="17"/>
      <c r="O1673" s="1"/>
      <c r="P1673" s="19"/>
    </row>
    <row r="1674" spans="1:16" ht="9.75" customHeight="1">
      <c r="A1674" s="14"/>
      <c r="B1674" s="14" t="s">
        <v>43</v>
      </c>
      <c r="C1674" s="14">
        <v>6</v>
      </c>
      <c r="D1674" s="31">
        <v>1</v>
      </c>
      <c r="E1674" s="32">
        <v>2</v>
      </c>
      <c r="F1674" s="32">
        <v>2</v>
      </c>
      <c r="G1674" s="32">
        <v>2</v>
      </c>
      <c r="H1674" s="32">
        <v>2</v>
      </c>
      <c r="I1674" s="32">
        <v>2</v>
      </c>
      <c r="J1674" s="32">
        <v>0</v>
      </c>
      <c r="K1674" s="32">
        <v>0</v>
      </c>
      <c r="L1674" s="32">
        <v>0</v>
      </c>
      <c r="M1674" s="33">
        <v>0</v>
      </c>
      <c r="N1674" s="17">
        <f>MIN(D1674:M1674)</f>
        <v>0</v>
      </c>
      <c r="O1674" s="1">
        <f>C1674-N1674</f>
        <v>6</v>
      </c>
      <c r="P1674" s="19">
        <f>O1674/C1674</f>
        <v>1</v>
      </c>
    </row>
    <row r="1675" spans="1:16" ht="9.75" customHeight="1">
      <c r="A1675" s="14"/>
      <c r="B1675" s="14" t="s">
        <v>44</v>
      </c>
      <c r="C1675" s="14"/>
      <c r="D1675" s="17"/>
      <c r="E1675" s="1"/>
      <c r="F1675" s="1"/>
      <c r="G1675" s="1"/>
      <c r="H1675" s="1"/>
      <c r="I1675" s="1"/>
      <c r="J1675" s="1"/>
      <c r="K1675" s="1"/>
      <c r="L1675" s="1"/>
      <c r="M1675" s="18"/>
      <c r="N1675" s="17"/>
      <c r="O1675" s="1"/>
      <c r="P1675" s="19"/>
    </row>
    <row r="1676" spans="1:16" ht="9.75" customHeight="1">
      <c r="A1676" s="20"/>
      <c r="B1676" s="21" t="s">
        <v>45</v>
      </c>
      <c r="C1676" s="21">
        <f t="shared" ref="C1676:M1676" si="334">SUM(C1660:C1675)</f>
        <v>11</v>
      </c>
      <c r="D1676" s="22">
        <f t="shared" si="334"/>
        <v>5</v>
      </c>
      <c r="E1676" s="23">
        <f t="shared" si="334"/>
        <v>6</v>
      </c>
      <c r="F1676" s="23">
        <f t="shared" si="334"/>
        <v>5</v>
      </c>
      <c r="G1676" s="23">
        <f t="shared" si="334"/>
        <v>2</v>
      </c>
      <c r="H1676" s="23">
        <f t="shared" si="334"/>
        <v>2</v>
      </c>
      <c r="I1676" s="23">
        <f t="shared" si="334"/>
        <v>2</v>
      </c>
      <c r="J1676" s="23">
        <f t="shared" si="334"/>
        <v>0</v>
      </c>
      <c r="K1676" s="23">
        <f t="shared" si="334"/>
        <v>0</v>
      </c>
      <c r="L1676" s="23">
        <f t="shared" si="334"/>
        <v>0</v>
      </c>
      <c r="M1676" s="24">
        <f t="shared" si="334"/>
        <v>2</v>
      </c>
      <c r="N1676" s="22">
        <f t="shared" ref="N1676:N1678" si="335">MIN(D1676:M1676)</f>
        <v>0</v>
      </c>
      <c r="O1676" s="23">
        <f t="shared" ref="O1676:O1678" si="336">C1676-N1676</f>
        <v>11</v>
      </c>
      <c r="P1676" s="25">
        <f t="shared" ref="P1676:P1678" si="337">O1676/C1676</f>
        <v>1</v>
      </c>
    </row>
    <row r="1677" spans="1:16" ht="9.75" customHeight="1">
      <c r="A1677" s="15" t="s">
        <v>160</v>
      </c>
      <c r="B1677" s="15" t="s">
        <v>29</v>
      </c>
      <c r="C1677" s="15">
        <v>143</v>
      </c>
      <c r="D1677" s="69">
        <v>119</v>
      </c>
      <c r="E1677" s="70">
        <v>62</v>
      </c>
      <c r="F1677" s="70">
        <v>17</v>
      </c>
      <c r="G1677" s="70">
        <v>0</v>
      </c>
      <c r="H1677" s="70">
        <v>3</v>
      </c>
      <c r="I1677" s="70">
        <v>12</v>
      </c>
      <c r="J1677" s="70">
        <v>7</v>
      </c>
      <c r="K1677" s="70">
        <v>12</v>
      </c>
      <c r="L1677" s="70">
        <v>16</v>
      </c>
      <c r="M1677" s="71">
        <v>35</v>
      </c>
      <c r="N1677" s="16">
        <f t="shared" si="335"/>
        <v>0</v>
      </c>
      <c r="O1677" s="27">
        <f t="shared" si="336"/>
        <v>143</v>
      </c>
      <c r="P1677" s="29">
        <f t="shared" si="337"/>
        <v>1</v>
      </c>
    </row>
    <row r="1678" spans="1:16" ht="9.75" customHeight="1">
      <c r="A1678" s="14"/>
      <c r="B1678" s="14" t="s">
        <v>31</v>
      </c>
      <c r="C1678" s="14">
        <v>185</v>
      </c>
      <c r="D1678" s="31">
        <v>65</v>
      </c>
      <c r="E1678" s="32">
        <v>0</v>
      </c>
      <c r="F1678" s="32">
        <v>0</v>
      </c>
      <c r="G1678" s="32">
        <v>0</v>
      </c>
      <c r="H1678" s="32">
        <v>1</v>
      </c>
      <c r="I1678" s="32">
        <v>0</v>
      </c>
      <c r="J1678" s="32">
        <v>0</v>
      </c>
      <c r="K1678" s="32">
        <v>3</v>
      </c>
      <c r="L1678" s="32">
        <v>12</v>
      </c>
      <c r="M1678" s="33">
        <v>76</v>
      </c>
      <c r="N1678" s="17">
        <f t="shared" si="335"/>
        <v>0</v>
      </c>
      <c r="O1678" s="1">
        <f t="shared" si="336"/>
        <v>185</v>
      </c>
      <c r="P1678" s="19">
        <f t="shared" si="337"/>
        <v>1</v>
      </c>
    </row>
    <row r="1679" spans="1:16" ht="9.75" customHeight="1">
      <c r="A1679" s="14"/>
      <c r="B1679" s="14" t="s">
        <v>34</v>
      </c>
      <c r="C1679" s="14"/>
      <c r="D1679" s="17"/>
      <c r="E1679" s="1"/>
      <c r="F1679" s="1"/>
      <c r="G1679" s="1"/>
      <c r="H1679" s="1"/>
      <c r="I1679" s="1"/>
      <c r="J1679" s="1"/>
      <c r="K1679" s="1"/>
      <c r="L1679" s="1"/>
      <c r="M1679" s="18"/>
      <c r="N1679" s="17"/>
      <c r="O1679" s="1"/>
      <c r="P1679" s="19"/>
    </row>
    <row r="1680" spans="1:16" ht="9.75" customHeight="1">
      <c r="A1680" s="14"/>
      <c r="B1680" s="14" t="s">
        <v>190</v>
      </c>
      <c r="C1680" s="14">
        <v>12</v>
      </c>
      <c r="D1680" s="31">
        <v>0</v>
      </c>
      <c r="E1680" s="32">
        <v>0</v>
      </c>
      <c r="F1680" s="32">
        <v>0</v>
      </c>
      <c r="G1680" s="32">
        <v>0</v>
      </c>
      <c r="H1680" s="32">
        <v>1</v>
      </c>
      <c r="I1680" s="32">
        <v>0</v>
      </c>
      <c r="J1680" s="32">
        <v>2</v>
      </c>
      <c r="K1680" s="32">
        <v>3</v>
      </c>
      <c r="L1680" s="32">
        <v>2</v>
      </c>
      <c r="M1680" s="33">
        <v>2</v>
      </c>
      <c r="N1680" s="17">
        <f>MIN(D1680:M1680)</f>
        <v>0</v>
      </c>
      <c r="O1680" s="1">
        <f>C1680-N1680</f>
        <v>12</v>
      </c>
      <c r="P1680" s="19">
        <f>O1680/C1680</f>
        <v>1</v>
      </c>
    </row>
    <row r="1681" spans="1:16" ht="9.75" customHeight="1">
      <c r="A1681" s="14"/>
      <c r="B1681" s="14" t="s">
        <v>58</v>
      </c>
      <c r="C1681" s="14"/>
      <c r="D1681" s="17"/>
      <c r="E1681" s="1"/>
      <c r="F1681" s="1"/>
      <c r="G1681" s="1"/>
      <c r="H1681" s="1"/>
      <c r="I1681" s="1"/>
      <c r="J1681" s="1"/>
      <c r="K1681" s="1"/>
      <c r="L1681" s="1"/>
      <c r="M1681" s="18"/>
      <c r="N1681" s="17"/>
      <c r="O1681" s="1"/>
      <c r="P1681" s="19"/>
    </row>
    <row r="1682" spans="1:16" ht="9.75" customHeight="1">
      <c r="A1682" s="14"/>
      <c r="B1682" s="14" t="s">
        <v>39</v>
      </c>
      <c r="C1682" s="14">
        <v>11</v>
      </c>
      <c r="D1682" s="31">
        <f>$C$1682-4</f>
        <v>7</v>
      </c>
      <c r="E1682" s="32">
        <f>$C$1682-3</f>
        <v>8</v>
      </c>
      <c r="F1682" s="32">
        <f t="shared" ref="F1682:I1682" si="338">$C$1682-4</f>
        <v>7</v>
      </c>
      <c r="G1682" s="32">
        <f t="shared" si="338"/>
        <v>7</v>
      </c>
      <c r="H1682" s="32">
        <f t="shared" si="338"/>
        <v>7</v>
      </c>
      <c r="I1682" s="32">
        <f t="shared" si="338"/>
        <v>7</v>
      </c>
      <c r="J1682" s="32">
        <f t="shared" ref="J1682:K1682" si="339">$C$1682-5</f>
        <v>6</v>
      </c>
      <c r="K1682" s="32">
        <f t="shared" si="339"/>
        <v>6</v>
      </c>
      <c r="L1682" s="32">
        <f>$C$1682-3</f>
        <v>8</v>
      </c>
      <c r="M1682" s="33">
        <f>C1682-3</f>
        <v>8</v>
      </c>
      <c r="N1682" s="17">
        <f>MIN(D1682:M1682)</f>
        <v>6</v>
      </c>
      <c r="O1682" s="1">
        <f>C1682-N1682</f>
        <v>5</v>
      </c>
      <c r="P1682" s="19">
        <f>O1682/C1682</f>
        <v>0.45454545454545453</v>
      </c>
    </row>
    <row r="1683" spans="1:16" ht="9.75" customHeight="1">
      <c r="A1683" s="14"/>
      <c r="B1683" s="14" t="s">
        <v>61</v>
      </c>
      <c r="C1683" s="14"/>
      <c r="D1683" s="17"/>
      <c r="E1683" s="1"/>
      <c r="F1683" s="1"/>
      <c r="G1683" s="1"/>
      <c r="H1683" s="1"/>
      <c r="I1683" s="1"/>
      <c r="J1683" s="1"/>
      <c r="K1683" s="1"/>
      <c r="L1683" s="1"/>
      <c r="M1683" s="18"/>
      <c r="N1683" s="17"/>
      <c r="O1683" s="1"/>
      <c r="P1683" s="19"/>
    </row>
    <row r="1684" spans="1:16" ht="9.75" customHeight="1">
      <c r="A1684" s="14"/>
      <c r="B1684" s="14" t="s">
        <v>61</v>
      </c>
      <c r="C1684" s="14"/>
      <c r="D1684" s="17"/>
      <c r="E1684" s="1"/>
      <c r="F1684" s="1"/>
      <c r="G1684" s="1"/>
      <c r="H1684" s="1"/>
      <c r="I1684" s="1"/>
      <c r="J1684" s="1"/>
      <c r="K1684" s="1"/>
      <c r="L1684" s="1"/>
      <c r="M1684" s="18"/>
      <c r="N1684" s="17"/>
      <c r="O1684" s="1"/>
      <c r="P1684" s="19"/>
    </row>
    <row r="1685" spans="1:16" ht="9.75" customHeight="1">
      <c r="A1685" s="14"/>
      <c r="B1685" s="14" t="s">
        <v>61</v>
      </c>
      <c r="C1685" s="14"/>
      <c r="D1685" s="17"/>
      <c r="E1685" s="1"/>
      <c r="F1685" s="1"/>
      <c r="G1685" s="1"/>
      <c r="H1685" s="1"/>
      <c r="I1685" s="1"/>
      <c r="J1685" s="1"/>
      <c r="K1685" s="1"/>
      <c r="L1685" s="1"/>
      <c r="M1685" s="18"/>
      <c r="N1685" s="17"/>
      <c r="O1685" s="1"/>
      <c r="P1685" s="19"/>
    </row>
    <row r="1686" spans="1:16" ht="9.75" customHeight="1">
      <c r="A1686" s="14"/>
      <c r="B1686" s="14" t="s">
        <v>61</v>
      </c>
      <c r="C1686" s="14"/>
      <c r="D1686" s="17"/>
      <c r="E1686" s="1"/>
      <c r="F1686" s="1"/>
      <c r="G1686" s="1"/>
      <c r="H1686" s="1"/>
      <c r="I1686" s="1"/>
      <c r="J1686" s="1"/>
      <c r="K1686" s="1"/>
      <c r="L1686" s="1"/>
      <c r="M1686" s="18"/>
      <c r="N1686" s="17"/>
      <c r="O1686" s="1"/>
      <c r="P1686" s="19"/>
    </row>
    <row r="1687" spans="1:16" ht="9.75" customHeight="1">
      <c r="A1687" s="14"/>
      <c r="B1687" s="14" t="s">
        <v>61</v>
      </c>
      <c r="C1687" s="14"/>
      <c r="D1687" s="17"/>
      <c r="E1687" s="1"/>
      <c r="F1687" s="1"/>
      <c r="G1687" s="1"/>
      <c r="H1687" s="1"/>
      <c r="I1687" s="1"/>
      <c r="J1687" s="1"/>
      <c r="K1687" s="1"/>
      <c r="L1687" s="1"/>
      <c r="M1687" s="18"/>
      <c r="N1687" s="17"/>
      <c r="O1687" s="1"/>
      <c r="P1687" s="19"/>
    </row>
    <row r="1688" spans="1:16" ht="9.75" customHeight="1">
      <c r="A1688" s="14"/>
      <c r="B1688" s="14" t="s">
        <v>61</v>
      </c>
      <c r="C1688" s="14"/>
      <c r="D1688" s="17"/>
      <c r="E1688" s="1"/>
      <c r="F1688" s="1"/>
      <c r="G1688" s="1"/>
      <c r="H1688" s="1"/>
      <c r="I1688" s="1"/>
      <c r="J1688" s="1"/>
      <c r="K1688" s="1"/>
      <c r="L1688" s="1"/>
      <c r="M1688" s="18"/>
      <c r="N1688" s="17"/>
      <c r="O1688" s="1"/>
      <c r="P1688" s="19"/>
    </row>
    <row r="1689" spans="1:16" ht="9.75" customHeight="1">
      <c r="A1689" s="14"/>
      <c r="B1689" s="14" t="s">
        <v>41</v>
      </c>
      <c r="C1689" s="14"/>
      <c r="D1689" s="17"/>
      <c r="E1689" s="1"/>
      <c r="F1689" s="1"/>
      <c r="G1689" s="1"/>
      <c r="H1689" s="1"/>
      <c r="I1689" s="1"/>
      <c r="J1689" s="1"/>
      <c r="K1689" s="1"/>
      <c r="L1689" s="1"/>
      <c r="M1689" s="18"/>
      <c r="N1689" s="17"/>
      <c r="O1689" s="1"/>
      <c r="P1689" s="19"/>
    </row>
    <row r="1690" spans="1:16" ht="9.75" customHeight="1">
      <c r="A1690" s="14"/>
      <c r="B1690" s="14" t="s">
        <v>42</v>
      </c>
      <c r="C1690" s="14"/>
      <c r="D1690" s="17"/>
      <c r="E1690" s="1"/>
      <c r="F1690" s="1"/>
      <c r="G1690" s="1"/>
      <c r="H1690" s="1"/>
      <c r="I1690" s="1"/>
      <c r="J1690" s="1"/>
      <c r="K1690" s="1"/>
      <c r="L1690" s="1"/>
      <c r="M1690" s="18"/>
      <c r="N1690" s="17"/>
      <c r="O1690" s="1"/>
      <c r="P1690" s="19"/>
    </row>
    <row r="1691" spans="1:16" ht="9.75" customHeight="1">
      <c r="A1691" s="14"/>
      <c r="B1691" s="14" t="s">
        <v>43</v>
      </c>
      <c r="C1691" s="14"/>
      <c r="D1691" s="17"/>
      <c r="E1691" s="1"/>
      <c r="F1691" s="1"/>
      <c r="G1691" s="1"/>
      <c r="H1691" s="1"/>
      <c r="I1691" s="1"/>
      <c r="J1691" s="1"/>
      <c r="K1691" s="1"/>
      <c r="L1691" s="1"/>
      <c r="M1691" s="18"/>
      <c r="N1691" s="17"/>
      <c r="O1691" s="1"/>
      <c r="P1691" s="19"/>
    </row>
    <row r="1692" spans="1:16" ht="9.75" customHeight="1">
      <c r="A1692" s="14"/>
      <c r="B1692" s="14" t="s">
        <v>44</v>
      </c>
      <c r="C1692" s="14">
        <v>4</v>
      </c>
      <c r="D1692" s="31">
        <v>0</v>
      </c>
      <c r="E1692" s="32">
        <v>2</v>
      </c>
      <c r="F1692" s="32">
        <v>2</v>
      </c>
      <c r="G1692" s="32">
        <v>1</v>
      </c>
      <c r="H1692" s="32">
        <v>0</v>
      </c>
      <c r="I1692" s="32">
        <v>0</v>
      </c>
      <c r="J1692" s="32">
        <v>0</v>
      </c>
      <c r="K1692" s="32">
        <v>3</v>
      </c>
      <c r="L1692" s="32">
        <v>1</v>
      </c>
      <c r="M1692" s="33">
        <v>1</v>
      </c>
      <c r="N1692" s="17">
        <f t="shared" ref="N1692:N1694" si="340">MIN(D1692:M1692)</f>
        <v>0</v>
      </c>
      <c r="O1692" s="1">
        <f t="shared" ref="O1692:O1694" si="341">C1692-N1692</f>
        <v>4</v>
      </c>
      <c r="P1692" s="19">
        <f t="shared" ref="P1692:P1694" si="342">O1692/C1692</f>
        <v>1</v>
      </c>
    </row>
    <row r="1693" spans="1:16" ht="9.75" customHeight="1">
      <c r="A1693" s="20"/>
      <c r="B1693" s="21" t="s">
        <v>45</v>
      </c>
      <c r="C1693" s="21">
        <f t="shared" ref="C1693:M1693" si="343">SUM(C1677:C1692)</f>
        <v>355</v>
      </c>
      <c r="D1693" s="22">
        <f t="shared" si="343"/>
        <v>191</v>
      </c>
      <c r="E1693" s="23">
        <f t="shared" si="343"/>
        <v>72</v>
      </c>
      <c r="F1693" s="23">
        <f t="shared" si="343"/>
        <v>26</v>
      </c>
      <c r="G1693" s="23">
        <f t="shared" si="343"/>
        <v>8</v>
      </c>
      <c r="H1693" s="23">
        <f t="shared" si="343"/>
        <v>12</v>
      </c>
      <c r="I1693" s="23">
        <f t="shared" si="343"/>
        <v>19</v>
      </c>
      <c r="J1693" s="23">
        <f t="shared" si="343"/>
        <v>15</v>
      </c>
      <c r="K1693" s="23">
        <f t="shared" si="343"/>
        <v>27</v>
      </c>
      <c r="L1693" s="23">
        <f t="shared" si="343"/>
        <v>39</v>
      </c>
      <c r="M1693" s="24">
        <f t="shared" si="343"/>
        <v>122</v>
      </c>
      <c r="N1693" s="22">
        <f t="shared" si="340"/>
        <v>8</v>
      </c>
      <c r="O1693" s="23">
        <f t="shared" si="341"/>
        <v>347</v>
      </c>
      <c r="P1693" s="25">
        <f t="shared" si="342"/>
        <v>0.9774647887323944</v>
      </c>
    </row>
    <row r="1694" spans="1:16" ht="9.75" customHeight="1">
      <c r="A1694" s="15" t="s">
        <v>159</v>
      </c>
      <c r="B1694" s="15" t="s">
        <v>29</v>
      </c>
      <c r="C1694" s="15">
        <v>5</v>
      </c>
      <c r="D1694" s="69">
        <v>0</v>
      </c>
      <c r="E1694" s="70">
        <v>0</v>
      </c>
      <c r="F1694" s="70">
        <v>0</v>
      </c>
      <c r="G1694" s="70">
        <v>0</v>
      </c>
      <c r="H1694" s="70">
        <v>0</v>
      </c>
      <c r="I1694" s="70">
        <v>0</v>
      </c>
      <c r="J1694" s="70">
        <v>1</v>
      </c>
      <c r="K1694" s="70">
        <v>0</v>
      </c>
      <c r="L1694" s="70">
        <v>0</v>
      </c>
      <c r="M1694" s="71">
        <v>0</v>
      </c>
      <c r="N1694" s="16">
        <f t="shared" si="340"/>
        <v>0</v>
      </c>
      <c r="O1694" s="27">
        <f t="shared" si="341"/>
        <v>5</v>
      </c>
      <c r="P1694" s="29">
        <f t="shared" si="342"/>
        <v>1</v>
      </c>
    </row>
    <row r="1695" spans="1:16" ht="9.75" customHeight="1">
      <c r="A1695" s="14"/>
      <c r="B1695" s="14" t="s">
        <v>31</v>
      </c>
      <c r="C1695" s="14"/>
      <c r="D1695" s="17"/>
      <c r="E1695" s="1"/>
      <c r="F1695" s="1"/>
      <c r="G1695" s="1"/>
      <c r="H1695" s="1"/>
      <c r="I1695" s="1"/>
      <c r="J1695" s="1"/>
      <c r="K1695" s="1"/>
      <c r="L1695" s="1"/>
      <c r="M1695" s="18"/>
      <c r="N1695" s="17"/>
      <c r="O1695" s="1"/>
      <c r="P1695" s="19"/>
    </row>
    <row r="1696" spans="1:16" ht="9.75" customHeight="1">
      <c r="A1696" s="14"/>
      <c r="B1696" s="14" t="s">
        <v>34</v>
      </c>
      <c r="C1696" s="14"/>
      <c r="D1696" s="17"/>
      <c r="E1696" s="1"/>
      <c r="F1696" s="1"/>
      <c r="G1696" s="1"/>
      <c r="H1696" s="1"/>
      <c r="I1696" s="1"/>
      <c r="J1696" s="1"/>
      <c r="K1696" s="1"/>
      <c r="L1696" s="1"/>
      <c r="M1696" s="18"/>
      <c r="N1696" s="17"/>
      <c r="O1696" s="1"/>
      <c r="P1696" s="19"/>
    </row>
    <row r="1697" spans="1:16" ht="9.75" customHeight="1">
      <c r="A1697" s="14"/>
      <c r="B1697" s="30" t="s">
        <v>564</v>
      </c>
      <c r="C1697" s="14">
        <v>4</v>
      </c>
      <c r="D1697" s="31">
        <v>0</v>
      </c>
      <c r="E1697" s="32">
        <v>0</v>
      </c>
      <c r="F1697" s="32">
        <v>0</v>
      </c>
      <c r="G1697" s="32">
        <v>0</v>
      </c>
      <c r="H1697" s="32">
        <v>0</v>
      </c>
      <c r="I1697" s="32">
        <v>0</v>
      </c>
      <c r="J1697" s="32">
        <v>0</v>
      </c>
      <c r="K1697" s="32">
        <v>0</v>
      </c>
      <c r="L1697" s="32">
        <v>0</v>
      </c>
      <c r="M1697" s="33">
        <v>0</v>
      </c>
      <c r="N1697" s="17">
        <f>MIN(D1697:M1697)</f>
        <v>0</v>
      </c>
      <c r="O1697" s="1">
        <f>C1697-N1697</f>
        <v>4</v>
      </c>
      <c r="P1697" s="19">
        <f>O1697/C1697</f>
        <v>1</v>
      </c>
    </row>
    <row r="1698" spans="1:16" ht="9.75" customHeight="1">
      <c r="A1698" s="14"/>
      <c r="B1698" s="14" t="s">
        <v>58</v>
      </c>
      <c r="C1698" s="14"/>
      <c r="D1698" s="17"/>
      <c r="E1698" s="1"/>
      <c r="F1698" s="1"/>
      <c r="G1698" s="1"/>
      <c r="H1698" s="1"/>
      <c r="I1698" s="1"/>
      <c r="J1698" s="1"/>
      <c r="K1698" s="1"/>
      <c r="L1698" s="1"/>
      <c r="M1698" s="18"/>
      <c r="N1698" s="17"/>
      <c r="O1698" s="1"/>
      <c r="P1698" s="19"/>
    </row>
    <row r="1699" spans="1:16" ht="9.75" customHeight="1">
      <c r="A1699" s="14"/>
      <c r="B1699" s="14" t="s">
        <v>39</v>
      </c>
      <c r="C1699" s="17">
        <v>31</v>
      </c>
      <c r="D1699" s="31">
        <f>$C$1699-1</f>
        <v>30</v>
      </c>
      <c r="E1699" s="32">
        <f>$C$1699-5</f>
        <v>26</v>
      </c>
      <c r="F1699" s="32">
        <f>$C$1699-6</f>
        <v>25</v>
      </c>
      <c r="G1699" s="32">
        <f>$C$1699-9</f>
        <v>22</v>
      </c>
      <c r="H1699" s="32">
        <f>$C$1699-10</f>
        <v>21</v>
      </c>
      <c r="I1699" s="32">
        <f>$C$1699-9</f>
        <v>22</v>
      </c>
      <c r="J1699" s="32">
        <f>$C$1699-5</f>
        <v>26</v>
      </c>
      <c r="K1699" s="32">
        <f>$C$1699-3</f>
        <v>28</v>
      </c>
      <c r="L1699" s="32">
        <f>$C$1699-9</f>
        <v>22</v>
      </c>
      <c r="M1699" s="33">
        <f>$C$1699-10</f>
        <v>21</v>
      </c>
      <c r="N1699" s="1">
        <f>MIN(D1699:M1699)</f>
        <v>21</v>
      </c>
      <c r="O1699" s="1">
        <f>C1699-N1699</f>
        <v>10</v>
      </c>
      <c r="P1699" s="19">
        <f>O1699/C1699</f>
        <v>0.32258064516129031</v>
      </c>
    </row>
    <row r="1700" spans="1:16" ht="9.75" customHeight="1">
      <c r="A1700" s="14"/>
      <c r="B1700" s="14" t="s">
        <v>61</v>
      </c>
      <c r="C1700" s="14"/>
      <c r="D1700" s="17"/>
      <c r="E1700" s="1"/>
      <c r="F1700" s="1"/>
      <c r="G1700" s="1"/>
      <c r="H1700" s="1"/>
      <c r="I1700" s="1"/>
      <c r="J1700" s="1"/>
      <c r="K1700" s="1"/>
      <c r="L1700" s="1"/>
      <c r="M1700" s="18"/>
      <c r="N1700" s="17"/>
      <c r="O1700" s="1"/>
      <c r="P1700" s="19"/>
    </row>
    <row r="1701" spans="1:16" ht="9.75" customHeight="1">
      <c r="A1701" s="14"/>
      <c r="B1701" s="14" t="s">
        <v>61</v>
      </c>
      <c r="C1701" s="14"/>
      <c r="D1701" s="17"/>
      <c r="E1701" s="1"/>
      <c r="F1701" s="1"/>
      <c r="G1701" s="1"/>
      <c r="H1701" s="1"/>
      <c r="I1701" s="1"/>
      <c r="J1701" s="1"/>
      <c r="K1701" s="1"/>
      <c r="L1701" s="1"/>
      <c r="M1701" s="18"/>
      <c r="N1701" s="17"/>
      <c r="O1701" s="1"/>
      <c r="P1701" s="19"/>
    </row>
    <row r="1702" spans="1:16" ht="9.75" customHeight="1">
      <c r="A1702" s="14"/>
      <c r="B1702" s="14" t="s">
        <v>61</v>
      </c>
      <c r="C1702" s="14"/>
      <c r="D1702" s="17"/>
      <c r="E1702" s="1"/>
      <c r="F1702" s="1"/>
      <c r="G1702" s="1"/>
      <c r="H1702" s="1"/>
      <c r="I1702" s="1"/>
      <c r="J1702" s="1"/>
      <c r="K1702" s="1"/>
      <c r="L1702" s="1"/>
      <c r="M1702" s="18"/>
      <c r="N1702" s="17"/>
      <c r="O1702" s="1"/>
      <c r="P1702" s="19"/>
    </row>
    <row r="1703" spans="1:16" ht="9.75" customHeight="1">
      <c r="A1703" s="14"/>
      <c r="B1703" s="14" t="s">
        <v>61</v>
      </c>
      <c r="C1703" s="14"/>
      <c r="D1703" s="17"/>
      <c r="E1703" s="1"/>
      <c r="F1703" s="1"/>
      <c r="G1703" s="1"/>
      <c r="H1703" s="1"/>
      <c r="I1703" s="1"/>
      <c r="J1703" s="1"/>
      <c r="K1703" s="1"/>
      <c r="L1703" s="1"/>
      <c r="M1703" s="18"/>
      <c r="N1703" s="17"/>
      <c r="O1703" s="1"/>
      <c r="P1703" s="19"/>
    </row>
    <row r="1704" spans="1:16" ht="9.75" customHeight="1">
      <c r="A1704" s="14"/>
      <c r="B1704" s="14" t="s">
        <v>61</v>
      </c>
      <c r="C1704" s="14"/>
      <c r="D1704" s="17"/>
      <c r="E1704" s="1"/>
      <c r="F1704" s="1"/>
      <c r="G1704" s="1"/>
      <c r="H1704" s="1"/>
      <c r="I1704" s="1"/>
      <c r="J1704" s="1"/>
      <c r="K1704" s="1"/>
      <c r="L1704" s="1"/>
      <c r="M1704" s="18"/>
      <c r="N1704" s="17"/>
      <c r="O1704" s="1"/>
      <c r="P1704" s="19"/>
    </row>
    <row r="1705" spans="1:16" ht="9.75" customHeight="1">
      <c r="A1705" s="14"/>
      <c r="B1705" s="14" t="s">
        <v>61</v>
      </c>
      <c r="C1705" s="14"/>
      <c r="D1705" s="17"/>
      <c r="E1705" s="1"/>
      <c r="F1705" s="1"/>
      <c r="G1705" s="1"/>
      <c r="H1705" s="1"/>
      <c r="I1705" s="1"/>
      <c r="J1705" s="1"/>
      <c r="K1705" s="1"/>
      <c r="L1705" s="1"/>
      <c r="M1705" s="18"/>
      <c r="N1705" s="17"/>
      <c r="O1705" s="1"/>
      <c r="P1705" s="19"/>
    </row>
    <row r="1706" spans="1:16" ht="9.75" customHeight="1">
      <c r="A1706" s="14"/>
      <c r="B1706" s="14" t="s">
        <v>41</v>
      </c>
      <c r="C1706" s="14">
        <v>6</v>
      </c>
      <c r="D1706" s="31">
        <f>C1706-3</f>
        <v>3</v>
      </c>
      <c r="E1706" s="32">
        <v>0</v>
      </c>
      <c r="F1706" s="32">
        <v>0</v>
      </c>
      <c r="G1706" s="32">
        <v>0</v>
      </c>
      <c r="H1706" s="32">
        <f t="shared" ref="H1706:L1706" si="344">$C$1706-5</f>
        <v>1</v>
      </c>
      <c r="I1706" s="32">
        <f t="shared" si="344"/>
        <v>1</v>
      </c>
      <c r="J1706" s="32">
        <f t="shared" si="344"/>
        <v>1</v>
      </c>
      <c r="K1706" s="32">
        <f t="shared" si="344"/>
        <v>1</v>
      </c>
      <c r="L1706" s="32">
        <f t="shared" si="344"/>
        <v>1</v>
      </c>
      <c r="M1706" s="33">
        <f>C1706-2</f>
        <v>4</v>
      </c>
      <c r="N1706" s="17">
        <f>MIN(D1706:M1706)</f>
        <v>0</v>
      </c>
      <c r="O1706" s="1">
        <f>C1706-N1706</f>
        <v>6</v>
      </c>
      <c r="P1706" s="19">
        <f>O1706/C1706</f>
        <v>1</v>
      </c>
    </row>
    <row r="1707" spans="1:16" ht="9.75" customHeight="1">
      <c r="A1707" s="14"/>
      <c r="B1707" s="14" t="s">
        <v>42</v>
      </c>
      <c r="C1707" s="14"/>
      <c r="D1707" s="17"/>
      <c r="E1707" s="1"/>
      <c r="F1707" s="1"/>
      <c r="G1707" s="1"/>
      <c r="H1707" s="1"/>
      <c r="I1707" s="1"/>
      <c r="J1707" s="1"/>
      <c r="K1707" s="1"/>
      <c r="L1707" s="1"/>
      <c r="M1707" s="18"/>
      <c r="N1707" s="17"/>
      <c r="O1707" s="1"/>
      <c r="P1707" s="19"/>
    </row>
    <row r="1708" spans="1:16" ht="9.75" customHeight="1">
      <c r="A1708" s="14"/>
      <c r="B1708" s="14" t="s">
        <v>43</v>
      </c>
      <c r="C1708" s="14">
        <v>3</v>
      </c>
      <c r="D1708" s="31">
        <f>C1708-1</f>
        <v>2</v>
      </c>
      <c r="E1708" s="32">
        <v>0</v>
      </c>
      <c r="F1708" s="32">
        <v>0</v>
      </c>
      <c r="G1708" s="32">
        <v>0</v>
      </c>
      <c r="H1708" s="32">
        <v>1</v>
      </c>
      <c r="I1708" s="32">
        <v>1</v>
      </c>
      <c r="J1708" s="32">
        <v>0</v>
      </c>
      <c r="K1708" s="32">
        <v>0</v>
      </c>
      <c r="L1708" s="32">
        <v>0</v>
      </c>
      <c r="M1708" s="33">
        <v>0</v>
      </c>
      <c r="N1708" s="17">
        <f>MIN(D1708:M1708)</f>
        <v>0</v>
      </c>
      <c r="O1708" s="1">
        <f>C1708-N1708</f>
        <v>3</v>
      </c>
      <c r="P1708" s="19">
        <f>O1708/C1708</f>
        <v>1</v>
      </c>
    </row>
    <row r="1709" spans="1:16" ht="9.75" customHeight="1">
      <c r="A1709" s="14"/>
      <c r="B1709" s="14" t="s">
        <v>44</v>
      </c>
      <c r="C1709" s="14"/>
      <c r="D1709" s="17"/>
      <c r="E1709" s="1"/>
      <c r="F1709" s="1"/>
      <c r="G1709" s="1"/>
      <c r="H1709" s="1"/>
      <c r="I1709" s="1"/>
      <c r="J1709" s="1"/>
      <c r="K1709" s="1"/>
      <c r="L1709" s="1"/>
      <c r="M1709" s="18"/>
      <c r="N1709" s="17"/>
      <c r="O1709" s="1"/>
      <c r="P1709" s="19"/>
    </row>
    <row r="1710" spans="1:16" ht="9.75" customHeight="1">
      <c r="A1710" s="20"/>
      <c r="B1710" s="21" t="s">
        <v>45</v>
      </c>
      <c r="C1710" s="21">
        <f t="shared" ref="C1710:M1710" si="345">SUM(C1694:C1709)</f>
        <v>49</v>
      </c>
      <c r="D1710" s="22">
        <f t="shared" si="345"/>
        <v>35</v>
      </c>
      <c r="E1710" s="23">
        <f t="shared" si="345"/>
        <v>26</v>
      </c>
      <c r="F1710" s="23">
        <f t="shared" si="345"/>
        <v>25</v>
      </c>
      <c r="G1710" s="23">
        <f t="shared" si="345"/>
        <v>22</v>
      </c>
      <c r="H1710" s="23">
        <f t="shared" si="345"/>
        <v>23</v>
      </c>
      <c r="I1710" s="23">
        <f t="shared" si="345"/>
        <v>24</v>
      </c>
      <c r="J1710" s="23">
        <f t="shared" si="345"/>
        <v>28</v>
      </c>
      <c r="K1710" s="23">
        <f t="shared" si="345"/>
        <v>29</v>
      </c>
      <c r="L1710" s="23">
        <f t="shared" si="345"/>
        <v>23</v>
      </c>
      <c r="M1710" s="24">
        <f t="shared" si="345"/>
        <v>25</v>
      </c>
      <c r="N1710" s="22">
        <f>MIN(D1710:M1710)</f>
        <v>22</v>
      </c>
      <c r="O1710" s="23">
        <f>C1710-N1710</f>
        <v>27</v>
      </c>
      <c r="P1710" s="25">
        <f>O1710/C1710</f>
        <v>0.55102040816326525</v>
      </c>
    </row>
    <row r="1711" spans="1:16" ht="9.75" customHeight="1">
      <c r="A1711" s="15" t="s">
        <v>248</v>
      </c>
      <c r="B1711" s="15" t="s">
        <v>29</v>
      </c>
      <c r="C1711" s="15"/>
      <c r="D1711" s="16"/>
      <c r="E1711" s="27"/>
      <c r="F1711" s="27"/>
      <c r="G1711" s="27"/>
      <c r="H1711" s="27"/>
      <c r="I1711" s="27"/>
      <c r="J1711" s="27"/>
      <c r="K1711" s="27"/>
      <c r="L1711" s="27"/>
      <c r="M1711" s="28"/>
      <c r="N1711" s="16"/>
      <c r="O1711" s="27"/>
      <c r="P1711" s="29"/>
    </row>
    <row r="1712" spans="1:16" ht="9.75" customHeight="1">
      <c r="A1712" s="14"/>
      <c r="B1712" s="14" t="s">
        <v>31</v>
      </c>
      <c r="C1712" s="14"/>
      <c r="D1712" s="17"/>
      <c r="E1712" s="1"/>
      <c r="F1712" s="1"/>
      <c r="G1712" s="1"/>
      <c r="H1712" s="1"/>
      <c r="I1712" s="1"/>
      <c r="J1712" s="1"/>
      <c r="K1712" s="1"/>
      <c r="L1712" s="1"/>
      <c r="M1712" s="18"/>
      <c r="N1712" s="17"/>
      <c r="O1712" s="1"/>
      <c r="P1712" s="19"/>
    </row>
    <row r="1713" spans="1:16" ht="9.75" customHeight="1">
      <c r="A1713" s="14"/>
      <c r="B1713" s="14" t="s">
        <v>34</v>
      </c>
      <c r="C1713" s="14">
        <v>29</v>
      </c>
      <c r="D1713" s="155" t="s">
        <v>184</v>
      </c>
      <c r="E1713" s="32">
        <v>0</v>
      </c>
      <c r="F1713" s="32">
        <v>0</v>
      </c>
      <c r="G1713" s="32">
        <v>0</v>
      </c>
      <c r="H1713" s="32">
        <v>0</v>
      </c>
      <c r="I1713" s="32">
        <v>0</v>
      </c>
      <c r="J1713" s="32">
        <v>1</v>
      </c>
      <c r="K1713" s="32">
        <v>0</v>
      </c>
      <c r="L1713" s="32">
        <v>0</v>
      </c>
      <c r="M1713" s="33">
        <v>0</v>
      </c>
      <c r="N1713" s="17">
        <f t="shared" ref="N1713:N1714" si="346">MIN(D1713:M1713)</f>
        <v>0</v>
      </c>
      <c r="O1713" s="1">
        <f t="shared" ref="O1713:O1714" si="347">C1713-N1713</f>
        <v>29</v>
      </c>
      <c r="P1713" s="19">
        <f t="shared" ref="P1713:P1714" si="348">O1713/C1713</f>
        <v>1</v>
      </c>
    </row>
    <row r="1714" spans="1:16" ht="9.75" customHeight="1">
      <c r="A1714" s="14"/>
      <c r="B1714" s="14" t="s">
        <v>190</v>
      </c>
      <c r="C1714" s="30">
        <v>12</v>
      </c>
      <c r="D1714" s="85" t="s">
        <v>184</v>
      </c>
      <c r="E1714" s="32">
        <v>4</v>
      </c>
      <c r="F1714" s="32">
        <v>2</v>
      </c>
      <c r="G1714" s="32">
        <v>0</v>
      </c>
      <c r="H1714" s="32">
        <v>2</v>
      </c>
      <c r="I1714" s="32">
        <v>2</v>
      </c>
      <c r="J1714" s="32">
        <v>3</v>
      </c>
      <c r="K1714" s="32">
        <v>3</v>
      </c>
      <c r="L1714" s="32">
        <v>1</v>
      </c>
      <c r="M1714" s="33">
        <v>0</v>
      </c>
      <c r="N1714" s="17">
        <f t="shared" si="346"/>
        <v>0</v>
      </c>
      <c r="O1714" s="1">
        <f t="shared" si="347"/>
        <v>12</v>
      </c>
      <c r="P1714" s="19">
        <f t="shared" si="348"/>
        <v>1</v>
      </c>
    </row>
    <row r="1715" spans="1:16" ht="9.75" customHeight="1">
      <c r="A1715" s="14"/>
      <c r="B1715" s="14" t="s">
        <v>58</v>
      </c>
      <c r="C1715" s="14"/>
      <c r="D1715" s="153"/>
      <c r="E1715" s="32"/>
      <c r="F1715" s="32"/>
      <c r="G1715" s="32"/>
      <c r="H1715" s="32"/>
      <c r="I1715" s="1"/>
      <c r="J1715" s="1"/>
      <c r="K1715" s="1"/>
      <c r="L1715" s="1"/>
      <c r="M1715" s="18"/>
      <c r="N1715" s="17"/>
      <c r="O1715" s="1"/>
      <c r="P1715" s="19"/>
    </row>
    <row r="1716" spans="1:16" ht="9.75" customHeight="1">
      <c r="A1716" s="14"/>
      <c r="B1716" s="14" t="s">
        <v>39</v>
      </c>
      <c r="C1716" s="30">
        <v>3</v>
      </c>
      <c r="D1716" s="85" t="s">
        <v>184</v>
      </c>
      <c r="E1716" s="32">
        <v>3</v>
      </c>
      <c r="F1716" s="32">
        <v>3</v>
      </c>
      <c r="G1716" s="32">
        <v>3</v>
      </c>
      <c r="H1716" s="32">
        <v>3</v>
      </c>
      <c r="I1716" s="32">
        <v>1</v>
      </c>
      <c r="J1716" s="32">
        <v>3</v>
      </c>
      <c r="K1716" s="32">
        <v>3</v>
      </c>
      <c r="L1716" s="32">
        <v>2</v>
      </c>
      <c r="M1716" s="33">
        <v>3</v>
      </c>
      <c r="N1716" s="17">
        <f>MIN(D1716:M1716)</f>
        <v>1</v>
      </c>
      <c r="O1716" s="1">
        <f>C1716-N1716</f>
        <v>2</v>
      </c>
      <c r="P1716" s="19">
        <f>O1716/C1716</f>
        <v>0.66666666666666663</v>
      </c>
    </row>
    <row r="1717" spans="1:16" ht="9.75" customHeight="1">
      <c r="A1717" s="14"/>
      <c r="B1717" s="14" t="s">
        <v>61</v>
      </c>
      <c r="C1717" s="14"/>
      <c r="D1717" s="153"/>
      <c r="E1717" s="1"/>
      <c r="F1717" s="1"/>
      <c r="G1717" s="32"/>
      <c r="H1717" s="1"/>
      <c r="I1717" s="1"/>
      <c r="J1717" s="1"/>
      <c r="K1717" s="1"/>
      <c r="L1717" s="1"/>
      <c r="M1717" s="18"/>
      <c r="N1717" s="17"/>
      <c r="O1717" s="1"/>
      <c r="P1717" s="19"/>
    </row>
    <row r="1718" spans="1:16" ht="9.75" customHeight="1">
      <c r="A1718" s="14"/>
      <c r="B1718" s="14" t="s">
        <v>61</v>
      </c>
      <c r="C1718" s="14"/>
      <c r="D1718" s="153"/>
      <c r="E1718" s="1"/>
      <c r="F1718" s="1"/>
      <c r="G1718" s="1"/>
      <c r="H1718" s="1"/>
      <c r="I1718" s="1"/>
      <c r="J1718" s="1"/>
      <c r="K1718" s="1"/>
      <c r="L1718" s="1"/>
      <c r="M1718" s="18"/>
      <c r="N1718" s="17"/>
      <c r="O1718" s="1"/>
      <c r="P1718" s="19"/>
    </row>
    <row r="1719" spans="1:16" ht="9.75" customHeight="1">
      <c r="A1719" s="14"/>
      <c r="B1719" s="14" t="s">
        <v>61</v>
      </c>
      <c r="C1719" s="14"/>
      <c r="D1719" s="153"/>
      <c r="E1719" s="1"/>
      <c r="F1719" s="1"/>
      <c r="G1719" s="1"/>
      <c r="H1719" s="1"/>
      <c r="I1719" s="1"/>
      <c r="J1719" s="1"/>
      <c r="K1719" s="1"/>
      <c r="L1719" s="1"/>
      <c r="M1719" s="18"/>
      <c r="N1719" s="17"/>
      <c r="O1719" s="1"/>
      <c r="P1719" s="19"/>
    </row>
    <row r="1720" spans="1:16" ht="9.75" customHeight="1">
      <c r="A1720" s="14"/>
      <c r="B1720" s="14" t="s">
        <v>61</v>
      </c>
      <c r="C1720" s="14"/>
      <c r="D1720" s="153"/>
      <c r="E1720" s="1"/>
      <c r="F1720" s="1"/>
      <c r="G1720" s="1"/>
      <c r="H1720" s="1"/>
      <c r="I1720" s="1"/>
      <c r="J1720" s="1"/>
      <c r="K1720" s="1"/>
      <c r="L1720" s="1"/>
      <c r="M1720" s="18"/>
      <c r="N1720" s="17"/>
      <c r="O1720" s="1"/>
      <c r="P1720" s="19"/>
    </row>
    <row r="1721" spans="1:16" ht="9.75" customHeight="1">
      <c r="A1721" s="14"/>
      <c r="B1721" s="14" t="s">
        <v>61</v>
      </c>
      <c r="C1721" s="14"/>
      <c r="D1721" s="153"/>
      <c r="E1721" s="1"/>
      <c r="F1721" s="1"/>
      <c r="G1721" s="1"/>
      <c r="H1721" s="1"/>
      <c r="I1721" s="1"/>
      <c r="J1721" s="1"/>
      <c r="K1721" s="1"/>
      <c r="L1721" s="1"/>
      <c r="M1721" s="18"/>
      <c r="N1721" s="17"/>
      <c r="O1721" s="1"/>
      <c r="P1721" s="19"/>
    </row>
    <row r="1722" spans="1:16" ht="9.75" customHeight="1">
      <c r="A1722" s="14"/>
      <c r="B1722" s="14" t="s">
        <v>61</v>
      </c>
      <c r="C1722" s="14"/>
      <c r="D1722" s="153"/>
      <c r="E1722" s="1"/>
      <c r="F1722" s="1"/>
      <c r="G1722" s="1"/>
      <c r="H1722" s="1"/>
      <c r="I1722" s="1"/>
      <c r="J1722" s="1"/>
      <c r="K1722" s="1"/>
      <c r="L1722" s="1"/>
      <c r="M1722" s="18"/>
      <c r="N1722" s="17"/>
      <c r="O1722" s="1"/>
      <c r="P1722" s="19"/>
    </row>
    <row r="1723" spans="1:16" ht="9.75" customHeight="1">
      <c r="A1723" s="14"/>
      <c r="B1723" s="14" t="s">
        <v>41</v>
      </c>
      <c r="C1723" s="14">
        <v>6</v>
      </c>
      <c r="D1723" s="85" t="s">
        <v>184</v>
      </c>
      <c r="E1723" s="32">
        <v>3</v>
      </c>
      <c r="F1723" s="32">
        <v>2</v>
      </c>
      <c r="G1723" s="32">
        <v>0</v>
      </c>
      <c r="H1723" s="32">
        <v>0</v>
      </c>
      <c r="I1723" s="32">
        <v>1</v>
      </c>
      <c r="J1723" s="32">
        <v>2</v>
      </c>
      <c r="K1723" s="32">
        <v>3</v>
      </c>
      <c r="L1723" s="32">
        <v>2</v>
      </c>
      <c r="M1723" s="33">
        <v>3</v>
      </c>
      <c r="N1723" s="17">
        <f>MIN(D1723:M1723)</f>
        <v>0</v>
      </c>
      <c r="O1723" s="1">
        <f>C1723-N1723</f>
        <v>6</v>
      </c>
      <c r="P1723" s="19">
        <f>O1723/C1723</f>
        <v>1</v>
      </c>
    </row>
    <row r="1724" spans="1:16" ht="9.75" customHeight="1">
      <c r="A1724" s="14"/>
      <c r="B1724" s="14" t="s">
        <v>42</v>
      </c>
      <c r="C1724" s="14"/>
      <c r="D1724" s="153"/>
      <c r="E1724" s="1"/>
      <c r="F1724" s="1"/>
      <c r="G1724" s="1"/>
      <c r="H1724" s="1"/>
      <c r="I1724" s="1"/>
      <c r="J1724" s="1"/>
      <c r="K1724" s="1"/>
      <c r="L1724" s="1"/>
      <c r="M1724" s="18"/>
      <c r="N1724" s="17"/>
      <c r="O1724" s="1"/>
      <c r="P1724" s="19"/>
    </row>
    <row r="1725" spans="1:16" ht="9.75" customHeight="1">
      <c r="A1725" s="14"/>
      <c r="B1725" s="14" t="s">
        <v>43</v>
      </c>
      <c r="C1725" s="14"/>
      <c r="D1725" s="153"/>
      <c r="E1725" s="1"/>
      <c r="F1725" s="1"/>
      <c r="G1725" s="1"/>
      <c r="H1725" s="1"/>
      <c r="I1725" s="1"/>
      <c r="J1725" s="1"/>
      <c r="K1725" s="1"/>
      <c r="L1725" s="1"/>
      <c r="M1725" s="18"/>
      <c r="N1725" s="17"/>
      <c r="O1725" s="1"/>
      <c r="P1725" s="19"/>
    </row>
    <row r="1726" spans="1:16" ht="9.75" customHeight="1">
      <c r="A1726" s="14"/>
      <c r="B1726" s="14" t="s">
        <v>44</v>
      </c>
      <c r="C1726" s="14">
        <v>4</v>
      </c>
      <c r="D1726" s="85" t="s">
        <v>184</v>
      </c>
      <c r="E1726" s="32">
        <v>4</v>
      </c>
      <c r="F1726" s="32">
        <v>0</v>
      </c>
      <c r="G1726" s="32">
        <v>0</v>
      </c>
      <c r="H1726" s="32">
        <v>0</v>
      </c>
      <c r="I1726" s="32">
        <v>0</v>
      </c>
      <c r="J1726" s="32">
        <v>0</v>
      </c>
      <c r="K1726" s="32">
        <v>0</v>
      </c>
      <c r="L1726" s="32">
        <v>0</v>
      </c>
      <c r="M1726" s="33">
        <v>0</v>
      </c>
      <c r="N1726" s="17">
        <f t="shared" ref="N1726:N1727" si="349">MIN(D1726:M1726)</f>
        <v>0</v>
      </c>
      <c r="O1726" s="1">
        <f t="shared" ref="O1726:O1727" si="350">C1726-N1726</f>
        <v>4</v>
      </c>
      <c r="P1726" s="19">
        <f t="shared" ref="P1726:P1727" si="351">O1726/C1726</f>
        <v>1</v>
      </c>
    </row>
    <row r="1727" spans="1:16" ht="9.75" customHeight="1">
      <c r="A1727" s="20"/>
      <c r="B1727" s="21" t="s">
        <v>45</v>
      </c>
      <c r="C1727" s="21">
        <f t="shared" ref="C1727:M1727" si="352">SUM(C1711:C1726)</f>
        <v>54</v>
      </c>
      <c r="D1727" s="22">
        <f t="shared" si="352"/>
        <v>0</v>
      </c>
      <c r="E1727" s="23">
        <f t="shared" si="352"/>
        <v>14</v>
      </c>
      <c r="F1727" s="23">
        <f t="shared" si="352"/>
        <v>7</v>
      </c>
      <c r="G1727" s="23">
        <f t="shared" si="352"/>
        <v>3</v>
      </c>
      <c r="H1727" s="23">
        <f t="shared" si="352"/>
        <v>5</v>
      </c>
      <c r="I1727" s="23">
        <f t="shared" si="352"/>
        <v>4</v>
      </c>
      <c r="J1727" s="23">
        <f t="shared" si="352"/>
        <v>9</v>
      </c>
      <c r="K1727" s="23">
        <f t="shared" si="352"/>
        <v>9</v>
      </c>
      <c r="L1727" s="23">
        <f t="shared" si="352"/>
        <v>5</v>
      </c>
      <c r="M1727" s="24">
        <f t="shared" si="352"/>
        <v>6</v>
      </c>
      <c r="N1727" s="22">
        <f t="shared" si="349"/>
        <v>0</v>
      </c>
      <c r="O1727" s="23">
        <f t="shared" si="350"/>
        <v>54</v>
      </c>
      <c r="P1727" s="25">
        <f t="shared" si="351"/>
        <v>1</v>
      </c>
    </row>
    <row r="1728" spans="1:16" ht="9.75" customHeight="1">
      <c r="A1728" s="15" t="s">
        <v>260</v>
      </c>
      <c r="B1728" s="15" t="s">
        <v>29</v>
      </c>
      <c r="C1728" s="15"/>
      <c r="D1728" s="16"/>
      <c r="E1728" s="27"/>
      <c r="F1728" s="27"/>
      <c r="G1728" s="27"/>
      <c r="H1728" s="27"/>
      <c r="I1728" s="27"/>
      <c r="J1728" s="27"/>
      <c r="K1728" s="27"/>
      <c r="L1728" s="27"/>
      <c r="M1728" s="28"/>
      <c r="N1728" s="16"/>
      <c r="O1728" s="27"/>
      <c r="P1728" s="29"/>
    </row>
    <row r="1729" spans="1:16" ht="9.75" customHeight="1">
      <c r="A1729" s="14"/>
      <c r="B1729" s="14" t="s">
        <v>31</v>
      </c>
      <c r="C1729" s="14"/>
      <c r="D1729" s="153"/>
      <c r="E1729" s="1"/>
      <c r="F1729" s="1"/>
      <c r="G1729" s="1"/>
      <c r="H1729" s="1"/>
      <c r="I1729" s="1"/>
      <c r="J1729" s="1"/>
      <c r="K1729" s="1"/>
      <c r="L1729" s="1"/>
      <c r="M1729" s="18"/>
      <c r="N1729" s="17"/>
      <c r="O1729" s="1"/>
      <c r="P1729" s="19"/>
    </row>
    <row r="1730" spans="1:16" ht="9.75" customHeight="1">
      <c r="A1730" s="14"/>
      <c r="B1730" s="14" t="s">
        <v>34</v>
      </c>
      <c r="C1730" s="14"/>
      <c r="D1730" s="153"/>
      <c r="E1730" s="1"/>
      <c r="F1730" s="1"/>
      <c r="G1730" s="1"/>
      <c r="H1730" s="1"/>
      <c r="I1730" s="1"/>
      <c r="J1730" s="1"/>
      <c r="K1730" s="1"/>
      <c r="L1730" s="1"/>
      <c r="M1730" s="18"/>
      <c r="N1730" s="17"/>
      <c r="O1730" s="1"/>
      <c r="P1730" s="19"/>
    </row>
    <row r="1731" spans="1:16" ht="9.75" customHeight="1">
      <c r="A1731" s="14"/>
      <c r="B1731" s="14" t="s">
        <v>58</v>
      </c>
      <c r="C1731" s="14"/>
      <c r="D1731" s="153"/>
      <c r="E1731" s="1"/>
      <c r="F1731" s="1"/>
      <c r="G1731" s="1"/>
      <c r="H1731" s="1"/>
      <c r="I1731" s="1"/>
      <c r="J1731" s="1"/>
      <c r="K1731" s="1"/>
      <c r="L1731" s="1"/>
      <c r="M1731" s="18"/>
      <c r="N1731" s="17"/>
      <c r="O1731" s="1"/>
      <c r="P1731" s="19"/>
    </row>
    <row r="1732" spans="1:16" ht="9.75" customHeight="1">
      <c r="A1732" s="14"/>
      <c r="B1732" s="14" t="s">
        <v>58</v>
      </c>
      <c r="C1732" s="14"/>
      <c r="D1732" s="153"/>
      <c r="E1732" s="1"/>
      <c r="F1732" s="1"/>
      <c r="G1732" s="1"/>
      <c r="H1732" s="1"/>
      <c r="I1732" s="1"/>
      <c r="J1732" s="1"/>
      <c r="K1732" s="1"/>
      <c r="L1732" s="1"/>
      <c r="M1732" s="18"/>
      <c r="N1732" s="17"/>
      <c r="O1732" s="1"/>
      <c r="P1732" s="19"/>
    </row>
    <row r="1733" spans="1:16" ht="9.75" customHeight="1">
      <c r="A1733" s="14"/>
      <c r="B1733" s="14" t="s">
        <v>39</v>
      </c>
      <c r="C1733" s="14">
        <v>4</v>
      </c>
      <c r="D1733" s="85" t="s">
        <v>184</v>
      </c>
      <c r="E1733" s="32">
        <v>1</v>
      </c>
      <c r="F1733" s="32">
        <v>1</v>
      </c>
      <c r="G1733" s="32">
        <v>0</v>
      </c>
      <c r="H1733" s="32">
        <v>1</v>
      </c>
      <c r="I1733" s="32">
        <v>1</v>
      </c>
      <c r="J1733" s="32">
        <v>1</v>
      </c>
      <c r="K1733" s="32">
        <v>1</v>
      </c>
      <c r="L1733" s="32">
        <v>2</v>
      </c>
      <c r="M1733" s="33">
        <v>1</v>
      </c>
      <c r="N1733" s="17">
        <f>MIN(D1733:M1733)</f>
        <v>0</v>
      </c>
      <c r="O1733" s="1">
        <f>C1733-N1733</f>
        <v>4</v>
      </c>
      <c r="P1733" s="19">
        <f>O1733/C1733</f>
        <v>1</v>
      </c>
    </row>
    <row r="1734" spans="1:16" ht="9.75" customHeight="1">
      <c r="A1734" s="14"/>
      <c r="B1734" s="14" t="s">
        <v>61</v>
      </c>
      <c r="C1734" s="14"/>
      <c r="D1734" s="153"/>
      <c r="E1734" s="1"/>
      <c r="F1734" s="1"/>
      <c r="G1734" s="1"/>
      <c r="H1734" s="1"/>
      <c r="I1734" s="1"/>
      <c r="J1734" s="1"/>
      <c r="K1734" s="1"/>
      <c r="L1734" s="1"/>
      <c r="M1734" s="18"/>
      <c r="N1734" s="17"/>
      <c r="O1734" s="1"/>
      <c r="P1734" s="19"/>
    </row>
    <row r="1735" spans="1:16" ht="9.75" customHeight="1">
      <c r="A1735" s="14"/>
      <c r="B1735" s="14" t="s">
        <v>61</v>
      </c>
      <c r="C1735" s="14"/>
      <c r="D1735" s="153"/>
      <c r="E1735" s="1"/>
      <c r="F1735" s="1"/>
      <c r="G1735" s="1"/>
      <c r="H1735" s="1"/>
      <c r="I1735" s="1"/>
      <c r="J1735" s="1"/>
      <c r="K1735" s="1"/>
      <c r="L1735" s="1"/>
      <c r="M1735" s="18"/>
      <c r="N1735" s="17"/>
      <c r="O1735" s="1"/>
      <c r="P1735" s="19"/>
    </row>
    <row r="1736" spans="1:16" ht="9.75" customHeight="1">
      <c r="A1736" s="14"/>
      <c r="B1736" s="14" t="s">
        <v>61</v>
      </c>
      <c r="C1736" s="14"/>
      <c r="D1736" s="153"/>
      <c r="E1736" s="1"/>
      <c r="F1736" s="1"/>
      <c r="G1736" s="1"/>
      <c r="H1736" s="1"/>
      <c r="I1736" s="1"/>
      <c r="J1736" s="1"/>
      <c r="K1736" s="1"/>
      <c r="L1736" s="1"/>
      <c r="M1736" s="18"/>
      <c r="N1736" s="17"/>
      <c r="O1736" s="1"/>
      <c r="P1736" s="19"/>
    </row>
    <row r="1737" spans="1:16" ht="9.75" customHeight="1">
      <c r="A1737" s="14"/>
      <c r="B1737" s="14" t="s">
        <v>61</v>
      </c>
      <c r="C1737" s="14"/>
      <c r="D1737" s="153"/>
      <c r="E1737" s="1"/>
      <c r="F1737" s="1"/>
      <c r="G1737" s="1"/>
      <c r="H1737" s="1"/>
      <c r="I1737" s="1"/>
      <c r="J1737" s="1"/>
      <c r="K1737" s="1"/>
      <c r="L1737" s="1"/>
      <c r="M1737" s="18"/>
      <c r="N1737" s="17"/>
      <c r="O1737" s="1"/>
      <c r="P1737" s="19"/>
    </row>
    <row r="1738" spans="1:16" ht="9.75" customHeight="1">
      <c r="A1738" s="14"/>
      <c r="B1738" s="14" t="s">
        <v>61</v>
      </c>
      <c r="C1738" s="14"/>
      <c r="D1738" s="153"/>
      <c r="E1738" s="1"/>
      <c r="F1738" s="1"/>
      <c r="G1738" s="1"/>
      <c r="H1738" s="1"/>
      <c r="I1738" s="1"/>
      <c r="J1738" s="1"/>
      <c r="K1738" s="1"/>
      <c r="L1738" s="1"/>
      <c r="M1738" s="18"/>
      <c r="N1738" s="17"/>
      <c r="O1738" s="1"/>
      <c r="P1738" s="19"/>
    </row>
    <row r="1739" spans="1:16" ht="9.75" customHeight="1">
      <c r="A1739" s="14"/>
      <c r="B1739" s="14" t="s">
        <v>61</v>
      </c>
      <c r="C1739" s="14"/>
      <c r="D1739" s="153"/>
      <c r="E1739" s="1"/>
      <c r="F1739" s="1"/>
      <c r="G1739" s="1"/>
      <c r="H1739" s="1"/>
      <c r="I1739" s="1"/>
      <c r="J1739" s="1"/>
      <c r="K1739" s="1"/>
      <c r="L1739" s="1"/>
      <c r="M1739" s="18"/>
      <c r="N1739" s="17"/>
      <c r="O1739" s="1"/>
      <c r="P1739" s="19"/>
    </row>
    <row r="1740" spans="1:16" ht="9.75" customHeight="1">
      <c r="A1740" s="14"/>
      <c r="B1740" s="14" t="s">
        <v>41</v>
      </c>
      <c r="C1740" s="14"/>
      <c r="D1740" s="153"/>
      <c r="E1740" s="1"/>
      <c r="F1740" s="1"/>
      <c r="G1740" s="1"/>
      <c r="H1740" s="1"/>
      <c r="I1740" s="1"/>
      <c r="J1740" s="1"/>
      <c r="K1740" s="1"/>
      <c r="L1740" s="1"/>
      <c r="M1740" s="18"/>
      <c r="N1740" s="17"/>
      <c r="O1740" s="1"/>
      <c r="P1740" s="19"/>
    </row>
    <row r="1741" spans="1:16" ht="9.75" customHeight="1">
      <c r="A1741" s="14"/>
      <c r="B1741" s="14" t="s">
        <v>42</v>
      </c>
      <c r="C1741" s="14"/>
      <c r="D1741" s="153"/>
      <c r="E1741" s="1"/>
      <c r="F1741" s="1"/>
      <c r="G1741" s="1"/>
      <c r="H1741" s="1"/>
      <c r="I1741" s="1"/>
      <c r="J1741" s="1"/>
      <c r="K1741" s="1"/>
      <c r="L1741" s="1"/>
      <c r="M1741" s="18"/>
      <c r="N1741" s="17"/>
      <c r="O1741" s="1"/>
      <c r="P1741" s="19"/>
    </row>
    <row r="1742" spans="1:16" ht="9.75" customHeight="1">
      <c r="A1742" s="14"/>
      <c r="B1742" s="14" t="s">
        <v>43</v>
      </c>
      <c r="C1742" s="14">
        <v>1</v>
      </c>
      <c r="D1742" s="85" t="s">
        <v>184</v>
      </c>
      <c r="E1742" s="32">
        <v>1</v>
      </c>
      <c r="F1742" s="32">
        <v>1</v>
      </c>
      <c r="G1742" s="32">
        <v>0</v>
      </c>
      <c r="H1742" s="32">
        <v>0</v>
      </c>
      <c r="I1742" s="32">
        <v>0</v>
      </c>
      <c r="J1742" s="32">
        <v>0</v>
      </c>
      <c r="K1742" s="32">
        <v>0</v>
      </c>
      <c r="L1742" s="32">
        <v>1</v>
      </c>
      <c r="M1742" s="33">
        <v>1</v>
      </c>
      <c r="N1742" s="17">
        <f t="shared" ref="N1742:N1745" si="353">MIN(D1742:M1742)</f>
        <v>0</v>
      </c>
      <c r="O1742" s="1">
        <f t="shared" ref="O1742:O1745" si="354">C1742-N1742</f>
        <v>1</v>
      </c>
      <c r="P1742" s="19">
        <f t="shared" ref="P1742:P1745" si="355">O1742/C1742</f>
        <v>1</v>
      </c>
    </row>
    <row r="1743" spans="1:16" ht="9.75" customHeight="1">
      <c r="A1743" s="14"/>
      <c r="B1743" s="14" t="s">
        <v>44</v>
      </c>
      <c r="C1743" s="30">
        <v>1</v>
      </c>
      <c r="D1743" s="85" t="s">
        <v>184</v>
      </c>
      <c r="E1743" s="32">
        <v>1</v>
      </c>
      <c r="F1743" s="32">
        <v>1</v>
      </c>
      <c r="G1743" s="32">
        <v>1</v>
      </c>
      <c r="H1743" s="32">
        <v>0</v>
      </c>
      <c r="I1743" s="32">
        <v>1</v>
      </c>
      <c r="J1743" s="32">
        <v>0</v>
      </c>
      <c r="K1743" s="32">
        <v>0</v>
      </c>
      <c r="L1743" s="32">
        <v>1</v>
      </c>
      <c r="M1743" s="33">
        <v>1</v>
      </c>
      <c r="N1743" s="17">
        <f t="shared" si="353"/>
        <v>0</v>
      </c>
      <c r="O1743" s="1">
        <f t="shared" si="354"/>
        <v>1</v>
      </c>
      <c r="P1743" s="19">
        <f t="shared" si="355"/>
        <v>1</v>
      </c>
    </row>
    <row r="1744" spans="1:16" ht="9.75" customHeight="1">
      <c r="A1744" s="20"/>
      <c r="B1744" s="21" t="s">
        <v>45</v>
      </c>
      <c r="C1744" s="21">
        <f t="shared" ref="C1744:M1744" si="356">SUM(C1728:C1743)</f>
        <v>6</v>
      </c>
      <c r="D1744" s="22">
        <f t="shared" si="356"/>
        <v>0</v>
      </c>
      <c r="E1744" s="23">
        <f t="shared" si="356"/>
        <v>3</v>
      </c>
      <c r="F1744" s="23">
        <f t="shared" si="356"/>
        <v>3</v>
      </c>
      <c r="G1744" s="23">
        <f t="shared" si="356"/>
        <v>1</v>
      </c>
      <c r="H1744" s="23">
        <f t="shared" si="356"/>
        <v>1</v>
      </c>
      <c r="I1744" s="23">
        <f t="shared" si="356"/>
        <v>2</v>
      </c>
      <c r="J1744" s="23">
        <f t="shared" si="356"/>
        <v>1</v>
      </c>
      <c r="K1744" s="23">
        <f t="shared" si="356"/>
        <v>1</v>
      </c>
      <c r="L1744" s="23">
        <f t="shared" si="356"/>
        <v>4</v>
      </c>
      <c r="M1744" s="24">
        <f t="shared" si="356"/>
        <v>3</v>
      </c>
      <c r="N1744" s="22">
        <f t="shared" si="353"/>
        <v>0</v>
      </c>
      <c r="O1744" s="23">
        <f t="shared" si="354"/>
        <v>6</v>
      </c>
      <c r="P1744" s="25">
        <f t="shared" si="355"/>
        <v>1</v>
      </c>
    </row>
    <row r="1745" spans="1:16" ht="9.75" customHeight="1">
      <c r="A1745" s="15" t="s">
        <v>323</v>
      </c>
      <c r="B1745" s="15" t="s">
        <v>29</v>
      </c>
      <c r="C1745" s="14">
        <v>3</v>
      </c>
      <c r="D1745" s="31">
        <v>0</v>
      </c>
      <c r="E1745" s="32">
        <v>0</v>
      </c>
      <c r="F1745" s="32">
        <v>0</v>
      </c>
      <c r="G1745" s="32">
        <v>0</v>
      </c>
      <c r="H1745" s="32">
        <v>0</v>
      </c>
      <c r="I1745" s="32">
        <v>0</v>
      </c>
      <c r="J1745" s="32">
        <v>0</v>
      </c>
      <c r="K1745" s="32">
        <v>2</v>
      </c>
      <c r="L1745" s="32">
        <v>0</v>
      </c>
      <c r="M1745" s="33">
        <v>1</v>
      </c>
      <c r="N1745" s="17">
        <f t="shared" si="353"/>
        <v>0</v>
      </c>
      <c r="O1745" s="1">
        <f t="shared" si="354"/>
        <v>3</v>
      </c>
      <c r="P1745" s="19">
        <f t="shared" si="355"/>
        <v>1</v>
      </c>
    </row>
    <row r="1746" spans="1:16" ht="9.75" customHeight="1">
      <c r="A1746" s="14"/>
      <c r="B1746" s="14" t="s">
        <v>31</v>
      </c>
      <c r="C1746" s="14"/>
      <c r="D1746" s="17"/>
      <c r="E1746" s="1"/>
      <c r="F1746" s="1"/>
      <c r="G1746" s="1"/>
      <c r="H1746" s="1"/>
      <c r="I1746" s="1"/>
      <c r="J1746" s="1"/>
      <c r="K1746" s="1"/>
      <c r="L1746" s="1"/>
      <c r="M1746" s="18"/>
      <c r="N1746" s="17"/>
      <c r="O1746" s="1"/>
      <c r="P1746" s="19"/>
    </row>
    <row r="1747" spans="1:16" ht="9.75" customHeight="1">
      <c r="A1747" s="14"/>
      <c r="B1747" s="14" t="s">
        <v>34</v>
      </c>
      <c r="C1747" s="14"/>
      <c r="D1747" s="17"/>
      <c r="E1747" s="1"/>
      <c r="F1747" s="1"/>
      <c r="G1747" s="1"/>
      <c r="H1747" s="1"/>
      <c r="I1747" s="1"/>
      <c r="J1747" s="1"/>
      <c r="K1747" s="1"/>
      <c r="L1747" s="1"/>
      <c r="M1747" s="18"/>
      <c r="N1747" s="17"/>
      <c r="O1747" s="1"/>
      <c r="P1747" s="19"/>
    </row>
    <row r="1748" spans="1:16" ht="9.75" customHeight="1">
      <c r="A1748" s="14"/>
      <c r="B1748" s="14" t="s">
        <v>190</v>
      </c>
      <c r="C1748" s="14">
        <v>12</v>
      </c>
      <c r="D1748" s="31">
        <v>5</v>
      </c>
      <c r="E1748" s="32">
        <v>6</v>
      </c>
      <c r="F1748" s="32">
        <v>10</v>
      </c>
      <c r="G1748" s="32">
        <v>3</v>
      </c>
      <c r="H1748" s="32">
        <v>2</v>
      </c>
      <c r="I1748" s="32">
        <v>2</v>
      </c>
      <c r="J1748" s="32">
        <v>2</v>
      </c>
      <c r="K1748" s="32">
        <v>1</v>
      </c>
      <c r="L1748" s="32">
        <v>1</v>
      </c>
      <c r="M1748" s="33">
        <v>2</v>
      </c>
      <c r="N1748" s="17">
        <f>MIN(D1748:M1748)</f>
        <v>1</v>
      </c>
      <c r="O1748" s="1">
        <f>C1748-N1748</f>
        <v>11</v>
      </c>
      <c r="P1748" s="19">
        <f>O1748/C1748</f>
        <v>0.91666666666666663</v>
      </c>
    </row>
    <row r="1749" spans="1:16" ht="9.75" customHeight="1">
      <c r="A1749" s="14"/>
      <c r="B1749" s="14" t="s">
        <v>58</v>
      </c>
      <c r="C1749" s="14"/>
      <c r="D1749" s="17"/>
      <c r="E1749" s="1"/>
      <c r="F1749" s="1"/>
      <c r="G1749" s="1"/>
      <c r="H1749" s="1"/>
      <c r="I1749" s="1"/>
      <c r="J1749" s="1"/>
      <c r="K1749" s="1"/>
      <c r="L1749" s="1"/>
      <c r="M1749" s="18"/>
      <c r="N1749" s="17"/>
      <c r="O1749" s="1"/>
      <c r="P1749" s="19"/>
    </row>
    <row r="1750" spans="1:16" ht="9.75" customHeight="1">
      <c r="A1750" s="14"/>
      <c r="B1750" s="14" t="s">
        <v>39</v>
      </c>
      <c r="C1750" s="14"/>
      <c r="D1750" s="17"/>
      <c r="E1750" s="1"/>
      <c r="F1750" s="1"/>
      <c r="G1750" s="1"/>
      <c r="H1750" s="1"/>
      <c r="I1750" s="1"/>
      <c r="J1750" s="1"/>
      <c r="K1750" s="1"/>
      <c r="L1750" s="1"/>
      <c r="M1750" s="18"/>
      <c r="N1750" s="17"/>
      <c r="O1750" s="1"/>
      <c r="P1750" s="19"/>
    </row>
    <row r="1751" spans="1:16" ht="9.75" customHeight="1">
      <c r="A1751" s="14"/>
      <c r="B1751" s="14" t="s">
        <v>61</v>
      </c>
      <c r="C1751" s="14"/>
      <c r="D1751" s="17"/>
      <c r="E1751" s="1"/>
      <c r="F1751" s="1"/>
      <c r="G1751" s="1"/>
      <c r="H1751" s="1"/>
      <c r="I1751" s="1"/>
      <c r="J1751" s="1"/>
      <c r="K1751" s="1"/>
      <c r="L1751" s="1"/>
      <c r="M1751" s="18"/>
      <c r="N1751" s="17"/>
      <c r="O1751" s="1"/>
      <c r="P1751" s="19"/>
    </row>
    <row r="1752" spans="1:16" ht="9.75" customHeight="1">
      <c r="A1752" s="14"/>
      <c r="B1752" s="14" t="s">
        <v>61</v>
      </c>
      <c r="C1752" s="14"/>
      <c r="D1752" s="17"/>
      <c r="E1752" s="1"/>
      <c r="F1752" s="1"/>
      <c r="G1752" s="1"/>
      <c r="H1752" s="1"/>
      <c r="I1752" s="1"/>
      <c r="J1752" s="1"/>
      <c r="K1752" s="1"/>
      <c r="L1752" s="1"/>
      <c r="M1752" s="18"/>
      <c r="N1752" s="17"/>
      <c r="O1752" s="1"/>
      <c r="P1752" s="19"/>
    </row>
    <row r="1753" spans="1:16" ht="9.75" customHeight="1">
      <c r="A1753" s="14"/>
      <c r="B1753" s="14" t="s">
        <v>61</v>
      </c>
      <c r="C1753" s="14"/>
      <c r="D1753" s="17"/>
      <c r="E1753" s="1"/>
      <c r="F1753" s="1"/>
      <c r="G1753" s="1"/>
      <c r="H1753" s="1"/>
      <c r="I1753" s="1"/>
      <c r="J1753" s="1"/>
      <c r="K1753" s="1"/>
      <c r="L1753" s="1"/>
      <c r="M1753" s="18"/>
      <c r="N1753" s="17"/>
      <c r="O1753" s="1"/>
      <c r="P1753" s="19"/>
    </row>
    <row r="1754" spans="1:16" ht="9.75" customHeight="1">
      <c r="A1754" s="14"/>
      <c r="B1754" s="14" t="s">
        <v>61</v>
      </c>
      <c r="C1754" s="14"/>
      <c r="D1754" s="17"/>
      <c r="E1754" s="1"/>
      <c r="F1754" s="1"/>
      <c r="G1754" s="1"/>
      <c r="H1754" s="1"/>
      <c r="I1754" s="1"/>
      <c r="J1754" s="1"/>
      <c r="K1754" s="1"/>
      <c r="L1754" s="1"/>
      <c r="M1754" s="18"/>
      <c r="N1754" s="17"/>
      <c r="O1754" s="1"/>
      <c r="P1754" s="19"/>
    </row>
    <row r="1755" spans="1:16" ht="9.75" customHeight="1">
      <c r="A1755" s="14"/>
      <c r="B1755" s="14" t="s">
        <v>61</v>
      </c>
      <c r="C1755" s="14"/>
      <c r="D1755" s="17"/>
      <c r="E1755" s="1"/>
      <c r="F1755" s="1"/>
      <c r="G1755" s="1"/>
      <c r="H1755" s="1"/>
      <c r="I1755" s="1"/>
      <c r="J1755" s="1"/>
      <c r="K1755" s="1"/>
      <c r="L1755" s="1"/>
      <c r="M1755" s="18"/>
      <c r="N1755" s="17"/>
      <c r="O1755" s="1"/>
      <c r="P1755" s="19"/>
    </row>
    <row r="1756" spans="1:16" ht="9.75" customHeight="1">
      <c r="A1756" s="14"/>
      <c r="B1756" s="14" t="s">
        <v>61</v>
      </c>
      <c r="C1756" s="14"/>
      <c r="D1756" s="17"/>
      <c r="E1756" s="1"/>
      <c r="F1756" s="1"/>
      <c r="G1756" s="1"/>
      <c r="H1756" s="1"/>
      <c r="I1756" s="1"/>
      <c r="J1756" s="1"/>
      <c r="K1756" s="1"/>
      <c r="L1756" s="1"/>
      <c r="M1756" s="18"/>
      <c r="N1756" s="17"/>
      <c r="O1756" s="1"/>
      <c r="P1756" s="19"/>
    </row>
    <row r="1757" spans="1:16" ht="9.75" customHeight="1">
      <c r="A1757" s="14"/>
      <c r="B1757" s="14" t="s">
        <v>41</v>
      </c>
      <c r="C1757" s="14">
        <v>2</v>
      </c>
      <c r="D1757" s="31">
        <v>0</v>
      </c>
      <c r="E1757" s="32">
        <v>1</v>
      </c>
      <c r="F1757" s="32">
        <v>1</v>
      </c>
      <c r="G1757" s="32">
        <v>2</v>
      </c>
      <c r="H1757" s="32">
        <v>2</v>
      </c>
      <c r="I1757" s="32">
        <v>2</v>
      </c>
      <c r="J1757" s="32">
        <v>0</v>
      </c>
      <c r="K1757" s="32">
        <v>0</v>
      </c>
      <c r="L1757" s="32">
        <v>0</v>
      </c>
      <c r="M1757" s="33">
        <v>1</v>
      </c>
      <c r="N1757" s="17">
        <f t="shared" ref="N1757:N1759" si="357">MIN(D1757:M1757)</f>
        <v>0</v>
      </c>
      <c r="O1757" s="1">
        <f t="shared" ref="O1757:O1759" si="358">C1757-N1757</f>
        <v>2</v>
      </c>
      <c r="P1757" s="19">
        <f t="shared" ref="P1757:P1759" si="359">O1757/C1757</f>
        <v>1</v>
      </c>
    </row>
    <row r="1758" spans="1:16" ht="9.75" customHeight="1">
      <c r="A1758" s="14"/>
      <c r="B1758" s="14" t="s">
        <v>42</v>
      </c>
      <c r="C1758" s="14">
        <v>2</v>
      </c>
      <c r="D1758" s="31">
        <v>1</v>
      </c>
      <c r="E1758" s="32">
        <v>1</v>
      </c>
      <c r="F1758" s="32">
        <v>1</v>
      </c>
      <c r="G1758" s="32">
        <v>1</v>
      </c>
      <c r="H1758" s="32">
        <v>1</v>
      </c>
      <c r="I1758" s="32">
        <v>1</v>
      </c>
      <c r="J1758" s="32">
        <v>1</v>
      </c>
      <c r="K1758" s="32">
        <v>1</v>
      </c>
      <c r="L1758" s="32">
        <v>1</v>
      </c>
      <c r="M1758" s="33">
        <v>1</v>
      </c>
      <c r="N1758" s="17">
        <f t="shared" si="357"/>
        <v>1</v>
      </c>
      <c r="O1758" s="1">
        <f t="shared" si="358"/>
        <v>1</v>
      </c>
      <c r="P1758" s="19">
        <f t="shared" si="359"/>
        <v>0.5</v>
      </c>
    </row>
    <row r="1759" spans="1:16" ht="9.75" customHeight="1">
      <c r="A1759" s="14"/>
      <c r="B1759" s="14" t="s">
        <v>43</v>
      </c>
      <c r="C1759" s="14">
        <v>3</v>
      </c>
      <c r="D1759" s="31">
        <v>2</v>
      </c>
      <c r="E1759" s="32">
        <v>2</v>
      </c>
      <c r="F1759" s="32">
        <v>2</v>
      </c>
      <c r="G1759" s="32">
        <v>2</v>
      </c>
      <c r="H1759" s="32">
        <v>2</v>
      </c>
      <c r="I1759" s="32">
        <v>2</v>
      </c>
      <c r="J1759" s="32">
        <v>1</v>
      </c>
      <c r="K1759" s="32">
        <v>0</v>
      </c>
      <c r="L1759" s="32">
        <v>0</v>
      </c>
      <c r="M1759" s="33">
        <v>2</v>
      </c>
      <c r="N1759" s="17">
        <f t="shared" si="357"/>
        <v>0</v>
      </c>
      <c r="O1759" s="1">
        <f t="shared" si="358"/>
        <v>3</v>
      </c>
      <c r="P1759" s="19">
        <f t="shared" si="359"/>
        <v>1</v>
      </c>
    </row>
    <row r="1760" spans="1:16" ht="9.75" customHeight="1">
      <c r="A1760" s="14"/>
      <c r="B1760" s="14" t="s">
        <v>44</v>
      </c>
      <c r="C1760" s="14"/>
      <c r="D1760" s="17"/>
      <c r="E1760" s="1"/>
      <c r="F1760" s="1"/>
      <c r="G1760" s="1"/>
      <c r="H1760" s="1"/>
      <c r="I1760" s="1"/>
      <c r="J1760" s="1"/>
      <c r="K1760" s="1"/>
      <c r="L1760" s="1"/>
      <c r="M1760" s="18"/>
      <c r="N1760" s="17"/>
      <c r="O1760" s="1"/>
      <c r="P1760" s="19"/>
    </row>
    <row r="1761" spans="1:16" ht="9.75" customHeight="1">
      <c r="A1761" s="20"/>
      <c r="B1761" s="21" t="s">
        <v>45</v>
      </c>
      <c r="C1761" s="21">
        <f t="shared" ref="C1761:M1761" si="360">SUM(C1745:C1760)</f>
        <v>22</v>
      </c>
      <c r="D1761" s="22">
        <f t="shared" si="360"/>
        <v>8</v>
      </c>
      <c r="E1761" s="23">
        <f t="shared" si="360"/>
        <v>10</v>
      </c>
      <c r="F1761" s="23">
        <f t="shared" si="360"/>
        <v>14</v>
      </c>
      <c r="G1761" s="23">
        <f t="shared" si="360"/>
        <v>8</v>
      </c>
      <c r="H1761" s="23">
        <f t="shared" si="360"/>
        <v>7</v>
      </c>
      <c r="I1761" s="23">
        <f t="shared" si="360"/>
        <v>7</v>
      </c>
      <c r="J1761" s="23">
        <f t="shared" si="360"/>
        <v>4</v>
      </c>
      <c r="K1761" s="23">
        <f t="shared" si="360"/>
        <v>4</v>
      </c>
      <c r="L1761" s="23">
        <f t="shared" si="360"/>
        <v>2</v>
      </c>
      <c r="M1761" s="24">
        <f t="shared" si="360"/>
        <v>7</v>
      </c>
      <c r="N1761" s="22">
        <f>MIN(D1761:M1761)</f>
        <v>2</v>
      </c>
      <c r="O1761" s="23">
        <f>C1761-N1761</f>
        <v>20</v>
      </c>
      <c r="P1761" s="25">
        <f>O1761/C1761</f>
        <v>0.90909090909090906</v>
      </c>
    </row>
    <row r="1762" spans="1:16" ht="9.75" customHeight="1">
      <c r="A1762" s="15" t="s">
        <v>212</v>
      </c>
      <c r="B1762" s="15" t="s">
        <v>29</v>
      </c>
      <c r="C1762" s="15"/>
      <c r="D1762" s="156"/>
      <c r="E1762" s="70"/>
      <c r="F1762" s="70"/>
      <c r="G1762" s="70"/>
      <c r="H1762" s="70"/>
      <c r="I1762" s="70"/>
      <c r="J1762" s="70"/>
      <c r="K1762" s="70"/>
      <c r="L1762" s="70"/>
      <c r="M1762" s="71"/>
      <c r="N1762" s="16"/>
      <c r="O1762" s="27"/>
      <c r="P1762" s="29"/>
    </row>
    <row r="1763" spans="1:16" ht="9.75" customHeight="1">
      <c r="A1763" s="14"/>
      <c r="B1763" s="14" t="s">
        <v>31</v>
      </c>
      <c r="C1763" s="14">
        <v>51</v>
      </c>
      <c r="D1763" s="85" t="s">
        <v>184</v>
      </c>
      <c r="E1763" s="32">
        <v>1</v>
      </c>
      <c r="F1763" s="32">
        <v>0</v>
      </c>
      <c r="G1763" s="32">
        <v>0</v>
      </c>
      <c r="H1763" s="32">
        <v>1</v>
      </c>
      <c r="I1763" s="32">
        <v>1</v>
      </c>
      <c r="J1763" s="32">
        <v>3</v>
      </c>
      <c r="K1763" s="32">
        <v>10</v>
      </c>
      <c r="L1763" s="32">
        <v>29</v>
      </c>
      <c r="M1763" s="33">
        <v>34</v>
      </c>
      <c r="N1763" s="17">
        <f>MIN(D1763:M1763)</f>
        <v>0</v>
      </c>
      <c r="O1763" s="1">
        <f>C1763-N1763</f>
        <v>51</v>
      </c>
      <c r="P1763" s="19">
        <f>O1763/C1763</f>
        <v>1</v>
      </c>
    </row>
    <row r="1764" spans="1:16" ht="9.75" customHeight="1">
      <c r="A1764" s="14"/>
      <c r="B1764" s="14" t="s">
        <v>34</v>
      </c>
      <c r="C1764" s="14"/>
      <c r="D1764" s="153"/>
      <c r="E1764" s="1"/>
      <c r="F1764" s="1"/>
      <c r="G1764" s="1"/>
      <c r="H1764" s="1"/>
      <c r="I1764" s="1"/>
      <c r="J1764" s="1"/>
      <c r="K1764" s="1"/>
      <c r="L1764" s="1"/>
      <c r="M1764" s="18"/>
      <c r="N1764" s="17"/>
      <c r="O1764" s="1"/>
      <c r="P1764" s="19"/>
    </row>
    <row r="1765" spans="1:16" ht="9.75" customHeight="1">
      <c r="A1765" s="14"/>
      <c r="B1765" s="14" t="s">
        <v>190</v>
      </c>
      <c r="C1765" s="14">
        <v>16</v>
      </c>
      <c r="D1765" s="85" t="s">
        <v>184</v>
      </c>
      <c r="E1765" s="32">
        <v>6</v>
      </c>
      <c r="F1765" s="32">
        <v>6</v>
      </c>
      <c r="G1765" s="32">
        <v>5</v>
      </c>
      <c r="H1765" s="32">
        <v>5</v>
      </c>
      <c r="I1765" s="32">
        <v>2</v>
      </c>
      <c r="J1765" s="32">
        <v>4</v>
      </c>
      <c r="K1765" s="32">
        <v>2</v>
      </c>
      <c r="L1765" s="32">
        <v>7</v>
      </c>
      <c r="M1765" s="33">
        <v>5</v>
      </c>
      <c r="N1765" s="17">
        <f>MIN(D1765:M1765)</f>
        <v>2</v>
      </c>
      <c r="O1765" s="1">
        <f>C1765-N1765</f>
        <v>14</v>
      </c>
      <c r="P1765" s="19">
        <f>O1765/C1765</f>
        <v>0.875</v>
      </c>
    </row>
    <row r="1766" spans="1:16" ht="9.75" customHeight="1">
      <c r="A1766" s="14"/>
      <c r="B1766" s="14" t="s">
        <v>58</v>
      </c>
      <c r="C1766" s="14"/>
      <c r="D1766" s="153"/>
      <c r="E1766" s="1"/>
      <c r="F1766" s="1"/>
      <c r="G1766" s="1"/>
      <c r="H1766" s="1"/>
      <c r="I1766" s="1"/>
      <c r="J1766" s="1"/>
      <c r="K1766" s="1"/>
      <c r="L1766" s="1"/>
      <c r="M1766" s="18"/>
      <c r="N1766" s="17"/>
      <c r="O1766" s="1"/>
      <c r="P1766" s="19"/>
    </row>
    <row r="1767" spans="1:16" ht="9.75" customHeight="1">
      <c r="A1767" s="14"/>
      <c r="B1767" s="14" t="s">
        <v>39</v>
      </c>
      <c r="C1767" s="30">
        <v>12</v>
      </c>
      <c r="D1767" s="85" t="s">
        <v>184</v>
      </c>
      <c r="E1767" s="32">
        <v>2</v>
      </c>
      <c r="F1767" s="32">
        <v>3</v>
      </c>
      <c r="G1767" s="32">
        <v>3</v>
      </c>
      <c r="H1767" s="32">
        <v>4</v>
      </c>
      <c r="I1767" s="32">
        <v>5</v>
      </c>
      <c r="J1767" s="32">
        <v>5</v>
      </c>
      <c r="K1767" s="32">
        <v>5</v>
      </c>
      <c r="L1767" s="32">
        <v>5</v>
      </c>
      <c r="M1767" s="33">
        <v>5</v>
      </c>
      <c r="N1767" s="17">
        <f t="shared" ref="N1767:N1772" si="361">MIN(D1767:M1767)</f>
        <v>2</v>
      </c>
      <c r="O1767" s="1">
        <f t="shared" ref="O1767:O1772" si="362">C1767-N1767</f>
        <v>10</v>
      </c>
      <c r="P1767" s="19">
        <f t="shared" ref="P1767:P1772" si="363">O1767/C1767</f>
        <v>0.83333333333333337</v>
      </c>
    </row>
    <row r="1768" spans="1:16" ht="9.75" customHeight="1">
      <c r="A1768" s="14"/>
      <c r="B1768" s="14" t="s">
        <v>581</v>
      </c>
      <c r="C1768" s="14">
        <v>4</v>
      </c>
      <c r="D1768" s="85" t="s">
        <v>184</v>
      </c>
      <c r="E1768" s="32">
        <v>1</v>
      </c>
      <c r="F1768" s="32">
        <v>2</v>
      </c>
      <c r="G1768" s="32">
        <v>2</v>
      </c>
      <c r="H1768" s="32">
        <v>3</v>
      </c>
      <c r="I1768" s="32">
        <v>1</v>
      </c>
      <c r="J1768" s="32">
        <v>0</v>
      </c>
      <c r="K1768" s="32">
        <v>0</v>
      </c>
      <c r="L1768" s="32">
        <v>1</v>
      </c>
      <c r="M1768" s="33">
        <v>1</v>
      </c>
      <c r="N1768" s="17">
        <f t="shared" si="361"/>
        <v>0</v>
      </c>
      <c r="O1768" s="1">
        <f t="shared" si="362"/>
        <v>4</v>
      </c>
      <c r="P1768" s="19">
        <f t="shared" si="363"/>
        <v>1</v>
      </c>
    </row>
    <row r="1769" spans="1:16" ht="9.75" customHeight="1">
      <c r="A1769" s="14"/>
      <c r="B1769" s="14" t="s">
        <v>582</v>
      </c>
      <c r="C1769" s="14">
        <v>1</v>
      </c>
      <c r="D1769" s="85" t="s">
        <v>184</v>
      </c>
      <c r="E1769" s="32">
        <v>1</v>
      </c>
      <c r="F1769" s="32">
        <v>1</v>
      </c>
      <c r="G1769" s="32">
        <v>1</v>
      </c>
      <c r="H1769" s="32">
        <v>1</v>
      </c>
      <c r="I1769" s="32">
        <v>1</v>
      </c>
      <c r="J1769" s="32">
        <v>1</v>
      </c>
      <c r="K1769" s="32">
        <v>1</v>
      </c>
      <c r="L1769" s="32">
        <v>1</v>
      </c>
      <c r="M1769" s="33">
        <v>1</v>
      </c>
      <c r="N1769" s="17">
        <f t="shared" si="361"/>
        <v>1</v>
      </c>
      <c r="O1769" s="1">
        <f t="shared" si="362"/>
        <v>0</v>
      </c>
      <c r="P1769" s="19">
        <f t="shared" si="363"/>
        <v>0</v>
      </c>
    </row>
    <row r="1770" spans="1:16" ht="9.75" customHeight="1">
      <c r="A1770" s="14"/>
      <c r="B1770" s="14" t="s">
        <v>583</v>
      </c>
      <c r="C1770" s="14">
        <v>1</v>
      </c>
      <c r="D1770" s="85" t="s">
        <v>184</v>
      </c>
      <c r="E1770" s="32">
        <v>1</v>
      </c>
      <c r="F1770" s="32">
        <v>0</v>
      </c>
      <c r="G1770" s="32">
        <v>1</v>
      </c>
      <c r="H1770" s="32">
        <v>1</v>
      </c>
      <c r="I1770" s="32">
        <v>1</v>
      </c>
      <c r="J1770" s="32">
        <v>1</v>
      </c>
      <c r="K1770" s="32">
        <v>1</v>
      </c>
      <c r="L1770" s="32">
        <v>1</v>
      </c>
      <c r="M1770" s="33">
        <v>1</v>
      </c>
      <c r="N1770" s="17">
        <f t="shared" si="361"/>
        <v>0</v>
      </c>
      <c r="O1770" s="1">
        <f t="shared" si="362"/>
        <v>1</v>
      </c>
      <c r="P1770" s="19">
        <f t="shared" si="363"/>
        <v>1</v>
      </c>
    </row>
    <row r="1771" spans="1:16" ht="9.75" customHeight="1">
      <c r="A1771" s="14"/>
      <c r="B1771" s="14" t="s">
        <v>584</v>
      </c>
      <c r="C1771" s="14">
        <v>2</v>
      </c>
      <c r="D1771" s="85" t="s">
        <v>184</v>
      </c>
      <c r="E1771" s="32">
        <v>1</v>
      </c>
      <c r="F1771" s="32">
        <v>0</v>
      </c>
      <c r="G1771" s="32">
        <v>0</v>
      </c>
      <c r="H1771" s="32">
        <v>0</v>
      </c>
      <c r="I1771" s="32">
        <v>0</v>
      </c>
      <c r="J1771" s="32">
        <v>0</v>
      </c>
      <c r="K1771" s="32">
        <v>0</v>
      </c>
      <c r="L1771" s="32">
        <v>1</v>
      </c>
      <c r="M1771" s="33">
        <v>2</v>
      </c>
      <c r="N1771" s="17">
        <f t="shared" si="361"/>
        <v>0</v>
      </c>
      <c r="O1771" s="1">
        <f t="shared" si="362"/>
        <v>2</v>
      </c>
      <c r="P1771" s="19">
        <f t="shared" si="363"/>
        <v>1</v>
      </c>
    </row>
    <row r="1772" spans="1:16" ht="9.75" customHeight="1">
      <c r="A1772" s="14"/>
      <c r="B1772" s="14" t="s">
        <v>585</v>
      </c>
      <c r="C1772" s="30">
        <v>2</v>
      </c>
      <c r="D1772" s="85" t="s">
        <v>184</v>
      </c>
      <c r="E1772" s="32">
        <v>0</v>
      </c>
      <c r="F1772" s="32">
        <v>1</v>
      </c>
      <c r="G1772" s="32">
        <v>1</v>
      </c>
      <c r="H1772" s="32">
        <v>0</v>
      </c>
      <c r="I1772" s="32">
        <v>0</v>
      </c>
      <c r="J1772" s="32">
        <v>0</v>
      </c>
      <c r="K1772" s="32">
        <v>0</v>
      </c>
      <c r="L1772" s="32">
        <v>1</v>
      </c>
      <c r="M1772" s="33">
        <v>1</v>
      </c>
      <c r="N1772" s="17">
        <f t="shared" si="361"/>
        <v>0</v>
      </c>
      <c r="O1772" s="1">
        <f t="shared" si="362"/>
        <v>2</v>
      </c>
      <c r="P1772" s="19">
        <f t="shared" si="363"/>
        <v>1</v>
      </c>
    </row>
    <row r="1773" spans="1:16" ht="9.75" customHeight="1">
      <c r="A1773" s="14"/>
      <c r="B1773" s="14" t="s">
        <v>61</v>
      </c>
      <c r="C1773" s="14"/>
      <c r="D1773" s="153"/>
      <c r="E1773" s="1"/>
      <c r="F1773" s="1"/>
      <c r="G1773" s="1"/>
      <c r="H1773" s="1"/>
      <c r="I1773" s="1"/>
      <c r="J1773" s="1"/>
      <c r="K1773" s="1"/>
      <c r="L1773" s="1"/>
      <c r="M1773" s="18"/>
      <c r="N1773" s="17"/>
      <c r="O1773" s="1"/>
      <c r="P1773" s="19"/>
    </row>
    <row r="1774" spans="1:16" ht="9.75" customHeight="1">
      <c r="A1774" s="14"/>
      <c r="B1774" s="14" t="s">
        <v>41</v>
      </c>
      <c r="C1774" s="14">
        <v>9</v>
      </c>
      <c r="D1774" s="85" t="s">
        <v>184</v>
      </c>
      <c r="E1774" s="32">
        <v>3</v>
      </c>
      <c r="F1774" s="32">
        <v>2</v>
      </c>
      <c r="G1774" s="32">
        <v>3</v>
      </c>
      <c r="H1774" s="32">
        <v>4</v>
      </c>
      <c r="I1774" s="32">
        <v>3</v>
      </c>
      <c r="J1774" s="32">
        <v>2</v>
      </c>
      <c r="K1774" s="32">
        <v>6</v>
      </c>
      <c r="L1774" s="32">
        <v>7</v>
      </c>
      <c r="M1774" s="33">
        <v>8</v>
      </c>
      <c r="N1774" s="17">
        <f t="shared" ref="N1774:N1779" si="364">MIN(D1774:M1774)</f>
        <v>2</v>
      </c>
      <c r="O1774" s="1">
        <f t="shared" ref="O1774:O1779" si="365">C1774-N1774</f>
        <v>7</v>
      </c>
      <c r="P1774" s="19">
        <f t="shared" ref="P1774:P1779" si="366">O1774/C1774</f>
        <v>0.77777777777777779</v>
      </c>
    </row>
    <row r="1775" spans="1:16" ht="9.75" customHeight="1">
      <c r="A1775" s="14"/>
      <c r="B1775" s="14" t="s">
        <v>42</v>
      </c>
      <c r="C1775" s="14">
        <v>129</v>
      </c>
      <c r="D1775" s="85" t="s">
        <v>184</v>
      </c>
      <c r="E1775" s="32">
        <f>C1775-73</f>
        <v>56</v>
      </c>
      <c r="F1775" s="32">
        <f>C1775-74</f>
        <v>55</v>
      </c>
      <c r="G1775" s="32">
        <f>C1775-71</f>
        <v>58</v>
      </c>
      <c r="H1775" s="32">
        <f>C1775-83</f>
        <v>46</v>
      </c>
      <c r="I1775" s="32">
        <f>C1775-56</f>
        <v>73</v>
      </c>
      <c r="J1775" s="32">
        <f>C1775-103</f>
        <v>26</v>
      </c>
      <c r="K1775" s="32">
        <f>C1775-108</f>
        <v>21</v>
      </c>
      <c r="L1775" s="32">
        <f>C1775-113</f>
        <v>16</v>
      </c>
      <c r="M1775" s="33">
        <f>C1775-80</f>
        <v>49</v>
      </c>
      <c r="N1775" s="17">
        <f t="shared" si="364"/>
        <v>16</v>
      </c>
      <c r="O1775" s="1">
        <f t="shared" si="365"/>
        <v>113</v>
      </c>
      <c r="P1775" s="19">
        <f t="shared" si="366"/>
        <v>0.87596899224806202</v>
      </c>
    </row>
    <row r="1776" spans="1:16" ht="9.75" customHeight="1">
      <c r="A1776" s="14"/>
      <c r="B1776" s="14" t="s">
        <v>43</v>
      </c>
      <c r="C1776" s="14">
        <v>8</v>
      </c>
      <c r="D1776" s="85" t="s">
        <v>184</v>
      </c>
      <c r="E1776" s="32">
        <v>1</v>
      </c>
      <c r="F1776" s="32">
        <v>2</v>
      </c>
      <c r="G1776" s="32">
        <v>4</v>
      </c>
      <c r="H1776" s="32">
        <v>2</v>
      </c>
      <c r="I1776" s="32">
        <v>2</v>
      </c>
      <c r="J1776" s="32">
        <v>2</v>
      </c>
      <c r="K1776" s="32">
        <v>2</v>
      </c>
      <c r="L1776" s="32">
        <v>1</v>
      </c>
      <c r="M1776" s="32">
        <v>4</v>
      </c>
      <c r="N1776" s="17">
        <f t="shared" si="364"/>
        <v>1</v>
      </c>
      <c r="O1776" s="1">
        <f t="shared" si="365"/>
        <v>7</v>
      </c>
      <c r="P1776" s="19">
        <f t="shared" si="366"/>
        <v>0.875</v>
      </c>
    </row>
    <row r="1777" spans="1:16" ht="9.75" customHeight="1">
      <c r="A1777" s="14"/>
      <c r="B1777" s="14" t="s">
        <v>44</v>
      </c>
      <c r="C1777" s="14">
        <v>8</v>
      </c>
      <c r="D1777" s="85" t="s">
        <v>184</v>
      </c>
      <c r="E1777" s="32">
        <v>6</v>
      </c>
      <c r="F1777" s="32">
        <v>3</v>
      </c>
      <c r="G1777" s="32">
        <v>4</v>
      </c>
      <c r="H1777" s="32">
        <v>2</v>
      </c>
      <c r="I1777" s="32">
        <v>3</v>
      </c>
      <c r="J1777" s="32">
        <v>4</v>
      </c>
      <c r="K1777" s="32">
        <v>4</v>
      </c>
      <c r="L1777" s="32">
        <v>3</v>
      </c>
      <c r="M1777" s="33">
        <v>4</v>
      </c>
      <c r="N1777" s="17">
        <f t="shared" si="364"/>
        <v>2</v>
      </c>
      <c r="O1777" s="1">
        <f t="shared" si="365"/>
        <v>6</v>
      </c>
      <c r="P1777" s="19">
        <f t="shared" si="366"/>
        <v>0.75</v>
      </c>
    </row>
    <row r="1778" spans="1:16" ht="9.75" customHeight="1">
      <c r="A1778" s="14"/>
      <c r="B1778" s="21" t="s">
        <v>45</v>
      </c>
      <c r="C1778" s="21">
        <f t="shared" ref="C1778:M1778" si="367">SUM(C1762:C1777)</f>
        <v>243</v>
      </c>
      <c r="D1778" s="22">
        <f t="shared" si="367"/>
        <v>0</v>
      </c>
      <c r="E1778" s="23">
        <f t="shared" si="367"/>
        <v>79</v>
      </c>
      <c r="F1778" s="23">
        <f t="shared" si="367"/>
        <v>75</v>
      </c>
      <c r="G1778" s="23">
        <f t="shared" si="367"/>
        <v>82</v>
      </c>
      <c r="H1778" s="23">
        <f t="shared" si="367"/>
        <v>69</v>
      </c>
      <c r="I1778" s="23">
        <f t="shared" si="367"/>
        <v>92</v>
      </c>
      <c r="J1778" s="23">
        <f t="shared" si="367"/>
        <v>48</v>
      </c>
      <c r="K1778" s="23">
        <f t="shared" si="367"/>
        <v>52</v>
      </c>
      <c r="L1778" s="23">
        <f t="shared" si="367"/>
        <v>73</v>
      </c>
      <c r="M1778" s="24">
        <f t="shared" si="367"/>
        <v>115</v>
      </c>
      <c r="N1778" s="22">
        <f t="shared" si="364"/>
        <v>0</v>
      </c>
      <c r="O1778" s="23">
        <f t="shared" si="365"/>
        <v>243</v>
      </c>
      <c r="P1778" s="25">
        <f t="shared" si="366"/>
        <v>1</v>
      </c>
    </row>
    <row r="1779" spans="1:16" ht="9.75" customHeight="1">
      <c r="A1779" s="27" t="s">
        <v>161</v>
      </c>
      <c r="B1779" s="15" t="s">
        <v>29</v>
      </c>
      <c r="C1779" s="15">
        <v>10</v>
      </c>
      <c r="D1779" s="157" t="s">
        <v>184</v>
      </c>
      <c r="E1779" s="70">
        <v>0</v>
      </c>
      <c r="F1779" s="70">
        <v>0</v>
      </c>
      <c r="G1779" s="70">
        <v>0</v>
      </c>
      <c r="H1779" s="70">
        <v>0</v>
      </c>
      <c r="I1779" s="70">
        <v>0</v>
      </c>
      <c r="J1779" s="70">
        <v>0</v>
      </c>
      <c r="K1779" s="70">
        <v>0</v>
      </c>
      <c r="L1779" s="70">
        <v>0</v>
      </c>
      <c r="M1779" s="71">
        <v>1</v>
      </c>
      <c r="N1779" s="16">
        <f t="shared" si="364"/>
        <v>0</v>
      </c>
      <c r="O1779" s="27">
        <f t="shared" si="365"/>
        <v>10</v>
      </c>
      <c r="P1779" s="29">
        <f t="shared" si="366"/>
        <v>1</v>
      </c>
    </row>
    <row r="1780" spans="1:16" ht="9.75" customHeight="1">
      <c r="A1780" s="14"/>
      <c r="B1780" s="14" t="s">
        <v>31</v>
      </c>
      <c r="C1780" s="14"/>
      <c r="D1780" s="153"/>
      <c r="N1780" s="17"/>
      <c r="O1780" s="1"/>
      <c r="P1780" s="19"/>
    </row>
    <row r="1781" spans="1:16" ht="9.75" customHeight="1">
      <c r="A1781" s="14"/>
      <c r="B1781" s="14" t="s">
        <v>34</v>
      </c>
      <c r="C1781" s="14"/>
      <c r="D1781" s="153"/>
      <c r="E1781" s="1"/>
      <c r="F1781" s="1"/>
      <c r="G1781" s="1"/>
      <c r="H1781" s="1"/>
      <c r="I1781" s="1"/>
      <c r="J1781" s="1"/>
      <c r="K1781" s="1"/>
      <c r="L1781" s="1"/>
      <c r="M1781" s="18"/>
      <c r="N1781" s="17"/>
      <c r="O1781" s="1"/>
      <c r="P1781" s="19"/>
    </row>
    <row r="1782" spans="1:16" ht="9.75" customHeight="1">
      <c r="A1782" s="14"/>
      <c r="B1782" s="30" t="s">
        <v>58</v>
      </c>
      <c r="C1782" s="14">
        <v>3</v>
      </c>
      <c r="D1782" s="85" t="s">
        <v>184</v>
      </c>
      <c r="E1782" s="32">
        <v>2</v>
      </c>
      <c r="F1782" s="32">
        <v>0</v>
      </c>
      <c r="G1782" s="32">
        <v>0</v>
      </c>
      <c r="H1782" s="32">
        <v>1</v>
      </c>
      <c r="I1782" s="32">
        <v>1</v>
      </c>
      <c r="J1782" s="32">
        <v>0</v>
      </c>
      <c r="K1782" s="32">
        <v>0</v>
      </c>
      <c r="L1782" s="32">
        <v>0</v>
      </c>
      <c r="M1782" s="33">
        <v>0</v>
      </c>
      <c r="N1782" s="17">
        <f>MIN(D1782:M1782)</f>
        <v>0</v>
      </c>
      <c r="O1782" s="1">
        <f>C1782-N1782</f>
        <v>3</v>
      </c>
      <c r="P1782" s="19">
        <f>O1782/C1782</f>
        <v>1</v>
      </c>
    </row>
    <row r="1783" spans="1:16" ht="9.75" customHeight="1">
      <c r="A1783" s="14"/>
      <c r="B1783" s="14" t="s">
        <v>58</v>
      </c>
      <c r="C1783" s="14"/>
      <c r="D1783" s="153"/>
      <c r="E1783" s="1"/>
      <c r="F1783" s="1"/>
      <c r="G1783" s="1"/>
      <c r="H1783" s="1"/>
      <c r="I1783" s="1"/>
      <c r="J1783" s="1"/>
      <c r="K1783" s="1"/>
      <c r="L1783" s="1"/>
      <c r="M1783" s="18"/>
      <c r="N1783" s="17"/>
      <c r="O1783" s="1"/>
      <c r="P1783" s="19"/>
    </row>
    <row r="1784" spans="1:16" ht="9.75" customHeight="1">
      <c r="A1784" s="14"/>
      <c r="B1784" s="14" t="s">
        <v>39</v>
      </c>
      <c r="C1784" s="14">
        <v>9</v>
      </c>
      <c r="D1784" s="85" t="s">
        <v>184</v>
      </c>
      <c r="E1784" s="32">
        <v>5</v>
      </c>
      <c r="F1784" s="32">
        <v>5</v>
      </c>
      <c r="G1784" s="32">
        <v>5</v>
      </c>
      <c r="H1784" s="32">
        <v>5</v>
      </c>
      <c r="I1784" s="32">
        <v>5</v>
      </c>
      <c r="J1784" s="32">
        <v>4</v>
      </c>
      <c r="K1784" s="32">
        <v>3</v>
      </c>
      <c r="L1784" s="32">
        <v>3</v>
      </c>
      <c r="M1784" s="33">
        <v>3</v>
      </c>
      <c r="N1784" s="17">
        <f>MIN(D1784:M1784)</f>
        <v>3</v>
      </c>
      <c r="O1784" s="1">
        <f>C1784-N1784</f>
        <v>6</v>
      </c>
      <c r="P1784" s="19">
        <f>O1784/C1784</f>
        <v>0.66666666666666663</v>
      </c>
    </row>
    <row r="1785" spans="1:16" ht="9.75" customHeight="1">
      <c r="A1785" s="14"/>
      <c r="B1785" s="14" t="s">
        <v>61</v>
      </c>
      <c r="C1785" s="14"/>
      <c r="D1785" s="153"/>
      <c r="E1785" s="1"/>
      <c r="F1785" s="1"/>
      <c r="G1785" s="1"/>
      <c r="H1785" s="1"/>
      <c r="I1785" s="1"/>
      <c r="J1785" s="1"/>
      <c r="K1785" s="1"/>
      <c r="L1785" s="1"/>
      <c r="M1785" s="18"/>
      <c r="N1785" s="17"/>
      <c r="O1785" s="1"/>
      <c r="P1785" s="19"/>
    </row>
    <row r="1786" spans="1:16" ht="9.75" customHeight="1">
      <c r="A1786" s="14"/>
      <c r="B1786" s="14" t="s">
        <v>61</v>
      </c>
      <c r="C1786" s="14"/>
      <c r="D1786" s="153"/>
      <c r="E1786" s="1"/>
      <c r="F1786" s="1"/>
      <c r="G1786" s="1"/>
      <c r="H1786" s="1"/>
      <c r="I1786" s="1"/>
      <c r="J1786" s="1"/>
      <c r="K1786" s="1"/>
      <c r="L1786" s="1"/>
      <c r="M1786" s="18"/>
      <c r="N1786" s="17"/>
      <c r="O1786" s="1"/>
      <c r="P1786" s="19"/>
    </row>
    <row r="1787" spans="1:16" ht="9.75" customHeight="1">
      <c r="A1787" s="14"/>
      <c r="B1787" s="14" t="s">
        <v>61</v>
      </c>
      <c r="C1787" s="14"/>
      <c r="D1787" s="153"/>
      <c r="E1787" s="1"/>
      <c r="F1787" s="1"/>
      <c r="G1787" s="1"/>
      <c r="H1787" s="1"/>
      <c r="I1787" s="1"/>
      <c r="J1787" s="1"/>
      <c r="K1787" s="1"/>
      <c r="L1787" s="1"/>
      <c r="M1787" s="18"/>
      <c r="N1787" s="17"/>
      <c r="O1787" s="1"/>
      <c r="P1787" s="19"/>
    </row>
    <row r="1788" spans="1:16" ht="9.75" customHeight="1">
      <c r="A1788" s="14"/>
      <c r="B1788" s="14" t="s">
        <v>61</v>
      </c>
      <c r="C1788" s="14"/>
      <c r="D1788" s="153"/>
      <c r="E1788" s="1"/>
      <c r="F1788" s="1"/>
      <c r="G1788" s="1"/>
      <c r="H1788" s="1"/>
      <c r="I1788" s="1"/>
      <c r="J1788" s="1"/>
      <c r="K1788" s="1"/>
      <c r="L1788" s="1"/>
      <c r="M1788" s="18"/>
      <c r="N1788" s="17"/>
      <c r="O1788" s="1"/>
      <c r="P1788" s="19"/>
    </row>
    <row r="1789" spans="1:16" ht="9.75" customHeight="1">
      <c r="A1789" s="14"/>
      <c r="B1789" s="14" t="s">
        <v>61</v>
      </c>
      <c r="C1789" s="14"/>
      <c r="D1789" s="153"/>
      <c r="E1789" s="1"/>
      <c r="F1789" s="1"/>
      <c r="G1789" s="1"/>
      <c r="H1789" s="1"/>
      <c r="I1789" s="1"/>
      <c r="J1789" s="1"/>
      <c r="K1789" s="1"/>
      <c r="L1789" s="1"/>
      <c r="M1789" s="18"/>
      <c r="N1789" s="17"/>
      <c r="O1789" s="1"/>
      <c r="P1789" s="19"/>
    </row>
    <row r="1790" spans="1:16" ht="9.75" customHeight="1">
      <c r="A1790" s="14"/>
      <c r="B1790" s="14" t="s">
        <v>61</v>
      </c>
      <c r="C1790" s="14"/>
      <c r="D1790" s="153"/>
      <c r="E1790" s="1"/>
      <c r="F1790" s="1"/>
      <c r="G1790" s="1"/>
      <c r="H1790" s="1"/>
      <c r="I1790" s="1"/>
      <c r="J1790" s="1"/>
      <c r="K1790" s="1"/>
      <c r="L1790" s="1"/>
      <c r="M1790" s="18"/>
      <c r="N1790" s="17"/>
      <c r="O1790" s="1"/>
      <c r="P1790" s="19"/>
    </row>
    <row r="1791" spans="1:16" ht="9.75" customHeight="1">
      <c r="A1791" s="14"/>
      <c r="B1791" s="14" t="s">
        <v>41</v>
      </c>
      <c r="C1791" s="14">
        <v>10</v>
      </c>
      <c r="D1791" s="85" t="s">
        <v>184</v>
      </c>
      <c r="E1791" s="32">
        <v>6</v>
      </c>
      <c r="F1791" s="32">
        <v>4</v>
      </c>
      <c r="G1791" s="32">
        <v>2</v>
      </c>
      <c r="H1791" s="32">
        <v>4</v>
      </c>
      <c r="I1791" s="32">
        <v>4</v>
      </c>
      <c r="J1791" s="32">
        <v>3</v>
      </c>
      <c r="K1791" s="32">
        <v>4</v>
      </c>
      <c r="L1791" s="32">
        <v>3</v>
      </c>
      <c r="M1791" s="33">
        <v>4</v>
      </c>
      <c r="N1791" s="17">
        <f>MIN(D1791:M1791)</f>
        <v>2</v>
      </c>
      <c r="O1791" s="1">
        <f>C1791-N1791</f>
        <v>8</v>
      </c>
      <c r="P1791" s="19">
        <f>O1791/C1791</f>
        <v>0.8</v>
      </c>
    </row>
    <row r="1792" spans="1:16" ht="9.75" customHeight="1">
      <c r="A1792" s="14"/>
      <c r="B1792" s="14" t="s">
        <v>42</v>
      </c>
      <c r="C1792" s="14"/>
      <c r="D1792" s="153"/>
      <c r="E1792" s="1"/>
      <c r="F1792" s="1"/>
      <c r="G1792" s="1"/>
      <c r="H1792" s="1"/>
      <c r="I1792" s="1"/>
      <c r="J1792" s="1"/>
      <c r="K1792" s="1"/>
      <c r="L1792" s="1"/>
      <c r="M1792" s="18"/>
      <c r="N1792" s="17"/>
      <c r="O1792" s="1"/>
      <c r="P1792" s="19"/>
    </row>
    <row r="1793" spans="1:16" ht="9.75" customHeight="1">
      <c r="A1793" s="14"/>
      <c r="B1793" s="14" t="s">
        <v>43</v>
      </c>
      <c r="C1793" s="14"/>
      <c r="D1793" s="153"/>
      <c r="E1793" s="1"/>
      <c r="F1793" s="1"/>
      <c r="G1793" s="1"/>
      <c r="H1793" s="1"/>
      <c r="I1793" s="1"/>
      <c r="J1793" s="1"/>
      <c r="K1793" s="1"/>
      <c r="L1793" s="1"/>
      <c r="M1793" s="18"/>
      <c r="N1793" s="17"/>
      <c r="O1793" s="1"/>
      <c r="P1793" s="19"/>
    </row>
    <row r="1794" spans="1:16" ht="9.75" customHeight="1">
      <c r="A1794" s="14"/>
      <c r="B1794" s="14" t="s">
        <v>44</v>
      </c>
      <c r="C1794" s="14">
        <v>3</v>
      </c>
      <c r="D1794" s="85" t="s">
        <v>184</v>
      </c>
      <c r="E1794" s="32">
        <v>2</v>
      </c>
      <c r="F1794" s="32">
        <v>2</v>
      </c>
      <c r="G1794" s="32">
        <v>0</v>
      </c>
      <c r="H1794" s="32">
        <v>1</v>
      </c>
      <c r="I1794" s="32">
        <v>2</v>
      </c>
      <c r="J1794" s="32">
        <v>0</v>
      </c>
      <c r="K1794" s="32">
        <v>2</v>
      </c>
      <c r="L1794" s="32">
        <v>2</v>
      </c>
      <c r="M1794" s="33">
        <v>2</v>
      </c>
      <c r="N1794" s="17">
        <f t="shared" ref="N1794:N1795" si="368">MIN(D1794:M1794)</f>
        <v>0</v>
      </c>
      <c r="O1794" s="1">
        <f t="shared" ref="O1794:O1795" si="369">C1794-N1794</f>
        <v>3</v>
      </c>
      <c r="P1794" s="19">
        <f t="shared" ref="P1794:P1795" si="370">O1794/C1794</f>
        <v>1</v>
      </c>
    </row>
    <row r="1795" spans="1:16" ht="9.75" customHeight="1">
      <c r="A1795" s="20"/>
      <c r="B1795" s="21" t="s">
        <v>45</v>
      </c>
      <c r="C1795" s="21">
        <f t="shared" ref="C1795:M1795" si="371">SUM(C1779:C1794)</f>
        <v>35</v>
      </c>
      <c r="D1795" s="22">
        <f t="shared" si="371"/>
        <v>0</v>
      </c>
      <c r="E1795" s="23">
        <f t="shared" si="371"/>
        <v>15</v>
      </c>
      <c r="F1795" s="23">
        <f t="shared" si="371"/>
        <v>11</v>
      </c>
      <c r="G1795" s="23">
        <f t="shared" si="371"/>
        <v>7</v>
      </c>
      <c r="H1795" s="23">
        <f t="shared" si="371"/>
        <v>11</v>
      </c>
      <c r="I1795" s="23">
        <f t="shared" si="371"/>
        <v>12</v>
      </c>
      <c r="J1795" s="23">
        <f t="shared" si="371"/>
        <v>7</v>
      </c>
      <c r="K1795" s="23">
        <f t="shared" si="371"/>
        <v>9</v>
      </c>
      <c r="L1795" s="23">
        <f t="shared" si="371"/>
        <v>8</v>
      </c>
      <c r="M1795" s="24">
        <f t="shared" si="371"/>
        <v>10</v>
      </c>
      <c r="N1795" s="22">
        <f t="shared" si="368"/>
        <v>0</v>
      </c>
      <c r="O1795" s="23">
        <f t="shared" si="369"/>
        <v>35</v>
      </c>
      <c r="P1795" s="25">
        <f t="shared" si="370"/>
        <v>1</v>
      </c>
    </row>
    <row r="1796" spans="1:16" ht="9.75" customHeight="1">
      <c r="A1796" s="15" t="s">
        <v>281</v>
      </c>
      <c r="B1796" s="15" t="s">
        <v>29</v>
      </c>
      <c r="C1796" s="15"/>
      <c r="D1796" s="156"/>
      <c r="E1796" s="27"/>
      <c r="F1796" s="27"/>
      <c r="G1796" s="27"/>
      <c r="H1796" s="27"/>
      <c r="I1796" s="27"/>
      <c r="J1796" s="27"/>
      <c r="K1796" s="27"/>
      <c r="L1796" s="27"/>
      <c r="M1796" s="28"/>
      <c r="N1796" s="16"/>
      <c r="O1796" s="27"/>
      <c r="P1796" s="29"/>
    </row>
    <row r="1797" spans="1:16" ht="9.75" customHeight="1">
      <c r="A1797" s="14"/>
      <c r="B1797" s="14" t="s">
        <v>31</v>
      </c>
      <c r="C1797" s="14"/>
      <c r="D1797" s="153"/>
      <c r="E1797" s="1"/>
      <c r="F1797" s="1"/>
      <c r="G1797" s="1"/>
      <c r="H1797" s="1"/>
      <c r="I1797" s="1"/>
      <c r="J1797" s="1"/>
      <c r="K1797" s="1"/>
      <c r="L1797" s="1"/>
      <c r="M1797" s="18"/>
      <c r="N1797" s="17"/>
      <c r="O1797" s="1"/>
      <c r="P1797" s="19"/>
    </row>
    <row r="1798" spans="1:16" ht="9.75" customHeight="1">
      <c r="A1798" s="14"/>
      <c r="B1798" s="14" t="s">
        <v>34</v>
      </c>
      <c r="C1798" s="14"/>
      <c r="D1798" s="153"/>
      <c r="E1798" s="1"/>
      <c r="F1798" s="1"/>
      <c r="G1798" s="1"/>
      <c r="H1798" s="1"/>
      <c r="I1798" s="1"/>
      <c r="J1798" s="1"/>
      <c r="K1798" s="1"/>
      <c r="L1798" s="1"/>
      <c r="M1798" s="18"/>
      <c r="N1798" s="17"/>
      <c r="O1798" s="1"/>
      <c r="P1798" s="19"/>
    </row>
    <row r="1799" spans="1:16" ht="9.75" customHeight="1">
      <c r="A1799" s="14"/>
      <c r="B1799" s="14" t="s">
        <v>58</v>
      </c>
      <c r="C1799" s="14"/>
      <c r="D1799" s="153"/>
      <c r="E1799" s="1"/>
      <c r="F1799" s="1"/>
      <c r="G1799" s="1"/>
      <c r="H1799" s="1"/>
      <c r="I1799" s="1"/>
      <c r="J1799" s="1"/>
      <c r="K1799" s="1"/>
      <c r="L1799" s="1"/>
      <c r="M1799" s="18"/>
      <c r="N1799" s="17"/>
      <c r="O1799" s="1"/>
      <c r="P1799" s="19"/>
    </row>
    <row r="1800" spans="1:16" ht="9.75" customHeight="1">
      <c r="A1800" s="14"/>
      <c r="B1800" s="14" t="s">
        <v>58</v>
      </c>
      <c r="C1800" s="14"/>
      <c r="D1800" s="153"/>
      <c r="E1800" s="1"/>
      <c r="F1800" s="1"/>
      <c r="G1800" s="1"/>
      <c r="H1800" s="1"/>
      <c r="I1800" s="1"/>
      <c r="J1800" s="1"/>
      <c r="K1800" s="1"/>
      <c r="L1800" s="1"/>
      <c r="M1800" s="18"/>
      <c r="N1800" s="17"/>
      <c r="O1800" s="1"/>
      <c r="P1800" s="19"/>
    </row>
    <row r="1801" spans="1:16" ht="9.75" customHeight="1">
      <c r="A1801" s="14"/>
      <c r="B1801" s="14" t="s">
        <v>39</v>
      </c>
      <c r="C1801" s="14">
        <v>1</v>
      </c>
      <c r="D1801" s="85" t="s">
        <v>184</v>
      </c>
      <c r="E1801" s="32">
        <v>1</v>
      </c>
      <c r="F1801" s="32">
        <v>1</v>
      </c>
      <c r="G1801" s="32">
        <v>1</v>
      </c>
      <c r="H1801" s="32">
        <v>0</v>
      </c>
      <c r="I1801" s="32">
        <v>1</v>
      </c>
      <c r="J1801" s="32">
        <v>1</v>
      </c>
      <c r="K1801" s="32">
        <v>1</v>
      </c>
      <c r="L1801" s="32">
        <v>1</v>
      </c>
      <c r="M1801" s="33">
        <v>1</v>
      </c>
      <c r="N1801" s="17">
        <f>MIN(D1801:M1801)</f>
        <v>0</v>
      </c>
      <c r="O1801" s="1">
        <f>C1801-N1801</f>
        <v>1</v>
      </c>
      <c r="P1801" s="19">
        <f>O1801/C1801</f>
        <v>1</v>
      </c>
    </row>
    <row r="1802" spans="1:16" ht="9.75" customHeight="1">
      <c r="A1802" s="14"/>
      <c r="B1802" s="14" t="s">
        <v>61</v>
      </c>
      <c r="C1802" s="14"/>
      <c r="D1802" s="153"/>
      <c r="E1802" s="1"/>
      <c r="F1802" s="1"/>
      <c r="G1802" s="1"/>
      <c r="H1802" s="1"/>
      <c r="I1802" s="1"/>
      <c r="J1802" s="1"/>
      <c r="K1802" s="1"/>
      <c r="L1802" s="1"/>
      <c r="M1802" s="18"/>
      <c r="N1802" s="17"/>
      <c r="O1802" s="1"/>
      <c r="P1802" s="19"/>
    </row>
    <row r="1803" spans="1:16" ht="9.75" customHeight="1">
      <c r="A1803" s="14"/>
      <c r="B1803" s="14" t="s">
        <v>61</v>
      </c>
      <c r="C1803" s="14"/>
      <c r="D1803" s="153"/>
      <c r="E1803" s="1"/>
      <c r="F1803" s="1"/>
      <c r="G1803" s="1"/>
      <c r="H1803" s="1"/>
      <c r="I1803" s="1"/>
      <c r="J1803" s="1"/>
      <c r="K1803" s="1"/>
      <c r="L1803" s="1"/>
      <c r="M1803" s="18"/>
      <c r="N1803" s="17"/>
      <c r="O1803" s="1"/>
      <c r="P1803" s="19"/>
    </row>
    <row r="1804" spans="1:16" ht="9.75" customHeight="1">
      <c r="A1804" s="14"/>
      <c r="B1804" s="14" t="s">
        <v>61</v>
      </c>
      <c r="C1804" s="14"/>
      <c r="D1804" s="153"/>
      <c r="E1804" s="1"/>
      <c r="F1804" s="1"/>
      <c r="G1804" s="1"/>
      <c r="H1804" s="1"/>
      <c r="I1804" s="1"/>
      <c r="J1804" s="1"/>
      <c r="K1804" s="1"/>
      <c r="L1804" s="1"/>
      <c r="M1804" s="18"/>
      <c r="N1804" s="17"/>
      <c r="O1804" s="1"/>
      <c r="P1804" s="19"/>
    </row>
    <row r="1805" spans="1:16" ht="9.75" customHeight="1">
      <c r="A1805" s="14"/>
      <c r="B1805" s="14" t="s">
        <v>61</v>
      </c>
      <c r="C1805" s="14"/>
      <c r="D1805" s="153"/>
      <c r="E1805" s="1"/>
      <c r="F1805" s="1"/>
      <c r="G1805" s="1"/>
      <c r="H1805" s="1"/>
      <c r="I1805" s="1"/>
      <c r="J1805" s="1"/>
      <c r="K1805" s="1"/>
      <c r="L1805" s="1"/>
      <c r="M1805" s="18"/>
      <c r="N1805" s="17"/>
      <c r="O1805" s="1"/>
      <c r="P1805" s="19"/>
    </row>
    <row r="1806" spans="1:16" ht="9.75" customHeight="1">
      <c r="A1806" s="14"/>
      <c r="B1806" s="14" t="s">
        <v>61</v>
      </c>
      <c r="C1806" s="14"/>
      <c r="D1806" s="153"/>
      <c r="E1806" s="1"/>
      <c r="F1806" s="1"/>
      <c r="G1806" s="1"/>
      <c r="H1806" s="1"/>
      <c r="I1806" s="1"/>
      <c r="J1806" s="1"/>
      <c r="K1806" s="1"/>
      <c r="L1806" s="1"/>
      <c r="M1806" s="18"/>
      <c r="N1806" s="17"/>
      <c r="O1806" s="1"/>
      <c r="P1806" s="19"/>
    </row>
    <row r="1807" spans="1:16" ht="9.75" customHeight="1">
      <c r="A1807" s="14"/>
      <c r="B1807" s="14" t="s">
        <v>61</v>
      </c>
      <c r="C1807" s="14"/>
      <c r="D1807" s="153"/>
      <c r="E1807" s="1"/>
      <c r="F1807" s="1"/>
      <c r="G1807" s="1"/>
      <c r="H1807" s="1"/>
      <c r="I1807" s="1"/>
      <c r="J1807" s="1"/>
      <c r="K1807" s="1"/>
      <c r="L1807" s="1"/>
      <c r="M1807" s="18"/>
      <c r="N1807" s="17"/>
      <c r="O1807" s="1"/>
      <c r="P1807" s="19"/>
    </row>
    <row r="1808" spans="1:16" ht="9.75" customHeight="1">
      <c r="A1808" s="14"/>
      <c r="B1808" s="14" t="s">
        <v>41</v>
      </c>
      <c r="C1808" s="14"/>
      <c r="D1808" s="153"/>
      <c r="E1808" s="1"/>
      <c r="F1808" s="1"/>
      <c r="G1808" s="1"/>
      <c r="H1808" s="1"/>
      <c r="I1808" s="1"/>
      <c r="J1808" s="1"/>
      <c r="K1808" s="1"/>
      <c r="L1808" s="1"/>
      <c r="M1808" s="18"/>
      <c r="N1808" s="17"/>
      <c r="O1808" s="1"/>
      <c r="P1808" s="19"/>
    </row>
    <row r="1809" spans="1:16" ht="9.75" customHeight="1">
      <c r="A1809" s="14"/>
      <c r="B1809" s="14" t="s">
        <v>42</v>
      </c>
      <c r="C1809" s="14"/>
      <c r="D1809" s="153"/>
      <c r="E1809" s="1"/>
      <c r="F1809" s="1"/>
      <c r="G1809" s="1"/>
      <c r="H1809" s="1"/>
      <c r="I1809" s="1"/>
      <c r="J1809" s="1"/>
      <c r="K1809" s="1"/>
      <c r="L1809" s="1"/>
      <c r="M1809" s="18"/>
      <c r="N1809" s="17"/>
      <c r="O1809" s="1"/>
      <c r="P1809" s="19"/>
    </row>
    <row r="1810" spans="1:16" ht="9.75" customHeight="1">
      <c r="A1810" s="14"/>
      <c r="B1810" s="14" t="s">
        <v>43</v>
      </c>
      <c r="C1810" s="14">
        <v>4</v>
      </c>
      <c r="D1810" s="85" t="s">
        <v>184</v>
      </c>
      <c r="E1810" s="32">
        <v>1</v>
      </c>
      <c r="F1810" s="32">
        <v>2</v>
      </c>
      <c r="G1810" s="32">
        <v>0</v>
      </c>
      <c r="H1810" s="32">
        <v>0</v>
      </c>
      <c r="I1810" s="32">
        <v>1</v>
      </c>
      <c r="J1810" s="32">
        <v>2</v>
      </c>
      <c r="K1810" s="32">
        <v>4</v>
      </c>
      <c r="L1810" s="32">
        <v>4</v>
      </c>
      <c r="M1810" s="33">
        <v>4</v>
      </c>
      <c r="N1810" s="17">
        <f t="shared" ref="N1810:N1814" si="372">MIN(D1810:M1810)</f>
        <v>0</v>
      </c>
      <c r="O1810" s="1">
        <f t="shared" ref="O1810:O1814" si="373">C1810-N1810</f>
        <v>4</v>
      </c>
      <c r="P1810" s="19">
        <f t="shared" ref="P1810:P1814" si="374">O1810/C1810</f>
        <v>1</v>
      </c>
    </row>
    <row r="1811" spans="1:16" ht="9.75" customHeight="1">
      <c r="A1811" s="14"/>
      <c r="B1811" s="14" t="s">
        <v>44</v>
      </c>
      <c r="C1811" s="30">
        <v>1</v>
      </c>
      <c r="D1811" s="85" t="s">
        <v>184</v>
      </c>
      <c r="E1811" s="32">
        <v>1</v>
      </c>
      <c r="F1811" s="32">
        <v>1</v>
      </c>
      <c r="G1811" s="32">
        <v>1</v>
      </c>
      <c r="H1811" s="32">
        <v>1</v>
      </c>
      <c r="I1811" s="32">
        <v>1</v>
      </c>
      <c r="J1811" s="32">
        <v>1</v>
      </c>
      <c r="K1811" s="32">
        <v>1</v>
      </c>
      <c r="L1811" s="32">
        <v>1</v>
      </c>
      <c r="M1811" s="33">
        <v>1</v>
      </c>
      <c r="N1811" s="17">
        <f t="shared" si="372"/>
        <v>1</v>
      </c>
      <c r="O1811" s="1">
        <f t="shared" si="373"/>
        <v>0</v>
      </c>
      <c r="P1811" s="19">
        <f t="shared" si="374"/>
        <v>0</v>
      </c>
    </row>
    <row r="1812" spans="1:16" ht="9.75" customHeight="1">
      <c r="A1812" s="20"/>
      <c r="B1812" s="21" t="s">
        <v>45</v>
      </c>
      <c r="C1812" s="21">
        <f t="shared" ref="C1812:M1812" si="375">SUM(C1796:C1811)</f>
        <v>6</v>
      </c>
      <c r="D1812" s="22">
        <f t="shared" si="375"/>
        <v>0</v>
      </c>
      <c r="E1812" s="23">
        <f t="shared" si="375"/>
        <v>3</v>
      </c>
      <c r="F1812" s="23">
        <f t="shared" si="375"/>
        <v>4</v>
      </c>
      <c r="G1812" s="23">
        <f t="shared" si="375"/>
        <v>2</v>
      </c>
      <c r="H1812" s="23">
        <f t="shared" si="375"/>
        <v>1</v>
      </c>
      <c r="I1812" s="23">
        <f t="shared" si="375"/>
        <v>3</v>
      </c>
      <c r="J1812" s="23">
        <f t="shared" si="375"/>
        <v>4</v>
      </c>
      <c r="K1812" s="23">
        <f t="shared" si="375"/>
        <v>6</v>
      </c>
      <c r="L1812" s="23">
        <f t="shared" si="375"/>
        <v>6</v>
      </c>
      <c r="M1812" s="24">
        <f t="shared" si="375"/>
        <v>6</v>
      </c>
      <c r="N1812" s="22">
        <f t="shared" si="372"/>
        <v>0</v>
      </c>
      <c r="O1812" s="23">
        <f t="shared" si="373"/>
        <v>6</v>
      </c>
      <c r="P1812" s="25">
        <f t="shared" si="374"/>
        <v>1</v>
      </c>
    </row>
    <row r="1813" spans="1:16" ht="9.75" customHeight="1">
      <c r="A1813" s="15" t="s">
        <v>162</v>
      </c>
      <c r="B1813" s="15" t="s">
        <v>29</v>
      </c>
      <c r="C1813" s="14">
        <v>29</v>
      </c>
      <c r="D1813" s="85" t="s">
        <v>184</v>
      </c>
      <c r="E1813" s="32">
        <v>13</v>
      </c>
      <c r="F1813" s="32">
        <v>8</v>
      </c>
      <c r="G1813" s="32">
        <v>3</v>
      </c>
      <c r="H1813" s="32">
        <v>1</v>
      </c>
      <c r="I1813" s="32">
        <v>4</v>
      </c>
      <c r="J1813" s="32">
        <v>3</v>
      </c>
      <c r="K1813" s="32">
        <v>3</v>
      </c>
      <c r="L1813" s="32">
        <v>4</v>
      </c>
      <c r="M1813" s="33">
        <v>10</v>
      </c>
      <c r="N1813" s="17">
        <f t="shared" si="372"/>
        <v>1</v>
      </c>
      <c r="O1813" s="1">
        <f t="shared" si="373"/>
        <v>28</v>
      </c>
      <c r="P1813" s="19">
        <f t="shared" si="374"/>
        <v>0.96551724137931039</v>
      </c>
    </row>
    <row r="1814" spans="1:16" ht="9.75" customHeight="1">
      <c r="A1814" s="14"/>
      <c r="B1814" s="14" t="s">
        <v>31</v>
      </c>
      <c r="C1814" s="14">
        <v>166</v>
      </c>
      <c r="D1814" s="85" t="s">
        <v>184</v>
      </c>
      <c r="E1814" s="32">
        <v>0</v>
      </c>
      <c r="F1814" s="32">
        <v>0</v>
      </c>
      <c r="G1814" s="32">
        <v>0</v>
      </c>
      <c r="H1814" s="32">
        <v>0</v>
      </c>
      <c r="I1814" s="32">
        <v>1</v>
      </c>
      <c r="J1814" s="32">
        <v>2</v>
      </c>
      <c r="K1814" s="32">
        <v>33</v>
      </c>
      <c r="L1814" s="32">
        <v>57</v>
      </c>
      <c r="M1814" s="33">
        <v>70</v>
      </c>
      <c r="N1814" s="17">
        <f t="shared" si="372"/>
        <v>0</v>
      </c>
      <c r="O1814" s="1">
        <f t="shared" si="373"/>
        <v>166</v>
      </c>
      <c r="P1814" s="19">
        <f t="shared" si="374"/>
        <v>1</v>
      </c>
    </row>
    <row r="1815" spans="1:16" ht="9.75" customHeight="1">
      <c r="A1815" s="14"/>
      <c r="B1815" s="14" t="s">
        <v>34</v>
      </c>
      <c r="C1815" s="14"/>
      <c r="D1815" s="153"/>
      <c r="E1815" s="1"/>
      <c r="F1815" s="1"/>
      <c r="G1815" s="1"/>
      <c r="H1815" s="1"/>
      <c r="I1815" s="1"/>
      <c r="J1815" s="1"/>
      <c r="K1815" s="1"/>
      <c r="L1815" s="1"/>
      <c r="M1815" s="18"/>
      <c r="N1815" s="17"/>
      <c r="O1815" s="1"/>
      <c r="P1815" s="19"/>
    </row>
    <row r="1816" spans="1:16" ht="9.75" customHeight="1">
      <c r="A1816" s="14"/>
      <c r="B1816" s="14" t="s">
        <v>190</v>
      </c>
      <c r="C1816" s="14">
        <v>9</v>
      </c>
      <c r="D1816" s="85" t="s">
        <v>184</v>
      </c>
      <c r="E1816" s="32">
        <v>0</v>
      </c>
      <c r="F1816" s="32">
        <v>1</v>
      </c>
      <c r="G1816" s="32">
        <v>0</v>
      </c>
      <c r="H1816" s="32">
        <v>5</v>
      </c>
      <c r="I1816" s="32">
        <v>4</v>
      </c>
      <c r="J1816" s="32">
        <v>2</v>
      </c>
      <c r="K1816" s="32">
        <v>2</v>
      </c>
      <c r="L1816" s="32">
        <v>2</v>
      </c>
      <c r="M1816" s="33">
        <v>0</v>
      </c>
      <c r="N1816" s="17">
        <f>MIN(D1816:M1816)</f>
        <v>0</v>
      </c>
      <c r="O1816" s="1">
        <f>C1816-N1816</f>
        <v>9</v>
      </c>
      <c r="P1816" s="19">
        <f>O1816/C1816</f>
        <v>1</v>
      </c>
    </row>
    <row r="1817" spans="1:16" ht="9.75" customHeight="1">
      <c r="A1817" s="14"/>
      <c r="B1817" s="14" t="s">
        <v>58</v>
      </c>
      <c r="C1817" s="14"/>
      <c r="D1817" s="153"/>
      <c r="E1817" s="1"/>
      <c r="F1817" s="1"/>
      <c r="G1817" s="1"/>
      <c r="H1817" s="1"/>
      <c r="I1817" s="1"/>
      <c r="J1817" s="1"/>
      <c r="K1817" s="1"/>
      <c r="L1817" s="1"/>
      <c r="M1817" s="18"/>
      <c r="N1817" s="17"/>
      <c r="O1817" s="1"/>
      <c r="P1817" s="19"/>
    </row>
    <row r="1818" spans="1:16" ht="9.75" customHeight="1">
      <c r="A1818" s="14"/>
      <c r="B1818" s="14" t="s">
        <v>39</v>
      </c>
      <c r="C1818" s="14"/>
      <c r="D1818" s="153"/>
      <c r="E1818" s="1"/>
      <c r="F1818" s="1"/>
      <c r="G1818" s="1"/>
      <c r="H1818" s="1"/>
      <c r="I1818" s="1"/>
      <c r="J1818" s="1"/>
      <c r="K1818" s="1"/>
      <c r="L1818" s="1"/>
      <c r="M1818" s="18"/>
      <c r="N1818" s="17"/>
      <c r="O1818" s="1"/>
      <c r="P1818" s="19"/>
    </row>
    <row r="1819" spans="1:16" ht="9.75" customHeight="1">
      <c r="A1819" s="14"/>
      <c r="B1819" s="14" t="s">
        <v>558</v>
      </c>
      <c r="C1819" s="14">
        <v>2</v>
      </c>
      <c r="D1819" s="85" t="s">
        <v>184</v>
      </c>
      <c r="E1819" s="32">
        <v>1</v>
      </c>
      <c r="F1819" s="32">
        <v>1</v>
      </c>
      <c r="G1819" s="32">
        <v>1</v>
      </c>
      <c r="H1819" s="32">
        <v>0</v>
      </c>
      <c r="I1819" s="32">
        <v>0</v>
      </c>
      <c r="J1819" s="32">
        <v>0</v>
      </c>
      <c r="K1819" s="32">
        <v>0</v>
      </c>
      <c r="L1819" s="32">
        <v>0</v>
      </c>
      <c r="M1819" s="33">
        <v>0</v>
      </c>
      <c r="N1819" s="17">
        <f>MIN(D1819:M1819)</f>
        <v>0</v>
      </c>
      <c r="O1819" s="1">
        <f>C1819-N1819</f>
        <v>2</v>
      </c>
      <c r="P1819" s="19">
        <f>O1819/C1819</f>
        <v>1</v>
      </c>
    </row>
    <row r="1820" spans="1:16" ht="9.75" customHeight="1">
      <c r="A1820" s="14"/>
      <c r="B1820" s="14" t="s">
        <v>61</v>
      </c>
      <c r="C1820" s="14"/>
      <c r="D1820" s="153"/>
      <c r="E1820" s="1"/>
      <c r="F1820" s="1"/>
      <c r="G1820" s="1"/>
      <c r="H1820" s="1"/>
      <c r="I1820" s="1"/>
      <c r="J1820" s="1"/>
      <c r="K1820" s="1"/>
      <c r="L1820" s="1"/>
      <c r="M1820" s="18"/>
      <c r="N1820" s="17"/>
      <c r="O1820" s="1"/>
      <c r="P1820" s="19"/>
    </row>
    <row r="1821" spans="1:16" ht="9.75" customHeight="1">
      <c r="A1821" s="14"/>
      <c r="B1821" s="14" t="s">
        <v>61</v>
      </c>
      <c r="C1821" s="14"/>
      <c r="D1821" s="153"/>
      <c r="E1821" s="1"/>
      <c r="F1821" s="1"/>
      <c r="G1821" s="1"/>
      <c r="H1821" s="1"/>
      <c r="I1821" s="1"/>
      <c r="J1821" s="1"/>
      <c r="K1821" s="1"/>
      <c r="L1821" s="1"/>
      <c r="M1821" s="18"/>
      <c r="N1821" s="17"/>
      <c r="O1821" s="1"/>
      <c r="P1821" s="19"/>
    </row>
    <row r="1822" spans="1:16" ht="9.75" customHeight="1">
      <c r="A1822" s="14"/>
      <c r="B1822" s="14" t="s">
        <v>61</v>
      </c>
      <c r="C1822" s="14"/>
      <c r="D1822" s="153"/>
      <c r="E1822" s="1"/>
      <c r="F1822" s="1"/>
      <c r="G1822" s="1"/>
      <c r="H1822" s="1"/>
      <c r="I1822" s="1"/>
      <c r="J1822" s="1"/>
      <c r="K1822" s="1"/>
      <c r="L1822" s="1"/>
      <c r="M1822" s="18"/>
      <c r="N1822" s="17"/>
      <c r="O1822" s="1"/>
      <c r="P1822" s="19"/>
    </row>
    <row r="1823" spans="1:16" ht="9.75" customHeight="1">
      <c r="A1823" s="14"/>
      <c r="B1823" s="14" t="s">
        <v>61</v>
      </c>
      <c r="C1823" s="14"/>
      <c r="D1823" s="153"/>
      <c r="E1823" s="1"/>
      <c r="F1823" s="1"/>
      <c r="G1823" s="1"/>
      <c r="H1823" s="1"/>
      <c r="I1823" s="1"/>
      <c r="J1823" s="1"/>
      <c r="K1823" s="1"/>
      <c r="L1823" s="1"/>
      <c r="M1823" s="18"/>
      <c r="N1823" s="17"/>
      <c r="O1823" s="1"/>
      <c r="P1823" s="19"/>
    </row>
    <row r="1824" spans="1:16" ht="9.75" customHeight="1">
      <c r="A1824" s="14"/>
      <c r="B1824" s="14" t="s">
        <v>61</v>
      </c>
      <c r="C1824" s="14"/>
      <c r="D1824" s="153"/>
      <c r="E1824" s="1"/>
      <c r="F1824" s="1"/>
      <c r="G1824" s="1"/>
      <c r="H1824" s="1"/>
      <c r="I1824" s="1"/>
      <c r="J1824" s="1"/>
      <c r="K1824" s="1"/>
      <c r="L1824" s="1"/>
      <c r="M1824" s="18"/>
      <c r="N1824" s="17"/>
      <c r="O1824" s="1"/>
      <c r="P1824" s="19"/>
    </row>
    <row r="1825" spans="1:16" ht="9.75" customHeight="1">
      <c r="A1825" s="14"/>
      <c r="B1825" s="14" t="s">
        <v>41</v>
      </c>
      <c r="C1825" s="14"/>
      <c r="D1825" s="153"/>
      <c r="E1825" s="1"/>
      <c r="F1825" s="1"/>
      <c r="G1825" s="1"/>
      <c r="H1825" s="1"/>
      <c r="I1825" s="1"/>
      <c r="J1825" s="1"/>
      <c r="K1825" s="1"/>
      <c r="L1825" s="1"/>
      <c r="M1825" s="18"/>
      <c r="N1825" s="17"/>
      <c r="O1825" s="1"/>
      <c r="P1825" s="19"/>
    </row>
    <row r="1826" spans="1:16" ht="9.75" customHeight="1">
      <c r="A1826" s="14"/>
      <c r="B1826" s="14" t="s">
        <v>42</v>
      </c>
      <c r="C1826" s="14"/>
      <c r="D1826" s="153"/>
      <c r="E1826" s="1"/>
      <c r="F1826" s="1"/>
      <c r="G1826" s="1"/>
      <c r="H1826" s="1"/>
      <c r="I1826" s="1"/>
      <c r="J1826" s="1"/>
      <c r="K1826" s="1"/>
      <c r="L1826" s="1"/>
      <c r="M1826" s="18"/>
      <c r="N1826" s="17"/>
      <c r="O1826" s="1"/>
      <c r="P1826" s="19"/>
    </row>
    <row r="1827" spans="1:16" ht="9.75" customHeight="1">
      <c r="A1827" s="14"/>
      <c r="B1827" s="14" t="s">
        <v>43</v>
      </c>
      <c r="C1827" s="14"/>
      <c r="D1827" s="153"/>
      <c r="E1827" s="1"/>
      <c r="F1827" s="1"/>
      <c r="G1827" s="1"/>
      <c r="H1827" s="1"/>
      <c r="I1827" s="1"/>
      <c r="J1827" s="1"/>
      <c r="K1827" s="1"/>
      <c r="L1827" s="1"/>
      <c r="M1827" s="18"/>
      <c r="N1827" s="17"/>
      <c r="O1827" s="1"/>
      <c r="P1827" s="19"/>
    </row>
    <row r="1828" spans="1:16" ht="9.75" customHeight="1">
      <c r="A1828" s="14"/>
      <c r="B1828" s="14" t="s">
        <v>44</v>
      </c>
      <c r="C1828" s="14"/>
      <c r="D1828" s="153"/>
      <c r="E1828" s="1"/>
      <c r="F1828" s="1"/>
      <c r="G1828" s="1"/>
      <c r="H1828" s="1"/>
      <c r="I1828" s="1"/>
      <c r="J1828" s="1"/>
      <c r="K1828" s="1"/>
      <c r="L1828" s="1"/>
      <c r="M1828" s="18"/>
      <c r="N1828" s="17"/>
      <c r="O1828" s="1"/>
      <c r="P1828" s="19"/>
    </row>
    <row r="1829" spans="1:16" ht="9.75" customHeight="1">
      <c r="A1829" s="20"/>
      <c r="B1829" s="21" t="s">
        <v>45</v>
      </c>
      <c r="C1829" s="21">
        <f t="shared" ref="C1829:M1829" si="376">SUM(C1813:C1828)</f>
        <v>206</v>
      </c>
      <c r="D1829" s="22">
        <f t="shared" si="376"/>
        <v>0</v>
      </c>
      <c r="E1829" s="23">
        <f t="shared" si="376"/>
        <v>14</v>
      </c>
      <c r="F1829" s="23">
        <f t="shared" si="376"/>
        <v>10</v>
      </c>
      <c r="G1829" s="23">
        <f t="shared" si="376"/>
        <v>4</v>
      </c>
      <c r="H1829" s="23">
        <f t="shared" si="376"/>
        <v>6</v>
      </c>
      <c r="I1829" s="23">
        <f t="shared" si="376"/>
        <v>9</v>
      </c>
      <c r="J1829" s="23">
        <f t="shared" si="376"/>
        <v>7</v>
      </c>
      <c r="K1829" s="23">
        <f t="shared" si="376"/>
        <v>38</v>
      </c>
      <c r="L1829" s="23">
        <f t="shared" si="376"/>
        <v>63</v>
      </c>
      <c r="M1829" s="24">
        <f t="shared" si="376"/>
        <v>80</v>
      </c>
      <c r="N1829" s="22">
        <f>MIN(D1829:M1829)</f>
        <v>0</v>
      </c>
      <c r="O1829" s="23">
        <f>C1829-N1829</f>
        <v>206</v>
      </c>
      <c r="P1829" s="25">
        <f>O1829/C1829</f>
        <v>1</v>
      </c>
    </row>
    <row r="1830" spans="1:16" ht="9.75" customHeight="1">
      <c r="A1830" s="15" t="s">
        <v>291</v>
      </c>
      <c r="B1830" s="15" t="s">
        <v>29</v>
      </c>
      <c r="C1830" s="14"/>
      <c r="D1830" s="17"/>
      <c r="E1830" s="1"/>
      <c r="F1830" s="1"/>
      <c r="G1830" s="1"/>
      <c r="H1830" s="1"/>
      <c r="I1830" s="1"/>
      <c r="J1830" s="1"/>
      <c r="K1830" s="1"/>
      <c r="L1830" s="1"/>
      <c r="M1830" s="18"/>
      <c r="N1830" s="17"/>
      <c r="O1830" s="1"/>
      <c r="P1830" s="19"/>
    </row>
    <row r="1831" spans="1:16" ht="9.75" customHeight="1">
      <c r="A1831" s="14"/>
      <c r="B1831" s="14" t="s">
        <v>31</v>
      </c>
      <c r="C1831" s="14">
        <v>31</v>
      </c>
      <c r="D1831" s="31">
        <f>C1831-16</f>
        <v>15</v>
      </c>
      <c r="E1831" s="32">
        <v>0</v>
      </c>
      <c r="F1831" s="32">
        <v>0</v>
      </c>
      <c r="G1831" s="32">
        <v>0</v>
      </c>
      <c r="H1831" s="32">
        <v>2</v>
      </c>
      <c r="I1831" s="32">
        <v>0</v>
      </c>
      <c r="J1831" s="32">
        <v>0</v>
      </c>
      <c r="K1831" s="32">
        <v>1</v>
      </c>
      <c r="L1831" s="32">
        <v>3</v>
      </c>
      <c r="M1831" s="33">
        <v>7</v>
      </c>
      <c r="N1831" s="17">
        <f>MIN(D1831:M1831)</f>
        <v>0</v>
      </c>
      <c r="O1831" s="1">
        <f>C1831-N1831</f>
        <v>31</v>
      </c>
      <c r="P1831" s="19">
        <f>O1831/C1831</f>
        <v>1</v>
      </c>
    </row>
    <row r="1832" spans="1:16" ht="9.75" customHeight="1">
      <c r="A1832" s="14"/>
      <c r="B1832" s="14" t="s">
        <v>34</v>
      </c>
      <c r="C1832" s="14"/>
      <c r="D1832" s="17"/>
      <c r="E1832" s="1"/>
      <c r="F1832" s="1"/>
      <c r="G1832" s="1"/>
      <c r="H1832" s="1"/>
      <c r="I1832" s="1"/>
      <c r="J1832" s="1"/>
      <c r="K1832" s="1"/>
      <c r="L1832" s="1"/>
      <c r="M1832" s="18"/>
      <c r="N1832" s="17"/>
      <c r="O1832" s="1"/>
      <c r="P1832" s="19"/>
    </row>
    <row r="1833" spans="1:16" ht="9.75" customHeight="1">
      <c r="A1833" s="14"/>
      <c r="B1833" s="14" t="s">
        <v>58</v>
      </c>
      <c r="C1833" s="14"/>
      <c r="D1833" s="17"/>
      <c r="E1833" s="1"/>
      <c r="F1833" s="1"/>
      <c r="G1833" s="1"/>
      <c r="H1833" s="1"/>
      <c r="I1833" s="1"/>
      <c r="J1833" s="1"/>
      <c r="K1833" s="1"/>
      <c r="L1833" s="1"/>
      <c r="M1833" s="18"/>
      <c r="N1833" s="17"/>
      <c r="O1833" s="1"/>
      <c r="P1833" s="19"/>
    </row>
    <row r="1834" spans="1:16" ht="9.75" customHeight="1">
      <c r="A1834" s="14"/>
      <c r="B1834" s="14" t="s">
        <v>58</v>
      </c>
      <c r="C1834" s="14"/>
      <c r="D1834" s="17"/>
      <c r="E1834" s="1"/>
      <c r="F1834" s="1"/>
      <c r="G1834" s="1"/>
      <c r="H1834" s="1"/>
      <c r="I1834" s="1"/>
      <c r="J1834" s="1"/>
      <c r="K1834" s="1"/>
      <c r="L1834" s="1"/>
      <c r="M1834" s="18"/>
      <c r="N1834" s="17"/>
      <c r="O1834" s="1"/>
      <c r="P1834" s="19"/>
    </row>
    <row r="1835" spans="1:16" ht="9.75" customHeight="1">
      <c r="A1835" s="14"/>
      <c r="B1835" s="14" t="s">
        <v>39</v>
      </c>
      <c r="C1835" s="14"/>
      <c r="D1835" s="17"/>
      <c r="E1835" s="1"/>
      <c r="F1835" s="1"/>
      <c r="G1835" s="1"/>
      <c r="H1835" s="1"/>
      <c r="I1835" s="1"/>
      <c r="J1835" s="1"/>
      <c r="K1835" s="1"/>
      <c r="L1835" s="1"/>
      <c r="M1835" s="18"/>
      <c r="N1835" s="17"/>
      <c r="O1835" s="1"/>
      <c r="P1835" s="19"/>
    </row>
    <row r="1836" spans="1:16" ht="9.75" customHeight="1">
      <c r="A1836" s="14"/>
      <c r="B1836" s="14" t="s">
        <v>61</v>
      </c>
      <c r="C1836" s="14"/>
      <c r="D1836" s="17"/>
      <c r="E1836" s="1"/>
      <c r="F1836" s="1"/>
      <c r="G1836" s="1"/>
      <c r="H1836" s="1"/>
      <c r="I1836" s="1"/>
      <c r="J1836" s="1"/>
      <c r="K1836" s="1"/>
      <c r="L1836" s="1"/>
      <c r="M1836" s="18"/>
      <c r="N1836" s="17"/>
      <c r="O1836" s="1"/>
      <c r="P1836" s="19"/>
    </row>
    <row r="1837" spans="1:16" ht="9.75" customHeight="1">
      <c r="A1837" s="14"/>
      <c r="B1837" s="14" t="s">
        <v>61</v>
      </c>
      <c r="C1837" s="14"/>
      <c r="D1837" s="17"/>
      <c r="E1837" s="1"/>
      <c r="F1837" s="1"/>
      <c r="G1837" s="1"/>
      <c r="H1837" s="1"/>
      <c r="I1837" s="1"/>
      <c r="J1837" s="1"/>
      <c r="K1837" s="1"/>
      <c r="L1837" s="1"/>
      <c r="M1837" s="18"/>
      <c r="N1837" s="17"/>
      <c r="O1837" s="1"/>
      <c r="P1837" s="19"/>
    </row>
    <row r="1838" spans="1:16" ht="9.75" customHeight="1">
      <c r="A1838" s="14"/>
      <c r="B1838" s="14" t="s">
        <v>61</v>
      </c>
      <c r="C1838" s="14"/>
      <c r="D1838" s="17"/>
      <c r="E1838" s="1"/>
      <c r="F1838" s="1"/>
      <c r="G1838" s="1"/>
      <c r="H1838" s="1"/>
      <c r="I1838" s="1"/>
      <c r="J1838" s="1"/>
      <c r="K1838" s="1"/>
      <c r="L1838" s="1"/>
      <c r="M1838" s="18"/>
      <c r="N1838" s="17"/>
      <c r="O1838" s="1"/>
      <c r="P1838" s="19"/>
    </row>
    <row r="1839" spans="1:16" ht="9.75" customHeight="1">
      <c r="A1839" s="14"/>
      <c r="B1839" s="14" t="s">
        <v>61</v>
      </c>
      <c r="C1839" s="14"/>
      <c r="D1839" s="17"/>
      <c r="E1839" s="1"/>
      <c r="F1839" s="1"/>
      <c r="G1839" s="1"/>
      <c r="H1839" s="1"/>
      <c r="I1839" s="1"/>
      <c r="J1839" s="1"/>
      <c r="K1839" s="1"/>
      <c r="L1839" s="1"/>
      <c r="M1839" s="18"/>
      <c r="N1839" s="17"/>
      <c r="O1839" s="1"/>
      <c r="P1839" s="19"/>
    </row>
    <row r="1840" spans="1:16" ht="9.75" customHeight="1">
      <c r="A1840" s="14"/>
      <c r="B1840" s="14" t="s">
        <v>61</v>
      </c>
      <c r="C1840" s="14"/>
      <c r="D1840" s="17"/>
      <c r="E1840" s="1"/>
      <c r="F1840" s="1"/>
      <c r="G1840" s="1"/>
      <c r="H1840" s="1"/>
      <c r="I1840" s="1"/>
      <c r="J1840" s="1"/>
      <c r="K1840" s="1"/>
      <c r="L1840" s="1"/>
      <c r="M1840" s="18"/>
      <c r="N1840" s="17"/>
      <c r="O1840" s="1"/>
      <c r="P1840" s="19"/>
    </row>
    <row r="1841" spans="1:16" ht="9.75" customHeight="1">
      <c r="A1841" s="14"/>
      <c r="B1841" s="14" t="s">
        <v>61</v>
      </c>
      <c r="C1841" s="14"/>
      <c r="D1841" s="17"/>
      <c r="E1841" s="1"/>
      <c r="F1841" s="1"/>
      <c r="G1841" s="1"/>
      <c r="H1841" s="1"/>
      <c r="I1841" s="1"/>
      <c r="J1841" s="1"/>
      <c r="K1841" s="1"/>
      <c r="L1841" s="1"/>
      <c r="M1841" s="18"/>
      <c r="N1841" s="17"/>
      <c r="O1841" s="1"/>
      <c r="P1841" s="19"/>
    </row>
    <row r="1842" spans="1:16" ht="9.75" customHeight="1">
      <c r="A1842" s="14"/>
      <c r="B1842" s="14" t="s">
        <v>41</v>
      </c>
      <c r="C1842" s="14"/>
      <c r="D1842" s="17"/>
      <c r="E1842" s="1"/>
      <c r="F1842" s="1"/>
      <c r="G1842" s="1"/>
      <c r="H1842" s="1"/>
      <c r="I1842" s="1"/>
      <c r="J1842" s="1"/>
      <c r="K1842" s="1"/>
      <c r="L1842" s="1"/>
      <c r="M1842" s="18"/>
      <c r="N1842" s="17"/>
      <c r="O1842" s="1"/>
      <c r="P1842" s="19"/>
    </row>
    <row r="1843" spans="1:16" ht="9.75" customHeight="1">
      <c r="A1843" s="14"/>
      <c r="B1843" s="14" t="s">
        <v>42</v>
      </c>
      <c r="C1843" s="14"/>
      <c r="D1843" s="17"/>
      <c r="E1843" s="1"/>
      <c r="F1843" s="1"/>
      <c r="G1843" s="1"/>
      <c r="H1843" s="1"/>
      <c r="I1843" s="1"/>
      <c r="J1843" s="1"/>
      <c r="K1843" s="1"/>
      <c r="L1843" s="1"/>
      <c r="M1843" s="18"/>
      <c r="N1843" s="17"/>
      <c r="O1843" s="1"/>
      <c r="P1843" s="19"/>
    </row>
    <row r="1844" spans="1:16" ht="9.75" customHeight="1">
      <c r="A1844" s="14"/>
      <c r="B1844" s="14" t="s">
        <v>43</v>
      </c>
      <c r="C1844" s="14"/>
      <c r="D1844" s="17"/>
      <c r="E1844" s="1"/>
      <c r="F1844" s="1"/>
      <c r="G1844" s="1"/>
      <c r="H1844" s="1"/>
      <c r="I1844" s="1"/>
      <c r="J1844" s="1"/>
      <c r="K1844" s="1"/>
      <c r="L1844" s="1"/>
      <c r="M1844" s="18"/>
      <c r="N1844" s="17"/>
      <c r="O1844" s="1"/>
      <c r="P1844" s="19"/>
    </row>
    <row r="1845" spans="1:16" ht="9.75" customHeight="1">
      <c r="A1845" s="14"/>
      <c r="B1845" s="14" t="s">
        <v>44</v>
      </c>
      <c r="C1845" s="14"/>
      <c r="D1845" s="17"/>
      <c r="E1845" s="1"/>
      <c r="F1845" s="1"/>
      <c r="G1845" s="1"/>
      <c r="H1845" s="1"/>
      <c r="I1845" s="1"/>
      <c r="J1845" s="1"/>
      <c r="K1845" s="1"/>
      <c r="L1845" s="1"/>
      <c r="M1845" s="18"/>
      <c r="N1845" s="17"/>
      <c r="O1845" s="1"/>
      <c r="P1845" s="19"/>
    </row>
    <row r="1846" spans="1:16" ht="9.75" customHeight="1">
      <c r="A1846" s="20"/>
      <c r="B1846" s="21" t="s">
        <v>45</v>
      </c>
      <c r="C1846" s="21">
        <f t="shared" ref="C1846:M1846" si="377">SUM(C1830:C1845)</f>
        <v>31</v>
      </c>
      <c r="D1846" s="22">
        <f t="shared" si="377"/>
        <v>15</v>
      </c>
      <c r="E1846" s="23">
        <f t="shared" si="377"/>
        <v>0</v>
      </c>
      <c r="F1846" s="23">
        <f t="shared" si="377"/>
        <v>0</v>
      </c>
      <c r="G1846" s="23">
        <f t="shared" si="377"/>
        <v>0</v>
      </c>
      <c r="H1846" s="23">
        <f t="shared" si="377"/>
        <v>2</v>
      </c>
      <c r="I1846" s="23">
        <f t="shared" si="377"/>
        <v>0</v>
      </c>
      <c r="J1846" s="23">
        <f t="shared" si="377"/>
        <v>0</v>
      </c>
      <c r="K1846" s="23">
        <f t="shared" si="377"/>
        <v>1</v>
      </c>
      <c r="L1846" s="23">
        <f t="shared" si="377"/>
        <v>3</v>
      </c>
      <c r="M1846" s="24">
        <f t="shared" si="377"/>
        <v>7</v>
      </c>
      <c r="N1846" s="22">
        <f>MIN(D1846:M1846)</f>
        <v>0</v>
      </c>
      <c r="O1846" s="23">
        <f>C1846-N1846</f>
        <v>31</v>
      </c>
      <c r="P1846" s="25">
        <f>O1846/C1846</f>
        <v>1</v>
      </c>
    </row>
    <row r="1847" spans="1:16" ht="9.75" customHeight="1">
      <c r="A1847" s="15" t="s">
        <v>215</v>
      </c>
      <c r="B1847" s="15" t="s">
        <v>29</v>
      </c>
      <c r="C1847" s="15"/>
      <c r="D1847" s="16"/>
      <c r="E1847" s="27"/>
      <c r="F1847" s="27"/>
      <c r="G1847" s="27"/>
      <c r="H1847" s="27"/>
      <c r="I1847" s="27"/>
      <c r="J1847" s="27"/>
      <c r="K1847" s="27"/>
      <c r="L1847" s="27"/>
      <c r="M1847" s="28"/>
      <c r="N1847" s="16"/>
      <c r="O1847" s="27"/>
      <c r="P1847" s="29"/>
    </row>
    <row r="1848" spans="1:16" ht="9.75" customHeight="1">
      <c r="A1848" s="14"/>
      <c r="B1848" s="14" t="s">
        <v>31</v>
      </c>
      <c r="C1848" s="14"/>
      <c r="D1848" s="17"/>
      <c r="E1848" s="1"/>
      <c r="F1848" s="1"/>
      <c r="G1848" s="1"/>
      <c r="H1848" s="1"/>
      <c r="I1848" s="1"/>
      <c r="J1848" s="1"/>
      <c r="K1848" s="1"/>
      <c r="L1848" s="1"/>
      <c r="M1848" s="18"/>
      <c r="N1848" s="17"/>
      <c r="O1848" s="1"/>
      <c r="P1848" s="19"/>
    </row>
    <row r="1849" spans="1:16" ht="9.75" customHeight="1">
      <c r="A1849" s="14"/>
      <c r="B1849" s="14" t="s">
        <v>34</v>
      </c>
      <c r="C1849" s="14"/>
      <c r="D1849" s="17"/>
      <c r="E1849" s="1"/>
      <c r="F1849" s="1"/>
      <c r="G1849" s="1"/>
      <c r="H1849" s="1"/>
      <c r="I1849" s="1"/>
      <c r="J1849" s="1"/>
      <c r="K1849" s="1"/>
      <c r="L1849" s="1"/>
      <c r="M1849" s="18"/>
      <c r="N1849" s="17"/>
      <c r="O1849" s="1"/>
      <c r="P1849" s="19"/>
    </row>
    <row r="1850" spans="1:16" ht="9.75" customHeight="1">
      <c r="A1850" s="14"/>
      <c r="B1850" s="14" t="s">
        <v>58</v>
      </c>
      <c r="C1850" s="14"/>
      <c r="D1850" s="17"/>
      <c r="E1850" s="1"/>
      <c r="F1850" s="1"/>
      <c r="G1850" s="1"/>
      <c r="H1850" s="1"/>
      <c r="I1850" s="1"/>
      <c r="J1850" s="1"/>
      <c r="K1850" s="1"/>
      <c r="L1850" s="1"/>
      <c r="M1850" s="18"/>
      <c r="N1850" s="17"/>
      <c r="O1850" s="1"/>
      <c r="P1850" s="19"/>
    </row>
    <row r="1851" spans="1:16" ht="9.75" customHeight="1">
      <c r="A1851" s="14"/>
      <c r="B1851" s="14" t="s">
        <v>58</v>
      </c>
      <c r="C1851" s="14"/>
      <c r="D1851" s="17"/>
      <c r="E1851" s="1"/>
      <c r="F1851" s="1"/>
      <c r="G1851" s="1"/>
      <c r="H1851" s="1"/>
      <c r="I1851" s="1"/>
      <c r="J1851" s="1"/>
      <c r="K1851" s="1"/>
      <c r="L1851" s="1"/>
      <c r="M1851" s="18"/>
      <c r="N1851" s="17"/>
      <c r="O1851" s="1"/>
      <c r="P1851" s="19"/>
    </row>
    <row r="1852" spans="1:16" ht="9.75" customHeight="1">
      <c r="A1852" s="14"/>
      <c r="B1852" s="14" t="s">
        <v>39</v>
      </c>
      <c r="C1852" s="14"/>
      <c r="D1852" s="17"/>
      <c r="E1852" s="1"/>
      <c r="F1852" s="1"/>
      <c r="G1852" s="1"/>
      <c r="H1852" s="1"/>
      <c r="I1852" s="1"/>
      <c r="J1852" s="1"/>
      <c r="K1852" s="1"/>
      <c r="L1852" s="1"/>
      <c r="M1852" s="18"/>
      <c r="N1852" s="17"/>
      <c r="O1852" s="1"/>
      <c r="P1852" s="19"/>
    </row>
    <row r="1853" spans="1:16" ht="9.75" customHeight="1">
      <c r="A1853" s="14"/>
      <c r="B1853" s="14" t="s">
        <v>61</v>
      </c>
      <c r="C1853" s="14"/>
      <c r="D1853" s="17"/>
      <c r="E1853" s="1"/>
      <c r="F1853" s="1"/>
      <c r="G1853" s="1"/>
      <c r="H1853" s="1"/>
      <c r="I1853" s="1"/>
      <c r="J1853" s="1"/>
      <c r="K1853" s="1"/>
      <c r="L1853" s="1"/>
      <c r="M1853" s="18"/>
      <c r="N1853" s="17"/>
      <c r="O1853" s="1"/>
      <c r="P1853" s="19"/>
    </row>
    <row r="1854" spans="1:16" ht="9.75" customHeight="1">
      <c r="A1854" s="14"/>
      <c r="B1854" s="14" t="s">
        <v>61</v>
      </c>
      <c r="C1854" s="14"/>
      <c r="D1854" s="17"/>
      <c r="E1854" s="1"/>
      <c r="F1854" s="1"/>
      <c r="G1854" s="1"/>
      <c r="H1854" s="1"/>
      <c r="I1854" s="1"/>
      <c r="J1854" s="1"/>
      <c r="K1854" s="1"/>
      <c r="L1854" s="1"/>
      <c r="M1854" s="18"/>
      <c r="N1854" s="17"/>
      <c r="O1854" s="1"/>
      <c r="P1854" s="19"/>
    </row>
    <row r="1855" spans="1:16" ht="9.75" customHeight="1">
      <c r="A1855" s="14"/>
      <c r="B1855" s="14" t="s">
        <v>61</v>
      </c>
      <c r="C1855" s="14"/>
      <c r="D1855" s="17"/>
      <c r="E1855" s="1"/>
      <c r="F1855" s="1"/>
      <c r="G1855" s="1"/>
      <c r="H1855" s="1"/>
      <c r="I1855" s="1"/>
      <c r="J1855" s="1"/>
      <c r="K1855" s="1"/>
      <c r="L1855" s="1"/>
      <c r="M1855" s="18"/>
      <c r="N1855" s="17"/>
      <c r="O1855" s="1"/>
      <c r="P1855" s="19"/>
    </row>
    <row r="1856" spans="1:16" ht="9.75" customHeight="1">
      <c r="A1856" s="14"/>
      <c r="B1856" s="14" t="s">
        <v>61</v>
      </c>
      <c r="C1856" s="14"/>
      <c r="D1856" s="17"/>
      <c r="E1856" s="1"/>
      <c r="F1856" s="1"/>
      <c r="G1856" s="1"/>
      <c r="H1856" s="1"/>
      <c r="I1856" s="1"/>
      <c r="J1856" s="1"/>
      <c r="K1856" s="1"/>
      <c r="L1856" s="1"/>
      <c r="M1856" s="18"/>
      <c r="N1856" s="17"/>
      <c r="O1856" s="1"/>
      <c r="P1856" s="19"/>
    </row>
    <row r="1857" spans="1:16" ht="9.75" customHeight="1">
      <c r="A1857" s="14"/>
      <c r="B1857" s="14" t="s">
        <v>61</v>
      </c>
      <c r="C1857" s="14"/>
      <c r="D1857" s="17"/>
      <c r="E1857" s="1"/>
      <c r="F1857" s="1"/>
      <c r="G1857" s="1"/>
      <c r="H1857" s="1"/>
      <c r="I1857" s="1"/>
      <c r="J1857" s="1"/>
      <c r="K1857" s="1"/>
      <c r="L1857" s="1"/>
      <c r="M1857" s="18"/>
      <c r="N1857" s="17"/>
      <c r="O1857" s="1"/>
      <c r="P1857" s="19"/>
    </row>
    <row r="1858" spans="1:16" ht="9.75" customHeight="1">
      <c r="A1858" s="14"/>
      <c r="B1858" s="14" t="s">
        <v>61</v>
      </c>
      <c r="C1858" s="14"/>
      <c r="D1858" s="31"/>
      <c r="E1858" s="32"/>
      <c r="F1858" s="32"/>
      <c r="G1858" s="32"/>
      <c r="H1858" s="32"/>
      <c r="I1858" s="32"/>
      <c r="J1858" s="32"/>
      <c r="K1858" s="32"/>
      <c r="L1858" s="32"/>
      <c r="M1858" s="33"/>
      <c r="N1858" s="17"/>
      <c r="O1858" s="1"/>
      <c r="P1858" s="19"/>
    </row>
    <row r="1859" spans="1:16" ht="9.75" customHeight="1">
      <c r="A1859" s="14"/>
      <c r="B1859" s="14" t="s">
        <v>41</v>
      </c>
      <c r="C1859" s="14">
        <v>10</v>
      </c>
      <c r="D1859" s="31">
        <v>5</v>
      </c>
      <c r="E1859" s="32">
        <v>5</v>
      </c>
      <c r="F1859" s="32">
        <v>1</v>
      </c>
      <c r="G1859" s="32">
        <v>2</v>
      </c>
      <c r="H1859" s="32">
        <v>1</v>
      </c>
      <c r="I1859" s="32">
        <v>0</v>
      </c>
      <c r="J1859" s="32">
        <v>0</v>
      </c>
      <c r="K1859" s="32">
        <v>2</v>
      </c>
      <c r="L1859" s="32">
        <v>2</v>
      </c>
      <c r="M1859" s="33">
        <v>3</v>
      </c>
      <c r="N1859" s="17">
        <f>MIN(D1859:M1859)</f>
        <v>0</v>
      </c>
      <c r="O1859" s="1">
        <f>C1859-N1859</f>
        <v>10</v>
      </c>
      <c r="P1859" s="19">
        <f>O1859/C1859</f>
        <v>1</v>
      </c>
    </row>
    <row r="1860" spans="1:16" ht="9.75" customHeight="1">
      <c r="A1860" s="14"/>
      <c r="B1860" s="14" t="s">
        <v>42</v>
      </c>
      <c r="C1860" s="14"/>
      <c r="D1860" s="17"/>
      <c r="E1860" s="1"/>
      <c r="F1860" s="1"/>
      <c r="G1860" s="1"/>
      <c r="H1860" s="1"/>
      <c r="I1860" s="1"/>
      <c r="J1860" s="1"/>
      <c r="K1860" s="1"/>
      <c r="L1860" s="1"/>
      <c r="M1860" s="18"/>
      <c r="N1860" s="17"/>
      <c r="O1860" s="1"/>
      <c r="P1860" s="19"/>
    </row>
    <row r="1861" spans="1:16" ht="9.75" customHeight="1">
      <c r="A1861" s="14"/>
      <c r="B1861" s="14" t="s">
        <v>43</v>
      </c>
      <c r="C1861" s="14">
        <v>2</v>
      </c>
      <c r="D1861" s="31">
        <v>2</v>
      </c>
      <c r="E1861" s="32">
        <v>1</v>
      </c>
      <c r="F1861" s="32">
        <v>1</v>
      </c>
      <c r="G1861" s="32">
        <v>2</v>
      </c>
      <c r="H1861" s="32">
        <v>2</v>
      </c>
      <c r="I1861" s="32">
        <v>2</v>
      </c>
      <c r="J1861" s="32">
        <v>2</v>
      </c>
      <c r="K1861" s="32">
        <v>1</v>
      </c>
      <c r="L1861" s="32">
        <v>2</v>
      </c>
      <c r="M1861" s="33">
        <v>2</v>
      </c>
      <c r="N1861" s="17">
        <f>MIN(D1861:M1861)</f>
        <v>1</v>
      </c>
      <c r="O1861" s="1">
        <f>C1861-N1861</f>
        <v>1</v>
      </c>
      <c r="P1861" s="19">
        <f>O1861/C1861</f>
        <v>0.5</v>
      </c>
    </row>
    <row r="1862" spans="1:16" ht="9.75" customHeight="1">
      <c r="A1862" s="14"/>
      <c r="B1862" s="14" t="s">
        <v>44</v>
      </c>
      <c r="C1862" s="14"/>
      <c r="D1862" s="17"/>
      <c r="E1862" s="1"/>
      <c r="F1862" s="1"/>
      <c r="G1862" s="1"/>
      <c r="H1862" s="1"/>
      <c r="I1862" s="1"/>
      <c r="J1862" s="1"/>
      <c r="K1862" s="1"/>
      <c r="L1862" s="1"/>
      <c r="M1862" s="18"/>
      <c r="N1862" s="17"/>
      <c r="O1862" s="1"/>
      <c r="P1862" s="19"/>
    </row>
    <row r="1863" spans="1:16" ht="9.75" customHeight="1">
      <c r="A1863" s="20"/>
      <c r="B1863" s="21" t="s">
        <v>45</v>
      </c>
      <c r="C1863" s="21">
        <f t="shared" ref="C1863:M1863" si="378">SUM(C1847:C1862)</f>
        <v>12</v>
      </c>
      <c r="D1863" s="22">
        <f t="shared" si="378"/>
        <v>7</v>
      </c>
      <c r="E1863" s="23">
        <f t="shared" si="378"/>
        <v>6</v>
      </c>
      <c r="F1863" s="23">
        <f t="shared" si="378"/>
        <v>2</v>
      </c>
      <c r="G1863" s="23">
        <f t="shared" si="378"/>
        <v>4</v>
      </c>
      <c r="H1863" s="23">
        <f t="shared" si="378"/>
        <v>3</v>
      </c>
      <c r="I1863" s="23">
        <f t="shared" si="378"/>
        <v>2</v>
      </c>
      <c r="J1863" s="23">
        <f t="shared" si="378"/>
        <v>2</v>
      </c>
      <c r="K1863" s="23">
        <f t="shared" si="378"/>
        <v>3</v>
      </c>
      <c r="L1863" s="23">
        <f t="shared" si="378"/>
        <v>4</v>
      </c>
      <c r="M1863" s="24">
        <f t="shared" si="378"/>
        <v>5</v>
      </c>
      <c r="N1863" s="22">
        <f t="shared" ref="N1863:N1864" si="379">MIN(D1863:M1863)</f>
        <v>2</v>
      </c>
      <c r="O1863" s="23">
        <f t="shared" ref="O1863:O1864" si="380">C1863-N1863</f>
        <v>10</v>
      </c>
      <c r="P1863" s="25">
        <f t="shared" ref="P1863:P1864" si="381">O1863/C1863</f>
        <v>0.83333333333333337</v>
      </c>
    </row>
    <row r="1864" spans="1:16" ht="9.75" customHeight="1">
      <c r="A1864" s="15" t="s">
        <v>227</v>
      </c>
      <c r="B1864" s="15" t="s">
        <v>29</v>
      </c>
      <c r="C1864" s="86">
        <v>124</v>
      </c>
      <c r="D1864" s="69">
        <v>50</v>
      </c>
      <c r="E1864" s="70">
        <v>18</v>
      </c>
      <c r="F1864" s="70">
        <v>7</v>
      </c>
      <c r="G1864" s="70">
        <v>5</v>
      </c>
      <c r="H1864" s="70">
        <v>0</v>
      </c>
      <c r="I1864" s="70">
        <v>0</v>
      </c>
      <c r="J1864" s="70">
        <v>0</v>
      </c>
      <c r="K1864" s="70">
        <v>0</v>
      </c>
      <c r="L1864" s="70">
        <v>6</v>
      </c>
      <c r="M1864" s="71">
        <v>8</v>
      </c>
      <c r="N1864" s="16">
        <f t="shared" si="379"/>
        <v>0</v>
      </c>
      <c r="O1864" s="27">
        <f t="shared" si="380"/>
        <v>124</v>
      </c>
      <c r="P1864" s="29">
        <f t="shared" si="381"/>
        <v>1</v>
      </c>
    </row>
    <row r="1865" spans="1:16" ht="9.75" customHeight="1">
      <c r="A1865" s="14"/>
      <c r="B1865" s="14" t="s">
        <v>31</v>
      </c>
      <c r="C1865" s="14"/>
      <c r="D1865" s="17"/>
      <c r="E1865" s="1"/>
      <c r="F1865" s="1"/>
      <c r="G1865" s="1"/>
      <c r="H1865" s="1"/>
      <c r="I1865" s="1"/>
      <c r="J1865" s="1"/>
      <c r="K1865" s="1"/>
      <c r="L1865" s="1"/>
      <c r="M1865" s="18"/>
      <c r="N1865" s="17"/>
      <c r="O1865" s="1"/>
      <c r="P1865" s="19"/>
    </row>
    <row r="1866" spans="1:16" ht="9.75" customHeight="1">
      <c r="A1866" s="14"/>
      <c r="B1866" s="14" t="s">
        <v>34</v>
      </c>
      <c r="C1866" s="14"/>
      <c r="D1866" s="17"/>
      <c r="E1866" s="1"/>
      <c r="F1866" s="1"/>
      <c r="G1866" s="1"/>
      <c r="H1866" s="1"/>
      <c r="I1866" s="1"/>
      <c r="J1866" s="1"/>
      <c r="K1866" s="1"/>
      <c r="L1866" s="1"/>
      <c r="M1866" s="18"/>
      <c r="N1866" s="17"/>
      <c r="O1866" s="1"/>
      <c r="P1866" s="19"/>
    </row>
    <row r="1867" spans="1:16" ht="9.75" customHeight="1">
      <c r="A1867" s="14"/>
      <c r="B1867" s="30" t="s">
        <v>564</v>
      </c>
      <c r="C1867" s="14">
        <v>5</v>
      </c>
      <c r="D1867" s="31">
        <v>5</v>
      </c>
      <c r="E1867" s="32">
        <v>4</v>
      </c>
      <c r="F1867" s="32">
        <v>3</v>
      </c>
      <c r="G1867" s="32">
        <v>2</v>
      </c>
      <c r="H1867" s="32">
        <v>2</v>
      </c>
      <c r="I1867" s="32">
        <v>0</v>
      </c>
      <c r="J1867" s="32">
        <v>2</v>
      </c>
      <c r="K1867" s="32">
        <v>0</v>
      </c>
      <c r="L1867" s="32">
        <v>2</v>
      </c>
      <c r="M1867" s="33">
        <v>1</v>
      </c>
      <c r="N1867" s="17">
        <f>MIN(D1867:M1867)</f>
        <v>0</v>
      </c>
      <c r="O1867" s="1">
        <f>C1867-N1867</f>
        <v>5</v>
      </c>
      <c r="P1867" s="19">
        <f>O1867/C1867</f>
        <v>1</v>
      </c>
    </row>
    <row r="1868" spans="1:16" ht="9.75" customHeight="1">
      <c r="A1868" s="14"/>
      <c r="B1868" s="14" t="s">
        <v>58</v>
      </c>
      <c r="C1868" s="14"/>
      <c r="D1868" s="17"/>
      <c r="E1868" s="1"/>
      <c r="F1868" s="1"/>
      <c r="G1868" s="1"/>
      <c r="H1868" s="1"/>
      <c r="I1868" s="1"/>
      <c r="J1868" s="1"/>
      <c r="K1868" s="1"/>
      <c r="L1868" s="1"/>
      <c r="M1868" s="18"/>
      <c r="N1868" s="17"/>
      <c r="O1868" s="1"/>
      <c r="P1868" s="19"/>
    </row>
    <row r="1869" spans="1:16" ht="9.75" customHeight="1">
      <c r="A1869" s="14"/>
      <c r="B1869" s="14" t="s">
        <v>39</v>
      </c>
      <c r="C1869" s="14">
        <v>80</v>
      </c>
      <c r="D1869" s="31">
        <v>78</v>
      </c>
      <c r="E1869" s="32">
        <v>70</v>
      </c>
      <c r="F1869" s="32">
        <v>63</v>
      </c>
      <c r="G1869" s="32">
        <v>53</v>
      </c>
      <c r="H1869" s="32">
        <v>42</v>
      </c>
      <c r="I1869" s="32">
        <v>37</v>
      </c>
      <c r="J1869" s="32">
        <v>35</v>
      </c>
      <c r="K1869" s="32">
        <v>37</v>
      </c>
      <c r="L1869" s="32">
        <v>37</v>
      </c>
      <c r="M1869" s="33">
        <v>40</v>
      </c>
      <c r="N1869" s="17">
        <f t="shared" ref="N1869:N1873" si="382">MIN(D1869:M1869)</f>
        <v>35</v>
      </c>
      <c r="O1869" s="1">
        <f t="shared" ref="O1869:O1873" si="383">C1869-N1869</f>
        <v>45</v>
      </c>
      <c r="P1869" s="19">
        <f t="shared" ref="P1869:P1873" si="384">O1869/C1869</f>
        <v>0.5625</v>
      </c>
    </row>
    <row r="1870" spans="1:16" ht="9.75" customHeight="1">
      <c r="A1870" s="14"/>
      <c r="B1870" s="14" t="s">
        <v>558</v>
      </c>
      <c r="C1870" s="14">
        <v>7</v>
      </c>
      <c r="D1870" s="31">
        <v>2</v>
      </c>
      <c r="E1870" s="32">
        <v>2</v>
      </c>
      <c r="F1870" s="32">
        <v>0</v>
      </c>
      <c r="G1870" s="32">
        <v>0</v>
      </c>
      <c r="H1870" s="32">
        <v>0</v>
      </c>
      <c r="I1870" s="32">
        <v>2</v>
      </c>
      <c r="J1870" s="32">
        <v>2</v>
      </c>
      <c r="K1870" s="32">
        <v>0</v>
      </c>
      <c r="L1870" s="32">
        <v>0</v>
      </c>
      <c r="M1870" s="33">
        <v>0</v>
      </c>
      <c r="N1870" s="17">
        <f t="shared" si="382"/>
        <v>0</v>
      </c>
      <c r="O1870" s="1">
        <f t="shared" si="383"/>
        <v>7</v>
      </c>
      <c r="P1870" s="19">
        <f t="shared" si="384"/>
        <v>1</v>
      </c>
    </row>
    <row r="1871" spans="1:16" ht="9.75" customHeight="1">
      <c r="A1871" s="14"/>
      <c r="B1871" s="14" t="s">
        <v>586</v>
      </c>
      <c r="C1871" s="14">
        <v>4</v>
      </c>
      <c r="D1871" s="31">
        <v>1</v>
      </c>
      <c r="E1871" s="32">
        <v>1</v>
      </c>
      <c r="F1871" s="32">
        <v>0</v>
      </c>
      <c r="G1871" s="32">
        <v>0</v>
      </c>
      <c r="H1871" s="32">
        <v>2</v>
      </c>
      <c r="I1871" s="32">
        <v>0</v>
      </c>
      <c r="J1871" s="32">
        <v>0</v>
      </c>
      <c r="K1871" s="32">
        <v>2</v>
      </c>
      <c r="L1871" s="32">
        <v>2</v>
      </c>
      <c r="M1871" s="33">
        <v>2</v>
      </c>
      <c r="N1871" s="17">
        <f t="shared" si="382"/>
        <v>0</v>
      </c>
      <c r="O1871" s="1">
        <f t="shared" si="383"/>
        <v>4</v>
      </c>
      <c r="P1871" s="19">
        <f t="shared" si="384"/>
        <v>1</v>
      </c>
    </row>
    <row r="1872" spans="1:16" ht="9.75" customHeight="1">
      <c r="A1872" s="14"/>
      <c r="B1872" s="14" t="s">
        <v>587</v>
      </c>
      <c r="C1872" s="14">
        <v>2</v>
      </c>
      <c r="D1872" s="31">
        <v>2</v>
      </c>
      <c r="E1872" s="32">
        <v>1</v>
      </c>
      <c r="F1872" s="32">
        <v>1</v>
      </c>
      <c r="G1872" s="32">
        <v>1</v>
      </c>
      <c r="H1872" s="32">
        <v>2</v>
      </c>
      <c r="I1872" s="32">
        <v>2</v>
      </c>
      <c r="J1872" s="32">
        <v>2</v>
      </c>
      <c r="K1872" s="32">
        <v>1</v>
      </c>
      <c r="L1872" s="32">
        <v>1</v>
      </c>
      <c r="M1872" s="33">
        <v>1</v>
      </c>
      <c r="N1872" s="17">
        <f t="shared" si="382"/>
        <v>1</v>
      </c>
      <c r="O1872" s="1">
        <f t="shared" si="383"/>
        <v>1</v>
      </c>
      <c r="P1872" s="19">
        <f t="shared" si="384"/>
        <v>0.5</v>
      </c>
    </row>
    <row r="1873" spans="1:16" ht="9.75" customHeight="1">
      <c r="A1873" s="14"/>
      <c r="B1873" s="30" t="s">
        <v>60</v>
      </c>
      <c r="C1873" s="30">
        <v>4</v>
      </c>
      <c r="D1873" s="31">
        <v>3</v>
      </c>
      <c r="E1873" s="32">
        <v>1</v>
      </c>
      <c r="F1873" s="32">
        <v>0</v>
      </c>
      <c r="G1873" s="32">
        <v>0</v>
      </c>
      <c r="H1873" s="32">
        <v>0</v>
      </c>
      <c r="I1873" s="32">
        <v>2</v>
      </c>
      <c r="J1873" s="32">
        <v>2</v>
      </c>
      <c r="K1873" s="32">
        <v>1</v>
      </c>
      <c r="L1873" s="32">
        <v>0</v>
      </c>
      <c r="M1873" s="33">
        <v>0</v>
      </c>
      <c r="N1873" s="17">
        <f t="shared" si="382"/>
        <v>0</v>
      </c>
      <c r="O1873" s="1">
        <f t="shared" si="383"/>
        <v>4</v>
      </c>
      <c r="P1873" s="19">
        <f t="shared" si="384"/>
        <v>1</v>
      </c>
    </row>
    <row r="1874" spans="1:16" ht="9.75" customHeight="1">
      <c r="A1874" s="14"/>
      <c r="B1874" s="14" t="s">
        <v>61</v>
      </c>
      <c r="C1874" s="14"/>
      <c r="D1874" s="17"/>
      <c r="E1874" s="1"/>
      <c r="F1874" s="1"/>
      <c r="G1874" s="1"/>
      <c r="H1874" s="1"/>
      <c r="I1874" s="1"/>
      <c r="J1874" s="1"/>
      <c r="K1874" s="1"/>
      <c r="L1874" s="1"/>
      <c r="M1874" s="18"/>
      <c r="N1874" s="17"/>
      <c r="O1874" s="1"/>
      <c r="P1874" s="19"/>
    </row>
    <row r="1875" spans="1:16" ht="9.75" customHeight="1">
      <c r="A1875" s="14"/>
      <c r="B1875" s="14" t="s">
        <v>61</v>
      </c>
      <c r="C1875" s="14"/>
      <c r="D1875" s="17"/>
      <c r="E1875" s="1"/>
      <c r="F1875" s="1"/>
      <c r="G1875" s="1"/>
      <c r="H1875" s="1"/>
      <c r="I1875" s="1"/>
      <c r="J1875" s="1"/>
      <c r="K1875" s="1"/>
      <c r="L1875" s="1"/>
      <c r="M1875" s="18"/>
      <c r="N1875" s="17"/>
      <c r="O1875" s="1"/>
      <c r="P1875" s="19"/>
    </row>
    <row r="1876" spans="1:16" ht="9.75" customHeight="1">
      <c r="A1876" s="14"/>
      <c r="B1876" s="14" t="s">
        <v>41</v>
      </c>
      <c r="C1876" s="14">
        <v>4</v>
      </c>
      <c r="D1876" s="31">
        <v>3</v>
      </c>
      <c r="E1876" s="32">
        <v>1</v>
      </c>
      <c r="F1876" s="32">
        <v>1</v>
      </c>
      <c r="G1876" s="32">
        <v>1</v>
      </c>
      <c r="H1876" s="32">
        <v>1</v>
      </c>
      <c r="I1876" s="32">
        <v>0</v>
      </c>
      <c r="J1876" s="32">
        <v>0</v>
      </c>
      <c r="K1876" s="32">
        <v>0</v>
      </c>
      <c r="L1876" s="32">
        <v>0</v>
      </c>
      <c r="M1876" s="33">
        <v>0</v>
      </c>
      <c r="N1876" s="17">
        <f t="shared" ref="N1876:N1877" si="385">MIN(D1876:M1876)</f>
        <v>0</v>
      </c>
      <c r="O1876" s="1">
        <f t="shared" ref="O1876:O1877" si="386">C1876-N1876</f>
        <v>4</v>
      </c>
      <c r="P1876" s="19">
        <f t="shared" ref="P1876:P1877" si="387">O1876/C1876</f>
        <v>1</v>
      </c>
    </row>
    <row r="1877" spans="1:16" ht="9.75" customHeight="1">
      <c r="A1877" s="14"/>
      <c r="B1877" s="14" t="s">
        <v>42</v>
      </c>
      <c r="C1877" s="14">
        <v>2</v>
      </c>
      <c r="D1877" s="31">
        <v>2</v>
      </c>
      <c r="E1877" s="32">
        <v>2</v>
      </c>
      <c r="F1877" s="32">
        <v>0</v>
      </c>
      <c r="G1877" s="32">
        <v>0</v>
      </c>
      <c r="H1877" s="32">
        <v>0</v>
      </c>
      <c r="I1877" s="32">
        <v>0</v>
      </c>
      <c r="J1877" s="32">
        <v>0</v>
      </c>
      <c r="K1877" s="32">
        <v>0</v>
      </c>
      <c r="L1877" s="32">
        <v>0</v>
      </c>
      <c r="M1877" s="33">
        <v>0</v>
      </c>
      <c r="N1877" s="17">
        <f t="shared" si="385"/>
        <v>0</v>
      </c>
      <c r="O1877" s="1">
        <f t="shared" si="386"/>
        <v>2</v>
      </c>
      <c r="P1877" s="19">
        <f t="shared" si="387"/>
        <v>1</v>
      </c>
    </row>
    <row r="1878" spans="1:16" ht="9.75" customHeight="1">
      <c r="A1878" s="14"/>
      <c r="B1878" s="14" t="s">
        <v>43</v>
      </c>
      <c r="C1878" s="14"/>
      <c r="D1878" s="17"/>
      <c r="E1878" s="1"/>
      <c r="F1878" s="1"/>
      <c r="G1878" s="1"/>
      <c r="H1878" s="1"/>
      <c r="I1878" s="1"/>
      <c r="J1878" s="1"/>
      <c r="K1878" s="1"/>
      <c r="L1878" s="1"/>
      <c r="M1878" s="18"/>
      <c r="N1878" s="17"/>
      <c r="O1878" s="1"/>
      <c r="P1878" s="19"/>
    </row>
    <row r="1879" spans="1:16" ht="9.75" customHeight="1">
      <c r="A1879" s="14"/>
      <c r="B1879" s="14" t="s">
        <v>44</v>
      </c>
      <c r="C1879" s="14"/>
      <c r="D1879" s="17"/>
      <c r="E1879" s="1"/>
      <c r="F1879" s="1"/>
      <c r="G1879" s="1"/>
      <c r="H1879" s="1"/>
      <c r="I1879" s="1"/>
      <c r="J1879" s="1"/>
      <c r="K1879" s="1"/>
      <c r="L1879" s="1"/>
      <c r="M1879" s="18"/>
      <c r="N1879" s="17"/>
      <c r="O1879" s="1"/>
      <c r="P1879" s="19"/>
    </row>
    <row r="1880" spans="1:16" ht="9.75" customHeight="1">
      <c r="A1880" s="20"/>
      <c r="B1880" s="21" t="s">
        <v>45</v>
      </c>
      <c r="C1880" s="21">
        <f t="shared" ref="C1880:M1880" si="388">SUM(C1864:C1879)</f>
        <v>232</v>
      </c>
      <c r="D1880" s="22">
        <f t="shared" si="388"/>
        <v>146</v>
      </c>
      <c r="E1880" s="23">
        <f t="shared" si="388"/>
        <v>100</v>
      </c>
      <c r="F1880" s="23">
        <f t="shared" si="388"/>
        <v>75</v>
      </c>
      <c r="G1880" s="23">
        <f t="shared" si="388"/>
        <v>62</v>
      </c>
      <c r="H1880" s="23">
        <f t="shared" si="388"/>
        <v>49</v>
      </c>
      <c r="I1880" s="23">
        <f t="shared" si="388"/>
        <v>43</v>
      </c>
      <c r="J1880" s="23">
        <f t="shared" si="388"/>
        <v>43</v>
      </c>
      <c r="K1880" s="23">
        <f t="shared" si="388"/>
        <v>41</v>
      </c>
      <c r="L1880" s="23">
        <f t="shared" si="388"/>
        <v>48</v>
      </c>
      <c r="M1880" s="24">
        <f t="shared" si="388"/>
        <v>52</v>
      </c>
      <c r="N1880" s="22">
        <f t="shared" ref="N1880:N1881" si="389">MIN(D1880:M1880)</f>
        <v>41</v>
      </c>
      <c r="O1880" s="23">
        <f t="shared" ref="O1880:O1881" si="390">C1880-N1880</f>
        <v>191</v>
      </c>
      <c r="P1880" s="25">
        <f t="shared" ref="P1880:P1881" si="391">O1880/C1880</f>
        <v>0.82327586206896552</v>
      </c>
    </row>
    <row r="1881" spans="1:16" ht="9.75" customHeight="1">
      <c r="A1881" s="15" t="s">
        <v>238</v>
      </c>
      <c r="B1881" s="15" t="s">
        <v>29</v>
      </c>
      <c r="C1881" s="86">
        <v>23</v>
      </c>
      <c r="D1881" s="69">
        <v>8</v>
      </c>
      <c r="E1881" s="70">
        <v>2</v>
      </c>
      <c r="F1881" s="70">
        <v>0</v>
      </c>
      <c r="G1881" s="70">
        <v>0</v>
      </c>
      <c r="H1881" s="70">
        <v>1</v>
      </c>
      <c r="I1881" s="70">
        <v>0</v>
      </c>
      <c r="J1881" s="70">
        <v>1</v>
      </c>
      <c r="K1881" s="70">
        <v>1</v>
      </c>
      <c r="L1881" s="70">
        <v>2</v>
      </c>
      <c r="M1881" s="71">
        <v>2</v>
      </c>
      <c r="N1881" s="16">
        <f t="shared" si="389"/>
        <v>0</v>
      </c>
      <c r="O1881" s="27">
        <f t="shared" si="390"/>
        <v>23</v>
      </c>
      <c r="P1881" s="29">
        <f t="shared" si="391"/>
        <v>1</v>
      </c>
    </row>
    <row r="1882" spans="1:16" ht="9.75" customHeight="1">
      <c r="A1882" s="14"/>
      <c r="B1882" s="14" t="s">
        <v>31</v>
      </c>
      <c r="C1882" s="14"/>
      <c r="D1882" s="17"/>
      <c r="E1882" s="1"/>
      <c r="F1882" s="1"/>
      <c r="G1882" s="1"/>
      <c r="H1882" s="1"/>
      <c r="I1882" s="1"/>
      <c r="J1882" s="1"/>
      <c r="K1882" s="1"/>
      <c r="L1882" s="1"/>
      <c r="M1882" s="18"/>
      <c r="N1882" s="17"/>
      <c r="O1882" s="1"/>
      <c r="P1882" s="19"/>
    </row>
    <row r="1883" spans="1:16" ht="9.75" customHeight="1">
      <c r="A1883" s="14"/>
      <c r="B1883" s="14" t="s">
        <v>34</v>
      </c>
      <c r="C1883" s="14"/>
      <c r="D1883" s="17"/>
      <c r="E1883" s="1"/>
      <c r="F1883" s="1"/>
      <c r="G1883" s="1"/>
      <c r="H1883" s="1"/>
      <c r="I1883" s="1"/>
      <c r="J1883" s="1"/>
      <c r="K1883" s="1"/>
      <c r="L1883" s="1"/>
      <c r="M1883" s="18"/>
      <c r="N1883" s="17"/>
      <c r="O1883" s="1"/>
      <c r="P1883" s="19"/>
    </row>
    <row r="1884" spans="1:16" ht="9.75" customHeight="1">
      <c r="A1884" s="14"/>
      <c r="B1884" s="14" t="s">
        <v>190</v>
      </c>
      <c r="C1884" s="14">
        <v>38</v>
      </c>
      <c r="D1884" s="31">
        <v>24</v>
      </c>
      <c r="E1884" s="32">
        <v>20</v>
      </c>
      <c r="F1884" s="32">
        <v>7</v>
      </c>
      <c r="G1884" s="32">
        <v>0</v>
      </c>
      <c r="H1884" s="32">
        <v>0</v>
      </c>
      <c r="I1884" s="32">
        <v>1</v>
      </c>
      <c r="J1884" s="32">
        <v>5</v>
      </c>
      <c r="K1884" s="32">
        <v>3</v>
      </c>
      <c r="L1884" s="32">
        <v>5</v>
      </c>
      <c r="M1884" s="33">
        <v>7</v>
      </c>
      <c r="N1884" s="17">
        <f>MIN(D1884:M1884)</f>
        <v>0</v>
      </c>
      <c r="O1884" s="1">
        <f>C1884-N1884</f>
        <v>38</v>
      </c>
      <c r="P1884" s="19">
        <f>O1884/C1884</f>
        <v>1</v>
      </c>
    </row>
    <row r="1885" spans="1:16" ht="9.75" customHeight="1">
      <c r="A1885" s="14"/>
      <c r="B1885" s="14" t="s">
        <v>58</v>
      </c>
      <c r="C1885" s="14"/>
      <c r="D1885" s="17"/>
      <c r="E1885" s="1"/>
      <c r="F1885" s="1"/>
      <c r="G1885" s="1"/>
      <c r="H1885" s="1"/>
      <c r="I1885" s="1"/>
      <c r="J1885" s="1"/>
      <c r="K1885" s="1"/>
      <c r="L1885" s="1"/>
      <c r="M1885" s="18"/>
      <c r="N1885" s="17"/>
      <c r="O1885" s="1"/>
      <c r="P1885" s="19"/>
    </row>
    <row r="1886" spans="1:16" ht="9.75" customHeight="1">
      <c r="A1886" s="14"/>
      <c r="B1886" s="14" t="s">
        <v>39</v>
      </c>
      <c r="C1886" s="30">
        <v>40</v>
      </c>
      <c r="D1886" s="31">
        <v>38</v>
      </c>
      <c r="E1886" s="32">
        <v>28</v>
      </c>
      <c r="F1886" s="32">
        <v>27</v>
      </c>
      <c r="G1886" s="32">
        <v>20</v>
      </c>
      <c r="H1886" s="32">
        <v>20</v>
      </c>
      <c r="I1886" s="32">
        <v>16</v>
      </c>
      <c r="J1886" s="32">
        <v>22</v>
      </c>
      <c r="K1886" s="32">
        <v>24</v>
      </c>
      <c r="L1886" s="32">
        <v>27</v>
      </c>
      <c r="M1886" s="33">
        <v>29</v>
      </c>
      <c r="N1886" s="17">
        <f t="shared" ref="N1886:N1887" si="392">MIN(D1886:M1886)</f>
        <v>16</v>
      </c>
      <c r="O1886" s="1">
        <f t="shared" ref="O1886:O1887" si="393">C1886-N1886</f>
        <v>24</v>
      </c>
      <c r="P1886" s="19">
        <f t="shared" ref="P1886:P1887" si="394">O1886/C1886</f>
        <v>0.6</v>
      </c>
    </row>
    <row r="1887" spans="1:16" ht="9.75" customHeight="1">
      <c r="A1887" s="14"/>
      <c r="B1887" s="14" t="s">
        <v>588</v>
      </c>
      <c r="C1887" s="14">
        <v>1</v>
      </c>
      <c r="D1887" s="31">
        <v>1</v>
      </c>
      <c r="E1887" s="32">
        <v>1</v>
      </c>
      <c r="F1887" s="32">
        <v>0</v>
      </c>
      <c r="G1887" s="32">
        <v>0</v>
      </c>
      <c r="H1887" s="32">
        <v>0</v>
      </c>
      <c r="I1887" s="32">
        <v>0</v>
      </c>
      <c r="J1887" s="32">
        <v>0</v>
      </c>
      <c r="K1887" s="32">
        <v>0</v>
      </c>
      <c r="L1887" s="32">
        <v>0</v>
      </c>
      <c r="M1887" s="33">
        <v>0</v>
      </c>
      <c r="N1887" s="17">
        <f t="shared" si="392"/>
        <v>0</v>
      </c>
      <c r="O1887" s="1">
        <f t="shared" si="393"/>
        <v>1</v>
      </c>
      <c r="P1887" s="19">
        <f t="shared" si="394"/>
        <v>1</v>
      </c>
    </row>
    <row r="1888" spans="1:16" ht="9.75" customHeight="1">
      <c r="A1888" s="14"/>
      <c r="B1888" s="14" t="s">
        <v>61</v>
      </c>
      <c r="C1888" s="14"/>
      <c r="D1888" s="17"/>
      <c r="E1888" s="1"/>
      <c r="F1888" s="32"/>
      <c r="G1888" s="1"/>
      <c r="H1888" s="1"/>
      <c r="I1888" s="1"/>
      <c r="J1888" s="1"/>
      <c r="K1888" s="1"/>
      <c r="L1888" s="1"/>
      <c r="M1888" s="18"/>
      <c r="N1888" s="17"/>
      <c r="O1888" s="1"/>
      <c r="P1888" s="19"/>
    </row>
    <row r="1889" spans="1:16" ht="9.75" customHeight="1">
      <c r="A1889" s="14"/>
      <c r="B1889" s="14" t="s">
        <v>61</v>
      </c>
      <c r="C1889" s="14"/>
      <c r="D1889" s="17"/>
      <c r="E1889" s="1"/>
      <c r="F1889" s="1"/>
      <c r="G1889" s="1"/>
      <c r="H1889" s="1"/>
      <c r="I1889" s="1"/>
      <c r="J1889" s="1"/>
      <c r="K1889" s="1"/>
      <c r="L1889" s="1"/>
      <c r="M1889" s="18"/>
      <c r="N1889" s="17"/>
      <c r="O1889" s="1"/>
      <c r="P1889" s="19"/>
    </row>
    <row r="1890" spans="1:16" ht="9.75" customHeight="1">
      <c r="A1890" s="14"/>
      <c r="B1890" s="14" t="s">
        <v>61</v>
      </c>
      <c r="C1890" s="14"/>
      <c r="D1890" s="17"/>
      <c r="E1890" s="1"/>
      <c r="F1890" s="1"/>
      <c r="G1890" s="1"/>
      <c r="H1890" s="1"/>
      <c r="I1890" s="1"/>
      <c r="J1890" s="1"/>
      <c r="K1890" s="1"/>
      <c r="L1890" s="1"/>
      <c r="M1890" s="18"/>
      <c r="N1890" s="17"/>
      <c r="O1890" s="1"/>
      <c r="P1890" s="19"/>
    </row>
    <row r="1891" spans="1:16" ht="9.75" customHeight="1">
      <c r="A1891" s="14"/>
      <c r="B1891" s="14" t="s">
        <v>61</v>
      </c>
      <c r="C1891" s="14"/>
      <c r="D1891" s="17"/>
      <c r="E1891" s="1"/>
      <c r="F1891" s="1"/>
      <c r="G1891" s="1"/>
      <c r="H1891" s="1"/>
      <c r="I1891" s="1"/>
      <c r="J1891" s="1"/>
      <c r="K1891" s="1"/>
      <c r="L1891" s="1"/>
      <c r="M1891" s="18"/>
      <c r="N1891" s="17"/>
      <c r="O1891" s="1"/>
      <c r="P1891" s="19"/>
    </row>
    <row r="1892" spans="1:16" ht="9.75" customHeight="1">
      <c r="A1892" s="14"/>
      <c r="B1892" s="14" t="s">
        <v>61</v>
      </c>
      <c r="C1892" s="14"/>
      <c r="D1892" s="17"/>
      <c r="E1892" s="1"/>
      <c r="F1892" s="1"/>
      <c r="G1892" s="1"/>
      <c r="H1892" s="1"/>
      <c r="I1892" s="1"/>
      <c r="J1892" s="1"/>
      <c r="K1892" s="1"/>
      <c r="L1892" s="1"/>
      <c r="M1892" s="18"/>
      <c r="N1892" s="17"/>
      <c r="O1892" s="1"/>
      <c r="P1892" s="19"/>
    </row>
    <row r="1893" spans="1:16" ht="9.75" customHeight="1">
      <c r="A1893" s="14"/>
      <c r="B1893" s="14" t="s">
        <v>41</v>
      </c>
      <c r="C1893" s="30">
        <v>15</v>
      </c>
      <c r="D1893" s="31">
        <v>8</v>
      </c>
      <c r="E1893" s="32">
        <v>2</v>
      </c>
      <c r="F1893" s="32">
        <v>2</v>
      </c>
      <c r="G1893" s="32">
        <v>2</v>
      </c>
      <c r="H1893" s="32">
        <v>2</v>
      </c>
      <c r="I1893" s="32">
        <v>3</v>
      </c>
      <c r="J1893" s="32">
        <v>2</v>
      </c>
      <c r="K1893" s="32">
        <v>1</v>
      </c>
      <c r="L1893" s="32">
        <v>2</v>
      </c>
      <c r="M1893" s="33">
        <v>4</v>
      </c>
      <c r="N1893" s="17">
        <f>MIN(D1893:M1893)</f>
        <v>1</v>
      </c>
      <c r="O1893" s="1">
        <f>C1893-N1893</f>
        <v>14</v>
      </c>
      <c r="P1893" s="19">
        <f>O1893/C1893</f>
        <v>0.93333333333333335</v>
      </c>
    </row>
    <row r="1894" spans="1:16" ht="9.75" customHeight="1">
      <c r="A1894" s="14"/>
      <c r="B1894" s="14" t="s">
        <v>42</v>
      </c>
      <c r="C1894" s="14"/>
      <c r="D1894" s="17"/>
      <c r="E1894" s="1"/>
      <c r="F1894" s="1"/>
      <c r="G1894" s="1"/>
      <c r="H1894" s="1"/>
      <c r="I1894" s="1"/>
      <c r="J1894" s="1"/>
      <c r="K1894" s="1"/>
      <c r="L1894" s="1"/>
      <c r="M1894" s="18"/>
      <c r="N1894" s="17"/>
      <c r="O1894" s="1"/>
      <c r="P1894" s="19"/>
    </row>
    <row r="1895" spans="1:16" ht="9.75" customHeight="1">
      <c r="A1895" s="14"/>
      <c r="B1895" s="14" t="s">
        <v>43</v>
      </c>
      <c r="C1895" s="14">
        <v>2</v>
      </c>
      <c r="D1895" s="31">
        <v>2</v>
      </c>
      <c r="E1895" s="32">
        <v>1</v>
      </c>
      <c r="F1895" s="32">
        <v>1</v>
      </c>
      <c r="G1895" s="32">
        <v>0</v>
      </c>
      <c r="H1895" s="32">
        <v>1</v>
      </c>
      <c r="I1895" s="32">
        <v>0</v>
      </c>
      <c r="J1895" s="32">
        <v>1</v>
      </c>
      <c r="K1895" s="32">
        <v>1</v>
      </c>
      <c r="L1895" s="32">
        <v>1</v>
      </c>
      <c r="M1895" s="33">
        <v>1</v>
      </c>
      <c r="N1895" s="17">
        <f t="shared" ref="N1895:N1897" si="395">MIN(D1895:M1895)</f>
        <v>0</v>
      </c>
      <c r="O1895" s="1">
        <f t="shared" ref="O1895:O1897" si="396">C1895-N1895</f>
        <v>2</v>
      </c>
      <c r="P1895" s="19">
        <f t="shared" ref="P1895:P1897" si="397">O1895/C1895</f>
        <v>1</v>
      </c>
    </row>
    <row r="1896" spans="1:16" ht="9.75" customHeight="1">
      <c r="A1896" s="14"/>
      <c r="B1896" s="14" t="s">
        <v>44</v>
      </c>
      <c r="C1896" s="14">
        <v>6</v>
      </c>
      <c r="D1896" s="31">
        <v>3</v>
      </c>
      <c r="E1896" s="32">
        <v>3</v>
      </c>
      <c r="F1896" s="32">
        <v>0</v>
      </c>
      <c r="G1896" s="32">
        <v>0</v>
      </c>
      <c r="H1896" s="32">
        <v>1</v>
      </c>
      <c r="I1896" s="32">
        <v>0</v>
      </c>
      <c r="J1896" s="32">
        <v>0</v>
      </c>
      <c r="K1896" s="32">
        <v>0</v>
      </c>
      <c r="L1896" s="32">
        <v>1</v>
      </c>
      <c r="M1896" s="33">
        <v>2</v>
      </c>
      <c r="N1896" s="17">
        <f t="shared" si="395"/>
        <v>0</v>
      </c>
      <c r="O1896" s="1">
        <f t="shared" si="396"/>
        <v>6</v>
      </c>
      <c r="P1896" s="19">
        <f t="shared" si="397"/>
        <v>1</v>
      </c>
    </row>
    <row r="1897" spans="1:16" ht="9.75" customHeight="1">
      <c r="A1897" s="20"/>
      <c r="B1897" s="21" t="s">
        <v>45</v>
      </c>
      <c r="C1897" s="21">
        <f t="shared" ref="C1897:M1897" si="398">SUM(C1881:C1896)</f>
        <v>125</v>
      </c>
      <c r="D1897" s="22">
        <f t="shared" si="398"/>
        <v>84</v>
      </c>
      <c r="E1897" s="23">
        <f t="shared" si="398"/>
        <v>57</v>
      </c>
      <c r="F1897" s="23">
        <f t="shared" si="398"/>
        <v>37</v>
      </c>
      <c r="G1897" s="23">
        <f t="shared" si="398"/>
        <v>22</v>
      </c>
      <c r="H1897" s="23">
        <f t="shared" si="398"/>
        <v>25</v>
      </c>
      <c r="I1897" s="23">
        <f t="shared" si="398"/>
        <v>20</v>
      </c>
      <c r="J1897" s="23">
        <f t="shared" si="398"/>
        <v>31</v>
      </c>
      <c r="K1897" s="23">
        <f t="shared" si="398"/>
        <v>30</v>
      </c>
      <c r="L1897" s="23">
        <f t="shared" si="398"/>
        <v>38</v>
      </c>
      <c r="M1897" s="24">
        <f t="shared" si="398"/>
        <v>45</v>
      </c>
      <c r="N1897" s="22">
        <f t="shared" si="395"/>
        <v>20</v>
      </c>
      <c r="O1897" s="23">
        <f t="shared" si="396"/>
        <v>105</v>
      </c>
      <c r="P1897" s="25">
        <f t="shared" si="397"/>
        <v>0.84</v>
      </c>
    </row>
    <row r="1898" spans="1:16" s="184" customFormat="1" ht="9.75" customHeight="1">
      <c r="A1898" s="154" t="s">
        <v>618</v>
      </c>
      <c r="B1898" s="86" t="s">
        <v>29</v>
      </c>
      <c r="C1898" s="154"/>
      <c r="D1898" s="110"/>
      <c r="E1898" s="185"/>
      <c r="F1898" s="185"/>
      <c r="G1898" s="185"/>
      <c r="H1898" s="185"/>
      <c r="I1898" s="185"/>
      <c r="J1898" s="185"/>
      <c r="K1898" s="185"/>
      <c r="L1898" s="185"/>
      <c r="M1898" s="33"/>
      <c r="N1898" s="110"/>
      <c r="O1898" s="185"/>
      <c r="P1898" s="19"/>
    </row>
    <row r="1899" spans="1:16" s="184" customFormat="1" ht="13.2">
      <c r="A1899" s="154"/>
      <c r="B1899" s="154" t="s">
        <v>31</v>
      </c>
      <c r="C1899" s="154">
        <v>34</v>
      </c>
      <c r="D1899" s="110">
        <v>1</v>
      </c>
      <c r="E1899" s="185">
        <v>0</v>
      </c>
      <c r="F1899" s="185">
        <v>0</v>
      </c>
      <c r="G1899" s="185">
        <v>0</v>
      </c>
      <c r="H1899" s="185">
        <v>0</v>
      </c>
      <c r="I1899" s="185">
        <v>0</v>
      </c>
      <c r="J1899" s="185">
        <v>0</v>
      </c>
      <c r="K1899" s="185">
        <v>0</v>
      </c>
      <c r="L1899" s="185">
        <v>1</v>
      </c>
      <c r="M1899" s="33">
        <v>13</v>
      </c>
      <c r="N1899" s="110">
        <f>MIN(D1899:M1899)</f>
        <v>0</v>
      </c>
      <c r="O1899" s="185">
        <f>C1899-N1899</f>
        <v>34</v>
      </c>
      <c r="P1899" s="19">
        <f>O1899/C1899</f>
        <v>1</v>
      </c>
    </row>
    <row r="1900" spans="1:16" s="184" customFormat="1" ht="13.2">
      <c r="A1900" s="154"/>
      <c r="B1900" s="154" t="s">
        <v>34</v>
      </c>
      <c r="C1900" s="154"/>
      <c r="D1900" s="110"/>
      <c r="E1900" s="185"/>
      <c r="F1900" s="185"/>
      <c r="G1900" s="185"/>
      <c r="H1900" s="185"/>
      <c r="I1900" s="185"/>
      <c r="J1900" s="185"/>
      <c r="K1900" s="185"/>
      <c r="L1900" s="185"/>
      <c r="M1900" s="33"/>
      <c r="N1900" s="110"/>
      <c r="O1900" s="185"/>
      <c r="P1900" s="19"/>
    </row>
    <row r="1901" spans="1:16" s="184" customFormat="1" ht="13.2">
      <c r="A1901" s="154"/>
      <c r="B1901" s="154" t="s">
        <v>58</v>
      </c>
      <c r="C1901" s="154"/>
      <c r="D1901" s="110"/>
      <c r="E1901" s="185"/>
      <c r="F1901" s="185"/>
      <c r="G1901" s="185"/>
      <c r="H1901" s="185"/>
      <c r="I1901" s="185"/>
      <c r="J1901" s="185"/>
      <c r="K1901" s="185"/>
      <c r="L1901" s="185"/>
      <c r="M1901" s="33"/>
      <c r="N1901" s="110"/>
      <c r="O1901" s="185"/>
      <c r="P1901" s="19"/>
    </row>
    <row r="1902" spans="1:16" s="184" customFormat="1" ht="13.2">
      <c r="A1902" s="154"/>
      <c r="B1902" s="154" t="s">
        <v>58</v>
      </c>
      <c r="C1902" s="154"/>
      <c r="D1902" s="110"/>
      <c r="E1902" s="185"/>
      <c r="F1902" s="185"/>
      <c r="G1902" s="185"/>
      <c r="H1902" s="185"/>
      <c r="I1902" s="185"/>
      <c r="J1902" s="185"/>
      <c r="K1902" s="185"/>
      <c r="L1902" s="185"/>
      <c r="M1902" s="33"/>
      <c r="N1902" s="110"/>
      <c r="O1902" s="185"/>
      <c r="P1902" s="19"/>
    </row>
    <row r="1903" spans="1:16" s="184" customFormat="1" ht="13.2">
      <c r="A1903" s="154"/>
      <c r="B1903" s="154" t="s">
        <v>39</v>
      </c>
      <c r="C1903" s="154"/>
      <c r="D1903" s="110"/>
      <c r="E1903" s="185"/>
      <c r="F1903" s="185"/>
      <c r="G1903" s="185"/>
      <c r="H1903" s="185"/>
      <c r="I1903" s="185"/>
      <c r="J1903" s="185"/>
      <c r="K1903" s="185"/>
      <c r="L1903" s="185"/>
      <c r="M1903" s="33"/>
      <c r="N1903" s="110"/>
      <c r="O1903" s="185"/>
      <c r="P1903" s="19"/>
    </row>
    <row r="1904" spans="1:16" s="184" customFormat="1" ht="13.2">
      <c r="A1904" s="154"/>
      <c r="B1904" s="154" t="s">
        <v>61</v>
      </c>
      <c r="C1904" s="154"/>
      <c r="D1904" s="110"/>
      <c r="E1904" s="185"/>
      <c r="F1904" s="185"/>
      <c r="G1904" s="185"/>
      <c r="H1904" s="185"/>
      <c r="I1904" s="185"/>
      <c r="J1904" s="185"/>
      <c r="K1904" s="185"/>
      <c r="L1904" s="185"/>
      <c r="M1904" s="33"/>
      <c r="N1904" s="110"/>
      <c r="O1904" s="185"/>
      <c r="P1904" s="19"/>
    </row>
    <row r="1905" spans="1:16" s="184" customFormat="1" ht="13.2">
      <c r="A1905" s="154"/>
      <c r="B1905" s="154" t="s">
        <v>61</v>
      </c>
      <c r="C1905" s="154"/>
      <c r="D1905" s="110"/>
      <c r="E1905" s="185"/>
      <c r="F1905" s="185"/>
      <c r="G1905" s="185"/>
      <c r="H1905" s="185"/>
      <c r="I1905" s="185"/>
      <c r="J1905" s="185"/>
      <c r="K1905" s="185"/>
      <c r="L1905" s="185"/>
      <c r="M1905" s="33"/>
      <c r="N1905" s="110"/>
      <c r="O1905" s="185"/>
      <c r="P1905" s="19"/>
    </row>
    <row r="1906" spans="1:16" s="184" customFormat="1" ht="13.2">
      <c r="A1906" s="154"/>
      <c r="B1906" s="154" t="s">
        <v>61</v>
      </c>
      <c r="C1906" s="154"/>
      <c r="D1906" s="110"/>
      <c r="E1906" s="185"/>
      <c r="F1906" s="185"/>
      <c r="G1906" s="185"/>
      <c r="H1906" s="185"/>
      <c r="I1906" s="185"/>
      <c r="J1906" s="185"/>
      <c r="K1906" s="185"/>
      <c r="L1906" s="185"/>
      <c r="M1906" s="33"/>
      <c r="N1906" s="110"/>
      <c r="O1906" s="185"/>
      <c r="P1906" s="19"/>
    </row>
    <row r="1907" spans="1:16" s="184" customFormat="1" ht="13.2">
      <c r="A1907" s="154"/>
      <c r="B1907" s="154" t="s">
        <v>61</v>
      </c>
      <c r="C1907" s="154"/>
      <c r="D1907" s="110"/>
      <c r="E1907" s="185"/>
      <c r="F1907" s="185"/>
      <c r="G1907" s="185"/>
      <c r="H1907" s="185"/>
      <c r="I1907" s="185"/>
      <c r="J1907" s="185"/>
      <c r="K1907" s="185"/>
      <c r="L1907" s="185"/>
      <c r="M1907" s="33"/>
      <c r="N1907" s="110"/>
      <c r="O1907" s="185"/>
      <c r="P1907" s="19"/>
    </row>
    <row r="1908" spans="1:16" s="184" customFormat="1" ht="13.2">
      <c r="A1908" s="154"/>
      <c r="B1908" s="154" t="s">
        <v>61</v>
      </c>
      <c r="C1908" s="154"/>
      <c r="D1908" s="110"/>
      <c r="E1908" s="185"/>
      <c r="F1908" s="185"/>
      <c r="G1908" s="185"/>
      <c r="H1908" s="185"/>
      <c r="I1908" s="185"/>
      <c r="J1908" s="185"/>
      <c r="K1908" s="185"/>
      <c r="L1908" s="185"/>
      <c r="M1908" s="33"/>
      <c r="N1908" s="110"/>
      <c r="O1908" s="185"/>
      <c r="P1908" s="19"/>
    </row>
    <row r="1909" spans="1:16" s="184" customFormat="1" ht="13.2">
      <c r="A1909" s="154"/>
      <c r="B1909" s="154" t="s">
        <v>61</v>
      </c>
      <c r="C1909" s="154"/>
      <c r="D1909" s="110"/>
      <c r="E1909" s="185"/>
      <c r="F1909" s="185"/>
      <c r="G1909" s="185"/>
      <c r="H1909" s="185"/>
      <c r="I1909" s="185"/>
      <c r="J1909" s="185"/>
      <c r="K1909" s="185"/>
      <c r="L1909" s="185"/>
      <c r="M1909" s="33"/>
      <c r="N1909" s="110"/>
      <c r="O1909" s="185"/>
      <c r="P1909" s="19"/>
    </row>
    <row r="1910" spans="1:16" s="184" customFormat="1" ht="9.75" customHeight="1">
      <c r="A1910" s="154"/>
      <c r="B1910" s="154" t="s">
        <v>41</v>
      </c>
      <c r="C1910" s="154">
        <v>4</v>
      </c>
      <c r="D1910" s="110">
        <v>2</v>
      </c>
      <c r="E1910" s="185">
        <v>3</v>
      </c>
      <c r="F1910" s="185">
        <v>3</v>
      </c>
      <c r="G1910" s="185">
        <v>3</v>
      </c>
      <c r="H1910" s="185">
        <v>3</v>
      </c>
      <c r="I1910" s="185">
        <v>1</v>
      </c>
      <c r="J1910" s="185">
        <v>3</v>
      </c>
      <c r="K1910" s="185">
        <v>3</v>
      </c>
      <c r="L1910" s="185">
        <v>3</v>
      </c>
      <c r="M1910" s="33">
        <v>3</v>
      </c>
      <c r="N1910" s="110">
        <f>MIN(D1910:M1910)</f>
        <v>1</v>
      </c>
      <c r="O1910" s="185">
        <f>C1910-N1910</f>
        <v>3</v>
      </c>
      <c r="P1910" s="19">
        <f>O1910/C1910</f>
        <v>0.75</v>
      </c>
    </row>
    <row r="1911" spans="1:16" s="184" customFormat="1" ht="9.75" customHeight="1">
      <c r="A1911" s="154"/>
      <c r="B1911" s="154" t="s">
        <v>42</v>
      </c>
      <c r="C1911" s="154"/>
      <c r="D1911" s="110"/>
      <c r="E1911" s="185"/>
      <c r="F1911" s="185"/>
      <c r="G1911" s="185"/>
      <c r="H1911" s="185"/>
      <c r="I1911" s="185"/>
      <c r="J1911" s="185"/>
      <c r="K1911" s="185"/>
      <c r="L1911" s="185"/>
      <c r="M1911" s="33"/>
      <c r="N1911" s="110"/>
      <c r="O1911" s="185"/>
      <c r="P1911" s="19"/>
    </row>
    <row r="1912" spans="1:16" s="184" customFormat="1" ht="9.75" customHeight="1">
      <c r="A1912" s="154"/>
      <c r="B1912" s="154" t="s">
        <v>43</v>
      </c>
      <c r="C1912" s="154"/>
      <c r="D1912" s="110"/>
      <c r="E1912" s="185"/>
      <c r="F1912" s="185"/>
      <c r="G1912" s="185"/>
      <c r="H1912" s="185"/>
      <c r="I1912" s="185"/>
      <c r="J1912" s="185"/>
      <c r="K1912" s="185"/>
      <c r="L1912" s="185"/>
      <c r="M1912" s="33"/>
      <c r="N1912" s="110"/>
      <c r="O1912" s="185"/>
      <c r="P1912" s="19"/>
    </row>
    <row r="1913" spans="1:16" s="184" customFormat="1" ht="9.75" customHeight="1">
      <c r="A1913" s="154"/>
      <c r="B1913" s="154" t="s">
        <v>44</v>
      </c>
      <c r="C1913" s="154"/>
      <c r="D1913" s="110"/>
      <c r="E1913" s="185"/>
      <c r="F1913" s="185"/>
      <c r="G1913" s="185"/>
      <c r="H1913" s="185"/>
      <c r="I1913" s="185"/>
      <c r="J1913" s="185"/>
      <c r="K1913" s="185"/>
      <c r="L1913" s="185"/>
      <c r="M1913" s="33"/>
      <c r="N1913" s="110"/>
      <c r="O1913" s="185"/>
      <c r="P1913" s="19"/>
    </row>
    <row r="1914" spans="1:16" s="184" customFormat="1" ht="9.75" customHeight="1">
      <c r="A1914" s="154"/>
      <c r="B1914" s="21" t="s">
        <v>45</v>
      </c>
      <c r="C1914" s="21">
        <f t="shared" ref="C1914:M1914" si="399">SUM(C1898:C1913)</f>
        <v>38</v>
      </c>
      <c r="D1914" s="22">
        <f t="shared" si="399"/>
        <v>3</v>
      </c>
      <c r="E1914" s="23">
        <f t="shared" si="399"/>
        <v>3</v>
      </c>
      <c r="F1914" s="23">
        <f t="shared" si="399"/>
        <v>3</v>
      </c>
      <c r="G1914" s="23">
        <f t="shared" si="399"/>
        <v>3</v>
      </c>
      <c r="H1914" s="23">
        <f t="shared" si="399"/>
        <v>3</v>
      </c>
      <c r="I1914" s="23">
        <f t="shared" si="399"/>
        <v>1</v>
      </c>
      <c r="J1914" s="23">
        <f t="shared" si="399"/>
        <v>3</v>
      </c>
      <c r="K1914" s="23">
        <f t="shared" si="399"/>
        <v>3</v>
      </c>
      <c r="L1914" s="23">
        <f t="shared" si="399"/>
        <v>4</v>
      </c>
      <c r="M1914" s="72">
        <f t="shared" si="399"/>
        <v>16</v>
      </c>
      <c r="N1914" s="22">
        <f>MIN(D1914:M1914)</f>
        <v>1</v>
      </c>
      <c r="O1914" s="23">
        <f>C1914-N1914</f>
        <v>37</v>
      </c>
      <c r="P1914" s="25">
        <f>O1914/C1914</f>
        <v>0.97368421052631582</v>
      </c>
    </row>
    <row r="1915" spans="1:16" ht="9.75" customHeight="1">
      <c r="A1915" s="15" t="s">
        <v>251</v>
      </c>
      <c r="B1915" s="15" t="s">
        <v>29</v>
      </c>
      <c r="C1915" s="14"/>
      <c r="D1915" s="17"/>
      <c r="E1915" s="1"/>
      <c r="F1915" s="1"/>
      <c r="G1915" s="1"/>
      <c r="H1915" s="1"/>
      <c r="I1915" s="1"/>
      <c r="J1915" s="1"/>
      <c r="K1915" s="1"/>
      <c r="L1915" s="1"/>
      <c r="M1915" s="18"/>
      <c r="N1915" s="17"/>
      <c r="O1915" s="1"/>
      <c r="P1915" s="19"/>
    </row>
    <row r="1916" spans="1:16" ht="9.75" customHeight="1">
      <c r="A1916" s="14"/>
      <c r="B1916" s="14" t="s">
        <v>31</v>
      </c>
      <c r="C1916" s="14"/>
      <c r="D1916" s="17"/>
      <c r="E1916" s="1"/>
      <c r="F1916" s="1"/>
      <c r="G1916" s="1"/>
      <c r="H1916" s="1"/>
      <c r="I1916" s="1"/>
      <c r="J1916" s="1"/>
      <c r="K1916" s="1"/>
      <c r="L1916" s="1"/>
      <c r="M1916" s="18"/>
      <c r="N1916" s="17"/>
      <c r="O1916" s="1"/>
      <c r="P1916" s="19"/>
    </row>
    <row r="1917" spans="1:16" ht="9.75" customHeight="1">
      <c r="A1917" s="14"/>
      <c r="B1917" s="14" t="s">
        <v>34</v>
      </c>
      <c r="C1917" s="14"/>
      <c r="D1917" s="17"/>
      <c r="E1917" s="1"/>
      <c r="F1917" s="1"/>
      <c r="G1917" s="1"/>
      <c r="H1917" s="1"/>
      <c r="I1917" s="1"/>
      <c r="J1917" s="1"/>
      <c r="K1917" s="1"/>
      <c r="L1917" s="1"/>
      <c r="M1917" s="18"/>
      <c r="N1917" s="17"/>
      <c r="O1917" s="1"/>
      <c r="P1917" s="19"/>
    </row>
    <row r="1918" spans="1:16" ht="9.75" customHeight="1">
      <c r="A1918" s="14"/>
      <c r="B1918" s="14" t="s">
        <v>58</v>
      </c>
      <c r="C1918" s="14"/>
      <c r="D1918" s="17"/>
      <c r="E1918" s="1"/>
      <c r="F1918" s="1"/>
      <c r="G1918" s="1"/>
      <c r="H1918" s="1"/>
      <c r="I1918" s="1"/>
      <c r="J1918" s="1"/>
      <c r="K1918" s="1"/>
      <c r="L1918" s="1"/>
      <c r="M1918" s="18"/>
      <c r="N1918" s="17"/>
      <c r="O1918" s="1"/>
      <c r="P1918" s="19"/>
    </row>
    <row r="1919" spans="1:16" ht="9.75" customHeight="1">
      <c r="A1919" s="14"/>
      <c r="B1919" s="14" t="s">
        <v>58</v>
      </c>
      <c r="C1919" s="14"/>
      <c r="D1919" s="17"/>
      <c r="E1919" s="1"/>
      <c r="F1919" s="1"/>
      <c r="G1919" s="1"/>
      <c r="H1919" s="1"/>
      <c r="I1919" s="1"/>
      <c r="J1919" s="1"/>
      <c r="K1919" s="1"/>
      <c r="L1919" s="1"/>
      <c r="M1919" s="18"/>
      <c r="N1919" s="17"/>
      <c r="O1919" s="1"/>
      <c r="P1919" s="19"/>
    </row>
    <row r="1920" spans="1:16" ht="9.75" customHeight="1">
      <c r="A1920" s="14"/>
      <c r="B1920" s="14" t="s">
        <v>39</v>
      </c>
      <c r="C1920" s="14">
        <v>8</v>
      </c>
      <c r="D1920" s="31">
        <v>7</v>
      </c>
      <c r="E1920" s="32">
        <v>5</v>
      </c>
      <c r="F1920" s="32">
        <v>7</v>
      </c>
      <c r="G1920" s="32">
        <v>7</v>
      </c>
      <c r="H1920" s="32">
        <v>7</v>
      </c>
      <c r="I1920" s="32">
        <v>7</v>
      </c>
      <c r="J1920" s="32">
        <v>7</v>
      </c>
      <c r="K1920" s="32">
        <v>7</v>
      </c>
      <c r="L1920" s="32">
        <v>7</v>
      </c>
      <c r="M1920" s="33">
        <v>7</v>
      </c>
      <c r="N1920" s="17">
        <f>MIN(D1920:M1920)</f>
        <v>5</v>
      </c>
      <c r="O1920" s="1">
        <f>C1920-N1920</f>
        <v>3</v>
      </c>
      <c r="P1920" s="19">
        <f>O1920/C1920</f>
        <v>0.375</v>
      </c>
    </row>
    <row r="1921" spans="1:16" ht="9.75" customHeight="1">
      <c r="A1921" s="14"/>
      <c r="B1921" s="14" t="s">
        <v>61</v>
      </c>
      <c r="C1921" s="14"/>
      <c r="D1921" s="17"/>
      <c r="E1921" s="1"/>
      <c r="F1921" s="1"/>
      <c r="G1921" s="1"/>
      <c r="H1921" s="1"/>
      <c r="I1921" s="1"/>
      <c r="J1921" s="1"/>
      <c r="K1921" s="1"/>
      <c r="L1921" s="1"/>
      <c r="M1921" s="18"/>
      <c r="N1921" s="17"/>
      <c r="O1921" s="1"/>
      <c r="P1921" s="19"/>
    </row>
    <row r="1922" spans="1:16" ht="9.75" customHeight="1">
      <c r="A1922" s="14"/>
      <c r="B1922" s="14" t="s">
        <v>61</v>
      </c>
      <c r="C1922" s="14"/>
      <c r="D1922" s="17"/>
      <c r="E1922" s="1"/>
      <c r="F1922" s="1"/>
      <c r="G1922" s="1"/>
      <c r="H1922" s="1"/>
      <c r="I1922" s="1"/>
      <c r="J1922" s="1"/>
      <c r="K1922" s="1"/>
      <c r="L1922" s="1"/>
      <c r="M1922" s="18"/>
      <c r="N1922" s="17"/>
      <c r="O1922" s="1"/>
      <c r="P1922" s="19"/>
    </row>
    <row r="1923" spans="1:16" ht="9.75" customHeight="1">
      <c r="A1923" s="14"/>
      <c r="B1923" s="14" t="s">
        <v>61</v>
      </c>
      <c r="C1923" s="14"/>
      <c r="D1923" s="17"/>
      <c r="E1923" s="1"/>
      <c r="F1923" s="1"/>
      <c r="G1923" s="1"/>
      <c r="H1923" s="1"/>
      <c r="I1923" s="1"/>
      <c r="J1923" s="1"/>
      <c r="K1923" s="1"/>
      <c r="L1923" s="1"/>
      <c r="M1923" s="18"/>
      <c r="N1923" s="17"/>
      <c r="O1923" s="1"/>
      <c r="P1923" s="19"/>
    </row>
    <row r="1924" spans="1:16" ht="9.75" customHeight="1">
      <c r="A1924" s="14"/>
      <c r="B1924" s="14" t="s">
        <v>61</v>
      </c>
      <c r="C1924" s="14"/>
      <c r="D1924" s="17"/>
      <c r="E1924" s="1"/>
      <c r="F1924" s="1"/>
      <c r="G1924" s="1"/>
      <c r="H1924" s="1"/>
      <c r="I1924" s="1"/>
      <c r="J1924" s="1"/>
      <c r="K1924" s="1"/>
      <c r="L1924" s="1"/>
      <c r="M1924" s="18"/>
      <c r="N1924" s="17"/>
      <c r="O1924" s="1"/>
      <c r="P1924" s="19"/>
    </row>
    <row r="1925" spans="1:16" ht="9.75" customHeight="1">
      <c r="A1925" s="14"/>
      <c r="B1925" s="14" t="s">
        <v>61</v>
      </c>
      <c r="C1925" s="14"/>
      <c r="D1925" s="17"/>
      <c r="E1925" s="1"/>
      <c r="F1925" s="1"/>
      <c r="G1925" s="1"/>
      <c r="H1925" s="1"/>
      <c r="I1925" s="1"/>
      <c r="J1925" s="1"/>
      <c r="K1925" s="1"/>
      <c r="L1925" s="1"/>
      <c r="M1925" s="18"/>
      <c r="N1925" s="17"/>
      <c r="O1925" s="1"/>
      <c r="P1925" s="19"/>
    </row>
    <row r="1926" spans="1:16" ht="9.75" customHeight="1">
      <c r="A1926" s="14"/>
      <c r="B1926" s="14" t="s">
        <v>61</v>
      </c>
      <c r="C1926" s="14"/>
      <c r="D1926" s="17"/>
      <c r="E1926" s="1"/>
      <c r="F1926" s="1"/>
      <c r="G1926" s="1"/>
      <c r="H1926" s="1"/>
      <c r="I1926" s="1"/>
      <c r="J1926" s="1"/>
      <c r="K1926" s="1"/>
      <c r="L1926" s="1"/>
      <c r="M1926" s="18"/>
      <c r="N1926" s="17"/>
      <c r="O1926" s="1"/>
      <c r="P1926" s="19"/>
    </row>
    <row r="1927" spans="1:16" ht="9.75" customHeight="1">
      <c r="A1927" s="14"/>
      <c r="B1927" s="14" t="s">
        <v>41</v>
      </c>
      <c r="C1927" s="14">
        <v>1</v>
      </c>
      <c r="D1927" s="31">
        <v>1</v>
      </c>
      <c r="E1927" s="32">
        <v>1</v>
      </c>
      <c r="F1927" s="32">
        <v>0</v>
      </c>
      <c r="G1927" s="32">
        <v>0</v>
      </c>
      <c r="H1927" s="32">
        <v>0</v>
      </c>
      <c r="I1927" s="32">
        <v>0</v>
      </c>
      <c r="J1927" s="32">
        <v>0</v>
      </c>
      <c r="K1927" s="32">
        <v>0</v>
      </c>
      <c r="L1927" s="32">
        <v>0</v>
      </c>
      <c r="M1927" s="33">
        <v>1</v>
      </c>
      <c r="N1927" s="17">
        <f t="shared" ref="N1927:N1928" si="400">MIN(D1927:M1927)</f>
        <v>0</v>
      </c>
      <c r="O1927" s="1">
        <f t="shared" ref="O1927:O1928" si="401">C1927-N1927</f>
        <v>1</v>
      </c>
      <c r="P1927" s="19">
        <f t="shared" ref="P1927:P1928" si="402">O1927/C1927</f>
        <v>1</v>
      </c>
    </row>
    <row r="1928" spans="1:16" ht="9.75" customHeight="1">
      <c r="A1928" s="14"/>
      <c r="B1928" s="14" t="s">
        <v>42</v>
      </c>
      <c r="C1928" s="14">
        <v>7</v>
      </c>
      <c r="D1928" s="31">
        <v>2</v>
      </c>
      <c r="E1928" s="32">
        <v>2</v>
      </c>
      <c r="F1928" s="32">
        <v>1</v>
      </c>
      <c r="G1928" s="32">
        <v>1</v>
      </c>
      <c r="H1928" s="32">
        <v>1</v>
      </c>
      <c r="I1928" s="32">
        <v>0</v>
      </c>
      <c r="J1928" s="32">
        <v>0</v>
      </c>
      <c r="K1928" s="32">
        <v>0</v>
      </c>
      <c r="L1928" s="32">
        <v>0</v>
      </c>
      <c r="M1928" s="33">
        <v>0</v>
      </c>
      <c r="N1928" s="17">
        <f t="shared" si="400"/>
        <v>0</v>
      </c>
      <c r="O1928" s="1">
        <f t="shared" si="401"/>
        <v>7</v>
      </c>
      <c r="P1928" s="19">
        <f t="shared" si="402"/>
        <v>1</v>
      </c>
    </row>
    <row r="1929" spans="1:16" ht="9.75" customHeight="1">
      <c r="A1929" s="14"/>
      <c r="B1929" s="14" t="s">
        <v>43</v>
      </c>
      <c r="C1929" s="14"/>
      <c r="D1929" s="17"/>
      <c r="E1929" s="1"/>
      <c r="F1929" s="1"/>
      <c r="G1929" s="1"/>
      <c r="H1929" s="1"/>
      <c r="I1929" s="1"/>
      <c r="J1929" s="1"/>
      <c r="K1929" s="1"/>
      <c r="L1929" s="1"/>
      <c r="M1929" s="18"/>
      <c r="N1929" s="17"/>
      <c r="O1929" s="1"/>
      <c r="P1929" s="19"/>
    </row>
    <row r="1930" spans="1:16" ht="9.75" customHeight="1">
      <c r="A1930" s="14"/>
      <c r="B1930" s="14" t="s">
        <v>44</v>
      </c>
      <c r="C1930" s="14"/>
      <c r="D1930" s="17"/>
      <c r="E1930" s="1"/>
      <c r="F1930" s="1"/>
      <c r="G1930" s="1"/>
      <c r="H1930" s="1"/>
      <c r="I1930" s="1"/>
      <c r="J1930" s="1"/>
      <c r="K1930" s="1"/>
      <c r="L1930" s="1"/>
      <c r="M1930" s="18"/>
      <c r="N1930" s="17"/>
      <c r="O1930" s="1"/>
      <c r="P1930" s="19"/>
    </row>
    <row r="1931" spans="1:16" ht="9.75" customHeight="1">
      <c r="A1931" s="20"/>
      <c r="B1931" s="21" t="s">
        <v>45</v>
      </c>
      <c r="C1931" s="21">
        <f t="shared" ref="C1931:M1931" si="403">SUM(C1915:C1930)</f>
        <v>16</v>
      </c>
      <c r="D1931" s="22">
        <f t="shared" si="403"/>
        <v>10</v>
      </c>
      <c r="E1931" s="23">
        <f t="shared" si="403"/>
        <v>8</v>
      </c>
      <c r="F1931" s="23">
        <f t="shared" si="403"/>
        <v>8</v>
      </c>
      <c r="G1931" s="23">
        <f t="shared" si="403"/>
        <v>8</v>
      </c>
      <c r="H1931" s="23">
        <f t="shared" si="403"/>
        <v>8</v>
      </c>
      <c r="I1931" s="23">
        <f t="shared" si="403"/>
        <v>7</v>
      </c>
      <c r="J1931" s="23">
        <f t="shared" si="403"/>
        <v>7</v>
      </c>
      <c r="K1931" s="23">
        <f t="shared" si="403"/>
        <v>7</v>
      </c>
      <c r="L1931" s="23">
        <f t="shared" si="403"/>
        <v>7</v>
      </c>
      <c r="M1931" s="24">
        <f t="shared" si="403"/>
        <v>8</v>
      </c>
      <c r="N1931" s="22">
        <f>MIN(D1931:M1931)</f>
        <v>7</v>
      </c>
      <c r="O1931" s="23">
        <f>C1931-N1931</f>
        <v>9</v>
      </c>
      <c r="P1931" s="25">
        <f>O1931/C1931</f>
        <v>0.5625</v>
      </c>
    </row>
    <row r="1932" spans="1:16" ht="9.75" customHeight="1">
      <c r="A1932" s="15" t="s">
        <v>263</v>
      </c>
      <c r="B1932" s="15" t="s">
        <v>29</v>
      </c>
      <c r="C1932" s="15"/>
      <c r="D1932" s="16"/>
      <c r="E1932" s="27"/>
      <c r="F1932" s="27"/>
      <c r="G1932" s="27"/>
      <c r="H1932" s="27"/>
      <c r="I1932" s="27"/>
      <c r="J1932" s="27"/>
      <c r="K1932" s="27"/>
      <c r="L1932" s="27"/>
      <c r="M1932" s="28"/>
      <c r="N1932" s="16"/>
      <c r="O1932" s="27"/>
      <c r="P1932" s="29"/>
    </row>
    <row r="1933" spans="1:16" ht="9.75" customHeight="1">
      <c r="A1933" s="14"/>
      <c r="B1933" s="14" t="s">
        <v>31</v>
      </c>
      <c r="C1933" s="14"/>
      <c r="D1933" s="17"/>
      <c r="E1933" s="1"/>
      <c r="F1933" s="1"/>
      <c r="G1933" s="1"/>
      <c r="H1933" s="1"/>
      <c r="I1933" s="1"/>
      <c r="J1933" s="1"/>
      <c r="K1933" s="1"/>
      <c r="L1933" s="1"/>
      <c r="M1933" s="18"/>
      <c r="N1933" s="17"/>
      <c r="O1933" s="1"/>
      <c r="P1933" s="19"/>
    </row>
    <row r="1934" spans="1:16" ht="9.75" customHeight="1">
      <c r="A1934" s="14"/>
      <c r="B1934" s="14" t="s">
        <v>34</v>
      </c>
      <c r="C1934" s="14"/>
      <c r="D1934" s="17"/>
      <c r="E1934" s="1"/>
      <c r="F1934" s="1"/>
      <c r="G1934" s="1"/>
      <c r="H1934" s="1"/>
      <c r="I1934" s="1"/>
      <c r="J1934" s="1"/>
      <c r="K1934" s="1"/>
      <c r="L1934" s="1"/>
      <c r="M1934" s="18"/>
      <c r="N1934" s="17"/>
      <c r="O1934" s="1"/>
      <c r="P1934" s="19"/>
    </row>
    <row r="1935" spans="1:16" ht="9.75" customHeight="1">
      <c r="A1935" s="14"/>
      <c r="B1935" s="14" t="s">
        <v>58</v>
      </c>
      <c r="C1935" s="14"/>
      <c r="D1935" s="17"/>
      <c r="E1935" s="1"/>
      <c r="F1935" s="1"/>
      <c r="G1935" s="1"/>
      <c r="H1935" s="1"/>
      <c r="I1935" s="1"/>
      <c r="J1935" s="1"/>
      <c r="K1935" s="1"/>
      <c r="L1935" s="1"/>
      <c r="M1935" s="18"/>
      <c r="N1935" s="17"/>
      <c r="O1935" s="1"/>
      <c r="P1935" s="19"/>
    </row>
    <row r="1936" spans="1:16" ht="9.75" customHeight="1">
      <c r="A1936" s="14"/>
      <c r="B1936" s="14" t="s">
        <v>58</v>
      </c>
      <c r="C1936" s="14"/>
      <c r="D1936" s="17"/>
      <c r="E1936" s="1"/>
      <c r="F1936" s="1"/>
      <c r="G1936" s="1"/>
      <c r="H1936" s="1"/>
      <c r="I1936" s="1"/>
      <c r="J1936" s="1"/>
      <c r="K1936" s="1"/>
      <c r="L1936" s="1"/>
      <c r="M1936" s="18"/>
      <c r="N1936" s="17"/>
      <c r="O1936" s="1"/>
      <c r="P1936" s="19"/>
    </row>
    <row r="1937" spans="1:16" ht="9.75" customHeight="1">
      <c r="A1937" s="14"/>
      <c r="B1937" s="14" t="s">
        <v>39</v>
      </c>
      <c r="C1937" s="14">
        <v>6</v>
      </c>
      <c r="D1937" s="31">
        <v>3</v>
      </c>
      <c r="E1937" s="32">
        <v>5</v>
      </c>
      <c r="F1937" s="32">
        <v>5</v>
      </c>
      <c r="G1937" s="32">
        <v>4</v>
      </c>
      <c r="H1937" s="32">
        <v>4</v>
      </c>
      <c r="I1937" s="32">
        <v>3</v>
      </c>
      <c r="J1937" s="32">
        <v>3</v>
      </c>
      <c r="K1937" s="32">
        <v>1</v>
      </c>
      <c r="L1937" s="32">
        <v>1</v>
      </c>
      <c r="M1937" s="33">
        <v>1</v>
      </c>
      <c r="N1937" s="17">
        <f>MIN(D1937:M1937)</f>
        <v>1</v>
      </c>
      <c r="O1937" s="1">
        <f>C1937-N1937</f>
        <v>5</v>
      </c>
      <c r="P1937" s="19">
        <f>O1937/C1937</f>
        <v>0.83333333333333337</v>
      </c>
    </row>
    <row r="1938" spans="1:16" ht="9.75" customHeight="1">
      <c r="A1938" s="14"/>
      <c r="B1938" s="14" t="s">
        <v>61</v>
      </c>
      <c r="C1938" s="14"/>
      <c r="D1938" s="17"/>
      <c r="E1938" s="1"/>
      <c r="F1938" s="1"/>
      <c r="G1938" s="1"/>
      <c r="H1938" s="1"/>
      <c r="I1938" s="1"/>
      <c r="J1938" s="1"/>
      <c r="K1938" s="1"/>
      <c r="L1938" s="1"/>
      <c r="M1938" s="18"/>
      <c r="N1938" s="17"/>
      <c r="O1938" s="1"/>
      <c r="P1938" s="19"/>
    </row>
    <row r="1939" spans="1:16" ht="9.75" customHeight="1">
      <c r="A1939" s="14"/>
      <c r="B1939" s="14" t="s">
        <v>61</v>
      </c>
      <c r="C1939" s="14"/>
      <c r="D1939" s="17"/>
      <c r="E1939" s="1"/>
      <c r="F1939" s="1"/>
      <c r="G1939" s="1"/>
      <c r="H1939" s="1"/>
      <c r="I1939" s="1"/>
      <c r="J1939" s="1"/>
      <c r="K1939" s="1"/>
      <c r="L1939" s="1"/>
      <c r="M1939" s="18"/>
      <c r="N1939" s="17"/>
      <c r="O1939" s="1"/>
      <c r="P1939" s="19"/>
    </row>
    <row r="1940" spans="1:16" ht="9.75" customHeight="1">
      <c r="A1940" s="14"/>
      <c r="B1940" s="14" t="s">
        <v>61</v>
      </c>
      <c r="C1940" s="14"/>
      <c r="D1940" s="17"/>
      <c r="E1940" s="1"/>
      <c r="F1940" s="1"/>
      <c r="G1940" s="1"/>
      <c r="H1940" s="1"/>
      <c r="I1940" s="1"/>
      <c r="J1940" s="1"/>
      <c r="K1940" s="1"/>
      <c r="L1940" s="1"/>
      <c r="M1940" s="18"/>
      <c r="N1940" s="17"/>
      <c r="O1940" s="1"/>
      <c r="P1940" s="19"/>
    </row>
    <row r="1941" spans="1:16" ht="9.75" customHeight="1">
      <c r="A1941" s="14"/>
      <c r="B1941" s="14" t="s">
        <v>61</v>
      </c>
      <c r="C1941" s="14"/>
      <c r="D1941" s="17"/>
      <c r="E1941" s="1"/>
      <c r="F1941" s="1"/>
      <c r="G1941" s="1"/>
      <c r="H1941" s="1"/>
      <c r="I1941" s="1"/>
      <c r="J1941" s="1"/>
      <c r="K1941" s="1"/>
      <c r="L1941" s="1"/>
      <c r="M1941" s="18"/>
      <c r="N1941" s="17"/>
      <c r="O1941" s="1"/>
      <c r="P1941" s="19"/>
    </row>
    <row r="1942" spans="1:16" ht="9.75" customHeight="1">
      <c r="A1942" s="14"/>
      <c r="B1942" s="14" t="s">
        <v>61</v>
      </c>
      <c r="C1942" s="14"/>
      <c r="D1942" s="17"/>
      <c r="E1942" s="1"/>
      <c r="F1942" s="1"/>
      <c r="G1942" s="1"/>
      <c r="H1942" s="1"/>
      <c r="I1942" s="1"/>
      <c r="J1942" s="1"/>
      <c r="K1942" s="1"/>
      <c r="L1942" s="1"/>
      <c r="M1942" s="18"/>
      <c r="N1942" s="17"/>
      <c r="O1942" s="1"/>
      <c r="P1942" s="19"/>
    </row>
    <row r="1943" spans="1:16" ht="9.75" customHeight="1">
      <c r="A1943" s="14"/>
      <c r="B1943" s="14" t="s">
        <v>61</v>
      </c>
      <c r="C1943" s="14"/>
      <c r="D1943" s="17"/>
      <c r="E1943" s="1"/>
      <c r="F1943" s="1"/>
      <c r="G1943" s="1"/>
      <c r="H1943" s="1"/>
      <c r="I1943" s="1"/>
      <c r="J1943" s="1"/>
      <c r="K1943" s="1"/>
      <c r="L1943" s="1"/>
      <c r="M1943" s="18"/>
      <c r="N1943" s="17"/>
      <c r="O1943" s="1"/>
      <c r="P1943" s="19"/>
    </row>
    <row r="1944" spans="1:16" ht="9.75" customHeight="1">
      <c r="A1944" s="14"/>
      <c r="B1944" s="14" t="s">
        <v>41</v>
      </c>
      <c r="C1944" s="14">
        <v>2</v>
      </c>
      <c r="D1944" s="31">
        <v>0</v>
      </c>
      <c r="E1944" s="32">
        <v>0</v>
      </c>
      <c r="F1944" s="32">
        <v>1</v>
      </c>
      <c r="G1944" s="32">
        <v>0</v>
      </c>
      <c r="H1944" s="32">
        <v>0</v>
      </c>
      <c r="I1944" s="32">
        <v>1</v>
      </c>
      <c r="J1944" s="32">
        <v>1</v>
      </c>
      <c r="K1944" s="32">
        <v>0</v>
      </c>
      <c r="L1944" s="32">
        <v>0</v>
      </c>
      <c r="M1944" s="33">
        <v>1</v>
      </c>
      <c r="N1944" s="17">
        <f>MIN(D1944:M1944)</f>
        <v>0</v>
      </c>
      <c r="O1944" s="1">
        <f>C1944-N1944</f>
        <v>2</v>
      </c>
      <c r="P1944" s="19">
        <f>O1944/C1944</f>
        <v>1</v>
      </c>
    </row>
    <row r="1945" spans="1:16" ht="9.75" customHeight="1">
      <c r="A1945" s="14"/>
      <c r="B1945" s="14" t="s">
        <v>42</v>
      </c>
      <c r="C1945" s="14"/>
      <c r="D1945" s="17"/>
      <c r="E1945" s="1"/>
      <c r="F1945" s="1"/>
      <c r="G1945" s="1"/>
      <c r="H1945" s="1"/>
      <c r="I1945" s="1"/>
      <c r="J1945" s="1"/>
      <c r="K1945" s="1"/>
      <c r="L1945" s="1"/>
      <c r="M1945" s="18"/>
      <c r="N1945" s="17"/>
      <c r="O1945" s="1"/>
      <c r="P1945" s="19"/>
    </row>
    <row r="1946" spans="1:16" ht="9.75" customHeight="1">
      <c r="A1946" s="14"/>
      <c r="B1946" s="14" t="s">
        <v>43</v>
      </c>
      <c r="C1946" s="14"/>
      <c r="D1946" s="17"/>
      <c r="E1946" s="1"/>
      <c r="F1946" s="1"/>
      <c r="G1946" s="1"/>
      <c r="H1946" s="1"/>
      <c r="I1946" s="1"/>
      <c r="J1946" s="1"/>
      <c r="K1946" s="1"/>
      <c r="L1946" s="1"/>
      <c r="M1946" s="18"/>
      <c r="N1946" s="17"/>
      <c r="O1946" s="1"/>
      <c r="P1946" s="19"/>
    </row>
    <row r="1947" spans="1:16" ht="9.75" customHeight="1">
      <c r="A1947" s="14"/>
      <c r="B1947" s="14" t="s">
        <v>44</v>
      </c>
      <c r="C1947" s="14"/>
      <c r="D1947" s="17"/>
      <c r="E1947" s="1"/>
      <c r="F1947" s="1"/>
      <c r="G1947" s="1"/>
      <c r="H1947" s="1"/>
      <c r="I1947" s="1"/>
      <c r="J1947" s="1"/>
      <c r="K1947" s="1"/>
      <c r="L1947" s="1"/>
      <c r="M1947" s="18"/>
      <c r="N1947" s="17"/>
      <c r="O1947" s="1"/>
      <c r="P1947" s="19"/>
    </row>
    <row r="1948" spans="1:16" ht="9.75" customHeight="1">
      <c r="A1948" s="20"/>
      <c r="B1948" s="21" t="s">
        <v>45</v>
      </c>
      <c r="C1948" s="21">
        <f t="shared" ref="C1948:M1948" si="404">SUM(C1932:C1947)</f>
        <v>8</v>
      </c>
      <c r="D1948" s="22">
        <f t="shared" si="404"/>
        <v>3</v>
      </c>
      <c r="E1948" s="23">
        <f t="shared" si="404"/>
        <v>5</v>
      </c>
      <c r="F1948" s="23">
        <f t="shared" si="404"/>
        <v>6</v>
      </c>
      <c r="G1948" s="23">
        <f t="shared" si="404"/>
        <v>4</v>
      </c>
      <c r="H1948" s="23">
        <f t="shared" si="404"/>
        <v>4</v>
      </c>
      <c r="I1948" s="23">
        <f t="shared" si="404"/>
        <v>4</v>
      </c>
      <c r="J1948" s="23">
        <f t="shared" si="404"/>
        <v>4</v>
      </c>
      <c r="K1948" s="23">
        <f t="shared" si="404"/>
        <v>1</v>
      </c>
      <c r="L1948" s="23">
        <f t="shared" si="404"/>
        <v>1</v>
      </c>
      <c r="M1948" s="24">
        <f t="shared" si="404"/>
        <v>2</v>
      </c>
      <c r="N1948" s="22">
        <f>MIN(D1948:M1948)</f>
        <v>1</v>
      </c>
      <c r="O1948" s="23">
        <f>C1948-N1948</f>
        <v>7</v>
      </c>
      <c r="P1948" s="25">
        <f>O1948/C1948</f>
        <v>0.875</v>
      </c>
    </row>
    <row r="1949" spans="1:16" ht="9.75" customHeight="1">
      <c r="A1949" s="15" t="s">
        <v>273</v>
      </c>
      <c r="B1949" s="15" t="s">
        <v>29</v>
      </c>
      <c r="C1949" s="15"/>
      <c r="D1949" s="16"/>
      <c r="E1949" s="27"/>
      <c r="F1949" s="27"/>
      <c r="G1949" s="27"/>
      <c r="H1949" s="27"/>
      <c r="I1949" s="27"/>
      <c r="J1949" s="27"/>
      <c r="K1949" s="27"/>
      <c r="L1949" s="27"/>
      <c r="M1949" s="28"/>
      <c r="N1949" s="16"/>
      <c r="O1949" s="27"/>
      <c r="P1949" s="29"/>
    </row>
    <row r="1950" spans="1:16" ht="9.75" customHeight="1">
      <c r="A1950" s="14"/>
      <c r="B1950" s="14" t="s">
        <v>31</v>
      </c>
      <c r="C1950" s="14"/>
      <c r="D1950" s="17"/>
      <c r="E1950" s="1"/>
      <c r="F1950" s="1"/>
      <c r="G1950" s="1"/>
      <c r="H1950" s="1"/>
      <c r="I1950" s="1"/>
      <c r="J1950" s="1"/>
      <c r="K1950" s="1"/>
      <c r="L1950" s="1"/>
      <c r="M1950" s="18"/>
      <c r="N1950" s="17"/>
      <c r="O1950" s="1"/>
      <c r="P1950" s="19"/>
    </row>
    <row r="1951" spans="1:16" ht="9.75" customHeight="1">
      <c r="A1951" s="14"/>
      <c r="B1951" s="14" t="s">
        <v>34</v>
      </c>
      <c r="C1951" s="14"/>
      <c r="D1951" s="17"/>
      <c r="E1951" s="1"/>
      <c r="F1951" s="1"/>
      <c r="G1951" s="1"/>
      <c r="H1951" s="1"/>
      <c r="I1951" s="1"/>
      <c r="J1951" s="1"/>
      <c r="K1951" s="1"/>
      <c r="L1951" s="1"/>
      <c r="M1951" s="18"/>
      <c r="N1951" s="17"/>
      <c r="O1951" s="1"/>
      <c r="P1951" s="19"/>
    </row>
    <row r="1952" spans="1:16" ht="9.75" customHeight="1">
      <c r="A1952" s="14"/>
      <c r="B1952" s="14" t="s">
        <v>58</v>
      </c>
      <c r="C1952" s="14"/>
      <c r="D1952" s="17"/>
      <c r="E1952" s="1"/>
      <c r="F1952" s="1"/>
      <c r="G1952" s="1"/>
      <c r="H1952" s="1"/>
      <c r="I1952" s="1"/>
      <c r="J1952" s="1"/>
      <c r="K1952" s="1"/>
      <c r="L1952" s="1"/>
      <c r="M1952" s="18"/>
      <c r="N1952" s="17"/>
      <c r="O1952" s="1"/>
      <c r="P1952" s="19"/>
    </row>
    <row r="1953" spans="1:16" ht="9.75" customHeight="1">
      <c r="A1953" s="14"/>
      <c r="B1953" s="14" t="s">
        <v>58</v>
      </c>
      <c r="C1953" s="14"/>
      <c r="D1953" s="17"/>
      <c r="E1953" s="1"/>
      <c r="F1953" s="1"/>
      <c r="G1953" s="1"/>
      <c r="H1953" s="1"/>
      <c r="I1953" s="1"/>
      <c r="J1953" s="1"/>
      <c r="K1953" s="1"/>
      <c r="L1953" s="1"/>
      <c r="M1953" s="18"/>
      <c r="N1953" s="17"/>
      <c r="O1953" s="1"/>
      <c r="P1953" s="19"/>
    </row>
    <row r="1954" spans="1:16" ht="9.75" customHeight="1">
      <c r="A1954" s="14"/>
      <c r="B1954" s="14" t="s">
        <v>39</v>
      </c>
      <c r="C1954" s="14"/>
      <c r="D1954" s="17"/>
      <c r="E1954" s="1"/>
      <c r="F1954" s="1"/>
      <c r="G1954" s="1"/>
      <c r="H1954" s="1"/>
      <c r="I1954" s="1"/>
      <c r="J1954" s="1"/>
      <c r="K1954" s="1"/>
      <c r="L1954" s="1"/>
      <c r="M1954" s="18"/>
      <c r="N1954" s="17"/>
      <c r="O1954" s="1"/>
      <c r="P1954" s="19"/>
    </row>
    <row r="1955" spans="1:16" ht="9.75" customHeight="1">
      <c r="A1955" s="14"/>
      <c r="B1955" s="14" t="s">
        <v>61</v>
      </c>
      <c r="C1955" s="14"/>
      <c r="D1955" s="17"/>
      <c r="E1955" s="1"/>
      <c r="F1955" s="1"/>
      <c r="G1955" s="1"/>
      <c r="H1955" s="1"/>
      <c r="I1955" s="1"/>
      <c r="J1955" s="1"/>
      <c r="K1955" s="1"/>
      <c r="L1955" s="1"/>
      <c r="M1955" s="18"/>
      <c r="N1955" s="17"/>
      <c r="O1955" s="1"/>
      <c r="P1955" s="19"/>
    </row>
    <row r="1956" spans="1:16" ht="9.75" customHeight="1">
      <c r="A1956" s="14"/>
      <c r="B1956" s="14" t="s">
        <v>61</v>
      </c>
      <c r="C1956" s="14"/>
      <c r="D1956" s="17"/>
      <c r="E1956" s="1"/>
      <c r="F1956" s="1"/>
      <c r="G1956" s="1"/>
      <c r="H1956" s="1"/>
      <c r="I1956" s="1"/>
      <c r="J1956" s="1"/>
      <c r="K1956" s="1"/>
      <c r="L1956" s="1"/>
      <c r="M1956" s="18"/>
      <c r="N1956" s="17"/>
      <c r="O1956" s="1"/>
      <c r="P1956" s="19"/>
    </row>
    <row r="1957" spans="1:16" ht="9.75" customHeight="1">
      <c r="A1957" s="14"/>
      <c r="B1957" s="14" t="s">
        <v>61</v>
      </c>
      <c r="C1957" s="14"/>
      <c r="D1957" s="17"/>
      <c r="E1957" s="1"/>
      <c r="F1957" s="1"/>
      <c r="G1957" s="1"/>
      <c r="H1957" s="1"/>
      <c r="I1957" s="1"/>
      <c r="J1957" s="1"/>
      <c r="K1957" s="1"/>
      <c r="L1957" s="1"/>
      <c r="M1957" s="18"/>
      <c r="N1957" s="17"/>
      <c r="O1957" s="1"/>
      <c r="P1957" s="19"/>
    </row>
    <row r="1958" spans="1:16" ht="9.75" customHeight="1">
      <c r="A1958" s="14"/>
      <c r="B1958" s="14" t="s">
        <v>61</v>
      </c>
      <c r="C1958" s="14"/>
      <c r="D1958" s="17"/>
      <c r="E1958" s="1"/>
      <c r="F1958" s="1"/>
      <c r="G1958" s="1"/>
      <c r="H1958" s="1"/>
      <c r="I1958" s="1"/>
      <c r="J1958" s="1"/>
      <c r="K1958" s="1"/>
      <c r="L1958" s="1"/>
      <c r="M1958" s="18"/>
      <c r="N1958" s="17"/>
      <c r="O1958" s="1"/>
      <c r="P1958" s="19"/>
    </row>
    <row r="1959" spans="1:16" ht="9.75" customHeight="1">
      <c r="A1959" s="14"/>
      <c r="B1959" s="14" t="s">
        <v>61</v>
      </c>
      <c r="C1959" s="14"/>
      <c r="D1959" s="17"/>
      <c r="E1959" s="1"/>
      <c r="F1959" s="1"/>
      <c r="G1959" s="1"/>
      <c r="H1959" s="1"/>
      <c r="I1959" s="1"/>
      <c r="J1959" s="1"/>
      <c r="K1959" s="1"/>
      <c r="L1959" s="1"/>
      <c r="M1959" s="18"/>
      <c r="N1959" s="17"/>
      <c r="O1959" s="1"/>
      <c r="P1959" s="19"/>
    </row>
    <row r="1960" spans="1:16" ht="9.75" customHeight="1">
      <c r="A1960" s="14"/>
      <c r="B1960" s="14" t="s">
        <v>61</v>
      </c>
      <c r="C1960" s="14"/>
      <c r="D1960" s="17"/>
      <c r="E1960" s="1"/>
      <c r="F1960" s="1"/>
      <c r="G1960" s="1"/>
      <c r="H1960" s="1"/>
      <c r="I1960" s="1"/>
      <c r="J1960" s="1"/>
      <c r="K1960" s="1"/>
      <c r="L1960" s="1"/>
      <c r="M1960" s="18"/>
      <c r="N1960" s="17"/>
      <c r="O1960" s="1"/>
      <c r="P1960" s="19"/>
    </row>
    <row r="1961" spans="1:16" ht="9.75" customHeight="1">
      <c r="A1961" s="14"/>
      <c r="B1961" s="14" t="s">
        <v>41</v>
      </c>
      <c r="C1961" s="14"/>
      <c r="D1961" s="17"/>
      <c r="E1961" s="1"/>
      <c r="F1961" s="1"/>
      <c r="G1961" s="1"/>
      <c r="H1961" s="1"/>
      <c r="I1961" s="1"/>
      <c r="J1961" s="1"/>
      <c r="K1961" s="1"/>
      <c r="L1961" s="1"/>
      <c r="M1961" s="18"/>
      <c r="N1961" s="17"/>
      <c r="O1961" s="1"/>
      <c r="P1961" s="19"/>
    </row>
    <row r="1962" spans="1:16" ht="9.75" customHeight="1">
      <c r="A1962" s="14"/>
      <c r="B1962" s="14" t="s">
        <v>42</v>
      </c>
      <c r="C1962" s="14"/>
      <c r="D1962" s="17"/>
      <c r="E1962" s="1"/>
      <c r="F1962" s="1"/>
      <c r="G1962" s="1"/>
      <c r="H1962" s="1"/>
      <c r="I1962" s="1"/>
      <c r="J1962" s="1"/>
      <c r="K1962" s="1"/>
      <c r="L1962" s="1"/>
      <c r="M1962" s="18"/>
      <c r="N1962" s="17"/>
      <c r="O1962" s="1"/>
      <c r="P1962" s="19"/>
    </row>
    <row r="1963" spans="1:16" ht="9.75" customHeight="1">
      <c r="A1963" s="14"/>
      <c r="B1963" s="14" t="s">
        <v>43</v>
      </c>
      <c r="C1963" s="30">
        <v>6</v>
      </c>
      <c r="D1963" s="31">
        <v>5</v>
      </c>
      <c r="E1963" s="32">
        <v>4</v>
      </c>
      <c r="F1963" s="32">
        <v>1</v>
      </c>
      <c r="G1963" s="32">
        <v>2</v>
      </c>
      <c r="H1963" s="32">
        <v>3</v>
      </c>
      <c r="I1963" s="32">
        <v>3</v>
      </c>
      <c r="J1963" s="32">
        <v>4</v>
      </c>
      <c r="K1963" s="32">
        <v>3</v>
      </c>
      <c r="L1963" s="32">
        <v>3</v>
      </c>
      <c r="M1963" s="33">
        <v>3</v>
      </c>
      <c r="N1963" s="17">
        <f>MIN(D1963:M1963)</f>
        <v>1</v>
      </c>
      <c r="O1963" s="1">
        <f>C1963-N1963</f>
        <v>5</v>
      </c>
      <c r="P1963" s="19">
        <f>O1963/C1963</f>
        <v>0.83333333333333337</v>
      </c>
    </row>
    <row r="1964" spans="1:16" ht="9.75" customHeight="1">
      <c r="A1964" s="14"/>
      <c r="B1964" s="14" t="s">
        <v>44</v>
      </c>
      <c r="C1964" s="14"/>
      <c r="D1964" s="17"/>
      <c r="E1964" s="1"/>
      <c r="F1964" s="1"/>
      <c r="G1964" s="1"/>
      <c r="H1964" s="1"/>
      <c r="I1964" s="1"/>
      <c r="J1964" s="1"/>
      <c r="K1964" s="1"/>
      <c r="L1964" s="1"/>
      <c r="M1964" s="18"/>
      <c r="N1964" s="17"/>
      <c r="O1964" s="1"/>
      <c r="P1964" s="19"/>
    </row>
    <row r="1965" spans="1:16" ht="9.75" customHeight="1">
      <c r="A1965" s="20"/>
      <c r="B1965" s="21" t="s">
        <v>45</v>
      </c>
      <c r="C1965" s="21">
        <f t="shared" ref="C1965:M1965" si="405">SUM(C1949:C1964)</f>
        <v>6</v>
      </c>
      <c r="D1965" s="22">
        <f t="shared" si="405"/>
        <v>5</v>
      </c>
      <c r="E1965" s="23">
        <f t="shared" si="405"/>
        <v>4</v>
      </c>
      <c r="F1965" s="23">
        <f t="shared" si="405"/>
        <v>1</v>
      </c>
      <c r="G1965" s="23">
        <f t="shared" si="405"/>
        <v>2</v>
      </c>
      <c r="H1965" s="23">
        <f t="shared" si="405"/>
        <v>3</v>
      </c>
      <c r="I1965" s="23">
        <f t="shared" si="405"/>
        <v>3</v>
      </c>
      <c r="J1965" s="23">
        <f t="shared" si="405"/>
        <v>4</v>
      </c>
      <c r="K1965" s="23">
        <f t="shared" si="405"/>
        <v>3</v>
      </c>
      <c r="L1965" s="23">
        <f t="shared" si="405"/>
        <v>3</v>
      </c>
      <c r="M1965" s="24">
        <f t="shared" si="405"/>
        <v>3</v>
      </c>
      <c r="N1965" s="22">
        <f>MIN(D1965:M1965)</f>
        <v>1</v>
      </c>
      <c r="O1965" s="23">
        <f>C1965-N1965</f>
        <v>5</v>
      </c>
      <c r="P1965" s="25">
        <f>O1965/C1965</f>
        <v>0.83333333333333337</v>
      </c>
    </row>
    <row r="1966" spans="1:16" ht="9.75" customHeight="1">
      <c r="A1966" s="15" t="s">
        <v>284</v>
      </c>
      <c r="B1966" s="15" t="s">
        <v>29</v>
      </c>
      <c r="C1966" s="15"/>
      <c r="D1966" s="16"/>
      <c r="E1966" s="27"/>
      <c r="F1966" s="27"/>
      <c r="G1966" s="27"/>
      <c r="H1966" s="27"/>
      <c r="I1966" s="27"/>
      <c r="J1966" s="27"/>
      <c r="K1966" s="27"/>
      <c r="L1966" s="27"/>
      <c r="M1966" s="28"/>
      <c r="N1966" s="16"/>
      <c r="O1966" s="27"/>
      <c r="P1966" s="29"/>
    </row>
    <row r="1967" spans="1:16" ht="9.75" customHeight="1">
      <c r="A1967" s="14"/>
      <c r="B1967" s="14" t="s">
        <v>31</v>
      </c>
      <c r="C1967" s="14"/>
      <c r="D1967" s="17"/>
      <c r="E1967" s="1"/>
      <c r="F1967" s="1"/>
      <c r="G1967" s="1"/>
      <c r="H1967" s="1"/>
      <c r="I1967" s="1"/>
      <c r="J1967" s="1"/>
      <c r="K1967" s="1"/>
      <c r="L1967" s="1"/>
      <c r="M1967" s="18"/>
      <c r="N1967" s="17"/>
      <c r="O1967" s="1"/>
      <c r="P1967" s="19"/>
    </row>
    <row r="1968" spans="1:16" ht="9.75" customHeight="1">
      <c r="A1968" s="14"/>
      <c r="B1968" s="14" t="s">
        <v>34</v>
      </c>
      <c r="C1968" s="14"/>
      <c r="D1968" s="17"/>
      <c r="E1968" s="1"/>
      <c r="F1968" s="1"/>
      <c r="G1968" s="1"/>
      <c r="H1968" s="1"/>
      <c r="I1968" s="1"/>
      <c r="J1968" s="1"/>
      <c r="K1968" s="1"/>
      <c r="L1968" s="1"/>
      <c r="M1968" s="18"/>
      <c r="N1968" s="17"/>
      <c r="O1968" s="1"/>
      <c r="P1968" s="19"/>
    </row>
    <row r="1969" spans="1:16" ht="9.75" customHeight="1">
      <c r="A1969" s="14"/>
      <c r="B1969" s="14" t="s">
        <v>58</v>
      </c>
      <c r="C1969" s="14"/>
      <c r="D1969" s="17"/>
      <c r="E1969" s="1"/>
      <c r="F1969" s="1"/>
      <c r="G1969" s="1"/>
      <c r="H1969" s="1"/>
      <c r="I1969" s="1"/>
      <c r="J1969" s="1"/>
      <c r="K1969" s="1"/>
      <c r="L1969" s="1"/>
      <c r="M1969" s="18"/>
      <c r="N1969" s="17"/>
      <c r="O1969" s="1"/>
      <c r="P1969" s="19"/>
    </row>
    <row r="1970" spans="1:16" ht="9.75" customHeight="1">
      <c r="A1970" s="14"/>
      <c r="B1970" s="14" t="s">
        <v>58</v>
      </c>
      <c r="C1970" s="14"/>
      <c r="D1970" s="17"/>
      <c r="E1970" s="1"/>
      <c r="F1970" s="1"/>
      <c r="G1970" s="1"/>
      <c r="H1970" s="1"/>
      <c r="I1970" s="1"/>
      <c r="J1970" s="1"/>
      <c r="K1970" s="1"/>
      <c r="L1970" s="1"/>
      <c r="M1970" s="18"/>
      <c r="N1970" s="17"/>
      <c r="O1970" s="1"/>
      <c r="P1970" s="19"/>
    </row>
    <row r="1971" spans="1:16" ht="9.75" customHeight="1">
      <c r="A1971" s="14"/>
      <c r="B1971" s="14" t="s">
        <v>39</v>
      </c>
      <c r="C1971" s="14"/>
      <c r="D1971" s="17"/>
      <c r="E1971" s="1"/>
      <c r="F1971" s="1"/>
      <c r="G1971" s="1"/>
      <c r="H1971" s="1"/>
      <c r="I1971" s="1"/>
      <c r="J1971" s="1"/>
      <c r="K1971" s="1"/>
      <c r="L1971" s="1"/>
      <c r="M1971" s="18"/>
      <c r="N1971" s="17"/>
      <c r="O1971" s="1"/>
      <c r="P1971" s="19"/>
    </row>
    <row r="1972" spans="1:16" ht="9.75" customHeight="1">
      <c r="A1972" s="14"/>
      <c r="B1972" s="14" t="s">
        <v>589</v>
      </c>
      <c r="C1972" s="14">
        <v>1</v>
      </c>
      <c r="D1972" s="31">
        <v>1</v>
      </c>
      <c r="E1972" s="32">
        <v>1</v>
      </c>
      <c r="F1972" s="32">
        <v>1</v>
      </c>
      <c r="G1972" s="32">
        <v>1</v>
      </c>
      <c r="H1972" s="32">
        <v>1</v>
      </c>
      <c r="I1972" s="32">
        <v>1</v>
      </c>
      <c r="J1972" s="32">
        <v>1</v>
      </c>
      <c r="K1972" s="32">
        <v>1</v>
      </c>
      <c r="L1972" s="32">
        <v>1</v>
      </c>
      <c r="M1972" s="33">
        <v>1</v>
      </c>
      <c r="N1972" s="17">
        <f t="shared" ref="N1972:N1973" si="406">MIN(D1972:M1972)</f>
        <v>1</v>
      </c>
      <c r="O1972" s="1">
        <f t="shared" ref="O1972:O1973" si="407">C1972-N1972</f>
        <v>0</v>
      </c>
      <c r="P1972" s="19">
        <f t="shared" ref="P1972:P1973" si="408">O1972/C1972</f>
        <v>0</v>
      </c>
    </row>
    <row r="1973" spans="1:16" ht="9.75" customHeight="1">
      <c r="A1973" s="14"/>
      <c r="B1973" s="14" t="s">
        <v>122</v>
      </c>
      <c r="C1973" s="14">
        <v>2</v>
      </c>
      <c r="D1973" s="31">
        <v>0</v>
      </c>
      <c r="E1973" s="32">
        <v>0</v>
      </c>
      <c r="F1973" s="32">
        <v>0</v>
      </c>
      <c r="G1973" s="32">
        <v>0</v>
      </c>
      <c r="H1973" s="32">
        <v>0</v>
      </c>
      <c r="I1973" s="32">
        <v>0</v>
      </c>
      <c r="J1973" s="32">
        <v>0</v>
      </c>
      <c r="K1973" s="32">
        <v>1</v>
      </c>
      <c r="L1973" s="32">
        <v>0</v>
      </c>
      <c r="M1973" s="33">
        <v>0</v>
      </c>
      <c r="N1973" s="17">
        <f t="shared" si="406"/>
        <v>0</v>
      </c>
      <c r="O1973" s="1">
        <f t="shared" si="407"/>
        <v>2</v>
      </c>
      <c r="P1973" s="19">
        <f t="shared" si="408"/>
        <v>1</v>
      </c>
    </row>
    <row r="1974" spans="1:16" ht="9.75" customHeight="1">
      <c r="A1974" s="14"/>
      <c r="B1974" s="14" t="s">
        <v>61</v>
      </c>
      <c r="C1974" s="14"/>
      <c r="D1974" s="17"/>
      <c r="E1974" s="1"/>
      <c r="F1974" s="1"/>
      <c r="G1974" s="1"/>
      <c r="H1974" s="1"/>
      <c r="I1974" s="1"/>
      <c r="J1974" s="1"/>
      <c r="K1974" s="1"/>
      <c r="L1974" s="1"/>
      <c r="M1974" s="18"/>
      <c r="N1974" s="17"/>
      <c r="O1974" s="1"/>
      <c r="P1974" s="19"/>
    </row>
    <row r="1975" spans="1:16" ht="9.75" customHeight="1">
      <c r="A1975" s="14"/>
      <c r="B1975" s="14" t="s">
        <v>61</v>
      </c>
      <c r="C1975" s="14"/>
      <c r="D1975" s="17"/>
      <c r="E1975" s="1"/>
      <c r="F1975" s="1"/>
      <c r="G1975" s="1"/>
      <c r="H1975" s="1"/>
      <c r="I1975" s="1"/>
      <c r="J1975" s="1"/>
      <c r="K1975" s="1"/>
      <c r="L1975" s="1"/>
      <c r="M1975" s="18"/>
      <c r="N1975" s="17"/>
      <c r="O1975" s="1"/>
      <c r="P1975" s="19"/>
    </row>
    <row r="1976" spans="1:16" ht="9.75" customHeight="1">
      <c r="A1976" s="14"/>
      <c r="B1976" s="14" t="s">
        <v>61</v>
      </c>
      <c r="C1976" s="14"/>
      <c r="D1976" s="17"/>
      <c r="E1976" s="1"/>
      <c r="F1976" s="1"/>
      <c r="G1976" s="1"/>
      <c r="H1976" s="1"/>
      <c r="I1976" s="1"/>
      <c r="J1976" s="1"/>
      <c r="K1976" s="1"/>
      <c r="L1976" s="1"/>
      <c r="M1976" s="18"/>
      <c r="N1976" s="17"/>
      <c r="O1976" s="1"/>
      <c r="P1976" s="19"/>
    </row>
    <row r="1977" spans="1:16" ht="9.75" customHeight="1">
      <c r="A1977" s="14"/>
      <c r="B1977" s="14" t="s">
        <v>61</v>
      </c>
      <c r="C1977" s="14"/>
      <c r="D1977" s="17"/>
      <c r="E1977" s="1"/>
      <c r="F1977" s="1"/>
      <c r="G1977" s="1"/>
      <c r="H1977" s="1"/>
      <c r="I1977" s="1"/>
      <c r="J1977" s="1"/>
      <c r="K1977" s="1"/>
      <c r="L1977" s="1"/>
      <c r="M1977" s="18"/>
      <c r="N1977" s="17"/>
      <c r="O1977" s="1"/>
      <c r="P1977" s="19"/>
    </row>
    <row r="1978" spans="1:16" ht="9.75" customHeight="1">
      <c r="A1978" s="14"/>
      <c r="B1978" s="14" t="s">
        <v>41</v>
      </c>
      <c r="C1978" s="14">
        <v>2</v>
      </c>
      <c r="D1978" s="31">
        <v>0</v>
      </c>
      <c r="E1978" s="32">
        <v>0</v>
      </c>
      <c r="F1978" s="32">
        <v>0</v>
      </c>
      <c r="G1978" s="32">
        <v>0</v>
      </c>
      <c r="H1978" s="32">
        <v>1</v>
      </c>
      <c r="I1978" s="32">
        <v>2</v>
      </c>
      <c r="J1978" s="32">
        <v>2</v>
      </c>
      <c r="K1978" s="32">
        <v>2</v>
      </c>
      <c r="L1978" s="32">
        <v>2</v>
      </c>
      <c r="M1978" s="33">
        <v>1</v>
      </c>
      <c r="N1978" s="17">
        <f>MIN(D1978:M1978)</f>
        <v>0</v>
      </c>
      <c r="O1978" s="1">
        <f>C1978-N1978</f>
        <v>2</v>
      </c>
      <c r="P1978" s="19">
        <f>O1978/C1978</f>
        <v>1</v>
      </c>
    </row>
    <row r="1979" spans="1:16" ht="9.75" customHeight="1">
      <c r="A1979" s="14"/>
      <c r="B1979" s="14" t="s">
        <v>42</v>
      </c>
      <c r="C1979" s="14"/>
      <c r="D1979" s="17"/>
      <c r="E1979" s="1"/>
      <c r="F1979" s="1"/>
      <c r="G1979" s="1"/>
      <c r="H1979" s="1"/>
      <c r="I1979" s="1"/>
      <c r="J1979" s="1"/>
      <c r="K1979" s="1"/>
      <c r="L1979" s="1"/>
      <c r="M1979" s="18"/>
      <c r="N1979" s="17"/>
      <c r="O1979" s="1"/>
      <c r="P1979" s="19"/>
    </row>
    <row r="1980" spans="1:16" ht="9.75" customHeight="1">
      <c r="A1980" s="14"/>
      <c r="B1980" s="14" t="s">
        <v>43</v>
      </c>
      <c r="C1980" s="14"/>
      <c r="D1980" s="17"/>
      <c r="E1980" s="1"/>
      <c r="F1980" s="1"/>
      <c r="G1980" s="1"/>
      <c r="H1980" s="1"/>
      <c r="I1980" s="1"/>
      <c r="J1980" s="1"/>
      <c r="K1980" s="1"/>
      <c r="L1980" s="1"/>
      <c r="M1980" s="18"/>
      <c r="N1980" s="17"/>
      <c r="O1980" s="1"/>
      <c r="P1980" s="19"/>
    </row>
    <row r="1981" spans="1:16" ht="9.75" customHeight="1">
      <c r="A1981" s="14"/>
      <c r="B1981" s="14" t="s">
        <v>44</v>
      </c>
      <c r="C1981" s="30">
        <v>6</v>
      </c>
      <c r="D1981" s="31">
        <v>3</v>
      </c>
      <c r="E1981" s="32">
        <v>4</v>
      </c>
      <c r="F1981" s="32">
        <v>1</v>
      </c>
      <c r="G1981" s="32">
        <v>2</v>
      </c>
      <c r="H1981" s="32">
        <v>1</v>
      </c>
      <c r="I1981" s="32">
        <v>0</v>
      </c>
      <c r="J1981" s="32">
        <v>2</v>
      </c>
      <c r="K1981" s="32">
        <v>2</v>
      </c>
      <c r="L1981" s="32">
        <v>3</v>
      </c>
      <c r="M1981" s="33">
        <v>4</v>
      </c>
      <c r="N1981" s="17">
        <f t="shared" ref="N1981:N1983" si="409">MIN(D1981:M1981)</f>
        <v>0</v>
      </c>
      <c r="O1981" s="1">
        <f t="shared" ref="O1981:O1983" si="410">C1981-N1981</f>
        <v>6</v>
      </c>
      <c r="P1981" s="19">
        <f t="shared" ref="P1981:P1983" si="411">O1981/C1981</f>
        <v>1</v>
      </c>
    </row>
    <row r="1982" spans="1:16" ht="9.75" customHeight="1">
      <c r="A1982" s="20"/>
      <c r="B1982" s="21" t="s">
        <v>45</v>
      </c>
      <c r="C1982" s="21">
        <f t="shared" ref="C1982:M1982" si="412">SUM(C1966:C1981)</f>
        <v>11</v>
      </c>
      <c r="D1982" s="22">
        <f t="shared" si="412"/>
        <v>4</v>
      </c>
      <c r="E1982" s="23">
        <f t="shared" si="412"/>
        <v>5</v>
      </c>
      <c r="F1982" s="23">
        <f t="shared" si="412"/>
        <v>2</v>
      </c>
      <c r="G1982" s="23">
        <f t="shared" si="412"/>
        <v>3</v>
      </c>
      <c r="H1982" s="23">
        <f t="shared" si="412"/>
        <v>3</v>
      </c>
      <c r="I1982" s="23">
        <f t="shared" si="412"/>
        <v>3</v>
      </c>
      <c r="J1982" s="23">
        <f t="shared" si="412"/>
        <v>5</v>
      </c>
      <c r="K1982" s="23">
        <f t="shared" si="412"/>
        <v>6</v>
      </c>
      <c r="L1982" s="23">
        <f t="shared" si="412"/>
        <v>6</v>
      </c>
      <c r="M1982" s="24">
        <f t="shared" si="412"/>
        <v>6</v>
      </c>
      <c r="N1982" s="22">
        <f t="shared" si="409"/>
        <v>2</v>
      </c>
      <c r="O1982" s="23">
        <f t="shared" si="410"/>
        <v>9</v>
      </c>
      <c r="P1982" s="25">
        <f t="shared" si="411"/>
        <v>0.81818181818181823</v>
      </c>
    </row>
    <row r="1983" spans="1:16" ht="9.75" customHeight="1">
      <c r="A1983" s="14" t="s">
        <v>294</v>
      </c>
      <c r="B1983" s="15" t="s">
        <v>29</v>
      </c>
      <c r="C1983" s="15">
        <v>120</v>
      </c>
      <c r="D1983" s="69">
        <v>85</v>
      </c>
      <c r="E1983" s="70">
        <v>0</v>
      </c>
      <c r="F1983" s="70">
        <v>0</v>
      </c>
      <c r="G1983" s="70">
        <v>0</v>
      </c>
      <c r="H1983" s="70">
        <v>0</v>
      </c>
      <c r="I1983" s="70">
        <v>0</v>
      </c>
      <c r="J1983" s="70">
        <v>0</v>
      </c>
      <c r="K1983" s="70">
        <v>0</v>
      </c>
      <c r="L1983" s="70">
        <v>0</v>
      </c>
      <c r="M1983" s="71">
        <v>0</v>
      </c>
      <c r="N1983" s="16">
        <f t="shared" si="409"/>
        <v>0</v>
      </c>
      <c r="O1983" s="27">
        <f t="shared" si="410"/>
        <v>120</v>
      </c>
      <c r="P1983" s="29">
        <f t="shared" si="411"/>
        <v>1</v>
      </c>
    </row>
    <row r="1984" spans="1:16" ht="9.75" customHeight="1">
      <c r="A1984" s="14"/>
      <c r="B1984" s="14" t="s">
        <v>31</v>
      </c>
      <c r="C1984" s="14"/>
      <c r="D1984" s="17"/>
      <c r="E1984" s="1"/>
      <c r="F1984" s="1"/>
      <c r="G1984" s="1"/>
      <c r="H1984" s="1"/>
      <c r="I1984" s="1"/>
      <c r="J1984" s="1"/>
      <c r="K1984" s="1"/>
      <c r="L1984" s="1"/>
      <c r="M1984" s="18"/>
      <c r="N1984" s="17"/>
      <c r="O1984" s="1"/>
      <c r="P1984" s="19"/>
    </row>
    <row r="1985" spans="1:16" ht="9.75" customHeight="1">
      <c r="A1985" s="14"/>
      <c r="B1985" s="14" t="s">
        <v>34</v>
      </c>
      <c r="C1985" s="14"/>
      <c r="D1985" s="17"/>
      <c r="E1985" s="1"/>
      <c r="F1985" s="1"/>
      <c r="G1985" s="1"/>
      <c r="H1985" s="1"/>
      <c r="I1985" s="1"/>
      <c r="J1985" s="1"/>
      <c r="K1985" s="1"/>
      <c r="L1985" s="1"/>
      <c r="M1985" s="18"/>
      <c r="N1985" s="17"/>
      <c r="O1985" s="1"/>
      <c r="P1985" s="19"/>
    </row>
    <row r="1986" spans="1:16" ht="9.75" customHeight="1">
      <c r="A1986" s="14"/>
      <c r="B1986" s="14" t="s">
        <v>58</v>
      </c>
      <c r="C1986" s="14"/>
      <c r="D1986" s="17"/>
      <c r="E1986" s="1"/>
      <c r="F1986" s="1"/>
      <c r="G1986" s="1"/>
      <c r="H1986" s="1"/>
      <c r="I1986" s="1"/>
      <c r="J1986" s="1"/>
      <c r="K1986" s="1"/>
      <c r="L1986" s="1"/>
      <c r="M1986" s="18"/>
      <c r="N1986" s="17"/>
      <c r="O1986" s="1"/>
      <c r="P1986" s="19"/>
    </row>
    <row r="1987" spans="1:16" ht="9.75" customHeight="1">
      <c r="A1987" s="14"/>
      <c r="B1987" s="14" t="s">
        <v>58</v>
      </c>
      <c r="C1987" s="14"/>
      <c r="D1987" s="17"/>
      <c r="E1987" s="1"/>
      <c r="F1987" s="1"/>
      <c r="G1987" s="1"/>
      <c r="H1987" s="1"/>
      <c r="I1987" s="1"/>
      <c r="J1987" s="1"/>
      <c r="K1987" s="1"/>
      <c r="L1987" s="1"/>
      <c r="M1987" s="18"/>
      <c r="N1987" s="17"/>
      <c r="O1987" s="1"/>
      <c r="P1987" s="19"/>
    </row>
    <row r="1988" spans="1:16" ht="9.75" customHeight="1">
      <c r="A1988" s="14"/>
      <c r="B1988" s="14" t="s">
        <v>39</v>
      </c>
      <c r="C1988" s="14"/>
      <c r="D1988" s="17"/>
      <c r="E1988" s="1"/>
      <c r="F1988" s="1"/>
      <c r="G1988" s="1"/>
      <c r="H1988" s="1"/>
      <c r="I1988" s="1"/>
      <c r="J1988" s="1"/>
      <c r="K1988" s="1"/>
      <c r="L1988" s="1"/>
      <c r="M1988" s="18"/>
      <c r="N1988" s="17"/>
      <c r="O1988" s="1"/>
      <c r="P1988" s="19"/>
    </row>
    <row r="1989" spans="1:16" ht="9.75" customHeight="1">
      <c r="A1989" s="14"/>
      <c r="B1989" s="14" t="s">
        <v>567</v>
      </c>
      <c r="C1989" s="14">
        <v>2</v>
      </c>
      <c r="D1989" s="31">
        <v>2</v>
      </c>
      <c r="E1989" s="32">
        <v>0</v>
      </c>
      <c r="F1989" s="32">
        <v>0</v>
      </c>
      <c r="G1989" s="32">
        <v>0</v>
      </c>
      <c r="H1989" s="32">
        <v>0</v>
      </c>
      <c r="I1989" s="32">
        <v>0</v>
      </c>
      <c r="J1989" s="32">
        <v>0</v>
      </c>
      <c r="K1989" s="32">
        <v>0</v>
      </c>
      <c r="L1989" s="32">
        <v>0</v>
      </c>
      <c r="M1989" s="33">
        <v>0</v>
      </c>
      <c r="N1989" s="17">
        <f t="shared" ref="N1989:N1990" si="413">MIN(D1989:M1989)</f>
        <v>0</v>
      </c>
      <c r="O1989" s="1">
        <f t="shared" ref="O1989:O1990" si="414">C1989-N1989</f>
        <v>2</v>
      </c>
      <c r="P1989" s="19">
        <f t="shared" ref="P1989:P1990" si="415">O1989/C1989</f>
        <v>1</v>
      </c>
    </row>
    <row r="1990" spans="1:16" ht="9.75" customHeight="1">
      <c r="A1990" s="14"/>
      <c r="B1990" s="14" t="s">
        <v>60</v>
      </c>
      <c r="C1990" s="14">
        <v>6</v>
      </c>
      <c r="D1990" s="31">
        <v>3</v>
      </c>
      <c r="E1990" s="32">
        <v>3</v>
      </c>
      <c r="F1990" s="32">
        <v>2</v>
      </c>
      <c r="G1990" s="32">
        <v>0</v>
      </c>
      <c r="H1990" s="32">
        <v>0</v>
      </c>
      <c r="I1990" s="32">
        <v>1</v>
      </c>
      <c r="J1990" s="32">
        <v>1</v>
      </c>
      <c r="K1990" s="32">
        <v>1</v>
      </c>
      <c r="L1990" s="32">
        <v>1</v>
      </c>
      <c r="M1990" s="33">
        <v>2</v>
      </c>
      <c r="N1990" s="17">
        <f t="shared" si="413"/>
        <v>0</v>
      </c>
      <c r="O1990" s="1">
        <f t="shared" si="414"/>
        <v>6</v>
      </c>
      <c r="P1990" s="19">
        <f t="shared" si="415"/>
        <v>1</v>
      </c>
    </row>
    <row r="1991" spans="1:16" ht="9.75" customHeight="1">
      <c r="A1991" s="14"/>
      <c r="B1991" s="14" t="s">
        <v>61</v>
      </c>
      <c r="C1991" s="14"/>
      <c r="D1991" s="17"/>
      <c r="E1991" s="1"/>
      <c r="F1991" s="1"/>
      <c r="G1991" s="1"/>
      <c r="H1991" s="1"/>
      <c r="I1991" s="1"/>
      <c r="J1991" s="1"/>
      <c r="K1991" s="1"/>
      <c r="L1991" s="1"/>
      <c r="M1991" s="18"/>
      <c r="N1991" s="17"/>
      <c r="O1991" s="1"/>
      <c r="P1991" s="19"/>
    </row>
    <row r="1992" spans="1:16" ht="9.75" customHeight="1">
      <c r="A1992" s="14"/>
      <c r="B1992" s="14" t="s">
        <v>61</v>
      </c>
      <c r="C1992" s="14"/>
      <c r="D1992" s="17"/>
      <c r="E1992" s="1"/>
      <c r="F1992" s="1"/>
      <c r="G1992" s="1"/>
      <c r="H1992" s="1"/>
      <c r="I1992" s="1"/>
      <c r="J1992" s="1"/>
      <c r="K1992" s="1"/>
      <c r="L1992" s="1"/>
      <c r="M1992" s="18"/>
      <c r="N1992" s="17"/>
      <c r="O1992" s="1"/>
      <c r="P1992" s="19"/>
    </row>
    <row r="1993" spans="1:16" ht="9.75" customHeight="1">
      <c r="A1993" s="14"/>
      <c r="B1993" s="14" t="s">
        <v>61</v>
      </c>
      <c r="C1993" s="14"/>
      <c r="D1993" s="17"/>
      <c r="E1993" s="1"/>
      <c r="F1993" s="1"/>
      <c r="G1993" s="1"/>
      <c r="H1993" s="1"/>
      <c r="I1993" s="1"/>
      <c r="J1993" s="1"/>
      <c r="K1993" s="1"/>
      <c r="L1993" s="1"/>
      <c r="M1993" s="18"/>
      <c r="N1993" s="17"/>
      <c r="O1993" s="1"/>
      <c r="P1993" s="19"/>
    </row>
    <row r="1994" spans="1:16" ht="9.75" customHeight="1">
      <c r="A1994" s="14"/>
      <c r="B1994" s="14" t="s">
        <v>61</v>
      </c>
      <c r="C1994" s="14"/>
      <c r="D1994" s="17"/>
      <c r="E1994" s="1"/>
      <c r="F1994" s="1"/>
      <c r="G1994" s="1"/>
      <c r="H1994" s="1"/>
      <c r="I1994" s="1"/>
      <c r="J1994" s="1"/>
      <c r="K1994" s="1"/>
      <c r="L1994" s="1"/>
      <c r="M1994" s="18"/>
      <c r="N1994" s="17"/>
      <c r="O1994" s="1"/>
      <c r="P1994" s="19"/>
    </row>
    <row r="1995" spans="1:16" ht="9.75" customHeight="1">
      <c r="A1995" s="14"/>
      <c r="B1995" s="14" t="s">
        <v>41</v>
      </c>
      <c r="C1995" s="14">
        <v>5</v>
      </c>
      <c r="D1995" s="31">
        <v>3</v>
      </c>
      <c r="E1995" s="32">
        <v>4</v>
      </c>
      <c r="F1995" s="32">
        <v>4</v>
      </c>
      <c r="G1995" s="32">
        <v>3</v>
      </c>
      <c r="H1995" s="32">
        <v>3</v>
      </c>
      <c r="I1995" s="32">
        <v>2</v>
      </c>
      <c r="J1995" s="32">
        <v>2</v>
      </c>
      <c r="K1995" s="32">
        <v>3</v>
      </c>
      <c r="L1995" s="32">
        <v>3</v>
      </c>
      <c r="M1995" s="33">
        <v>3</v>
      </c>
      <c r="N1995" s="17">
        <f>MIN(D1995:M1995)</f>
        <v>2</v>
      </c>
      <c r="O1995" s="1">
        <f>C1995-N1995</f>
        <v>3</v>
      </c>
      <c r="P1995" s="19">
        <f>O1995/C1995</f>
        <v>0.6</v>
      </c>
    </row>
    <row r="1996" spans="1:16" ht="9.75" customHeight="1">
      <c r="A1996" s="14"/>
      <c r="B1996" s="14" t="s">
        <v>42</v>
      </c>
      <c r="C1996" s="14"/>
      <c r="D1996" s="17"/>
      <c r="E1996" s="1"/>
      <c r="F1996" s="1"/>
      <c r="G1996" s="1"/>
      <c r="H1996" s="1"/>
      <c r="I1996" s="1"/>
      <c r="J1996" s="1"/>
      <c r="K1996" s="1"/>
      <c r="L1996" s="1"/>
      <c r="M1996" s="18"/>
      <c r="N1996" s="17"/>
      <c r="O1996" s="1"/>
      <c r="P1996" s="19"/>
    </row>
    <row r="1997" spans="1:16" ht="9.75" customHeight="1">
      <c r="A1997" s="14"/>
      <c r="B1997" s="14" t="s">
        <v>43</v>
      </c>
      <c r="C1997" s="14"/>
      <c r="D1997" s="17"/>
      <c r="E1997" s="1"/>
      <c r="F1997" s="1"/>
      <c r="G1997" s="1"/>
      <c r="H1997" s="1"/>
      <c r="I1997" s="1"/>
      <c r="J1997" s="1"/>
      <c r="K1997" s="1"/>
      <c r="L1997" s="1"/>
      <c r="M1997" s="18"/>
      <c r="N1997" s="17"/>
      <c r="O1997" s="1"/>
      <c r="P1997" s="19"/>
    </row>
    <row r="1998" spans="1:16" ht="9.75" customHeight="1">
      <c r="A1998" s="14"/>
      <c r="B1998" s="14" t="s">
        <v>44</v>
      </c>
      <c r="C1998" s="14"/>
      <c r="D1998" s="17"/>
      <c r="E1998" s="1"/>
      <c r="F1998" s="1"/>
      <c r="G1998" s="1"/>
      <c r="H1998" s="1"/>
      <c r="I1998" s="1"/>
      <c r="J1998" s="1"/>
      <c r="K1998" s="1"/>
      <c r="L1998" s="1"/>
      <c r="M1998" s="18"/>
      <c r="N1998" s="17"/>
      <c r="O1998" s="1"/>
      <c r="P1998" s="19"/>
    </row>
    <row r="1999" spans="1:16" ht="9.75" customHeight="1">
      <c r="A1999" s="14"/>
      <c r="B1999" s="21" t="s">
        <v>45</v>
      </c>
      <c r="C1999" s="158">
        <f t="shared" ref="C1999:M1999" si="416">SUM(C1983:C1998)</f>
        <v>133</v>
      </c>
      <c r="D1999" s="159">
        <f t="shared" si="416"/>
        <v>93</v>
      </c>
      <c r="E1999" s="160">
        <f t="shared" si="416"/>
        <v>7</v>
      </c>
      <c r="F1999" s="160">
        <f t="shared" si="416"/>
        <v>6</v>
      </c>
      <c r="G1999" s="160">
        <f t="shared" si="416"/>
        <v>3</v>
      </c>
      <c r="H1999" s="160">
        <f t="shared" si="416"/>
        <v>3</v>
      </c>
      <c r="I1999" s="160">
        <f t="shared" si="416"/>
        <v>3</v>
      </c>
      <c r="J1999" s="160">
        <f t="shared" si="416"/>
        <v>3</v>
      </c>
      <c r="K1999" s="160">
        <f t="shared" si="416"/>
        <v>4</v>
      </c>
      <c r="L1999" s="160">
        <f t="shared" si="416"/>
        <v>4</v>
      </c>
      <c r="M1999" s="161">
        <f t="shared" si="416"/>
        <v>5</v>
      </c>
      <c r="N1999" s="159">
        <f>MIN(D1999:M1999)</f>
        <v>3</v>
      </c>
      <c r="O1999" s="160">
        <f>C1999-N1999</f>
        <v>130</v>
      </c>
      <c r="P1999" s="162">
        <f>O1999/C1999</f>
        <v>0.97744360902255634</v>
      </c>
    </row>
    <row r="2000" spans="1:16" ht="9.75" customHeight="1">
      <c r="A2000" s="86" t="s">
        <v>155</v>
      </c>
      <c r="B2000" s="15" t="s">
        <v>29</v>
      </c>
      <c r="C2000" s="15"/>
      <c r="D2000" s="69"/>
      <c r="E2000" s="70"/>
      <c r="F2000" s="70"/>
      <c r="G2000" s="70"/>
      <c r="H2000" s="70"/>
      <c r="I2000" s="70"/>
      <c r="J2000" s="70"/>
      <c r="K2000" s="70"/>
      <c r="L2000" s="70"/>
      <c r="M2000" s="71"/>
      <c r="N2000" s="16"/>
      <c r="O2000" s="27"/>
      <c r="P2000" s="29"/>
    </row>
    <row r="2001" spans="1:16" ht="9.75" customHeight="1">
      <c r="A2001" s="14"/>
      <c r="B2001" s="14" t="s">
        <v>31</v>
      </c>
      <c r="C2001" s="14"/>
      <c r="D2001" s="17"/>
      <c r="E2001" s="1"/>
      <c r="F2001" s="1"/>
      <c r="G2001" s="1"/>
      <c r="H2001" s="1"/>
      <c r="I2001" s="1"/>
      <c r="J2001" s="1"/>
      <c r="K2001" s="1"/>
      <c r="L2001" s="1"/>
      <c r="M2001" s="18"/>
      <c r="N2001" s="17"/>
      <c r="O2001" s="1"/>
      <c r="P2001" s="19"/>
    </row>
    <row r="2002" spans="1:16" ht="9.75" customHeight="1">
      <c r="A2002" s="14"/>
      <c r="B2002" s="14" t="s">
        <v>34</v>
      </c>
      <c r="C2002" s="30">
        <v>250</v>
      </c>
      <c r="D2002" s="31">
        <v>80</v>
      </c>
      <c r="E2002" s="32">
        <v>42</v>
      </c>
      <c r="F2002" s="32">
        <v>22</v>
      </c>
      <c r="G2002" s="32">
        <v>2</v>
      </c>
      <c r="H2002" s="32">
        <v>2</v>
      </c>
      <c r="I2002" s="32">
        <v>0</v>
      </c>
      <c r="J2002" s="32">
        <v>12</v>
      </c>
      <c r="K2002" s="32">
        <v>39</v>
      </c>
      <c r="L2002" s="32">
        <v>49</v>
      </c>
      <c r="M2002" s="33">
        <v>75</v>
      </c>
      <c r="N2002" s="17">
        <f>MIN(D2002:M2002)</f>
        <v>0</v>
      </c>
      <c r="O2002" s="1">
        <f>C2002-N2002</f>
        <v>250</v>
      </c>
      <c r="P2002" s="19">
        <f>O2002/C2002</f>
        <v>1</v>
      </c>
    </row>
    <row r="2003" spans="1:16" ht="9.75" customHeight="1">
      <c r="A2003" s="14"/>
      <c r="B2003" s="14" t="s">
        <v>58</v>
      </c>
      <c r="C2003" s="14"/>
      <c r="D2003" s="17"/>
      <c r="E2003" s="1"/>
      <c r="F2003" s="1"/>
      <c r="G2003" s="1"/>
      <c r="H2003" s="1"/>
      <c r="I2003" s="1"/>
      <c r="J2003" s="1"/>
      <c r="K2003" s="1"/>
      <c r="L2003" s="1"/>
      <c r="M2003" s="18"/>
      <c r="N2003" s="17"/>
      <c r="O2003" s="1"/>
      <c r="P2003" s="19"/>
    </row>
    <row r="2004" spans="1:16" ht="9.75" customHeight="1">
      <c r="A2004" s="14"/>
      <c r="B2004" s="14" t="s">
        <v>58</v>
      </c>
      <c r="C2004" s="14"/>
      <c r="D2004" s="17"/>
      <c r="E2004" s="1"/>
      <c r="F2004" s="1"/>
      <c r="G2004" s="1"/>
      <c r="H2004" s="1"/>
      <c r="I2004" s="1"/>
      <c r="J2004" s="1"/>
      <c r="K2004" s="1"/>
      <c r="L2004" s="1"/>
      <c r="M2004" s="18"/>
      <c r="N2004" s="17"/>
      <c r="O2004" s="1"/>
      <c r="P2004" s="19"/>
    </row>
    <row r="2005" spans="1:16" ht="9.75" customHeight="1">
      <c r="A2005" s="14"/>
      <c r="B2005" s="14" t="s">
        <v>39</v>
      </c>
      <c r="C2005" s="14"/>
      <c r="D2005" s="17"/>
      <c r="E2005" s="1"/>
      <c r="F2005" s="1"/>
      <c r="G2005" s="1"/>
      <c r="H2005" s="1"/>
      <c r="I2005" s="1"/>
      <c r="J2005" s="1"/>
      <c r="K2005" s="1"/>
      <c r="L2005" s="1"/>
      <c r="M2005" s="18"/>
      <c r="N2005" s="17"/>
      <c r="O2005" s="1"/>
      <c r="P2005" s="19"/>
    </row>
    <row r="2006" spans="1:16" ht="9.75" customHeight="1">
      <c r="A2006" s="14"/>
      <c r="B2006" s="30" t="s">
        <v>60</v>
      </c>
      <c r="C2006" s="30">
        <v>4</v>
      </c>
      <c r="D2006" s="31">
        <v>0</v>
      </c>
      <c r="E2006" s="32">
        <v>1</v>
      </c>
      <c r="F2006" s="32">
        <v>0</v>
      </c>
      <c r="G2006" s="32">
        <v>0</v>
      </c>
      <c r="H2006" s="32">
        <v>1</v>
      </c>
      <c r="I2006" s="32">
        <v>0</v>
      </c>
      <c r="J2006" s="32">
        <v>0</v>
      </c>
      <c r="K2006" s="32">
        <v>0</v>
      </c>
      <c r="L2006" s="32">
        <v>0</v>
      </c>
      <c r="M2006" s="33">
        <v>0</v>
      </c>
      <c r="N2006" s="17">
        <f>MIN(D2006:M2006)</f>
        <v>0</v>
      </c>
      <c r="O2006" s="1">
        <f>C2006-N2006</f>
        <v>4</v>
      </c>
      <c r="P2006" s="19">
        <f>O2006/C2006</f>
        <v>1</v>
      </c>
    </row>
    <row r="2007" spans="1:16" ht="9.75" customHeight="1">
      <c r="A2007" s="14"/>
      <c r="B2007" s="14" t="s">
        <v>61</v>
      </c>
      <c r="C2007" s="14"/>
      <c r="D2007" s="31"/>
      <c r="E2007" s="32"/>
      <c r="F2007" s="32"/>
      <c r="G2007" s="32"/>
      <c r="H2007" s="32"/>
      <c r="I2007" s="32"/>
      <c r="J2007" s="32"/>
      <c r="K2007" s="32"/>
      <c r="L2007" s="32"/>
      <c r="M2007" s="33"/>
      <c r="N2007" s="17"/>
      <c r="O2007" s="1"/>
      <c r="P2007" s="19"/>
    </row>
    <row r="2008" spans="1:16" ht="9.75" customHeight="1">
      <c r="A2008" s="14"/>
      <c r="B2008" s="14" t="s">
        <v>61</v>
      </c>
      <c r="C2008" s="14"/>
      <c r="D2008" s="17"/>
      <c r="E2008" s="1"/>
      <c r="F2008" s="1"/>
      <c r="G2008" s="1"/>
      <c r="H2008" s="1"/>
      <c r="I2008" s="1"/>
      <c r="J2008" s="1"/>
      <c r="K2008" s="1"/>
      <c r="L2008" s="1"/>
      <c r="M2008" s="18"/>
      <c r="N2008" s="17"/>
      <c r="O2008" s="1"/>
      <c r="P2008" s="19"/>
    </row>
    <row r="2009" spans="1:16" ht="9.75" customHeight="1">
      <c r="A2009" s="14"/>
      <c r="B2009" s="14" t="s">
        <v>61</v>
      </c>
      <c r="C2009" s="14"/>
      <c r="D2009" s="17"/>
      <c r="E2009" s="1"/>
      <c r="F2009" s="1"/>
      <c r="G2009" s="1"/>
      <c r="H2009" s="1"/>
      <c r="I2009" s="1"/>
      <c r="J2009" s="1"/>
      <c r="K2009" s="1"/>
      <c r="L2009" s="1"/>
      <c r="M2009" s="18"/>
      <c r="N2009" s="17"/>
      <c r="O2009" s="1"/>
      <c r="P2009" s="19"/>
    </row>
    <row r="2010" spans="1:16" ht="9.75" customHeight="1">
      <c r="A2010" s="14"/>
      <c r="B2010" s="14" t="s">
        <v>61</v>
      </c>
      <c r="C2010" s="14"/>
      <c r="D2010" s="17"/>
      <c r="E2010" s="1"/>
      <c r="F2010" s="1"/>
      <c r="G2010" s="1"/>
      <c r="H2010" s="1"/>
      <c r="I2010" s="1"/>
      <c r="J2010" s="1"/>
      <c r="K2010" s="1"/>
      <c r="L2010" s="1"/>
      <c r="M2010" s="18"/>
      <c r="N2010" s="17"/>
      <c r="O2010" s="1"/>
      <c r="P2010" s="19"/>
    </row>
    <row r="2011" spans="1:16" ht="9.75" customHeight="1">
      <c r="A2011" s="14"/>
      <c r="B2011" s="14" t="s">
        <v>61</v>
      </c>
      <c r="C2011" s="14"/>
      <c r="D2011" s="17"/>
      <c r="E2011" s="1"/>
      <c r="F2011" s="1"/>
      <c r="G2011" s="1"/>
      <c r="H2011" s="1"/>
      <c r="I2011" s="1"/>
      <c r="J2011" s="1"/>
      <c r="K2011" s="1"/>
      <c r="L2011" s="1"/>
      <c r="M2011" s="18"/>
      <c r="N2011" s="17"/>
      <c r="O2011" s="1"/>
      <c r="P2011" s="19"/>
    </row>
    <row r="2012" spans="1:16" ht="9.75" customHeight="1">
      <c r="A2012" s="14"/>
      <c r="B2012" s="14" t="s">
        <v>41</v>
      </c>
      <c r="C2012" s="14">
        <v>1</v>
      </c>
      <c r="D2012" s="31">
        <v>1</v>
      </c>
      <c r="E2012" s="32">
        <v>1</v>
      </c>
      <c r="F2012" s="32">
        <v>1</v>
      </c>
      <c r="G2012" s="32">
        <v>1</v>
      </c>
      <c r="H2012" s="32">
        <v>1</v>
      </c>
      <c r="I2012" s="32">
        <v>1</v>
      </c>
      <c r="J2012" s="32">
        <v>1</v>
      </c>
      <c r="K2012" s="32">
        <v>1</v>
      </c>
      <c r="L2012" s="32">
        <v>1</v>
      </c>
      <c r="M2012" s="33">
        <v>1</v>
      </c>
      <c r="N2012" s="110">
        <f t="shared" ref="N2012" si="417">MIN(D2012:M2012)</f>
        <v>1</v>
      </c>
      <c r="O2012" s="185">
        <f t="shared" ref="O2012" si="418">C2012-N2012</f>
        <v>0</v>
      </c>
      <c r="P2012" s="19">
        <f t="shared" ref="P2012" si="419">O2012/C2012</f>
        <v>0</v>
      </c>
    </row>
    <row r="2013" spans="1:16" ht="9.75" customHeight="1">
      <c r="A2013" s="14"/>
      <c r="B2013" s="14" t="s">
        <v>42</v>
      </c>
      <c r="C2013" s="30">
        <v>5</v>
      </c>
      <c r="D2013" s="31">
        <v>3</v>
      </c>
      <c r="E2013" s="32">
        <v>2</v>
      </c>
      <c r="F2013" s="32">
        <v>2</v>
      </c>
      <c r="G2013" s="32">
        <v>2</v>
      </c>
      <c r="H2013" s="32">
        <v>3</v>
      </c>
      <c r="I2013" s="32">
        <v>1</v>
      </c>
      <c r="J2013" s="32">
        <v>2</v>
      </c>
      <c r="K2013" s="32">
        <v>1</v>
      </c>
      <c r="L2013" s="32">
        <v>0</v>
      </c>
      <c r="M2013" s="33">
        <v>0</v>
      </c>
      <c r="N2013" s="17">
        <f t="shared" ref="N2013:N2014" si="420">MIN(D2013:M2013)</f>
        <v>0</v>
      </c>
      <c r="O2013" s="1">
        <f t="shared" ref="O2013:O2014" si="421">C2013-N2013</f>
        <v>5</v>
      </c>
      <c r="P2013" s="19">
        <f t="shared" ref="P2013:P2014" si="422">O2013/C2013</f>
        <v>1</v>
      </c>
    </row>
    <row r="2014" spans="1:16" ht="9.75" customHeight="1">
      <c r="A2014" s="14"/>
      <c r="B2014" s="14" t="s">
        <v>43</v>
      </c>
      <c r="C2014" s="30">
        <v>2</v>
      </c>
      <c r="D2014" s="31">
        <v>2</v>
      </c>
      <c r="E2014" s="32">
        <v>2</v>
      </c>
      <c r="F2014" s="32">
        <v>2</v>
      </c>
      <c r="G2014" s="32">
        <v>2</v>
      </c>
      <c r="H2014" s="32">
        <v>2</v>
      </c>
      <c r="I2014" s="32">
        <v>2</v>
      </c>
      <c r="J2014" s="32">
        <v>0</v>
      </c>
      <c r="K2014" s="32">
        <v>1</v>
      </c>
      <c r="L2014" s="32">
        <v>0</v>
      </c>
      <c r="M2014" s="33">
        <v>1</v>
      </c>
      <c r="N2014" s="17">
        <f t="shared" si="420"/>
        <v>0</v>
      </c>
      <c r="O2014" s="1">
        <f t="shared" si="421"/>
        <v>2</v>
      </c>
      <c r="P2014" s="19">
        <f t="shared" si="422"/>
        <v>1</v>
      </c>
    </row>
    <row r="2015" spans="1:16" ht="9.75" customHeight="1">
      <c r="A2015" s="14"/>
      <c r="B2015" s="14" t="s">
        <v>44</v>
      </c>
      <c r="C2015" s="14"/>
      <c r="D2015" s="17"/>
      <c r="E2015" s="1"/>
      <c r="F2015" s="1"/>
      <c r="G2015" s="1"/>
      <c r="H2015" s="1"/>
      <c r="I2015" s="1"/>
      <c r="J2015" s="1"/>
      <c r="K2015" s="1"/>
      <c r="L2015" s="1"/>
      <c r="M2015" s="18"/>
      <c r="N2015" s="17"/>
      <c r="O2015" s="1"/>
      <c r="P2015" s="19"/>
    </row>
    <row r="2016" spans="1:16" ht="9.75" customHeight="1">
      <c r="A2016" s="20"/>
      <c r="B2016" s="21" t="s">
        <v>45</v>
      </c>
      <c r="C2016" s="158">
        <f t="shared" ref="C2016:M2016" si="423">SUM(C2000:C2015)</f>
        <v>262</v>
      </c>
      <c r="D2016" s="159">
        <f t="shared" si="423"/>
        <v>86</v>
      </c>
      <c r="E2016" s="160">
        <f t="shared" si="423"/>
        <v>48</v>
      </c>
      <c r="F2016" s="160">
        <f t="shared" si="423"/>
        <v>27</v>
      </c>
      <c r="G2016" s="160">
        <f t="shared" si="423"/>
        <v>7</v>
      </c>
      <c r="H2016" s="160">
        <f t="shared" si="423"/>
        <v>9</v>
      </c>
      <c r="I2016" s="160">
        <f t="shared" si="423"/>
        <v>4</v>
      </c>
      <c r="J2016" s="160">
        <f t="shared" si="423"/>
        <v>15</v>
      </c>
      <c r="K2016" s="160">
        <f t="shared" si="423"/>
        <v>42</v>
      </c>
      <c r="L2016" s="160">
        <f t="shared" si="423"/>
        <v>50</v>
      </c>
      <c r="M2016" s="161">
        <f t="shared" si="423"/>
        <v>77</v>
      </c>
      <c r="N2016" s="159">
        <f>MIN(D2016:M2016)</f>
        <v>4</v>
      </c>
      <c r="O2016" s="160">
        <f>C2016-N2016</f>
        <v>258</v>
      </c>
      <c r="P2016" s="162">
        <f>O2016/C2016</f>
        <v>0.98473282442748089</v>
      </c>
    </row>
    <row r="2017" spans="1:16" ht="9.75" customHeight="1">
      <c r="A2017" s="86" t="s">
        <v>313</v>
      </c>
      <c r="B2017" s="15" t="s">
        <v>29</v>
      </c>
      <c r="C2017" s="15"/>
      <c r="D2017" s="69"/>
      <c r="E2017" s="70"/>
      <c r="F2017" s="70"/>
      <c r="G2017" s="70"/>
      <c r="H2017" s="70"/>
      <c r="I2017" s="70"/>
      <c r="J2017" s="70"/>
      <c r="K2017" s="70"/>
      <c r="L2017" s="70"/>
      <c r="M2017" s="71"/>
      <c r="N2017" s="16"/>
      <c r="O2017" s="27"/>
      <c r="P2017" s="29"/>
    </row>
    <row r="2018" spans="1:16" ht="9.75" customHeight="1">
      <c r="A2018" s="14"/>
      <c r="B2018" s="14" t="s">
        <v>31</v>
      </c>
      <c r="C2018" s="14"/>
      <c r="D2018" s="17"/>
      <c r="E2018" s="1"/>
      <c r="F2018" s="1"/>
      <c r="G2018" s="1"/>
      <c r="H2018" s="1"/>
      <c r="I2018" s="1"/>
      <c r="J2018" s="1"/>
      <c r="K2018" s="1"/>
      <c r="L2018" s="1"/>
      <c r="M2018" s="18"/>
      <c r="N2018" s="17"/>
      <c r="O2018" s="1"/>
      <c r="P2018" s="19"/>
    </row>
    <row r="2019" spans="1:16" ht="9.75" customHeight="1">
      <c r="A2019" s="14"/>
      <c r="B2019" s="14" t="s">
        <v>34</v>
      </c>
      <c r="C2019" s="30">
        <v>178</v>
      </c>
      <c r="D2019" s="31">
        <v>0</v>
      </c>
      <c r="E2019" s="32">
        <v>0</v>
      </c>
      <c r="F2019" s="32">
        <v>1</v>
      </c>
      <c r="G2019" s="32">
        <v>0</v>
      </c>
      <c r="H2019" s="32">
        <v>0</v>
      </c>
      <c r="I2019" s="32">
        <v>1</v>
      </c>
      <c r="J2019" s="32">
        <v>1</v>
      </c>
      <c r="K2019" s="32">
        <v>1</v>
      </c>
      <c r="L2019" s="32">
        <v>3</v>
      </c>
      <c r="M2019" s="33">
        <v>11</v>
      </c>
      <c r="N2019" s="17">
        <f>MIN(D2019:M2019)</f>
        <v>0</v>
      </c>
      <c r="O2019" s="1">
        <f>C2019-N2019</f>
        <v>178</v>
      </c>
      <c r="P2019" s="19">
        <f>O2019/C2019</f>
        <v>1</v>
      </c>
    </row>
    <row r="2020" spans="1:16" ht="9.75" customHeight="1">
      <c r="A2020" s="14"/>
      <c r="B2020" s="14" t="s">
        <v>58</v>
      </c>
      <c r="C2020" s="14"/>
      <c r="D2020" s="17"/>
      <c r="E2020" s="1"/>
      <c r="F2020" s="1"/>
      <c r="G2020" s="1"/>
      <c r="H2020" s="1"/>
      <c r="I2020" s="1"/>
      <c r="J2020" s="1"/>
      <c r="K2020" s="1"/>
      <c r="L2020" s="1"/>
      <c r="M2020" s="18"/>
      <c r="N2020" s="17"/>
      <c r="O2020" s="1"/>
      <c r="P2020" s="19"/>
    </row>
    <row r="2021" spans="1:16" ht="9.75" customHeight="1">
      <c r="A2021" s="14"/>
      <c r="B2021" s="14" t="s">
        <v>58</v>
      </c>
      <c r="C2021" s="14"/>
      <c r="D2021" s="17"/>
      <c r="E2021" s="1"/>
      <c r="F2021" s="1"/>
      <c r="G2021" s="1"/>
      <c r="H2021" s="1"/>
      <c r="I2021" s="1"/>
      <c r="J2021" s="1"/>
      <c r="K2021" s="1"/>
      <c r="L2021" s="1"/>
      <c r="M2021" s="18"/>
      <c r="N2021" s="17"/>
      <c r="O2021" s="1"/>
      <c r="P2021" s="19"/>
    </row>
    <row r="2022" spans="1:16" ht="9.75" customHeight="1">
      <c r="A2022" s="14"/>
      <c r="B2022" s="14" t="s">
        <v>39</v>
      </c>
      <c r="C2022" s="14"/>
      <c r="D2022" s="17"/>
      <c r="E2022" s="1"/>
      <c r="F2022" s="1"/>
      <c r="G2022" s="1"/>
      <c r="H2022" s="1"/>
      <c r="I2022" s="1"/>
      <c r="J2022" s="1"/>
      <c r="K2022" s="1"/>
      <c r="L2022" s="1"/>
      <c r="M2022" s="18"/>
      <c r="N2022" s="17"/>
      <c r="O2022" s="1"/>
      <c r="P2022" s="19"/>
    </row>
    <row r="2023" spans="1:16" ht="9.75" customHeight="1">
      <c r="A2023" s="14"/>
      <c r="B2023" s="30" t="s">
        <v>119</v>
      </c>
      <c r="C2023" s="30">
        <v>63</v>
      </c>
      <c r="D2023" s="31">
        <v>51</v>
      </c>
      <c r="E2023" s="32">
        <v>35</v>
      </c>
      <c r="F2023" s="32">
        <v>1</v>
      </c>
      <c r="G2023" s="32">
        <v>0</v>
      </c>
      <c r="H2023" s="32">
        <v>0</v>
      </c>
      <c r="I2023" s="32">
        <v>0</v>
      </c>
      <c r="J2023" s="32">
        <v>3</v>
      </c>
      <c r="K2023" s="32">
        <v>5</v>
      </c>
      <c r="L2023" s="32">
        <v>3</v>
      </c>
      <c r="M2023" s="33">
        <v>18</v>
      </c>
      <c r="N2023" s="17">
        <f t="shared" ref="N2023:N2024" si="424">MIN(D2023:M2023)</f>
        <v>0</v>
      </c>
      <c r="O2023" s="1">
        <f t="shared" ref="O2023:O2024" si="425">C2023-N2023</f>
        <v>63</v>
      </c>
      <c r="P2023" s="19">
        <f t="shared" ref="P2023:P2024" si="426">O2023/C2023</f>
        <v>1</v>
      </c>
    </row>
    <row r="2024" spans="1:16" ht="9.75" customHeight="1">
      <c r="A2024" s="14"/>
      <c r="B2024" s="30" t="s">
        <v>60</v>
      </c>
      <c r="C2024" s="30">
        <v>8</v>
      </c>
      <c r="D2024" s="31">
        <v>8</v>
      </c>
      <c r="E2024" s="32">
        <v>8</v>
      </c>
      <c r="F2024" s="32">
        <v>6</v>
      </c>
      <c r="G2024" s="32">
        <v>2</v>
      </c>
      <c r="H2024" s="32">
        <v>1</v>
      </c>
      <c r="I2024" s="32">
        <v>1</v>
      </c>
      <c r="J2024" s="32">
        <v>3</v>
      </c>
      <c r="K2024" s="32">
        <v>5</v>
      </c>
      <c r="L2024" s="32">
        <v>4</v>
      </c>
      <c r="M2024" s="33">
        <v>4</v>
      </c>
      <c r="N2024" s="17">
        <f t="shared" si="424"/>
        <v>1</v>
      </c>
      <c r="O2024" s="1">
        <f t="shared" si="425"/>
        <v>7</v>
      </c>
      <c r="P2024" s="19">
        <f t="shared" si="426"/>
        <v>0.875</v>
      </c>
    </row>
    <row r="2025" spans="1:16" ht="9.75" customHeight="1">
      <c r="A2025" s="14"/>
      <c r="B2025" s="14" t="s">
        <v>61</v>
      </c>
      <c r="C2025" s="14"/>
      <c r="D2025" s="17"/>
      <c r="E2025" s="1"/>
      <c r="F2025" s="1"/>
      <c r="G2025" s="1"/>
      <c r="H2025" s="1"/>
      <c r="I2025" s="1"/>
      <c r="J2025" s="1"/>
      <c r="K2025" s="1"/>
      <c r="L2025" s="1"/>
      <c r="M2025" s="18"/>
      <c r="N2025" s="17"/>
      <c r="O2025" s="1"/>
      <c r="P2025" s="19"/>
    </row>
    <row r="2026" spans="1:16" ht="9.75" customHeight="1">
      <c r="A2026" s="14"/>
      <c r="B2026" s="14" t="s">
        <v>61</v>
      </c>
      <c r="C2026" s="14"/>
      <c r="D2026" s="17"/>
      <c r="E2026" s="1"/>
      <c r="F2026" s="1"/>
      <c r="G2026" s="1"/>
      <c r="H2026" s="1"/>
      <c r="I2026" s="1"/>
      <c r="J2026" s="1"/>
      <c r="K2026" s="1"/>
      <c r="L2026" s="1"/>
      <c r="M2026" s="18"/>
      <c r="N2026" s="17"/>
      <c r="O2026" s="1"/>
      <c r="P2026" s="19"/>
    </row>
    <row r="2027" spans="1:16" ht="9.75" customHeight="1">
      <c r="A2027" s="14"/>
      <c r="B2027" s="14" t="s">
        <v>61</v>
      </c>
      <c r="C2027" s="14"/>
      <c r="D2027" s="17"/>
      <c r="E2027" s="1"/>
      <c r="F2027" s="1"/>
      <c r="G2027" s="1"/>
      <c r="H2027" s="1"/>
      <c r="I2027" s="1"/>
      <c r="J2027" s="1"/>
      <c r="K2027" s="1"/>
      <c r="L2027" s="1"/>
      <c r="M2027" s="18"/>
      <c r="N2027" s="17"/>
      <c r="O2027" s="1"/>
      <c r="P2027" s="19"/>
    </row>
    <row r="2028" spans="1:16" ht="9.75" customHeight="1">
      <c r="A2028" s="14"/>
      <c r="B2028" s="14" t="s">
        <v>61</v>
      </c>
      <c r="C2028" s="14"/>
      <c r="D2028" s="17"/>
      <c r="E2028" s="1"/>
      <c r="F2028" s="1"/>
      <c r="G2028" s="1"/>
      <c r="H2028" s="1"/>
      <c r="I2028" s="1"/>
      <c r="J2028" s="1"/>
      <c r="K2028" s="1"/>
      <c r="L2028" s="1"/>
      <c r="M2028" s="18"/>
      <c r="N2028" s="17"/>
      <c r="O2028" s="1"/>
      <c r="P2028" s="19"/>
    </row>
    <row r="2029" spans="1:16" ht="9.75" customHeight="1">
      <c r="A2029" s="14"/>
      <c r="B2029" s="14" t="s">
        <v>41</v>
      </c>
      <c r="C2029" s="30">
        <v>6</v>
      </c>
      <c r="D2029" s="31">
        <v>5</v>
      </c>
      <c r="E2029" s="32">
        <v>6</v>
      </c>
      <c r="F2029" s="32">
        <v>4</v>
      </c>
      <c r="G2029" s="32">
        <v>3</v>
      </c>
      <c r="H2029" s="32">
        <v>3</v>
      </c>
      <c r="I2029" s="32">
        <v>2</v>
      </c>
      <c r="J2029" s="32">
        <v>3</v>
      </c>
      <c r="K2029" s="32">
        <v>3</v>
      </c>
      <c r="L2029" s="32">
        <v>6</v>
      </c>
      <c r="M2029" s="33">
        <v>5</v>
      </c>
      <c r="N2029" s="17">
        <f t="shared" ref="N2029:N2030" si="427">MIN(D2029:M2029)</f>
        <v>2</v>
      </c>
      <c r="O2029" s="1">
        <f t="shared" ref="O2029:O2030" si="428">C2029-N2029</f>
        <v>4</v>
      </c>
      <c r="P2029" s="19">
        <f t="shared" ref="P2029:P2030" si="429">O2029/C2029</f>
        <v>0.66666666666666663</v>
      </c>
    </row>
    <row r="2030" spans="1:16" ht="9.75" customHeight="1">
      <c r="A2030" s="14"/>
      <c r="B2030" s="14" t="s">
        <v>42</v>
      </c>
      <c r="C2030" s="30">
        <v>2</v>
      </c>
      <c r="D2030" s="31">
        <v>1</v>
      </c>
      <c r="E2030" s="32">
        <v>1</v>
      </c>
      <c r="F2030" s="32">
        <v>1</v>
      </c>
      <c r="G2030" s="32">
        <v>1</v>
      </c>
      <c r="H2030" s="32">
        <v>0</v>
      </c>
      <c r="I2030" s="32">
        <v>1</v>
      </c>
      <c r="J2030" s="32">
        <v>1</v>
      </c>
      <c r="K2030" s="32">
        <v>1</v>
      </c>
      <c r="L2030" s="32">
        <v>1</v>
      </c>
      <c r="M2030" s="33">
        <v>1</v>
      </c>
      <c r="N2030" s="17">
        <f t="shared" si="427"/>
        <v>0</v>
      </c>
      <c r="O2030" s="1">
        <f t="shared" si="428"/>
        <v>2</v>
      </c>
      <c r="P2030" s="19">
        <f t="shared" si="429"/>
        <v>1</v>
      </c>
    </row>
    <row r="2031" spans="1:16" ht="9.75" customHeight="1">
      <c r="A2031" s="14"/>
      <c r="B2031" s="14" t="s">
        <v>43</v>
      </c>
      <c r="C2031" s="14"/>
      <c r="D2031" s="17"/>
      <c r="E2031" s="1"/>
      <c r="F2031" s="1"/>
      <c r="G2031" s="1"/>
      <c r="H2031" s="1"/>
      <c r="I2031" s="1"/>
      <c r="J2031" s="1"/>
      <c r="K2031" s="1"/>
      <c r="L2031" s="1"/>
      <c r="M2031" s="18"/>
      <c r="N2031" s="17"/>
      <c r="O2031" s="1"/>
      <c r="P2031" s="19"/>
    </row>
    <row r="2032" spans="1:16" ht="9.75" customHeight="1">
      <c r="A2032" s="14"/>
      <c r="B2032" s="14" t="s">
        <v>44</v>
      </c>
      <c r="C2032" s="14"/>
      <c r="D2032" s="17"/>
      <c r="E2032" s="1"/>
      <c r="F2032" s="1"/>
      <c r="G2032" s="1"/>
      <c r="H2032" s="1"/>
      <c r="I2032" s="1"/>
      <c r="J2032" s="1"/>
      <c r="K2032" s="1"/>
      <c r="L2032" s="1"/>
      <c r="M2032" s="18"/>
      <c r="N2032" s="17"/>
      <c r="O2032" s="1"/>
      <c r="P2032" s="19"/>
    </row>
    <row r="2033" spans="1:16" ht="9.75" customHeight="1">
      <c r="A2033" s="20"/>
      <c r="B2033" s="21" t="s">
        <v>45</v>
      </c>
      <c r="C2033" s="158">
        <f t="shared" ref="C2033:M2033" si="430">SUM(C2017:C2032)</f>
        <v>257</v>
      </c>
      <c r="D2033" s="159">
        <f t="shared" si="430"/>
        <v>65</v>
      </c>
      <c r="E2033" s="160">
        <f t="shared" si="430"/>
        <v>50</v>
      </c>
      <c r="F2033" s="160">
        <f t="shared" si="430"/>
        <v>13</v>
      </c>
      <c r="G2033" s="160">
        <f t="shared" si="430"/>
        <v>6</v>
      </c>
      <c r="H2033" s="160">
        <f t="shared" si="430"/>
        <v>4</v>
      </c>
      <c r="I2033" s="160">
        <f t="shared" si="430"/>
        <v>5</v>
      </c>
      <c r="J2033" s="160">
        <f t="shared" si="430"/>
        <v>11</v>
      </c>
      <c r="K2033" s="160">
        <f t="shared" si="430"/>
        <v>15</v>
      </c>
      <c r="L2033" s="160">
        <f t="shared" si="430"/>
        <v>17</v>
      </c>
      <c r="M2033" s="161">
        <f t="shared" si="430"/>
        <v>39</v>
      </c>
      <c r="N2033" s="159">
        <f>MIN(D2033:M2033)</f>
        <v>4</v>
      </c>
      <c r="O2033" s="160">
        <f>C2033-N2033</f>
        <v>253</v>
      </c>
      <c r="P2033" s="162">
        <f>O2033/C2033</f>
        <v>0.98443579766536971</v>
      </c>
    </row>
    <row r="2034" spans="1:16" ht="9.75" customHeight="1">
      <c r="A2034" s="86" t="s">
        <v>157</v>
      </c>
      <c r="B2034" s="15" t="s">
        <v>29</v>
      </c>
      <c r="C2034" s="15"/>
      <c r="D2034" s="16"/>
      <c r="E2034" s="27"/>
      <c r="F2034" s="27"/>
      <c r="G2034" s="27"/>
      <c r="H2034" s="27"/>
      <c r="I2034" s="27"/>
      <c r="J2034" s="27"/>
      <c r="K2034" s="27"/>
      <c r="L2034" s="27"/>
      <c r="M2034" s="28"/>
      <c r="N2034" s="16"/>
      <c r="O2034" s="27"/>
      <c r="P2034" s="29"/>
    </row>
    <row r="2035" spans="1:16" ht="9.75" customHeight="1">
      <c r="A2035" s="14"/>
      <c r="B2035" s="14" t="s">
        <v>31</v>
      </c>
      <c r="C2035" s="14">
        <f>124+56</f>
        <v>180</v>
      </c>
      <c r="D2035" s="31">
        <v>0</v>
      </c>
      <c r="E2035" s="32">
        <v>0</v>
      </c>
      <c r="F2035" s="32">
        <v>1</v>
      </c>
      <c r="G2035" s="32">
        <v>0</v>
      </c>
      <c r="H2035" s="32">
        <v>0</v>
      </c>
      <c r="I2035" s="32">
        <v>0</v>
      </c>
      <c r="J2035" s="32">
        <v>3</v>
      </c>
      <c r="K2035" s="32">
        <v>18</v>
      </c>
      <c r="L2035" s="1">
        <f>44+8</f>
        <v>52</v>
      </c>
      <c r="M2035" s="33">
        <v>65</v>
      </c>
      <c r="N2035" s="17">
        <f>MIN(D2035:M2035)</f>
        <v>0</v>
      </c>
      <c r="O2035" s="1">
        <f>C2035-N2035</f>
        <v>180</v>
      </c>
      <c r="P2035" s="19">
        <f>O2035/C2035</f>
        <v>1</v>
      </c>
    </row>
    <row r="2036" spans="1:16" ht="9.75" customHeight="1">
      <c r="A2036" s="14"/>
      <c r="B2036" s="14" t="s">
        <v>34</v>
      </c>
      <c r="C2036" s="14"/>
      <c r="D2036" s="17"/>
      <c r="E2036" s="1"/>
      <c r="F2036" s="1"/>
      <c r="G2036" s="1"/>
      <c r="H2036" s="1"/>
      <c r="I2036" s="1"/>
      <c r="J2036" s="1"/>
      <c r="K2036" s="1"/>
      <c r="L2036" s="1"/>
      <c r="M2036" s="18"/>
      <c r="N2036" s="17"/>
      <c r="O2036" s="1"/>
      <c r="P2036" s="19"/>
    </row>
    <row r="2037" spans="1:16" ht="9.75" customHeight="1">
      <c r="A2037" s="14"/>
      <c r="B2037" s="14" t="s">
        <v>58</v>
      </c>
      <c r="C2037" s="30">
        <f>55-6-3</f>
        <v>46</v>
      </c>
      <c r="D2037" s="31">
        <v>25</v>
      </c>
      <c r="E2037" s="32">
        <v>16</v>
      </c>
      <c r="F2037" s="32">
        <v>12</v>
      </c>
      <c r="G2037" s="32">
        <v>0</v>
      </c>
      <c r="H2037" s="32">
        <v>1</v>
      </c>
      <c r="I2037" s="32">
        <v>2</v>
      </c>
      <c r="J2037" s="32">
        <v>4</v>
      </c>
      <c r="K2037" s="32">
        <v>0</v>
      </c>
      <c r="L2037" s="32">
        <v>7</v>
      </c>
      <c r="M2037" s="33">
        <v>16</v>
      </c>
      <c r="N2037" s="17">
        <f>MIN(D2037:M2037)</f>
        <v>0</v>
      </c>
      <c r="O2037" s="1">
        <f>C2037-N2037</f>
        <v>46</v>
      </c>
      <c r="P2037" s="19">
        <f>O2037/C2037</f>
        <v>1</v>
      </c>
    </row>
    <row r="2038" spans="1:16" ht="9.75" customHeight="1">
      <c r="A2038" s="14"/>
      <c r="B2038" s="14" t="s">
        <v>58</v>
      </c>
      <c r="C2038" s="14"/>
      <c r="D2038" s="17"/>
      <c r="E2038" s="1"/>
      <c r="F2038" s="1"/>
      <c r="G2038" s="1"/>
      <c r="H2038" s="1"/>
      <c r="I2038" s="1"/>
      <c r="J2038" s="1"/>
      <c r="K2038" s="1"/>
      <c r="L2038" s="1"/>
      <c r="M2038" s="18"/>
      <c r="N2038" s="17"/>
      <c r="O2038" s="1"/>
      <c r="P2038" s="19"/>
    </row>
    <row r="2039" spans="1:16" ht="9.75" customHeight="1">
      <c r="A2039" s="14"/>
      <c r="B2039" s="14" t="s">
        <v>39</v>
      </c>
      <c r="C2039" s="14"/>
      <c r="D2039" s="17"/>
      <c r="E2039" s="1"/>
      <c r="F2039" s="1"/>
      <c r="G2039" s="1"/>
      <c r="H2039" s="1"/>
      <c r="I2039" s="1"/>
      <c r="J2039" s="1"/>
      <c r="K2039" s="1"/>
      <c r="L2039" s="1"/>
      <c r="M2039" s="18"/>
      <c r="N2039" s="17"/>
      <c r="O2039" s="1"/>
      <c r="P2039" s="19"/>
    </row>
    <row r="2040" spans="1:16" ht="9.75" customHeight="1">
      <c r="A2040" s="14"/>
      <c r="B2040" s="30" t="s">
        <v>558</v>
      </c>
      <c r="C2040" s="30">
        <v>3</v>
      </c>
      <c r="D2040" s="31">
        <v>3</v>
      </c>
      <c r="E2040" s="32">
        <v>3</v>
      </c>
      <c r="F2040" s="32">
        <v>3</v>
      </c>
      <c r="G2040" s="32">
        <v>2</v>
      </c>
      <c r="H2040" s="32">
        <v>2</v>
      </c>
      <c r="I2040" s="32">
        <v>1</v>
      </c>
      <c r="J2040" s="32">
        <v>2</v>
      </c>
      <c r="K2040" s="32">
        <v>2</v>
      </c>
      <c r="L2040" s="32">
        <v>2</v>
      </c>
      <c r="M2040" s="33">
        <v>3</v>
      </c>
      <c r="N2040" s="17">
        <f t="shared" ref="N2040:N2042" si="431">MIN(D2040:M2040)</f>
        <v>1</v>
      </c>
      <c r="O2040" s="1">
        <f t="shared" ref="O2040:O2042" si="432">C2040-N2040</f>
        <v>2</v>
      </c>
      <c r="P2040" s="19">
        <f t="shared" ref="P2040:P2042" si="433">O2040/C2040</f>
        <v>0.66666666666666663</v>
      </c>
    </row>
    <row r="2041" spans="1:16" ht="9.75" customHeight="1">
      <c r="A2041" s="14"/>
      <c r="B2041" s="30" t="s">
        <v>60</v>
      </c>
      <c r="C2041" s="30">
        <v>6</v>
      </c>
      <c r="D2041" s="31">
        <v>5</v>
      </c>
      <c r="E2041" s="32">
        <v>2</v>
      </c>
      <c r="F2041" s="32">
        <v>1</v>
      </c>
      <c r="G2041" s="32">
        <v>1</v>
      </c>
      <c r="H2041" s="32">
        <v>1</v>
      </c>
      <c r="I2041" s="32">
        <v>3</v>
      </c>
      <c r="J2041" s="32">
        <v>4</v>
      </c>
      <c r="K2041" s="32">
        <v>3</v>
      </c>
      <c r="L2041" s="32">
        <v>3</v>
      </c>
      <c r="M2041" s="33">
        <v>5</v>
      </c>
      <c r="N2041" s="17">
        <f t="shared" si="431"/>
        <v>1</v>
      </c>
      <c r="O2041" s="1">
        <f t="shared" si="432"/>
        <v>5</v>
      </c>
      <c r="P2041" s="19">
        <f t="shared" si="433"/>
        <v>0.83333333333333337</v>
      </c>
    </row>
    <row r="2042" spans="1:16" ht="9.75" customHeight="1">
      <c r="A2042" s="14"/>
      <c r="B2042" s="30" t="s">
        <v>590</v>
      </c>
      <c r="C2042" s="30">
        <v>6</v>
      </c>
      <c r="D2042" s="31">
        <v>1</v>
      </c>
      <c r="E2042" s="32">
        <v>3</v>
      </c>
      <c r="F2042" s="32">
        <v>3</v>
      </c>
      <c r="G2042" s="32">
        <v>3</v>
      </c>
      <c r="H2042" s="32">
        <v>3</v>
      </c>
      <c r="I2042" s="32">
        <v>2</v>
      </c>
      <c r="J2042" s="32">
        <v>3</v>
      </c>
      <c r="K2042" s="32">
        <v>3</v>
      </c>
      <c r="L2042" s="32">
        <v>3</v>
      </c>
      <c r="M2042" s="33">
        <v>3</v>
      </c>
      <c r="N2042" s="17">
        <f t="shared" si="431"/>
        <v>1</v>
      </c>
      <c r="O2042" s="1">
        <f t="shared" si="432"/>
        <v>5</v>
      </c>
      <c r="P2042" s="19">
        <f t="shared" si="433"/>
        <v>0.83333333333333337</v>
      </c>
    </row>
    <row r="2043" spans="1:16" ht="9.75" customHeight="1">
      <c r="A2043" s="14"/>
      <c r="B2043" s="14" t="s">
        <v>61</v>
      </c>
      <c r="C2043" s="14"/>
      <c r="D2043" s="17"/>
      <c r="E2043" s="1"/>
      <c r="F2043" s="1"/>
      <c r="G2043" s="1"/>
      <c r="H2043" s="1"/>
      <c r="I2043" s="1"/>
      <c r="J2043" s="1"/>
      <c r="K2043" s="1"/>
      <c r="L2043" s="1"/>
      <c r="M2043" s="18"/>
      <c r="N2043" s="17"/>
      <c r="O2043" s="1"/>
      <c r="P2043" s="19"/>
    </row>
    <row r="2044" spans="1:16" ht="9.75" customHeight="1">
      <c r="A2044" s="14"/>
      <c r="B2044" s="14" t="s">
        <v>61</v>
      </c>
      <c r="C2044" s="14"/>
      <c r="D2044" s="17"/>
      <c r="E2044" s="1"/>
      <c r="F2044" s="1"/>
      <c r="G2044" s="1"/>
      <c r="H2044" s="1"/>
      <c r="I2044" s="1"/>
      <c r="J2044" s="1"/>
      <c r="K2044" s="1"/>
      <c r="L2044" s="1"/>
      <c r="M2044" s="18"/>
      <c r="N2044" s="17"/>
      <c r="O2044" s="1"/>
      <c r="P2044" s="19"/>
    </row>
    <row r="2045" spans="1:16" ht="9.75" customHeight="1">
      <c r="A2045" s="14"/>
      <c r="B2045" s="14" t="s">
        <v>61</v>
      </c>
      <c r="C2045" s="14"/>
      <c r="D2045" s="17"/>
      <c r="E2045" s="1"/>
      <c r="F2045" s="1"/>
      <c r="G2045" s="1"/>
      <c r="H2045" s="1"/>
      <c r="I2045" s="1"/>
      <c r="J2045" s="1"/>
      <c r="K2045" s="1"/>
      <c r="L2045" s="1"/>
      <c r="M2045" s="18"/>
      <c r="N2045" s="17"/>
      <c r="O2045" s="1"/>
      <c r="P2045" s="19"/>
    </row>
    <row r="2046" spans="1:16" ht="9.75" customHeight="1">
      <c r="A2046" s="14"/>
      <c r="B2046" s="14" t="s">
        <v>41</v>
      </c>
      <c r="C2046" s="30">
        <v>6</v>
      </c>
      <c r="D2046" s="31">
        <v>5</v>
      </c>
      <c r="E2046" s="32">
        <v>5</v>
      </c>
      <c r="F2046" s="32">
        <v>5</v>
      </c>
      <c r="G2046" s="32">
        <v>3</v>
      </c>
      <c r="H2046" s="32">
        <v>3</v>
      </c>
      <c r="I2046" s="32">
        <v>1</v>
      </c>
      <c r="J2046" s="32">
        <v>1</v>
      </c>
      <c r="K2046" s="32">
        <v>1</v>
      </c>
      <c r="L2046" s="32">
        <v>5</v>
      </c>
      <c r="M2046" s="33">
        <v>4</v>
      </c>
      <c r="N2046" s="17">
        <f t="shared" ref="N2046:N2047" si="434">MIN(D2046:M2046)</f>
        <v>1</v>
      </c>
      <c r="O2046" s="1">
        <f t="shared" ref="O2046:O2047" si="435">C2046-N2046</f>
        <v>5</v>
      </c>
      <c r="P2046" s="19">
        <f t="shared" ref="P2046:P2047" si="436">O2046/C2046</f>
        <v>0.83333333333333337</v>
      </c>
    </row>
    <row r="2047" spans="1:16" ht="9.75" customHeight="1">
      <c r="A2047" s="14"/>
      <c r="B2047" s="14" t="s">
        <v>42</v>
      </c>
      <c r="C2047" s="30">
        <v>5</v>
      </c>
      <c r="D2047" s="31">
        <v>3</v>
      </c>
      <c r="E2047" s="32">
        <v>3</v>
      </c>
      <c r="F2047" s="32">
        <v>3</v>
      </c>
      <c r="G2047" s="32">
        <v>1</v>
      </c>
      <c r="H2047" s="32">
        <v>1</v>
      </c>
      <c r="I2047" s="32">
        <v>3</v>
      </c>
      <c r="J2047" s="32">
        <v>2</v>
      </c>
      <c r="K2047" s="32">
        <v>2</v>
      </c>
      <c r="L2047" s="32">
        <v>2</v>
      </c>
      <c r="M2047" s="33">
        <v>2</v>
      </c>
      <c r="N2047" s="17">
        <f t="shared" si="434"/>
        <v>1</v>
      </c>
      <c r="O2047" s="1">
        <f t="shared" si="435"/>
        <v>4</v>
      </c>
      <c r="P2047" s="19">
        <f t="shared" si="436"/>
        <v>0.8</v>
      </c>
    </row>
    <row r="2048" spans="1:16" ht="9.75" customHeight="1">
      <c r="A2048" s="14"/>
      <c r="B2048" s="14" t="s">
        <v>43</v>
      </c>
      <c r="C2048" s="14"/>
      <c r="D2048" s="17"/>
      <c r="E2048" s="1"/>
      <c r="F2048" s="1"/>
      <c r="G2048" s="1"/>
      <c r="H2048" s="1"/>
      <c r="I2048" s="1"/>
      <c r="J2048" s="1"/>
      <c r="K2048" s="1"/>
      <c r="L2048" s="1"/>
      <c r="M2048" s="18"/>
      <c r="N2048" s="17"/>
      <c r="O2048" s="1"/>
      <c r="P2048" s="19"/>
    </row>
    <row r="2049" spans="1:16" ht="9.75" customHeight="1">
      <c r="A2049" s="14"/>
      <c r="B2049" s="14" t="s">
        <v>44</v>
      </c>
      <c r="C2049" s="14"/>
      <c r="D2049" s="31"/>
      <c r="E2049" s="32"/>
      <c r="F2049" s="32"/>
      <c r="G2049" s="32"/>
      <c r="H2049" s="32"/>
      <c r="I2049" s="32"/>
      <c r="J2049" s="32"/>
      <c r="K2049" s="32"/>
      <c r="L2049" s="32"/>
      <c r="M2049" s="33"/>
      <c r="N2049" s="17"/>
      <c r="O2049" s="1"/>
      <c r="P2049" s="19"/>
    </row>
    <row r="2050" spans="1:16" ht="9.75" customHeight="1">
      <c r="A2050" s="20"/>
      <c r="B2050" s="21" t="s">
        <v>45</v>
      </c>
      <c r="C2050" s="21">
        <f t="shared" ref="C2050:M2050" si="437">SUM(C2034:C2049)</f>
        <v>252</v>
      </c>
      <c r="D2050" s="22">
        <f t="shared" si="437"/>
        <v>42</v>
      </c>
      <c r="E2050" s="23">
        <f t="shared" si="437"/>
        <v>32</v>
      </c>
      <c r="F2050" s="23">
        <f t="shared" si="437"/>
        <v>28</v>
      </c>
      <c r="G2050" s="23">
        <f t="shared" si="437"/>
        <v>10</v>
      </c>
      <c r="H2050" s="23">
        <f t="shared" si="437"/>
        <v>11</v>
      </c>
      <c r="I2050" s="23">
        <f t="shared" si="437"/>
        <v>12</v>
      </c>
      <c r="J2050" s="23">
        <f t="shared" si="437"/>
        <v>19</v>
      </c>
      <c r="K2050" s="23">
        <f t="shared" si="437"/>
        <v>29</v>
      </c>
      <c r="L2050" s="23">
        <f t="shared" si="437"/>
        <v>74</v>
      </c>
      <c r="M2050" s="24">
        <f t="shared" si="437"/>
        <v>98</v>
      </c>
      <c r="N2050" s="22">
        <f t="shared" ref="N2050:N2052" si="438">MIN(D2050:M2050)</f>
        <v>10</v>
      </c>
      <c r="O2050" s="23">
        <f t="shared" ref="O2050:O2052" si="439">C2050-N2050</f>
        <v>242</v>
      </c>
      <c r="P2050" s="25">
        <f t="shared" ref="P2050:P2052" si="440">O2050/C2050</f>
        <v>0.96031746031746035</v>
      </c>
    </row>
    <row r="2051" spans="1:16" ht="9.75" customHeight="1">
      <c r="A2051" s="86" t="s">
        <v>324</v>
      </c>
      <c r="B2051" s="15" t="s">
        <v>29</v>
      </c>
      <c r="C2051" s="86">
        <v>156</v>
      </c>
      <c r="D2051" s="69">
        <v>100</v>
      </c>
      <c r="E2051" s="70">
        <v>0</v>
      </c>
      <c r="F2051" s="70">
        <v>0</v>
      </c>
      <c r="G2051" s="70">
        <v>0</v>
      </c>
      <c r="H2051" s="70">
        <v>4</v>
      </c>
      <c r="I2051" s="70">
        <v>3</v>
      </c>
      <c r="J2051" s="70">
        <v>14</v>
      </c>
      <c r="K2051" s="70">
        <v>23</v>
      </c>
      <c r="L2051" s="70">
        <v>50</v>
      </c>
      <c r="M2051" s="71">
        <v>82</v>
      </c>
      <c r="N2051" s="17">
        <f t="shared" si="438"/>
        <v>0</v>
      </c>
      <c r="O2051" s="1">
        <f t="shared" si="439"/>
        <v>156</v>
      </c>
      <c r="P2051" s="19">
        <f t="shared" si="440"/>
        <v>1</v>
      </c>
    </row>
    <row r="2052" spans="1:16" ht="9.75" customHeight="1">
      <c r="A2052" s="14"/>
      <c r="B2052" s="14" t="s">
        <v>31</v>
      </c>
      <c r="C2052" s="30">
        <v>89</v>
      </c>
      <c r="D2052" s="31">
        <v>0</v>
      </c>
      <c r="E2052" s="32">
        <v>0</v>
      </c>
      <c r="F2052" s="32">
        <v>0</v>
      </c>
      <c r="G2052" s="32">
        <v>0</v>
      </c>
      <c r="H2052" s="32">
        <v>0</v>
      </c>
      <c r="I2052" s="32">
        <v>0</v>
      </c>
      <c r="J2052" s="32">
        <v>3</v>
      </c>
      <c r="K2052" s="32">
        <v>15</v>
      </c>
      <c r="L2052" s="1">
        <f>32+8</f>
        <v>40</v>
      </c>
      <c r="M2052" s="18">
        <f>44+17</f>
        <v>61</v>
      </c>
      <c r="N2052" s="17">
        <f t="shared" si="438"/>
        <v>0</v>
      </c>
      <c r="O2052" s="1">
        <f t="shared" si="439"/>
        <v>89</v>
      </c>
      <c r="P2052" s="19">
        <f t="shared" si="440"/>
        <v>1</v>
      </c>
    </row>
    <row r="2053" spans="1:16" ht="9.75" customHeight="1">
      <c r="A2053" s="14"/>
      <c r="B2053" s="14" t="s">
        <v>34</v>
      </c>
      <c r="C2053" s="14"/>
      <c r="D2053" s="17"/>
      <c r="E2053" s="1"/>
      <c r="F2053" s="1"/>
      <c r="G2053" s="1"/>
      <c r="H2053" s="1"/>
      <c r="I2053" s="1"/>
      <c r="J2053" s="1"/>
      <c r="K2053" s="1"/>
      <c r="L2053" s="1"/>
      <c r="M2053" s="18"/>
      <c r="N2053" s="17"/>
      <c r="O2053" s="1"/>
      <c r="P2053" s="19"/>
    </row>
    <row r="2054" spans="1:16" ht="9.75" customHeight="1">
      <c r="A2054" s="14"/>
      <c r="B2054" s="14" t="s">
        <v>58</v>
      </c>
      <c r="C2054" s="14"/>
      <c r="D2054" s="17"/>
      <c r="E2054" s="1"/>
      <c r="F2054" s="1"/>
      <c r="G2054" s="1"/>
      <c r="H2054" s="1"/>
      <c r="I2054" s="1"/>
      <c r="J2054" s="1"/>
      <c r="K2054" s="1"/>
      <c r="L2054" s="1"/>
      <c r="M2054" s="18"/>
      <c r="N2054" s="17"/>
      <c r="O2054" s="1"/>
      <c r="P2054" s="19"/>
    </row>
    <row r="2055" spans="1:16" ht="9.75" customHeight="1">
      <c r="A2055" s="14"/>
      <c r="B2055" s="14" t="s">
        <v>58</v>
      </c>
      <c r="C2055" s="14"/>
      <c r="D2055" s="17"/>
      <c r="E2055" s="1"/>
      <c r="F2055" s="1"/>
      <c r="G2055" s="1"/>
      <c r="H2055" s="1"/>
      <c r="I2055" s="1"/>
      <c r="J2055" s="1"/>
      <c r="K2055" s="1"/>
      <c r="L2055" s="1"/>
      <c r="M2055" s="18"/>
      <c r="N2055" s="17"/>
      <c r="O2055" s="1"/>
      <c r="P2055" s="19"/>
    </row>
    <row r="2056" spans="1:16" ht="9.75" customHeight="1">
      <c r="A2056" s="14"/>
      <c r="B2056" s="14" t="s">
        <v>39</v>
      </c>
      <c r="C2056" s="14"/>
      <c r="D2056" s="17"/>
      <c r="E2056" s="1"/>
      <c r="F2056" s="1"/>
      <c r="G2056" s="1"/>
      <c r="H2056" s="1"/>
      <c r="I2056" s="1"/>
      <c r="J2056" s="1"/>
      <c r="K2056" s="1"/>
      <c r="L2056" s="1"/>
      <c r="M2056" s="18"/>
      <c r="N2056" s="17"/>
      <c r="O2056" s="1"/>
      <c r="P2056" s="19"/>
    </row>
    <row r="2057" spans="1:16" ht="9.75" customHeight="1">
      <c r="A2057" s="14"/>
      <c r="B2057" s="30" t="s">
        <v>60</v>
      </c>
      <c r="C2057" s="30">
        <v>8</v>
      </c>
      <c r="D2057" s="31">
        <v>7</v>
      </c>
      <c r="E2057" s="32">
        <v>5</v>
      </c>
      <c r="F2057" s="32">
        <v>3</v>
      </c>
      <c r="G2057" s="32">
        <v>2</v>
      </c>
      <c r="H2057" s="32">
        <v>4</v>
      </c>
      <c r="I2057" s="32">
        <v>6</v>
      </c>
      <c r="J2057" s="32">
        <v>6</v>
      </c>
      <c r="K2057" s="32">
        <v>6</v>
      </c>
      <c r="L2057" s="32">
        <v>5</v>
      </c>
      <c r="M2057" s="33">
        <v>7</v>
      </c>
      <c r="N2057" s="17">
        <f>MIN(D2057:M2057)</f>
        <v>2</v>
      </c>
      <c r="O2057" s="1">
        <f>C2057-N2057</f>
        <v>6</v>
      </c>
      <c r="P2057" s="19">
        <f>O2057/C2057</f>
        <v>0.75</v>
      </c>
    </row>
    <row r="2058" spans="1:16" ht="9.75" customHeight="1">
      <c r="A2058" s="14"/>
      <c r="B2058" s="14" t="s">
        <v>61</v>
      </c>
      <c r="C2058" s="14"/>
      <c r="D2058" s="17"/>
      <c r="E2058" s="1"/>
      <c r="F2058" s="1"/>
      <c r="G2058" s="1"/>
      <c r="H2058" s="1"/>
      <c r="I2058" s="1"/>
      <c r="J2058" s="1"/>
      <c r="K2058" s="1"/>
      <c r="L2058" s="1"/>
      <c r="M2058" s="18"/>
      <c r="N2058" s="17"/>
      <c r="O2058" s="1"/>
      <c r="P2058" s="19"/>
    </row>
    <row r="2059" spans="1:16" ht="9.75" customHeight="1">
      <c r="A2059" s="14"/>
      <c r="B2059" s="14" t="s">
        <v>61</v>
      </c>
      <c r="C2059" s="14"/>
      <c r="D2059" s="17"/>
      <c r="E2059" s="1"/>
      <c r="F2059" s="1"/>
      <c r="G2059" s="1"/>
      <c r="H2059" s="1"/>
      <c r="I2059" s="1"/>
      <c r="J2059" s="1"/>
      <c r="K2059" s="1"/>
      <c r="L2059" s="1"/>
      <c r="M2059" s="18"/>
      <c r="N2059" s="17"/>
      <c r="O2059" s="1"/>
      <c r="P2059" s="19"/>
    </row>
    <row r="2060" spans="1:16" ht="9.75" customHeight="1">
      <c r="A2060" s="14"/>
      <c r="B2060" s="14" t="s">
        <v>61</v>
      </c>
      <c r="C2060" s="14"/>
      <c r="D2060" s="17"/>
      <c r="E2060" s="1"/>
      <c r="F2060" s="1"/>
      <c r="G2060" s="1"/>
      <c r="H2060" s="1"/>
      <c r="I2060" s="1"/>
      <c r="J2060" s="1"/>
      <c r="K2060" s="1"/>
      <c r="L2060" s="1"/>
      <c r="M2060" s="18"/>
      <c r="N2060" s="17"/>
      <c r="O2060" s="1"/>
      <c r="P2060" s="19"/>
    </row>
    <row r="2061" spans="1:16" ht="9.75" customHeight="1">
      <c r="A2061" s="14"/>
      <c r="B2061" s="14" t="s">
        <v>61</v>
      </c>
      <c r="C2061" s="14"/>
      <c r="D2061" s="17"/>
      <c r="E2061" s="1"/>
      <c r="F2061" s="1"/>
      <c r="G2061" s="1"/>
      <c r="H2061" s="1"/>
      <c r="I2061" s="1"/>
      <c r="J2061" s="1"/>
      <c r="K2061" s="1"/>
      <c r="L2061" s="1"/>
      <c r="M2061" s="18"/>
      <c r="N2061" s="17"/>
      <c r="O2061" s="1"/>
      <c r="P2061" s="19"/>
    </row>
    <row r="2062" spans="1:16" ht="9.75" customHeight="1">
      <c r="A2062" s="14"/>
      <c r="B2062" s="14" t="s">
        <v>61</v>
      </c>
      <c r="C2062" s="14"/>
      <c r="D2062" s="17"/>
      <c r="E2062" s="1"/>
      <c r="F2062" s="1"/>
      <c r="G2062" s="1"/>
      <c r="H2062" s="1"/>
      <c r="I2062" s="1"/>
      <c r="J2062" s="1"/>
      <c r="K2062" s="1"/>
      <c r="L2062" s="1"/>
      <c r="M2062" s="18"/>
      <c r="N2062" s="17"/>
      <c r="O2062" s="1"/>
      <c r="P2062" s="19"/>
    </row>
    <row r="2063" spans="1:16" ht="9.75" customHeight="1">
      <c r="A2063" s="14"/>
      <c r="B2063" s="14" t="s">
        <v>41</v>
      </c>
      <c r="C2063" s="30">
        <v>6</v>
      </c>
      <c r="D2063" s="31">
        <v>4</v>
      </c>
      <c r="E2063" s="32">
        <v>4</v>
      </c>
      <c r="F2063" s="32">
        <v>3</v>
      </c>
      <c r="G2063" s="32">
        <v>5</v>
      </c>
      <c r="H2063" s="32">
        <v>2</v>
      </c>
      <c r="I2063" s="32">
        <v>3</v>
      </c>
      <c r="J2063" s="32">
        <v>2</v>
      </c>
      <c r="K2063" s="32">
        <v>1</v>
      </c>
      <c r="L2063" s="32">
        <v>4</v>
      </c>
      <c r="M2063" s="33">
        <v>5</v>
      </c>
      <c r="N2063" s="17">
        <f t="shared" ref="N2063:N2064" si="441">MIN(D2063:M2063)</f>
        <v>1</v>
      </c>
      <c r="O2063" s="1">
        <f t="shared" ref="O2063:O2064" si="442">C2063-N2063</f>
        <v>5</v>
      </c>
      <c r="P2063" s="19">
        <f t="shared" ref="P2063:P2064" si="443">O2063/C2063</f>
        <v>0.83333333333333337</v>
      </c>
    </row>
    <row r="2064" spans="1:16" ht="9.75" customHeight="1">
      <c r="A2064" s="14"/>
      <c r="B2064" s="14" t="s">
        <v>42</v>
      </c>
      <c r="C2064" s="30">
        <v>2</v>
      </c>
      <c r="D2064" s="31">
        <v>2</v>
      </c>
      <c r="E2064" s="32">
        <v>2</v>
      </c>
      <c r="F2064" s="32">
        <v>2</v>
      </c>
      <c r="G2064" s="32">
        <v>2</v>
      </c>
      <c r="H2064" s="32">
        <v>2</v>
      </c>
      <c r="I2064" s="32">
        <v>1</v>
      </c>
      <c r="J2064" s="32">
        <v>2</v>
      </c>
      <c r="K2064" s="32">
        <v>2</v>
      </c>
      <c r="L2064" s="32">
        <v>2</v>
      </c>
      <c r="M2064" s="33">
        <v>2</v>
      </c>
      <c r="N2064" s="17">
        <f t="shared" si="441"/>
        <v>1</v>
      </c>
      <c r="O2064" s="1">
        <f t="shared" si="442"/>
        <v>1</v>
      </c>
      <c r="P2064" s="19">
        <f t="shared" si="443"/>
        <v>0.5</v>
      </c>
    </row>
    <row r="2065" spans="1:16" ht="9.75" customHeight="1">
      <c r="A2065" s="14"/>
      <c r="B2065" s="14" t="s">
        <v>43</v>
      </c>
      <c r="C2065" s="30"/>
      <c r="D2065" s="31"/>
      <c r="E2065" s="32"/>
      <c r="F2065" s="32"/>
      <c r="G2065" s="32"/>
      <c r="H2065" s="32"/>
      <c r="I2065" s="32"/>
      <c r="J2065" s="32"/>
      <c r="K2065" s="32"/>
      <c r="L2065" s="32"/>
      <c r="M2065" s="33"/>
      <c r="N2065" s="17"/>
      <c r="O2065" s="1"/>
      <c r="P2065" s="19"/>
    </row>
    <row r="2066" spans="1:16" ht="9.75" customHeight="1">
      <c r="A2066" s="14"/>
      <c r="B2066" s="14" t="s">
        <v>44</v>
      </c>
      <c r="C2066" s="14"/>
      <c r="D2066" s="17"/>
      <c r="E2066" s="1"/>
      <c r="F2066" s="1"/>
      <c r="G2066" s="1"/>
      <c r="H2066" s="1"/>
      <c r="I2066" s="1"/>
      <c r="J2066" s="1"/>
      <c r="K2066" s="1"/>
      <c r="L2066" s="1"/>
      <c r="M2066" s="18"/>
      <c r="N2066" s="17"/>
      <c r="O2066" s="1"/>
      <c r="P2066" s="19"/>
    </row>
    <row r="2067" spans="1:16" ht="9.75" customHeight="1">
      <c r="A2067" s="20"/>
      <c r="B2067" s="21" t="s">
        <v>45</v>
      </c>
      <c r="C2067" s="21">
        <f t="shared" ref="C2067:M2067" si="444">SUM(C2051:C2066)</f>
        <v>261</v>
      </c>
      <c r="D2067" s="22">
        <f t="shared" si="444"/>
        <v>113</v>
      </c>
      <c r="E2067" s="23">
        <f t="shared" si="444"/>
        <v>11</v>
      </c>
      <c r="F2067" s="23">
        <f t="shared" si="444"/>
        <v>8</v>
      </c>
      <c r="G2067" s="23">
        <f t="shared" si="444"/>
        <v>9</v>
      </c>
      <c r="H2067" s="23">
        <f t="shared" si="444"/>
        <v>12</v>
      </c>
      <c r="I2067" s="23">
        <f t="shared" si="444"/>
        <v>13</v>
      </c>
      <c r="J2067" s="23">
        <f t="shared" si="444"/>
        <v>27</v>
      </c>
      <c r="K2067" s="23">
        <f t="shared" si="444"/>
        <v>47</v>
      </c>
      <c r="L2067" s="23">
        <f t="shared" si="444"/>
        <v>101</v>
      </c>
      <c r="M2067" s="24">
        <f t="shared" si="444"/>
        <v>157</v>
      </c>
      <c r="N2067" s="22">
        <f>MIN(D2067:M2067)</f>
        <v>8</v>
      </c>
      <c r="O2067" s="23">
        <f>C2067-N2067</f>
        <v>253</v>
      </c>
      <c r="P2067" s="25">
        <f>O2067/C2067</f>
        <v>0.96934865900383138</v>
      </c>
    </row>
    <row r="2068" spans="1:16" ht="9.75" customHeight="1">
      <c r="A2068" s="86" t="s">
        <v>329</v>
      </c>
      <c r="B2068" s="15" t="s">
        <v>29</v>
      </c>
      <c r="C2068" s="15"/>
      <c r="D2068" s="69"/>
      <c r="E2068" s="70"/>
      <c r="F2068" s="70"/>
      <c r="G2068" s="70"/>
      <c r="H2068" s="70"/>
      <c r="I2068" s="70"/>
      <c r="J2068" s="70"/>
      <c r="K2068" s="70"/>
      <c r="L2068" s="70"/>
      <c r="M2068" s="71"/>
      <c r="N2068" s="16"/>
      <c r="O2068" s="27"/>
      <c r="P2068" s="29"/>
    </row>
    <row r="2069" spans="1:16" ht="9.75" customHeight="1">
      <c r="A2069" s="14"/>
      <c r="B2069" s="14" t="s">
        <v>31</v>
      </c>
      <c r="C2069" s="30">
        <v>253</v>
      </c>
      <c r="D2069" s="31">
        <v>91</v>
      </c>
      <c r="E2069" s="32">
        <v>0</v>
      </c>
      <c r="F2069" s="32">
        <v>0</v>
      </c>
      <c r="G2069" s="32">
        <v>0</v>
      </c>
      <c r="H2069" s="32">
        <v>3</v>
      </c>
      <c r="I2069" s="32">
        <v>8</v>
      </c>
      <c r="J2069" s="32">
        <v>19</v>
      </c>
      <c r="K2069" s="32">
        <v>45</v>
      </c>
      <c r="L2069" s="32">
        <v>85</v>
      </c>
      <c r="M2069" s="33">
        <v>169</v>
      </c>
      <c r="N2069" s="17">
        <f>MIN(D2069:M2069)</f>
        <v>0</v>
      </c>
      <c r="O2069" s="1">
        <f>C2069-N2069</f>
        <v>253</v>
      </c>
      <c r="P2069" s="19">
        <f>O2069/C2069</f>
        <v>1</v>
      </c>
    </row>
    <row r="2070" spans="1:16" ht="9.75" customHeight="1">
      <c r="A2070" s="14"/>
      <c r="B2070" s="14" t="s">
        <v>34</v>
      </c>
      <c r="C2070" s="14"/>
      <c r="D2070" s="17"/>
      <c r="E2070" s="1"/>
      <c r="F2070" s="1"/>
      <c r="G2070" s="1"/>
      <c r="H2070" s="1"/>
      <c r="I2070" s="1"/>
      <c r="J2070" s="1"/>
      <c r="K2070" s="1"/>
      <c r="L2070" s="1"/>
      <c r="M2070" s="18"/>
      <c r="N2070" s="17"/>
      <c r="O2070" s="1"/>
      <c r="P2070" s="19"/>
    </row>
    <row r="2071" spans="1:16" ht="9.75" customHeight="1">
      <c r="A2071" s="14"/>
      <c r="B2071" s="14" t="s">
        <v>58</v>
      </c>
      <c r="C2071" s="14"/>
      <c r="D2071" s="17"/>
      <c r="E2071" s="1"/>
      <c r="F2071" s="1"/>
      <c r="G2071" s="1"/>
      <c r="H2071" s="1"/>
      <c r="I2071" s="1"/>
      <c r="J2071" s="1"/>
      <c r="K2071" s="1"/>
      <c r="L2071" s="1"/>
      <c r="M2071" s="18"/>
      <c r="N2071" s="17"/>
      <c r="O2071" s="1"/>
      <c r="P2071" s="19"/>
    </row>
    <row r="2072" spans="1:16" ht="9.75" customHeight="1">
      <c r="A2072" s="14"/>
      <c r="B2072" s="14" t="s">
        <v>58</v>
      </c>
      <c r="C2072" s="14"/>
      <c r="D2072" s="17"/>
      <c r="E2072" s="1"/>
      <c r="F2072" s="1"/>
      <c r="G2072" s="1"/>
      <c r="H2072" s="1"/>
      <c r="I2072" s="1"/>
      <c r="J2072" s="1"/>
      <c r="K2072" s="1"/>
      <c r="L2072" s="1"/>
      <c r="M2072" s="18"/>
      <c r="N2072" s="17"/>
      <c r="O2072" s="1"/>
      <c r="P2072" s="19"/>
    </row>
    <row r="2073" spans="1:16" ht="9.75" customHeight="1">
      <c r="A2073" s="14"/>
      <c r="B2073" s="14" t="s">
        <v>39</v>
      </c>
      <c r="C2073" s="14"/>
      <c r="D2073" s="17"/>
      <c r="E2073" s="1"/>
      <c r="F2073" s="1"/>
      <c r="G2073" s="1"/>
      <c r="H2073" s="1"/>
      <c r="I2073" s="1"/>
      <c r="J2073" s="1"/>
      <c r="K2073" s="1"/>
      <c r="L2073" s="1"/>
      <c r="M2073" s="18"/>
      <c r="N2073" s="17"/>
      <c r="O2073" s="1"/>
      <c r="P2073" s="19"/>
    </row>
    <row r="2074" spans="1:16" ht="9.75" customHeight="1">
      <c r="A2074" s="14"/>
      <c r="B2074" s="30" t="s">
        <v>60</v>
      </c>
      <c r="C2074" s="30">
        <v>6</v>
      </c>
      <c r="D2074" s="31">
        <v>5</v>
      </c>
      <c r="E2074" s="32">
        <v>1</v>
      </c>
      <c r="F2074" s="32">
        <v>2</v>
      </c>
      <c r="G2074" s="32">
        <v>1</v>
      </c>
      <c r="H2074" s="32">
        <v>2</v>
      </c>
      <c r="I2074" s="32">
        <v>3</v>
      </c>
      <c r="J2074" s="32">
        <v>1</v>
      </c>
      <c r="K2074" s="32">
        <v>1</v>
      </c>
      <c r="L2074" s="32">
        <v>3</v>
      </c>
      <c r="M2074" s="33">
        <v>6</v>
      </c>
      <c r="N2074" s="17">
        <f>MIN(D2074:M2074)</f>
        <v>1</v>
      </c>
      <c r="O2074" s="1">
        <f>C2074-N2074</f>
        <v>5</v>
      </c>
      <c r="P2074" s="19">
        <f>O2074/C2074</f>
        <v>0.83333333333333337</v>
      </c>
    </row>
    <row r="2075" spans="1:16" ht="9.75" customHeight="1">
      <c r="A2075" s="14"/>
      <c r="B2075" s="14" t="s">
        <v>61</v>
      </c>
      <c r="C2075" s="14"/>
      <c r="D2075" s="31"/>
      <c r="E2075" s="32"/>
      <c r="F2075" s="32"/>
      <c r="G2075" s="32"/>
      <c r="H2075" s="32"/>
      <c r="I2075" s="32"/>
      <c r="J2075" s="32"/>
      <c r="K2075" s="32"/>
      <c r="L2075" s="32"/>
      <c r="M2075" s="33"/>
      <c r="N2075" s="17"/>
      <c r="O2075" s="1"/>
      <c r="P2075" s="19"/>
    </row>
    <row r="2076" spans="1:16" ht="9.75" customHeight="1">
      <c r="A2076" s="14"/>
      <c r="B2076" s="14" t="s">
        <v>61</v>
      </c>
      <c r="C2076" s="14"/>
      <c r="D2076" s="17"/>
      <c r="E2076" s="1"/>
      <c r="F2076" s="1"/>
      <c r="G2076" s="1"/>
      <c r="H2076" s="1"/>
      <c r="I2076" s="1"/>
      <c r="J2076" s="1"/>
      <c r="K2076" s="1"/>
      <c r="L2076" s="1"/>
      <c r="M2076" s="18"/>
      <c r="N2076" s="17"/>
      <c r="O2076" s="1"/>
      <c r="P2076" s="19"/>
    </row>
    <row r="2077" spans="1:16" ht="9.75" customHeight="1">
      <c r="A2077" s="14"/>
      <c r="B2077" s="14" t="s">
        <v>61</v>
      </c>
      <c r="C2077" s="14"/>
      <c r="D2077" s="17"/>
      <c r="E2077" s="1"/>
      <c r="F2077" s="1"/>
      <c r="G2077" s="1"/>
      <c r="H2077" s="1"/>
      <c r="I2077" s="1"/>
      <c r="J2077" s="1"/>
      <c r="K2077" s="1"/>
      <c r="L2077" s="1"/>
      <c r="M2077" s="18"/>
      <c r="N2077" s="17"/>
      <c r="O2077" s="1"/>
      <c r="P2077" s="19"/>
    </row>
    <row r="2078" spans="1:16" ht="9.75" customHeight="1">
      <c r="A2078" s="14"/>
      <c r="B2078" s="14" t="s">
        <v>61</v>
      </c>
      <c r="C2078" s="14"/>
      <c r="D2078" s="17"/>
      <c r="E2078" s="1"/>
      <c r="F2078" s="1"/>
      <c r="G2078" s="1"/>
      <c r="H2078" s="1"/>
      <c r="I2078" s="1"/>
      <c r="J2078" s="1"/>
      <c r="K2078" s="1"/>
      <c r="L2078" s="1"/>
      <c r="M2078" s="18"/>
      <c r="N2078" s="17"/>
      <c r="O2078" s="1"/>
      <c r="P2078" s="19"/>
    </row>
    <row r="2079" spans="1:16" ht="9.75" customHeight="1">
      <c r="A2079" s="14"/>
      <c r="B2079" s="14" t="s">
        <v>61</v>
      </c>
      <c r="C2079" s="14"/>
      <c r="D2079" s="17"/>
      <c r="E2079" s="1"/>
      <c r="F2079" s="1"/>
      <c r="G2079" s="1"/>
      <c r="H2079" s="1"/>
      <c r="I2079" s="1"/>
      <c r="J2079" s="1"/>
      <c r="K2079" s="1"/>
      <c r="L2079" s="1"/>
      <c r="M2079" s="18"/>
      <c r="N2079" s="17"/>
      <c r="O2079" s="1"/>
      <c r="P2079" s="19"/>
    </row>
    <row r="2080" spans="1:16" ht="9.75" customHeight="1">
      <c r="A2080" s="14"/>
      <c r="B2080" s="14" t="s">
        <v>41</v>
      </c>
      <c r="C2080" s="30">
        <v>5</v>
      </c>
      <c r="D2080" s="31">
        <v>5</v>
      </c>
      <c r="E2080" s="32">
        <v>5</v>
      </c>
      <c r="F2080" s="32">
        <v>5</v>
      </c>
      <c r="G2080" s="32">
        <v>5</v>
      </c>
      <c r="H2080" s="32">
        <v>5</v>
      </c>
      <c r="I2080" s="32">
        <v>5</v>
      </c>
      <c r="J2080" s="32">
        <v>3</v>
      </c>
      <c r="K2080" s="32">
        <v>4</v>
      </c>
      <c r="L2080" s="32">
        <v>4</v>
      </c>
      <c r="M2080" s="33">
        <v>5</v>
      </c>
      <c r="N2080" s="17">
        <f t="shared" ref="N2080:N2081" si="445">MIN(D2080:M2080)</f>
        <v>3</v>
      </c>
      <c r="O2080" s="1">
        <f t="shared" ref="O2080:O2081" si="446">C2080-N2080</f>
        <v>2</v>
      </c>
      <c r="P2080" s="19">
        <f t="shared" ref="P2080:P2081" si="447">O2080/C2080</f>
        <v>0.4</v>
      </c>
    </row>
    <row r="2081" spans="1:16" ht="9.75" customHeight="1">
      <c r="A2081" s="14"/>
      <c r="B2081" s="14" t="s">
        <v>42</v>
      </c>
      <c r="C2081" s="30">
        <v>1</v>
      </c>
      <c r="D2081" s="31">
        <v>1</v>
      </c>
      <c r="E2081" s="32">
        <v>1</v>
      </c>
      <c r="F2081" s="32">
        <v>1</v>
      </c>
      <c r="G2081" s="32">
        <v>1</v>
      </c>
      <c r="H2081" s="32">
        <v>1</v>
      </c>
      <c r="I2081" s="32">
        <v>1</v>
      </c>
      <c r="J2081" s="32">
        <v>1</v>
      </c>
      <c r="K2081" s="32">
        <v>1</v>
      </c>
      <c r="L2081" s="32">
        <v>1</v>
      </c>
      <c r="M2081" s="33">
        <v>1</v>
      </c>
      <c r="N2081" s="17">
        <f t="shared" si="445"/>
        <v>1</v>
      </c>
      <c r="O2081" s="1">
        <f t="shared" si="446"/>
        <v>0</v>
      </c>
      <c r="P2081" s="19">
        <f t="shared" si="447"/>
        <v>0</v>
      </c>
    </row>
    <row r="2082" spans="1:16" ht="9.75" customHeight="1">
      <c r="A2082" s="14"/>
      <c r="B2082" s="14" t="s">
        <v>43</v>
      </c>
      <c r="C2082" s="14"/>
      <c r="D2082" s="17"/>
      <c r="E2082" s="1"/>
      <c r="F2082" s="1"/>
      <c r="G2082" s="1"/>
      <c r="H2082" s="1"/>
      <c r="I2082" s="1"/>
      <c r="J2082" s="1"/>
      <c r="K2082" s="1"/>
      <c r="L2082" s="1"/>
      <c r="M2082" s="18"/>
      <c r="N2082" s="17"/>
      <c r="O2082" s="1"/>
      <c r="P2082" s="19"/>
    </row>
    <row r="2083" spans="1:16" ht="9.75" customHeight="1">
      <c r="A2083" s="14"/>
      <c r="B2083" s="14" t="s">
        <v>44</v>
      </c>
      <c r="C2083" s="14"/>
      <c r="D2083" s="17"/>
      <c r="E2083" s="1"/>
      <c r="F2083" s="1"/>
      <c r="G2083" s="1"/>
      <c r="H2083" s="1"/>
      <c r="I2083" s="1"/>
      <c r="J2083" s="1"/>
      <c r="K2083" s="1"/>
      <c r="L2083" s="1"/>
      <c r="M2083" s="18"/>
      <c r="N2083" s="17"/>
      <c r="O2083" s="1"/>
      <c r="P2083" s="19"/>
    </row>
    <row r="2084" spans="1:16" ht="9.75" customHeight="1">
      <c r="A2084" s="20"/>
      <c r="B2084" s="21" t="s">
        <v>45</v>
      </c>
      <c r="C2084" s="158">
        <f>SUM(C2068:C2083)</f>
        <v>265</v>
      </c>
      <c r="D2084" s="22">
        <f t="shared" ref="D2084:M2084" si="448">SUM(D2068:D2083)</f>
        <v>102</v>
      </c>
      <c r="E2084" s="23">
        <f t="shared" si="448"/>
        <v>7</v>
      </c>
      <c r="F2084" s="23">
        <f t="shared" si="448"/>
        <v>8</v>
      </c>
      <c r="G2084" s="23">
        <f t="shared" si="448"/>
        <v>7</v>
      </c>
      <c r="H2084" s="23">
        <f t="shared" si="448"/>
        <v>11</v>
      </c>
      <c r="I2084" s="23">
        <f t="shared" si="448"/>
        <v>17</v>
      </c>
      <c r="J2084" s="23">
        <f t="shared" si="448"/>
        <v>24</v>
      </c>
      <c r="K2084" s="23">
        <f t="shared" si="448"/>
        <v>51</v>
      </c>
      <c r="L2084" s="23">
        <f t="shared" si="448"/>
        <v>93</v>
      </c>
      <c r="M2084" s="72">
        <f t="shared" si="448"/>
        <v>181</v>
      </c>
      <c r="N2084" s="22">
        <f>MIN(D2084:M2084)</f>
        <v>7</v>
      </c>
      <c r="O2084" s="23">
        <f>C2084-N2084</f>
        <v>258</v>
      </c>
      <c r="P2084" s="25">
        <f>O2084/C2084</f>
        <v>0.97358490566037736</v>
      </c>
    </row>
    <row r="2085" spans="1:16" ht="9.75" customHeight="1">
      <c r="A2085" s="15" t="s">
        <v>216</v>
      </c>
      <c r="B2085" s="15" t="s">
        <v>29</v>
      </c>
      <c r="C2085" s="15"/>
      <c r="D2085" s="16"/>
      <c r="E2085" s="27"/>
      <c r="F2085" s="27"/>
      <c r="G2085" s="27"/>
      <c r="H2085" s="27"/>
      <c r="I2085" s="27"/>
      <c r="J2085" s="27"/>
      <c r="K2085" s="27"/>
      <c r="L2085" s="27"/>
      <c r="M2085" s="28"/>
      <c r="N2085" s="16"/>
      <c r="O2085" s="27"/>
      <c r="P2085" s="29"/>
    </row>
    <row r="2086" spans="1:16" ht="9.75" customHeight="1">
      <c r="A2086" s="14"/>
      <c r="B2086" s="14" t="s">
        <v>31</v>
      </c>
      <c r="C2086" s="14">
        <v>63</v>
      </c>
      <c r="D2086" s="31">
        <v>63</v>
      </c>
      <c r="E2086" s="32">
        <v>58</v>
      </c>
      <c r="F2086" s="32">
        <v>1</v>
      </c>
      <c r="G2086" s="32">
        <v>0</v>
      </c>
      <c r="H2086" s="32">
        <v>0</v>
      </c>
      <c r="I2086" s="32">
        <v>0</v>
      </c>
      <c r="J2086" s="32">
        <v>0</v>
      </c>
      <c r="K2086" s="32">
        <v>2</v>
      </c>
      <c r="L2086" s="32">
        <v>0</v>
      </c>
      <c r="M2086" s="33">
        <v>1</v>
      </c>
      <c r="N2086" s="17">
        <f t="shared" ref="N2086:N2087" si="449">MIN(D2086:M2086)</f>
        <v>0</v>
      </c>
      <c r="O2086" s="1">
        <f t="shared" ref="O2086:O2087" si="450">C2086-N2086</f>
        <v>63</v>
      </c>
      <c r="P2086" s="19">
        <f t="shared" ref="P2086:P2087" si="451">O2086/C2086</f>
        <v>1</v>
      </c>
    </row>
    <row r="2087" spans="1:16" ht="9.75" customHeight="1">
      <c r="A2087" s="14"/>
      <c r="B2087" s="14" t="s">
        <v>34</v>
      </c>
      <c r="C2087" s="14">
        <v>257</v>
      </c>
      <c r="D2087" s="31">
        <v>189</v>
      </c>
      <c r="E2087" s="32">
        <v>152</v>
      </c>
      <c r="F2087" s="32">
        <v>2</v>
      </c>
      <c r="G2087" s="32">
        <v>0</v>
      </c>
      <c r="H2087" s="32">
        <v>0</v>
      </c>
      <c r="I2087" s="32">
        <v>0</v>
      </c>
      <c r="J2087" s="32">
        <v>0</v>
      </c>
      <c r="K2087" s="32">
        <v>0</v>
      </c>
      <c r="L2087" s="32">
        <v>0</v>
      </c>
      <c r="M2087" s="33">
        <v>0</v>
      </c>
      <c r="N2087" s="17">
        <f t="shared" si="449"/>
        <v>0</v>
      </c>
      <c r="O2087" s="1">
        <f t="shared" si="450"/>
        <v>257</v>
      </c>
      <c r="P2087" s="19">
        <f t="shared" si="451"/>
        <v>1</v>
      </c>
    </row>
    <row r="2088" spans="1:16" ht="9.75" customHeight="1">
      <c r="A2088" s="14"/>
      <c r="B2088" s="14" t="s">
        <v>58</v>
      </c>
      <c r="C2088" s="14"/>
      <c r="D2088" s="17"/>
      <c r="E2088" s="1"/>
      <c r="F2088" s="1"/>
      <c r="G2088" s="1"/>
      <c r="H2088" s="1"/>
      <c r="I2088" s="1"/>
      <c r="J2088" s="1"/>
      <c r="K2088" s="1"/>
      <c r="L2088" s="1"/>
      <c r="M2088" s="18"/>
      <c r="N2088" s="17"/>
      <c r="O2088" s="1"/>
      <c r="P2088" s="19"/>
    </row>
    <row r="2089" spans="1:16" ht="9.75" customHeight="1">
      <c r="A2089" s="14"/>
      <c r="B2089" s="14" t="s">
        <v>58</v>
      </c>
      <c r="C2089" s="14"/>
      <c r="D2089" s="17"/>
      <c r="E2089" s="1"/>
      <c r="F2089" s="1"/>
      <c r="G2089" s="1"/>
      <c r="H2089" s="1"/>
      <c r="I2089" s="1"/>
      <c r="J2089" s="1"/>
      <c r="K2089" s="1"/>
      <c r="L2089" s="1"/>
      <c r="M2089" s="18"/>
      <c r="N2089" s="17"/>
      <c r="O2089" s="1"/>
      <c r="P2089" s="19"/>
    </row>
    <row r="2090" spans="1:16" ht="9.75" customHeight="1">
      <c r="A2090" s="14"/>
      <c r="B2090" s="14" t="s">
        <v>39</v>
      </c>
      <c r="C2090" s="14"/>
      <c r="D2090" s="17"/>
      <c r="E2090" s="1"/>
      <c r="F2090" s="1"/>
      <c r="G2090" s="1"/>
      <c r="H2090" s="1"/>
      <c r="I2090" s="1"/>
      <c r="J2090" s="1"/>
      <c r="K2090" s="1"/>
      <c r="L2090" s="1"/>
      <c r="M2090" s="18"/>
      <c r="N2090" s="17"/>
      <c r="O2090" s="1"/>
      <c r="P2090" s="19"/>
    </row>
    <row r="2091" spans="1:16" ht="9.75" customHeight="1">
      <c r="A2091" s="14"/>
      <c r="B2091" s="14" t="s">
        <v>61</v>
      </c>
      <c r="C2091" s="14"/>
      <c r="D2091" s="17"/>
      <c r="E2091" s="1"/>
      <c r="F2091" s="1"/>
      <c r="G2091" s="1"/>
      <c r="H2091" s="1"/>
      <c r="I2091" s="1"/>
      <c r="J2091" s="1"/>
      <c r="K2091" s="1"/>
      <c r="L2091" s="1"/>
      <c r="M2091" s="18"/>
      <c r="N2091" s="17"/>
      <c r="O2091" s="1"/>
      <c r="P2091" s="19"/>
    </row>
    <row r="2092" spans="1:16" ht="9.75" customHeight="1">
      <c r="A2092" s="14"/>
      <c r="B2092" s="14" t="s">
        <v>61</v>
      </c>
      <c r="C2092" s="14"/>
      <c r="D2092" s="17"/>
      <c r="E2092" s="1"/>
      <c r="F2092" s="1"/>
      <c r="G2092" s="1"/>
      <c r="H2092" s="1"/>
      <c r="I2092" s="1"/>
      <c r="J2092" s="1"/>
      <c r="K2092" s="1"/>
      <c r="L2092" s="1"/>
      <c r="M2092" s="18"/>
      <c r="N2092" s="17"/>
      <c r="O2092" s="1"/>
      <c r="P2092" s="19"/>
    </row>
    <row r="2093" spans="1:16" ht="9.75" customHeight="1">
      <c r="A2093" s="14"/>
      <c r="B2093" s="14" t="s">
        <v>61</v>
      </c>
      <c r="C2093" s="14"/>
      <c r="D2093" s="17"/>
      <c r="E2093" s="1"/>
      <c r="F2093" s="1"/>
      <c r="G2093" s="1"/>
      <c r="H2093" s="1"/>
      <c r="I2093" s="1"/>
      <c r="J2093" s="1"/>
      <c r="K2093" s="1"/>
      <c r="L2093" s="1"/>
      <c r="M2093" s="18"/>
      <c r="N2093" s="17"/>
      <c r="O2093" s="1"/>
      <c r="P2093" s="19"/>
    </row>
    <row r="2094" spans="1:16" ht="9.75" customHeight="1">
      <c r="A2094" s="14"/>
      <c r="B2094" s="14" t="s">
        <v>61</v>
      </c>
      <c r="C2094" s="14"/>
      <c r="D2094" s="17"/>
      <c r="E2094" s="1"/>
      <c r="F2094" s="1"/>
      <c r="G2094" s="1"/>
      <c r="H2094" s="1"/>
      <c r="I2094" s="1"/>
      <c r="J2094" s="1"/>
      <c r="K2094" s="1"/>
      <c r="L2094" s="1"/>
      <c r="M2094" s="18"/>
      <c r="N2094" s="17"/>
      <c r="O2094" s="1"/>
      <c r="P2094" s="19"/>
    </row>
    <row r="2095" spans="1:16" ht="9.75" customHeight="1">
      <c r="A2095" s="14"/>
      <c r="B2095" s="14" t="s">
        <v>61</v>
      </c>
      <c r="C2095" s="14"/>
      <c r="D2095" s="17"/>
      <c r="E2095" s="1"/>
      <c r="F2095" s="1"/>
      <c r="G2095" s="1"/>
      <c r="H2095" s="1"/>
      <c r="I2095" s="1"/>
      <c r="J2095" s="1"/>
      <c r="K2095" s="1"/>
      <c r="L2095" s="1"/>
      <c r="M2095" s="18"/>
      <c r="N2095" s="17"/>
      <c r="O2095" s="1"/>
      <c r="P2095" s="19"/>
    </row>
    <row r="2096" spans="1:16" ht="9.75" customHeight="1">
      <c r="A2096" s="14"/>
      <c r="B2096" s="14" t="s">
        <v>61</v>
      </c>
      <c r="C2096" s="14"/>
      <c r="D2096" s="17"/>
      <c r="E2096" s="1"/>
      <c r="F2096" s="1"/>
      <c r="G2096" s="1"/>
      <c r="H2096" s="1"/>
      <c r="I2096" s="1"/>
      <c r="J2096" s="1"/>
      <c r="K2096" s="1"/>
      <c r="L2096" s="1"/>
      <c r="M2096" s="18"/>
      <c r="N2096" s="17"/>
      <c r="O2096" s="1"/>
      <c r="P2096" s="19"/>
    </row>
    <row r="2097" spans="1:16" ht="9.75" customHeight="1">
      <c r="A2097" s="14"/>
      <c r="B2097" s="14" t="s">
        <v>41</v>
      </c>
      <c r="C2097" s="14"/>
      <c r="D2097" s="17"/>
      <c r="E2097" s="1"/>
      <c r="F2097" s="1"/>
      <c r="G2097" s="1"/>
      <c r="H2097" s="1"/>
      <c r="I2097" s="1"/>
      <c r="J2097" s="1"/>
      <c r="K2097" s="1"/>
      <c r="L2097" s="1"/>
      <c r="M2097" s="18"/>
      <c r="N2097" s="17"/>
      <c r="O2097" s="1"/>
      <c r="P2097" s="19"/>
    </row>
    <row r="2098" spans="1:16" ht="9.75" customHeight="1">
      <c r="A2098" s="14"/>
      <c r="B2098" s="14" t="s">
        <v>42</v>
      </c>
      <c r="C2098" s="14"/>
      <c r="D2098" s="17"/>
      <c r="E2098" s="1"/>
      <c r="F2098" s="1"/>
      <c r="G2098" s="1"/>
      <c r="H2098" s="1"/>
      <c r="I2098" s="1"/>
      <c r="J2098" s="1"/>
      <c r="K2098" s="1"/>
      <c r="L2098" s="1"/>
      <c r="M2098" s="18"/>
      <c r="N2098" s="17"/>
      <c r="O2098" s="1"/>
      <c r="P2098" s="19"/>
    </row>
    <row r="2099" spans="1:16" ht="9.75" customHeight="1">
      <c r="A2099" s="14"/>
      <c r="B2099" s="14" t="s">
        <v>43</v>
      </c>
      <c r="C2099" s="14"/>
      <c r="D2099" s="17"/>
      <c r="E2099" s="1"/>
      <c r="F2099" s="1"/>
      <c r="G2099" s="1"/>
      <c r="H2099" s="1"/>
      <c r="I2099" s="1"/>
      <c r="J2099" s="1"/>
      <c r="K2099" s="1"/>
      <c r="L2099" s="1"/>
      <c r="M2099" s="18"/>
      <c r="N2099" s="17"/>
      <c r="O2099" s="1"/>
      <c r="P2099" s="19"/>
    </row>
    <row r="2100" spans="1:16" ht="9.75" customHeight="1">
      <c r="A2100" s="14"/>
      <c r="B2100" s="14" t="s">
        <v>44</v>
      </c>
      <c r="C2100" s="14"/>
      <c r="D2100" s="17"/>
      <c r="E2100" s="1"/>
      <c r="F2100" s="1"/>
      <c r="G2100" s="1"/>
      <c r="H2100" s="1"/>
      <c r="I2100" s="1"/>
      <c r="J2100" s="1"/>
      <c r="K2100" s="1"/>
      <c r="L2100" s="1"/>
      <c r="M2100" s="18"/>
      <c r="N2100" s="17"/>
      <c r="O2100" s="1"/>
      <c r="P2100" s="19"/>
    </row>
    <row r="2101" spans="1:16" ht="9.75" customHeight="1">
      <c r="A2101" s="20"/>
      <c r="B2101" s="21" t="s">
        <v>45</v>
      </c>
      <c r="C2101" s="21">
        <f t="shared" ref="C2101:M2101" si="452">SUM(C2085:C2100)</f>
        <v>320</v>
      </c>
      <c r="D2101" s="22">
        <f t="shared" si="452"/>
        <v>252</v>
      </c>
      <c r="E2101" s="23">
        <f t="shared" si="452"/>
        <v>210</v>
      </c>
      <c r="F2101" s="23">
        <f t="shared" si="452"/>
        <v>3</v>
      </c>
      <c r="G2101" s="23">
        <f t="shared" si="452"/>
        <v>0</v>
      </c>
      <c r="H2101" s="23">
        <f t="shared" si="452"/>
        <v>0</v>
      </c>
      <c r="I2101" s="23">
        <f t="shared" si="452"/>
        <v>0</v>
      </c>
      <c r="J2101" s="23">
        <f t="shared" si="452"/>
        <v>0</v>
      </c>
      <c r="K2101" s="23">
        <f t="shared" si="452"/>
        <v>2</v>
      </c>
      <c r="L2101" s="23">
        <f t="shared" si="452"/>
        <v>0</v>
      </c>
      <c r="M2101" s="24">
        <f t="shared" si="452"/>
        <v>1</v>
      </c>
      <c r="N2101" s="22">
        <f>MIN(D2101:M2101)</f>
        <v>0</v>
      </c>
      <c r="O2101" s="23">
        <f>C2101-N2101</f>
        <v>320</v>
      </c>
      <c r="P2101" s="25">
        <f>O2101/C2101</f>
        <v>1</v>
      </c>
    </row>
    <row r="2102" spans="1:16" ht="9.75" customHeight="1">
      <c r="A2102" s="15" t="s">
        <v>228</v>
      </c>
      <c r="B2102" s="15" t="s">
        <v>29</v>
      </c>
      <c r="C2102" s="14"/>
      <c r="D2102" s="17"/>
      <c r="E2102" s="1"/>
      <c r="F2102" s="1"/>
      <c r="G2102" s="1"/>
      <c r="H2102" s="1"/>
      <c r="I2102" s="1"/>
      <c r="J2102" s="1"/>
      <c r="K2102" s="1"/>
      <c r="L2102" s="1"/>
      <c r="M2102" s="18"/>
      <c r="N2102" s="17"/>
      <c r="O2102" s="1"/>
      <c r="P2102" s="19"/>
    </row>
    <row r="2103" spans="1:16" ht="9.75" customHeight="1">
      <c r="A2103" s="14"/>
      <c r="B2103" s="14" t="s">
        <v>31</v>
      </c>
      <c r="C2103" s="14">
        <v>323</v>
      </c>
      <c r="D2103" s="31">
        <v>230</v>
      </c>
      <c r="E2103" s="32">
        <v>210</v>
      </c>
      <c r="F2103" s="32">
        <v>85</v>
      </c>
      <c r="G2103" s="32">
        <v>18</v>
      </c>
      <c r="H2103" s="32">
        <v>23</v>
      </c>
      <c r="I2103" s="32">
        <v>25</v>
      </c>
      <c r="J2103" s="32">
        <v>28</v>
      </c>
      <c r="K2103" s="32">
        <v>27</v>
      </c>
      <c r="L2103" s="32">
        <v>30</v>
      </c>
      <c r="M2103" s="33">
        <v>32</v>
      </c>
      <c r="N2103" s="17">
        <f>MIN(D2103:M2103)</f>
        <v>18</v>
      </c>
      <c r="O2103" s="1">
        <f>C2103-N2103</f>
        <v>305</v>
      </c>
      <c r="P2103" s="19">
        <f>O2103/C2103</f>
        <v>0.94427244582043346</v>
      </c>
    </row>
    <row r="2104" spans="1:16" ht="9.75" customHeight="1">
      <c r="A2104" s="14"/>
      <c r="B2104" s="14" t="s">
        <v>34</v>
      </c>
      <c r="C2104" s="14"/>
      <c r="D2104" s="17"/>
      <c r="E2104" s="1"/>
      <c r="F2104" s="1"/>
      <c r="G2104" s="1"/>
      <c r="H2104" s="1"/>
      <c r="I2104" s="1"/>
      <c r="J2104" s="1"/>
      <c r="K2104" s="1"/>
      <c r="L2104" s="1"/>
      <c r="M2104" s="18"/>
      <c r="N2104" s="17"/>
      <c r="O2104" s="1"/>
      <c r="P2104" s="19"/>
    </row>
    <row r="2105" spans="1:16" ht="9.75" customHeight="1">
      <c r="A2105" s="14"/>
      <c r="B2105" s="14" t="s">
        <v>58</v>
      </c>
      <c r="C2105" s="14"/>
      <c r="D2105" s="17"/>
      <c r="E2105" s="1"/>
      <c r="F2105" s="1"/>
      <c r="G2105" s="1"/>
      <c r="H2105" s="1"/>
      <c r="I2105" s="1"/>
      <c r="J2105" s="1"/>
      <c r="K2105" s="1"/>
      <c r="L2105" s="1"/>
      <c r="M2105" s="18"/>
      <c r="N2105" s="17"/>
      <c r="O2105" s="1"/>
      <c r="P2105" s="19"/>
    </row>
    <row r="2106" spans="1:16" ht="9.75" customHeight="1">
      <c r="A2106" s="14"/>
      <c r="B2106" s="14" t="s">
        <v>58</v>
      </c>
      <c r="C2106" s="14"/>
      <c r="D2106" s="17"/>
      <c r="E2106" s="1"/>
      <c r="F2106" s="1"/>
      <c r="G2106" s="1"/>
      <c r="H2106" s="1"/>
      <c r="I2106" s="1"/>
      <c r="J2106" s="1"/>
      <c r="K2106" s="1"/>
      <c r="L2106" s="1"/>
      <c r="M2106" s="18"/>
      <c r="N2106" s="17"/>
      <c r="O2106" s="1"/>
      <c r="P2106" s="19"/>
    </row>
    <row r="2107" spans="1:16" ht="9.75" customHeight="1">
      <c r="A2107" s="14"/>
      <c r="B2107" s="14" t="s">
        <v>39</v>
      </c>
      <c r="C2107" s="14"/>
      <c r="D2107" s="17"/>
      <c r="E2107" s="1"/>
      <c r="F2107" s="1"/>
      <c r="G2107" s="1"/>
      <c r="H2107" s="1"/>
      <c r="I2107" s="1"/>
      <c r="J2107" s="1"/>
      <c r="K2107" s="1"/>
      <c r="L2107" s="1"/>
      <c r="M2107" s="18"/>
      <c r="N2107" s="17"/>
      <c r="O2107" s="1"/>
      <c r="P2107" s="19"/>
    </row>
    <row r="2108" spans="1:16" ht="9.75" customHeight="1">
      <c r="A2108" s="14"/>
      <c r="B2108" s="14" t="s">
        <v>591</v>
      </c>
      <c r="C2108" s="14">
        <v>2</v>
      </c>
      <c r="D2108" s="31">
        <v>2</v>
      </c>
      <c r="E2108" s="32">
        <v>2</v>
      </c>
      <c r="F2108" s="32">
        <v>0</v>
      </c>
      <c r="G2108" s="32">
        <v>2</v>
      </c>
      <c r="H2108" s="32">
        <v>2</v>
      </c>
      <c r="I2108" s="32">
        <v>2</v>
      </c>
      <c r="J2108" s="32">
        <v>2</v>
      </c>
      <c r="K2108" s="32">
        <v>2</v>
      </c>
      <c r="L2108" s="32">
        <v>2</v>
      </c>
      <c r="M2108" s="33">
        <v>2</v>
      </c>
      <c r="N2108" s="17">
        <f t="shared" ref="N2108:N2112" si="453">MIN(D2108:M2108)</f>
        <v>0</v>
      </c>
      <c r="O2108" s="1">
        <f t="shared" ref="O2108:O2112" si="454">C2108-N2108</f>
        <v>2</v>
      </c>
      <c r="P2108" s="19">
        <f t="shared" ref="P2108:P2112" si="455">O2108/C2108</f>
        <v>1</v>
      </c>
    </row>
    <row r="2109" spans="1:16" ht="9.75" customHeight="1">
      <c r="A2109" s="14"/>
      <c r="B2109" s="14" t="s">
        <v>60</v>
      </c>
      <c r="C2109" s="30">
        <v>4</v>
      </c>
      <c r="D2109" s="31">
        <v>4</v>
      </c>
      <c r="E2109" s="32">
        <v>3</v>
      </c>
      <c r="F2109" s="32">
        <v>4</v>
      </c>
      <c r="G2109" s="32">
        <v>4</v>
      </c>
      <c r="H2109" s="32">
        <v>4</v>
      </c>
      <c r="I2109" s="32">
        <v>4</v>
      </c>
      <c r="J2109" s="32">
        <v>2</v>
      </c>
      <c r="K2109" s="32">
        <v>2</v>
      </c>
      <c r="L2109" s="32">
        <v>4</v>
      </c>
      <c r="M2109" s="33">
        <v>4</v>
      </c>
      <c r="N2109" s="17">
        <f t="shared" si="453"/>
        <v>2</v>
      </c>
      <c r="O2109" s="1">
        <f t="shared" si="454"/>
        <v>2</v>
      </c>
      <c r="P2109" s="19">
        <f t="shared" si="455"/>
        <v>0.5</v>
      </c>
    </row>
    <row r="2110" spans="1:16" ht="9.75" customHeight="1">
      <c r="A2110" s="14"/>
      <c r="B2110" s="14" t="s">
        <v>592</v>
      </c>
      <c r="C2110" s="14">
        <v>17</v>
      </c>
      <c r="D2110" s="31">
        <v>9</v>
      </c>
      <c r="E2110" s="32">
        <v>11</v>
      </c>
      <c r="F2110" s="32">
        <v>9</v>
      </c>
      <c r="G2110" s="32">
        <v>8</v>
      </c>
      <c r="H2110" s="32">
        <v>9</v>
      </c>
      <c r="I2110" s="32">
        <v>9</v>
      </c>
      <c r="J2110" s="32">
        <v>11</v>
      </c>
      <c r="K2110" s="32">
        <v>9</v>
      </c>
      <c r="L2110" s="32">
        <v>10</v>
      </c>
      <c r="M2110" s="33">
        <v>12</v>
      </c>
      <c r="N2110" s="17">
        <f t="shared" si="453"/>
        <v>8</v>
      </c>
      <c r="O2110" s="1">
        <f t="shared" si="454"/>
        <v>9</v>
      </c>
      <c r="P2110" s="19">
        <f t="shared" si="455"/>
        <v>0.52941176470588236</v>
      </c>
    </row>
    <row r="2111" spans="1:16" ht="9.75" customHeight="1">
      <c r="A2111" s="14"/>
      <c r="B2111" s="14" t="s">
        <v>70</v>
      </c>
      <c r="C2111" s="14">
        <v>2</v>
      </c>
      <c r="D2111" s="31">
        <v>2</v>
      </c>
      <c r="E2111" s="32">
        <v>2</v>
      </c>
      <c r="F2111" s="32">
        <v>2</v>
      </c>
      <c r="G2111" s="32">
        <v>2</v>
      </c>
      <c r="H2111" s="32">
        <v>2</v>
      </c>
      <c r="I2111" s="32">
        <v>2</v>
      </c>
      <c r="J2111" s="32">
        <v>2</v>
      </c>
      <c r="K2111" s="32">
        <v>2</v>
      </c>
      <c r="L2111" s="32">
        <v>2</v>
      </c>
      <c r="M2111" s="33">
        <v>2</v>
      </c>
      <c r="N2111" s="17">
        <f t="shared" si="453"/>
        <v>2</v>
      </c>
      <c r="O2111" s="1">
        <f t="shared" si="454"/>
        <v>0</v>
      </c>
      <c r="P2111" s="19">
        <f t="shared" si="455"/>
        <v>0</v>
      </c>
    </row>
    <row r="2112" spans="1:16" ht="9.75" customHeight="1">
      <c r="A2112" s="14"/>
      <c r="B2112" s="14" t="s">
        <v>497</v>
      </c>
      <c r="C2112" s="30">
        <v>8</v>
      </c>
      <c r="D2112" s="31">
        <v>1</v>
      </c>
      <c r="E2112" s="32">
        <v>1</v>
      </c>
      <c r="F2112" s="32">
        <v>1</v>
      </c>
      <c r="G2112" s="32">
        <v>1</v>
      </c>
      <c r="H2112" s="32">
        <v>1</v>
      </c>
      <c r="I2112" s="32">
        <v>1</v>
      </c>
      <c r="J2112" s="32">
        <v>1</v>
      </c>
      <c r="K2112" s="32">
        <v>1</v>
      </c>
      <c r="L2112" s="32">
        <v>1</v>
      </c>
      <c r="M2112" s="33">
        <v>1</v>
      </c>
      <c r="N2112" s="17">
        <f t="shared" si="453"/>
        <v>1</v>
      </c>
      <c r="O2112" s="1">
        <f t="shared" si="454"/>
        <v>7</v>
      </c>
      <c r="P2112" s="19">
        <f t="shared" si="455"/>
        <v>0.875</v>
      </c>
    </row>
    <row r="2113" spans="1:16" ht="9.75" customHeight="1">
      <c r="A2113" s="14"/>
      <c r="B2113" s="14" t="s">
        <v>61</v>
      </c>
      <c r="C2113" s="14"/>
      <c r="D2113" s="17"/>
      <c r="E2113" s="1"/>
      <c r="F2113" s="1"/>
      <c r="G2113" s="1"/>
      <c r="H2113" s="1"/>
      <c r="I2113" s="1"/>
      <c r="J2113" s="1"/>
      <c r="K2113" s="1"/>
      <c r="L2113" s="1"/>
      <c r="M2113" s="18"/>
      <c r="N2113" s="17"/>
      <c r="O2113" s="1"/>
      <c r="P2113" s="19"/>
    </row>
    <row r="2114" spans="1:16" ht="9.75" customHeight="1">
      <c r="A2114" s="14"/>
      <c r="B2114" s="14" t="s">
        <v>41</v>
      </c>
      <c r="C2114" s="14">
        <v>12</v>
      </c>
      <c r="D2114" s="31">
        <v>11</v>
      </c>
      <c r="E2114" s="32">
        <v>8</v>
      </c>
      <c r="F2114" s="32">
        <v>4</v>
      </c>
      <c r="G2114" s="32">
        <v>4</v>
      </c>
      <c r="H2114" s="32">
        <v>5</v>
      </c>
      <c r="I2114" s="32">
        <v>6</v>
      </c>
      <c r="J2114" s="32">
        <v>8</v>
      </c>
      <c r="K2114" s="32">
        <v>9</v>
      </c>
      <c r="L2114" s="32">
        <v>9</v>
      </c>
      <c r="M2114" s="33">
        <v>10</v>
      </c>
      <c r="N2114" s="17">
        <f t="shared" ref="N2114:N2115" si="456">MIN(D2114:M2114)</f>
        <v>4</v>
      </c>
      <c r="O2114" s="1">
        <f t="shared" ref="O2114:O2115" si="457">C2114-N2114</f>
        <v>8</v>
      </c>
      <c r="P2114" s="19">
        <f t="shared" ref="P2114:P2115" si="458">O2114/C2114</f>
        <v>0.66666666666666663</v>
      </c>
    </row>
    <row r="2115" spans="1:16" ht="9.75" customHeight="1">
      <c r="A2115" s="14"/>
      <c r="B2115" s="14" t="s">
        <v>42</v>
      </c>
      <c r="C2115" s="14">
        <v>6</v>
      </c>
      <c r="D2115" s="31">
        <v>5</v>
      </c>
      <c r="E2115" s="32">
        <v>5</v>
      </c>
      <c r="F2115" s="32">
        <v>6</v>
      </c>
      <c r="G2115" s="32">
        <v>4</v>
      </c>
      <c r="H2115" s="32">
        <v>4</v>
      </c>
      <c r="I2115" s="32">
        <v>4</v>
      </c>
      <c r="J2115" s="32">
        <v>5</v>
      </c>
      <c r="K2115" s="32">
        <v>5</v>
      </c>
      <c r="L2115" s="32">
        <v>5</v>
      </c>
      <c r="M2115" s="33">
        <v>5</v>
      </c>
      <c r="N2115" s="17">
        <f t="shared" si="456"/>
        <v>4</v>
      </c>
      <c r="O2115" s="1">
        <f t="shared" si="457"/>
        <v>2</v>
      </c>
      <c r="P2115" s="19">
        <f t="shared" si="458"/>
        <v>0.33333333333333331</v>
      </c>
    </row>
    <row r="2116" spans="1:16" ht="9.75" customHeight="1">
      <c r="A2116" s="14"/>
      <c r="B2116" s="14" t="s">
        <v>43</v>
      </c>
      <c r="C2116" s="14"/>
      <c r="D2116" s="17"/>
      <c r="E2116" s="1"/>
      <c r="F2116" s="1"/>
      <c r="G2116" s="1"/>
      <c r="H2116" s="1"/>
      <c r="I2116" s="1"/>
      <c r="J2116" s="1"/>
      <c r="K2116" s="1"/>
      <c r="L2116" s="1"/>
      <c r="M2116" s="18"/>
      <c r="N2116" s="17"/>
      <c r="O2116" s="1"/>
      <c r="P2116" s="19"/>
    </row>
    <row r="2117" spans="1:16" ht="9.75" customHeight="1">
      <c r="A2117" s="14"/>
      <c r="B2117" s="14" t="s">
        <v>44</v>
      </c>
      <c r="C2117" s="14">
        <v>2</v>
      </c>
      <c r="D2117" s="31">
        <v>2</v>
      </c>
      <c r="E2117" s="32">
        <v>1</v>
      </c>
      <c r="F2117" s="32">
        <v>0</v>
      </c>
      <c r="G2117" s="32">
        <v>1</v>
      </c>
      <c r="H2117" s="32">
        <v>1</v>
      </c>
      <c r="I2117" s="32">
        <v>1</v>
      </c>
      <c r="J2117" s="32">
        <v>0</v>
      </c>
      <c r="K2117" s="32">
        <v>1</v>
      </c>
      <c r="L2117" s="32">
        <v>1</v>
      </c>
      <c r="M2117" s="33">
        <v>1</v>
      </c>
      <c r="N2117" s="17">
        <f t="shared" ref="N2117:N2118" si="459">MIN(D2117:M2117)</f>
        <v>0</v>
      </c>
      <c r="O2117" s="1">
        <f t="shared" ref="O2117:O2118" si="460">C2117-N2117</f>
        <v>2</v>
      </c>
      <c r="P2117" s="19">
        <f t="shared" ref="P2117:P2118" si="461">O2117/C2117</f>
        <v>1</v>
      </c>
    </row>
    <row r="2118" spans="1:16" ht="9.75" customHeight="1">
      <c r="A2118" s="20"/>
      <c r="B2118" s="21" t="s">
        <v>45</v>
      </c>
      <c r="C2118" s="21">
        <f t="shared" ref="C2118:M2118" si="462">SUM(C2102:C2117)</f>
        <v>376</v>
      </c>
      <c r="D2118" s="22">
        <f t="shared" si="462"/>
        <v>266</v>
      </c>
      <c r="E2118" s="23">
        <f t="shared" si="462"/>
        <v>243</v>
      </c>
      <c r="F2118" s="23">
        <f t="shared" si="462"/>
        <v>111</v>
      </c>
      <c r="G2118" s="23">
        <f t="shared" si="462"/>
        <v>44</v>
      </c>
      <c r="H2118" s="23">
        <f t="shared" si="462"/>
        <v>51</v>
      </c>
      <c r="I2118" s="23">
        <f t="shared" si="462"/>
        <v>54</v>
      </c>
      <c r="J2118" s="23">
        <f t="shared" si="462"/>
        <v>59</v>
      </c>
      <c r="K2118" s="23">
        <f t="shared" si="462"/>
        <v>58</v>
      </c>
      <c r="L2118" s="23">
        <f t="shared" si="462"/>
        <v>64</v>
      </c>
      <c r="M2118" s="24">
        <f t="shared" si="462"/>
        <v>69</v>
      </c>
      <c r="N2118" s="22">
        <f t="shared" si="459"/>
        <v>44</v>
      </c>
      <c r="O2118" s="23">
        <f t="shared" si="460"/>
        <v>332</v>
      </c>
      <c r="P2118" s="25">
        <f t="shared" si="461"/>
        <v>0.88297872340425532</v>
      </c>
    </row>
    <row r="2119" spans="1:16" ht="9.75" customHeight="1">
      <c r="A2119" s="15" t="s">
        <v>239</v>
      </c>
      <c r="B2119" s="15" t="s">
        <v>29</v>
      </c>
      <c r="C2119" s="15"/>
      <c r="D2119" s="16"/>
      <c r="E2119" s="27"/>
      <c r="F2119" s="27"/>
      <c r="G2119" s="27"/>
      <c r="H2119" s="27"/>
      <c r="I2119" s="27"/>
      <c r="J2119" s="27"/>
      <c r="K2119" s="27"/>
      <c r="L2119" s="27"/>
      <c r="M2119" s="28"/>
      <c r="N2119" s="16"/>
      <c r="O2119" s="27"/>
      <c r="P2119" s="29"/>
    </row>
    <row r="2120" spans="1:16" ht="9.75" customHeight="1">
      <c r="A2120" s="14"/>
      <c r="B2120" s="14" t="s">
        <v>31</v>
      </c>
      <c r="C2120" s="14">
        <v>40</v>
      </c>
      <c r="D2120" s="31">
        <v>40</v>
      </c>
      <c r="E2120" s="32">
        <v>40</v>
      </c>
      <c r="F2120" s="32">
        <v>35</v>
      </c>
      <c r="G2120" s="32">
        <v>12</v>
      </c>
      <c r="H2120" s="32">
        <v>10</v>
      </c>
      <c r="I2120" s="32">
        <v>5</v>
      </c>
      <c r="J2120" s="32">
        <v>6</v>
      </c>
      <c r="K2120" s="32">
        <v>7</v>
      </c>
      <c r="L2120" s="32">
        <v>7</v>
      </c>
      <c r="M2120" s="33">
        <v>10</v>
      </c>
      <c r="N2120" s="17">
        <f t="shared" ref="N2120:N2121" si="463">MIN(D2120:M2120)</f>
        <v>5</v>
      </c>
      <c r="O2120" s="1">
        <f t="shared" ref="O2120:O2121" si="464">C2120-N2120</f>
        <v>35</v>
      </c>
      <c r="P2120" s="19">
        <f t="shared" ref="P2120:P2121" si="465">O2120/C2120</f>
        <v>0.875</v>
      </c>
    </row>
    <row r="2121" spans="1:16" ht="9.75" customHeight="1">
      <c r="A2121" s="14"/>
      <c r="B2121" s="14" t="s">
        <v>34</v>
      </c>
      <c r="C2121" s="14">
        <v>578</v>
      </c>
      <c r="D2121" s="31">
        <v>519</v>
      </c>
      <c r="E2121" s="32">
        <v>408</v>
      </c>
      <c r="F2121" s="32">
        <v>233</v>
      </c>
      <c r="G2121" s="32">
        <v>146</v>
      </c>
      <c r="H2121" s="32">
        <v>90</v>
      </c>
      <c r="I2121" s="32">
        <v>73</v>
      </c>
      <c r="J2121" s="32">
        <v>81</v>
      </c>
      <c r="K2121" s="32">
        <v>92</v>
      </c>
      <c r="L2121" s="32">
        <v>111</v>
      </c>
      <c r="M2121" s="33">
        <v>127</v>
      </c>
      <c r="N2121" s="17">
        <f t="shared" si="463"/>
        <v>73</v>
      </c>
      <c r="O2121" s="1">
        <f t="shared" si="464"/>
        <v>505</v>
      </c>
      <c r="P2121" s="19">
        <f t="shared" si="465"/>
        <v>0.87370242214532867</v>
      </c>
    </row>
    <row r="2122" spans="1:16" ht="9.75" customHeight="1">
      <c r="A2122" s="14"/>
      <c r="B2122" s="14" t="s">
        <v>58</v>
      </c>
      <c r="C2122" s="14"/>
      <c r="D2122" s="17"/>
      <c r="E2122" s="1"/>
      <c r="F2122" s="1"/>
      <c r="G2122" s="1"/>
      <c r="H2122" s="1"/>
      <c r="I2122" s="1"/>
      <c r="J2122" s="1"/>
      <c r="K2122" s="1"/>
      <c r="L2122" s="1"/>
      <c r="M2122" s="18"/>
      <c r="N2122" s="17"/>
      <c r="O2122" s="1"/>
      <c r="P2122" s="19"/>
    </row>
    <row r="2123" spans="1:16" ht="9.75" customHeight="1">
      <c r="A2123" s="14"/>
      <c r="B2123" s="14" t="s">
        <v>58</v>
      </c>
      <c r="C2123" s="14"/>
      <c r="D2123" s="17"/>
      <c r="E2123" s="1"/>
      <c r="F2123" s="1"/>
      <c r="G2123" s="1"/>
      <c r="H2123" s="1"/>
      <c r="I2123" s="1"/>
      <c r="J2123" s="1"/>
      <c r="K2123" s="1"/>
      <c r="L2123" s="1"/>
      <c r="M2123" s="18"/>
      <c r="N2123" s="17"/>
      <c r="O2123" s="1"/>
      <c r="P2123" s="19"/>
    </row>
    <row r="2124" spans="1:16" ht="9.75" customHeight="1">
      <c r="A2124" s="14"/>
      <c r="B2124" s="14" t="s">
        <v>39</v>
      </c>
      <c r="C2124" s="14"/>
      <c r="D2124" s="17"/>
      <c r="E2124" s="1"/>
      <c r="F2124" s="1"/>
      <c r="G2124" s="1"/>
      <c r="H2124" s="1"/>
      <c r="I2124" s="1"/>
      <c r="J2124" s="1"/>
      <c r="K2124" s="1"/>
      <c r="L2124" s="1"/>
      <c r="M2124" s="18"/>
      <c r="N2124" s="17"/>
      <c r="O2124" s="1"/>
      <c r="P2124" s="19"/>
    </row>
    <row r="2125" spans="1:16" ht="9.75" customHeight="1">
      <c r="A2125" s="14"/>
      <c r="B2125" s="14" t="s">
        <v>61</v>
      </c>
      <c r="C2125" s="14"/>
      <c r="D2125" s="17"/>
      <c r="E2125" s="1"/>
      <c r="F2125" s="1"/>
      <c r="G2125" s="1"/>
      <c r="H2125" s="1"/>
      <c r="I2125" s="1"/>
      <c r="J2125" s="1"/>
      <c r="K2125" s="1"/>
      <c r="L2125" s="1"/>
      <c r="M2125" s="18"/>
      <c r="N2125" s="17"/>
      <c r="O2125" s="1"/>
      <c r="P2125" s="19"/>
    </row>
    <row r="2126" spans="1:16" ht="9.75" customHeight="1">
      <c r="A2126" s="14"/>
      <c r="B2126" s="14" t="s">
        <v>61</v>
      </c>
      <c r="C2126" s="14"/>
      <c r="D2126" s="17"/>
      <c r="E2126" s="1"/>
      <c r="F2126" s="1"/>
      <c r="G2126" s="1"/>
      <c r="H2126" s="1"/>
      <c r="I2126" s="1"/>
      <c r="J2126" s="1"/>
      <c r="K2126" s="1"/>
      <c r="L2126" s="1"/>
      <c r="M2126" s="18"/>
      <c r="N2126" s="17"/>
      <c r="O2126" s="1"/>
      <c r="P2126" s="19"/>
    </row>
    <row r="2127" spans="1:16" ht="9.75" customHeight="1">
      <c r="A2127" s="14"/>
      <c r="B2127" s="14" t="s">
        <v>61</v>
      </c>
      <c r="C2127" s="14"/>
      <c r="D2127" s="17"/>
      <c r="E2127" s="1"/>
      <c r="F2127" s="1"/>
      <c r="G2127" s="1"/>
      <c r="H2127" s="1"/>
      <c r="I2127" s="1"/>
      <c r="J2127" s="1"/>
      <c r="K2127" s="1"/>
      <c r="L2127" s="1"/>
      <c r="M2127" s="18"/>
      <c r="N2127" s="17"/>
      <c r="O2127" s="1"/>
      <c r="P2127" s="19"/>
    </row>
    <row r="2128" spans="1:16" ht="9.75" customHeight="1">
      <c r="A2128" s="14"/>
      <c r="B2128" s="14" t="s">
        <v>61</v>
      </c>
      <c r="C2128" s="14"/>
      <c r="D2128" s="17"/>
      <c r="E2128" s="1"/>
      <c r="F2128" s="1"/>
      <c r="G2128" s="1"/>
      <c r="H2128" s="1"/>
      <c r="I2128" s="1"/>
      <c r="J2128" s="1"/>
      <c r="K2128" s="1"/>
      <c r="L2128" s="1"/>
      <c r="M2128" s="18"/>
      <c r="N2128" s="17"/>
      <c r="O2128" s="1"/>
      <c r="P2128" s="19"/>
    </row>
    <row r="2129" spans="1:16" ht="9.75" customHeight="1">
      <c r="A2129" s="14"/>
      <c r="B2129" s="14" t="s">
        <v>61</v>
      </c>
      <c r="C2129" s="14"/>
      <c r="D2129" s="17"/>
      <c r="E2129" s="1"/>
      <c r="F2129" s="1"/>
      <c r="G2129" s="1"/>
      <c r="H2129" s="1"/>
      <c r="I2129" s="1"/>
      <c r="J2129" s="1"/>
      <c r="K2129" s="1"/>
      <c r="L2129" s="1"/>
      <c r="M2129" s="18"/>
      <c r="N2129" s="17"/>
      <c r="O2129" s="1"/>
      <c r="P2129" s="19"/>
    </row>
    <row r="2130" spans="1:16" ht="9.75" customHeight="1">
      <c r="A2130" s="14"/>
      <c r="B2130" s="14" t="s">
        <v>61</v>
      </c>
      <c r="C2130" s="14"/>
      <c r="D2130" s="17"/>
      <c r="E2130" s="1"/>
      <c r="F2130" s="1"/>
      <c r="G2130" s="1"/>
      <c r="H2130" s="1"/>
      <c r="I2130" s="1"/>
      <c r="J2130" s="1"/>
      <c r="K2130" s="1"/>
      <c r="L2130" s="1"/>
      <c r="M2130" s="18"/>
      <c r="N2130" s="17"/>
      <c r="O2130" s="1"/>
      <c r="P2130" s="19"/>
    </row>
    <row r="2131" spans="1:16" ht="9.75" customHeight="1">
      <c r="A2131" s="14"/>
      <c r="B2131" s="14" t="s">
        <v>41</v>
      </c>
      <c r="C2131" s="14"/>
      <c r="D2131" s="17"/>
      <c r="E2131" s="1"/>
      <c r="F2131" s="1"/>
      <c r="G2131" s="1"/>
      <c r="H2131" s="1"/>
      <c r="I2131" s="1"/>
      <c r="J2131" s="1"/>
      <c r="K2131" s="1"/>
      <c r="L2131" s="1"/>
      <c r="M2131" s="18"/>
      <c r="N2131" s="17"/>
      <c r="O2131" s="1"/>
      <c r="P2131" s="19"/>
    </row>
    <row r="2132" spans="1:16" ht="9.75" customHeight="1">
      <c r="A2132" s="14"/>
      <c r="B2132" s="14" t="s">
        <v>42</v>
      </c>
      <c r="C2132" s="14"/>
      <c r="D2132" s="17"/>
      <c r="E2132" s="1"/>
      <c r="F2132" s="1"/>
      <c r="G2132" s="1"/>
      <c r="H2132" s="1"/>
      <c r="I2132" s="1"/>
      <c r="J2132" s="1"/>
      <c r="K2132" s="1"/>
      <c r="L2132" s="1"/>
      <c r="M2132" s="18"/>
      <c r="N2132" s="17"/>
      <c r="O2132" s="1"/>
      <c r="P2132" s="19"/>
    </row>
    <row r="2133" spans="1:16" ht="9.75" customHeight="1">
      <c r="A2133" s="14"/>
      <c r="B2133" s="14" t="s">
        <v>43</v>
      </c>
      <c r="C2133" s="14"/>
      <c r="D2133" s="17"/>
      <c r="E2133" s="1"/>
      <c r="F2133" s="1"/>
      <c r="G2133" s="1"/>
      <c r="H2133" s="1"/>
      <c r="I2133" s="1"/>
      <c r="J2133" s="1"/>
      <c r="K2133" s="1"/>
      <c r="L2133" s="1"/>
      <c r="M2133" s="18"/>
      <c r="N2133" s="17"/>
      <c r="O2133" s="1"/>
      <c r="P2133" s="19"/>
    </row>
    <row r="2134" spans="1:16" ht="9.75" customHeight="1">
      <c r="A2134" s="14"/>
      <c r="B2134" s="14" t="s">
        <v>44</v>
      </c>
      <c r="C2134" s="14"/>
      <c r="D2134" s="17"/>
      <c r="E2134" s="1"/>
      <c r="F2134" s="1"/>
      <c r="G2134" s="1"/>
      <c r="H2134" s="1"/>
      <c r="I2134" s="1"/>
      <c r="J2134" s="1"/>
      <c r="K2134" s="1"/>
      <c r="L2134" s="1"/>
      <c r="M2134" s="18"/>
      <c r="N2134" s="17"/>
      <c r="O2134" s="1"/>
      <c r="P2134" s="19"/>
    </row>
    <row r="2135" spans="1:16" ht="9.75" customHeight="1">
      <c r="A2135" s="20"/>
      <c r="B2135" s="21" t="s">
        <v>45</v>
      </c>
      <c r="C2135" s="21">
        <f t="shared" ref="C2135:M2135" si="466">SUM(C2119:C2134)</f>
        <v>618</v>
      </c>
      <c r="D2135" s="22">
        <f t="shared" si="466"/>
        <v>559</v>
      </c>
      <c r="E2135" s="23">
        <f t="shared" si="466"/>
        <v>448</v>
      </c>
      <c r="F2135" s="23">
        <f t="shared" si="466"/>
        <v>268</v>
      </c>
      <c r="G2135" s="23">
        <f t="shared" si="466"/>
        <v>158</v>
      </c>
      <c r="H2135" s="23">
        <f t="shared" si="466"/>
        <v>100</v>
      </c>
      <c r="I2135" s="23">
        <f t="shared" si="466"/>
        <v>78</v>
      </c>
      <c r="J2135" s="23">
        <f t="shared" si="466"/>
        <v>87</v>
      </c>
      <c r="K2135" s="23">
        <f t="shared" si="466"/>
        <v>99</v>
      </c>
      <c r="L2135" s="23">
        <f t="shared" si="466"/>
        <v>118</v>
      </c>
      <c r="M2135" s="24">
        <f t="shared" si="466"/>
        <v>137</v>
      </c>
      <c r="N2135" s="22">
        <f>MIN(D2135:M2135)</f>
        <v>78</v>
      </c>
      <c r="O2135" s="23">
        <f>C2135-N2135</f>
        <v>540</v>
      </c>
      <c r="P2135" s="25">
        <f>O2135/C2135</f>
        <v>0.87378640776699024</v>
      </c>
    </row>
    <row r="2136" spans="1:16" ht="9.75" customHeight="1">
      <c r="A2136" s="15" t="s">
        <v>252</v>
      </c>
      <c r="B2136" s="15" t="s">
        <v>29</v>
      </c>
      <c r="C2136" s="15"/>
      <c r="D2136" s="16"/>
      <c r="E2136" s="27"/>
      <c r="F2136" s="27"/>
      <c r="G2136" s="27"/>
      <c r="H2136" s="27"/>
      <c r="I2136" s="27"/>
      <c r="J2136" s="27"/>
      <c r="K2136" s="27"/>
      <c r="L2136" s="27"/>
      <c r="M2136" s="28"/>
      <c r="N2136" s="16"/>
      <c r="O2136" s="27"/>
      <c r="P2136" s="29"/>
    </row>
    <row r="2137" spans="1:16" ht="9.75" customHeight="1">
      <c r="A2137" s="14"/>
      <c r="B2137" s="14" t="s">
        <v>31</v>
      </c>
      <c r="C2137" s="14"/>
      <c r="D2137" s="17"/>
      <c r="E2137" s="1"/>
      <c r="F2137" s="1"/>
      <c r="G2137" s="1"/>
      <c r="H2137" s="1"/>
      <c r="I2137" s="1"/>
      <c r="J2137" s="1"/>
      <c r="K2137" s="1"/>
      <c r="L2137" s="1"/>
      <c r="M2137" s="18"/>
      <c r="N2137" s="17"/>
      <c r="O2137" s="1"/>
      <c r="P2137" s="19"/>
    </row>
    <row r="2138" spans="1:16" ht="9.75" customHeight="1">
      <c r="A2138" s="14"/>
      <c r="B2138" s="14" t="s">
        <v>34</v>
      </c>
      <c r="C2138" s="14">
        <v>184</v>
      </c>
      <c r="D2138" s="31">
        <v>175</v>
      </c>
      <c r="E2138" s="32">
        <v>167</v>
      </c>
      <c r="F2138" s="32">
        <v>120</v>
      </c>
      <c r="G2138" s="32">
        <v>79</v>
      </c>
      <c r="H2138" s="32">
        <v>58</v>
      </c>
      <c r="I2138" s="32">
        <v>33</v>
      </c>
      <c r="J2138" s="32">
        <v>33</v>
      </c>
      <c r="K2138" s="32">
        <v>29</v>
      </c>
      <c r="L2138" s="32">
        <v>39</v>
      </c>
      <c r="M2138" s="33">
        <v>51</v>
      </c>
      <c r="N2138" s="17">
        <f>MIN(D2138:M2138)</f>
        <v>29</v>
      </c>
      <c r="O2138" s="1">
        <f>C2138-N2138</f>
        <v>155</v>
      </c>
      <c r="P2138" s="19">
        <f>O2138/C2138</f>
        <v>0.84239130434782605</v>
      </c>
    </row>
    <row r="2139" spans="1:16" ht="9.75" customHeight="1">
      <c r="A2139" s="14"/>
      <c r="B2139" s="14" t="s">
        <v>58</v>
      </c>
      <c r="C2139" s="14"/>
      <c r="D2139" s="17"/>
      <c r="E2139" s="1"/>
      <c r="F2139" s="1"/>
      <c r="G2139" s="1"/>
      <c r="H2139" s="1"/>
      <c r="I2139" s="1"/>
      <c r="J2139" s="1"/>
      <c r="K2139" s="1"/>
      <c r="L2139" s="1"/>
      <c r="M2139" s="18"/>
      <c r="N2139" s="17"/>
      <c r="O2139" s="1"/>
      <c r="P2139" s="19"/>
    </row>
    <row r="2140" spans="1:16" ht="9.75" customHeight="1">
      <c r="A2140" s="14"/>
      <c r="B2140" s="14" t="s">
        <v>58</v>
      </c>
      <c r="C2140" s="14"/>
      <c r="D2140" s="17"/>
      <c r="E2140" s="1"/>
      <c r="F2140" s="1"/>
      <c r="G2140" s="1"/>
      <c r="H2140" s="1"/>
      <c r="I2140" s="1"/>
      <c r="J2140" s="1"/>
      <c r="K2140" s="1"/>
      <c r="L2140" s="1"/>
      <c r="M2140" s="18"/>
      <c r="N2140" s="17"/>
      <c r="O2140" s="1"/>
      <c r="P2140" s="19"/>
    </row>
    <row r="2141" spans="1:16" ht="9.75" customHeight="1">
      <c r="A2141" s="14"/>
      <c r="B2141" s="14" t="s">
        <v>39</v>
      </c>
      <c r="C2141" s="14"/>
      <c r="D2141" s="17"/>
      <c r="E2141" s="1"/>
      <c r="F2141" s="1"/>
      <c r="G2141" s="1"/>
      <c r="H2141" s="1"/>
      <c r="I2141" s="1"/>
      <c r="J2141" s="1"/>
      <c r="K2141" s="1"/>
      <c r="L2141" s="1"/>
      <c r="M2141" s="18"/>
      <c r="N2141" s="17"/>
      <c r="O2141" s="1"/>
      <c r="P2141" s="19"/>
    </row>
    <row r="2142" spans="1:16" ht="9.75" customHeight="1">
      <c r="A2142" s="14"/>
      <c r="B2142" s="14" t="s">
        <v>61</v>
      </c>
      <c r="C2142" s="14"/>
      <c r="D2142" s="17"/>
      <c r="E2142" s="1"/>
      <c r="F2142" s="1"/>
      <c r="G2142" s="1"/>
      <c r="H2142" s="1"/>
      <c r="I2142" s="1"/>
      <c r="J2142" s="1"/>
      <c r="K2142" s="1"/>
      <c r="L2142" s="1"/>
      <c r="M2142" s="18"/>
      <c r="N2142" s="17"/>
      <c r="O2142" s="1"/>
      <c r="P2142" s="19"/>
    </row>
    <row r="2143" spans="1:16" ht="9.75" customHeight="1">
      <c r="A2143" s="14"/>
      <c r="B2143" s="14" t="s">
        <v>61</v>
      </c>
      <c r="C2143" s="14"/>
      <c r="D2143" s="17"/>
      <c r="E2143" s="1"/>
      <c r="F2143" s="1"/>
      <c r="G2143" s="1"/>
      <c r="H2143" s="1"/>
      <c r="I2143" s="1"/>
      <c r="J2143" s="1"/>
      <c r="K2143" s="1"/>
      <c r="L2143" s="1"/>
      <c r="M2143" s="18"/>
      <c r="N2143" s="17"/>
      <c r="O2143" s="1"/>
      <c r="P2143" s="19"/>
    </row>
    <row r="2144" spans="1:16" ht="9.75" customHeight="1">
      <c r="A2144" s="14"/>
      <c r="B2144" s="14" t="s">
        <v>61</v>
      </c>
      <c r="C2144" s="14"/>
      <c r="D2144" s="17"/>
      <c r="E2144" s="1"/>
      <c r="F2144" s="1"/>
      <c r="G2144" s="1"/>
      <c r="H2144" s="1"/>
      <c r="I2144" s="1"/>
      <c r="J2144" s="1"/>
      <c r="K2144" s="1"/>
      <c r="L2144" s="1"/>
      <c r="M2144" s="18"/>
      <c r="N2144" s="17"/>
      <c r="O2144" s="1"/>
      <c r="P2144" s="19"/>
    </row>
    <row r="2145" spans="1:16" ht="9.75" customHeight="1">
      <c r="A2145" s="14"/>
      <c r="B2145" s="14" t="s">
        <v>61</v>
      </c>
      <c r="C2145" s="14"/>
      <c r="D2145" s="17"/>
      <c r="E2145" s="1"/>
      <c r="F2145" s="1"/>
      <c r="G2145" s="1"/>
      <c r="H2145" s="1"/>
      <c r="I2145" s="1"/>
      <c r="J2145" s="1"/>
      <c r="K2145" s="1"/>
      <c r="L2145" s="1"/>
      <c r="M2145" s="18"/>
      <c r="N2145" s="17"/>
      <c r="O2145" s="1"/>
      <c r="P2145" s="19"/>
    </row>
    <row r="2146" spans="1:16" ht="9.75" customHeight="1">
      <c r="A2146" s="14"/>
      <c r="B2146" s="14" t="s">
        <v>61</v>
      </c>
      <c r="C2146" s="14"/>
      <c r="D2146" s="17"/>
      <c r="E2146" s="1"/>
      <c r="F2146" s="1"/>
      <c r="G2146" s="1"/>
      <c r="H2146" s="1"/>
      <c r="I2146" s="1"/>
      <c r="J2146" s="1"/>
      <c r="K2146" s="1"/>
      <c r="L2146" s="1"/>
      <c r="M2146" s="18"/>
      <c r="N2146" s="17"/>
      <c r="O2146" s="1"/>
      <c r="P2146" s="19"/>
    </row>
    <row r="2147" spans="1:16" ht="9.75" customHeight="1">
      <c r="A2147" s="14"/>
      <c r="B2147" s="14" t="s">
        <v>61</v>
      </c>
      <c r="C2147" s="14"/>
      <c r="D2147" s="17"/>
      <c r="E2147" s="1"/>
      <c r="F2147" s="1"/>
      <c r="G2147" s="1"/>
      <c r="H2147" s="1"/>
      <c r="I2147" s="1"/>
      <c r="J2147" s="1"/>
      <c r="K2147" s="1"/>
      <c r="L2147" s="1"/>
      <c r="M2147" s="18"/>
      <c r="N2147" s="17"/>
      <c r="O2147" s="1"/>
      <c r="P2147" s="19"/>
    </row>
    <row r="2148" spans="1:16" ht="9.75" customHeight="1">
      <c r="A2148" s="14"/>
      <c r="B2148" s="14" t="s">
        <v>41</v>
      </c>
      <c r="C2148" s="14"/>
      <c r="D2148" s="17"/>
      <c r="E2148" s="1"/>
      <c r="F2148" s="1"/>
      <c r="G2148" s="1"/>
      <c r="H2148" s="1"/>
      <c r="I2148" s="1"/>
      <c r="J2148" s="1"/>
      <c r="K2148" s="1"/>
      <c r="L2148" s="1"/>
      <c r="M2148" s="18"/>
      <c r="N2148" s="17"/>
      <c r="O2148" s="1"/>
      <c r="P2148" s="19"/>
    </row>
    <row r="2149" spans="1:16" ht="9.75" customHeight="1">
      <c r="A2149" s="14"/>
      <c r="B2149" s="14" t="s">
        <v>42</v>
      </c>
      <c r="C2149" s="14"/>
      <c r="D2149" s="17"/>
      <c r="E2149" s="1"/>
      <c r="F2149" s="1"/>
      <c r="G2149" s="1"/>
      <c r="H2149" s="1"/>
      <c r="I2149" s="1"/>
      <c r="J2149" s="1"/>
      <c r="K2149" s="1"/>
      <c r="L2149" s="1"/>
      <c r="M2149" s="18"/>
      <c r="N2149" s="17"/>
      <c r="O2149" s="1"/>
      <c r="P2149" s="19"/>
    </row>
    <row r="2150" spans="1:16" ht="9.75" customHeight="1">
      <c r="A2150" s="14"/>
      <c r="B2150" s="14" t="s">
        <v>43</v>
      </c>
      <c r="C2150" s="14"/>
      <c r="D2150" s="17"/>
      <c r="E2150" s="1"/>
      <c r="F2150" s="1"/>
      <c r="G2150" s="1"/>
      <c r="H2150" s="1"/>
      <c r="I2150" s="1"/>
      <c r="J2150" s="1"/>
      <c r="K2150" s="1"/>
      <c r="L2150" s="1"/>
      <c r="M2150" s="18"/>
      <c r="N2150" s="17"/>
      <c r="O2150" s="1"/>
      <c r="P2150" s="19"/>
    </row>
    <row r="2151" spans="1:16" ht="9.75" customHeight="1">
      <c r="A2151" s="14"/>
      <c r="B2151" s="14" t="s">
        <v>44</v>
      </c>
      <c r="C2151" s="14"/>
      <c r="D2151" s="17"/>
      <c r="E2151" s="1"/>
      <c r="F2151" s="1"/>
      <c r="G2151" s="1"/>
      <c r="H2151" s="1"/>
      <c r="I2151" s="1"/>
      <c r="J2151" s="1"/>
      <c r="K2151" s="1"/>
      <c r="L2151" s="1"/>
      <c r="M2151" s="18"/>
      <c r="N2151" s="17"/>
      <c r="O2151" s="1"/>
      <c r="P2151" s="19"/>
    </row>
    <row r="2152" spans="1:16" ht="9.75" customHeight="1">
      <c r="A2152" s="20"/>
      <c r="B2152" s="21" t="s">
        <v>45</v>
      </c>
      <c r="C2152" s="21">
        <f t="shared" ref="C2152:M2152" si="467">SUM(C2136:C2151)</f>
        <v>184</v>
      </c>
      <c r="D2152" s="22">
        <f t="shared" si="467"/>
        <v>175</v>
      </c>
      <c r="E2152" s="23">
        <f t="shared" si="467"/>
        <v>167</v>
      </c>
      <c r="F2152" s="23">
        <f t="shared" si="467"/>
        <v>120</v>
      </c>
      <c r="G2152" s="23">
        <f t="shared" si="467"/>
        <v>79</v>
      </c>
      <c r="H2152" s="23">
        <f t="shared" si="467"/>
        <v>58</v>
      </c>
      <c r="I2152" s="23">
        <f t="shared" si="467"/>
        <v>33</v>
      </c>
      <c r="J2152" s="23">
        <f t="shared" si="467"/>
        <v>33</v>
      </c>
      <c r="K2152" s="23">
        <f t="shared" si="467"/>
        <v>29</v>
      </c>
      <c r="L2152" s="23">
        <f t="shared" si="467"/>
        <v>39</v>
      </c>
      <c r="M2152" s="24">
        <f t="shared" si="467"/>
        <v>51</v>
      </c>
      <c r="N2152" s="22">
        <f>MIN(D2152:M2152)</f>
        <v>29</v>
      </c>
      <c r="O2152" s="23">
        <f>C2152-N2152</f>
        <v>155</v>
      </c>
      <c r="P2152" s="25">
        <f>O2152/C2152</f>
        <v>0.84239130434782605</v>
      </c>
    </row>
    <row r="2153" spans="1:16" ht="9.75" customHeight="1">
      <c r="A2153" s="15" t="s">
        <v>264</v>
      </c>
      <c r="B2153" s="15" t="s">
        <v>29</v>
      </c>
      <c r="C2153" s="15"/>
      <c r="D2153" s="16"/>
      <c r="E2153" s="27"/>
      <c r="F2153" s="27"/>
      <c r="G2153" s="27"/>
      <c r="H2153" s="27"/>
      <c r="I2153" s="27"/>
      <c r="J2153" s="27"/>
      <c r="K2153" s="27"/>
      <c r="L2153" s="27"/>
      <c r="M2153" s="28"/>
      <c r="N2153" s="16"/>
      <c r="O2153" s="27"/>
      <c r="P2153" s="29"/>
    </row>
    <row r="2154" spans="1:16" ht="9.75" customHeight="1">
      <c r="A2154" s="14"/>
      <c r="B2154" s="14" t="s">
        <v>31</v>
      </c>
      <c r="C2154" s="14">
        <v>69</v>
      </c>
      <c r="D2154" s="31">
        <v>59</v>
      </c>
      <c r="E2154" s="32">
        <v>44</v>
      </c>
      <c r="F2154" s="32">
        <v>10</v>
      </c>
      <c r="G2154" s="32">
        <v>11</v>
      </c>
      <c r="H2154" s="32">
        <v>10</v>
      </c>
      <c r="I2154" s="32">
        <v>9</v>
      </c>
      <c r="J2154" s="32">
        <v>10</v>
      </c>
      <c r="K2154" s="32">
        <v>11</v>
      </c>
      <c r="L2154" s="32">
        <v>11</v>
      </c>
      <c r="M2154" s="33">
        <v>13</v>
      </c>
      <c r="N2154" s="17">
        <f>MIN(D2154:M2154)</f>
        <v>9</v>
      </c>
      <c r="O2154" s="1">
        <f>C2154-N2154</f>
        <v>60</v>
      </c>
      <c r="P2154" s="19">
        <f>O2154/C2154</f>
        <v>0.86956521739130432</v>
      </c>
    </row>
    <row r="2155" spans="1:16" ht="9.75" customHeight="1">
      <c r="A2155" s="14"/>
      <c r="B2155" s="14" t="s">
        <v>34</v>
      </c>
      <c r="C2155" s="14"/>
      <c r="D2155" s="17"/>
      <c r="E2155" s="1"/>
      <c r="F2155" s="1"/>
      <c r="G2155" s="1"/>
      <c r="H2155" s="1"/>
      <c r="I2155" s="1"/>
      <c r="J2155" s="1"/>
      <c r="K2155" s="1"/>
      <c r="L2155" s="1"/>
      <c r="M2155" s="18"/>
      <c r="N2155" s="17"/>
      <c r="O2155" s="1"/>
      <c r="P2155" s="19"/>
    </row>
    <row r="2156" spans="1:16" ht="9.75" customHeight="1">
      <c r="A2156" s="14"/>
      <c r="B2156" s="14" t="s">
        <v>58</v>
      </c>
      <c r="C2156" s="14"/>
      <c r="D2156" s="17"/>
      <c r="E2156" s="1"/>
      <c r="F2156" s="1"/>
      <c r="G2156" s="1"/>
      <c r="H2156" s="1"/>
      <c r="I2156" s="1"/>
      <c r="J2156" s="1"/>
      <c r="K2156" s="1"/>
      <c r="L2156" s="1"/>
      <c r="M2156" s="18"/>
      <c r="N2156" s="17"/>
      <c r="O2156" s="1"/>
      <c r="P2156" s="19"/>
    </row>
    <row r="2157" spans="1:16" ht="9.75" customHeight="1">
      <c r="A2157" s="14"/>
      <c r="B2157" s="14" t="s">
        <v>58</v>
      </c>
      <c r="C2157" s="14"/>
      <c r="D2157" s="17"/>
      <c r="E2157" s="1"/>
      <c r="F2157" s="1"/>
      <c r="G2157" s="1"/>
      <c r="H2157" s="1"/>
      <c r="I2157" s="1"/>
      <c r="J2157" s="1"/>
      <c r="K2157" s="1"/>
      <c r="L2157" s="1"/>
      <c r="M2157" s="18"/>
      <c r="N2157" s="17"/>
      <c r="O2157" s="1"/>
      <c r="P2157" s="19"/>
    </row>
    <row r="2158" spans="1:16" ht="9.75" customHeight="1">
      <c r="A2158" s="14"/>
      <c r="B2158" s="14" t="s">
        <v>39</v>
      </c>
      <c r="C2158" s="14">
        <v>6</v>
      </c>
      <c r="D2158" s="31">
        <v>2</v>
      </c>
      <c r="E2158" s="32">
        <v>0</v>
      </c>
      <c r="F2158" s="32">
        <v>0</v>
      </c>
      <c r="G2158" s="32">
        <v>0</v>
      </c>
      <c r="H2158" s="32">
        <v>0</v>
      </c>
      <c r="I2158" s="32">
        <v>0</v>
      </c>
      <c r="J2158" s="32">
        <v>0</v>
      </c>
      <c r="K2158" s="32">
        <v>2</v>
      </c>
      <c r="L2158" s="32">
        <v>2</v>
      </c>
      <c r="M2158" s="33">
        <v>2</v>
      </c>
      <c r="N2158" s="17">
        <f>MIN(D2158:M2158)</f>
        <v>0</v>
      </c>
      <c r="O2158" s="1">
        <f>C2158-N2158</f>
        <v>6</v>
      </c>
      <c r="P2158" s="19">
        <f>O2158/C2158</f>
        <v>1</v>
      </c>
    </row>
    <row r="2159" spans="1:16" ht="9.75" customHeight="1">
      <c r="A2159" s="14"/>
      <c r="B2159" s="14" t="s">
        <v>61</v>
      </c>
      <c r="C2159" s="14"/>
      <c r="D2159" s="17"/>
      <c r="E2159" s="1"/>
      <c r="F2159" s="1"/>
      <c r="G2159" s="1"/>
      <c r="H2159" s="1"/>
      <c r="I2159" s="1"/>
      <c r="J2159" s="1"/>
      <c r="K2159" s="1"/>
      <c r="L2159" s="1"/>
      <c r="M2159" s="18"/>
      <c r="N2159" s="17"/>
      <c r="O2159" s="1"/>
      <c r="P2159" s="19"/>
    </row>
    <row r="2160" spans="1:16" ht="9.75" customHeight="1">
      <c r="A2160" s="14"/>
      <c r="B2160" s="14" t="s">
        <v>61</v>
      </c>
      <c r="C2160" s="14"/>
      <c r="D2160" s="17"/>
      <c r="E2160" s="1"/>
      <c r="F2160" s="1"/>
      <c r="G2160" s="1"/>
      <c r="H2160" s="1"/>
      <c r="I2160" s="1"/>
      <c r="J2160" s="1"/>
      <c r="K2160" s="1"/>
      <c r="L2160" s="1"/>
      <c r="M2160" s="18"/>
      <c r="N2160" s="17"/>
      <c r="O2160" s="1"/>
      <c r="P2160" s="19"/>
    </row>
    <row r="2161" spans="1:16" ht="9.75" customHeight="1">
      <c r="A2161" s="14"/>
      <c r="B2161" s="14" t="s">
        <v>61</v>
      </c>
      <c r="C2161" s="14"/>
      <c r="D2161" s="17"/>
      <c r="E2161" s="1"/>
      <c r="F2161" s="1"/>
      <c r="G2161" s="1"/>
      <c r="H2161" s="1"/>
      <c r="I2161" s="1"/>
      <c r="J2161" s="1"/>
      <c r="K2161" s="1"/>
      <c r="L2161" s="1"/>
      <c r="M2161" s="18"/>
      <c r="N2161" s="17"/>
      <c r="O2161" s="1"/>
      <c r="P2161" s="19"/>
    </row>
    <row r="2162" spans="1:16" ht="9.75" customHeight="1">
      <c r="A2162" s="14"/>
      <c r="B2162" s="14" t="s">
        <v>61</v>
      </c>
      <c r="C2162" s="14"/>
      <c r="D2162" s="17"/>
      <c r="E2162" s="1"/>
      <c r="F2162" s="1"/>
      <c r="G2162" s="1"/>
      <c r="H2162" s="1"/>
      <c r="I2162" s="1"/>
      <c r="J2162" s="1"/>
      <c r="K2162" s="1"/>
      <c r="L2162" s="1"/>
      <c r="M2162" s="18"/>
      <c r="N2162" s="17"/>
      <c r="O2162" s="1"/>
      <c r="P2162" s="19"/>
    </row>
    <row r="2163" spans="1:16" ht="9.75" customHeight="1">
      <c r="A2163" s="14"/>
      <c r="B2163" s="14" t="s">
        <v>61</v>
      </c>
      <c r="C2163" s="14"/>
      <c r="D2163" s="17"/>
      <c r="E2163" s="1"/>
      <c r="F2163" s="1"/>
      <c r="G2163" s="1"/>
      <c r="H2163" s="1"/>
      <c r="I2163" s="1"/>
      <c r="J2163" s="1"/>
      <c r="K2163" s="1"/>
      <c r="L2163" s="1"/>
      <c r="M2163" s="18"/>
      <c r="N2163" s="17"/>
      <c r="O2163" s="1"/>
      <c r="P2163" s="19"/>
    </row>
    <row r="2164" spans="1:16" ht="9.75" customHeight="1">
      <c r="A2164" s="14"/>
      <c r="B2164" s="14" t="s">
        <v>61</v>
      </c>
      <c r="C2164" s="14"/>
      <c r="D2164" s="17"/>
      <c r="E2164" s="1"/>
      <c r="F2164" s="1"/>
      <c r="G2164" s="1"/>
      <c r="H2164" s="1"/>
      <c r="I2164" s="1"/>
      <c r="J2164" s="1"/>
      <c r="K2164" s="1"/>
      <c r="L2164" s="1"/>
      <c r="M2164" s="18"/>
      <c r="N2164" s="17"/>
      <c r="O2164" s="1"/>
      <c r="P2164" s="19"/>
    </row>
    <row r="2165" spans="1:16" ht="9.75" customHeight="1">
      <c r="A2165" s="14"/>
      <c r="B2165" s="14" t="s">
        <v>41</v>
      </c>
      <c r="C2165" s="14">
        <v>4</v>
      </c>
      <c r="D2165" s="31">
        <v>4</v>
      </c>
      <c r="E2165" s="32">
        <v>4</v>
      </c>
      <c r="F2165" s="32">
        <v>3</v>
      </c>
      <c r="G2165" s="32">
        <v>2</v>
      </c>
      <c r="H2165" s="32">
        <v>2</v>
      </c>
      <c r="I2165" s="32">
        <v>3</v>
      </c>
      <c r="J2165" s="32">
        <v>3</v>
      </c>
      <c r="K2165" s="32">
        <v>3</v>
      </c>
      <c r="L2165" s="32">
        <v>3</v>
      </c>
      <c r="M2165" s="33">
        <v>3</v>
      </c>
      <c r="N2165" s="17">
        <f>MIN(D2165:M2165)</f>
        <v>2</v>
      </c>
      <c r="O2165" s="1">
        <f>C2165-N2165</f>
        <v>2</v>
      </c>
      <c r="P2165" s="19">
        <f>O2165/C2165</f>
        <v>0.5</v>
      </c>
    </row>
    <row r="2166" spans="1:16" ht="9.75" customHeight="1">
      <c r="A2166" s="14"/>
      <c r="B2166" s="14" t="s">
        <v>42</v>
      </c>
      <c r="C2166" s="14"/>
      <c r="D2166" s="17"/>
      <c r="E2166" s="1"/>
      <c r="F2166" s="1"/>
      <c r="G2166" s="1"/>
      <c r="H2166" s="1"/>
      <c r="I2166" s="1"/>
      <c r="J2166" s="1"/>
      <c r="K2166" s="1"/>
      <c r="L2166" s="1"/>
      <c r="M2166" s="18"/>
      <c r="N2166" s="17"/>
      <c r="O2166" s="1"/>
      <c r="P2166" s="19"/>
    </row>
    <row r="2167" spans="1:16" ht="9.75" customHeight="1">
      <c r="A2167" s="14"/>
      <c r="B2167" s="14" t="s">
        <v>43</v>
      </c>
      <c r="C2167" s="14"/>
      <c r="D2167" s="17"/>
      <c r="E2167" s="1"/>
      <c r="F2167" s="1"/>
      <c r="G2167" s="1"/>
      <c r="H2167" s="1"/>
      <c r="I2167" s="1"/>
      <c r="J2167" s="1"/>
      <c r="K2167" s="1"/>
      <c r="L2167" s="1"/>
      <c r="M2167" s="18"/>
      <c r="N2167" s="17"/>
      <c r="O2167" s="1"/>
      <c r="P2167" s="19"/>
    </row>
    <row r="2168" spans="1:16" ht="9.75" customHeight="1">
      <c r="A2168" s="14"/>
      <c r="B2168" s="14" t="s">
        <v>44</v>
      </c>
      <c r="C2168" s="14">
        <v>3</v>
      </c>
      <c r="D2168" s="31">
        <v>3</v>
      </c>
      <c r="E2168" s="32">
        <v>3</v>
      </c>
      <c r="F2168" s="32">
        <v>2</v>
      </c>
      <c r="G2168" s="32">
        <v>2</v>
      </c>
      <c r="H2168" s="32">
        <v>3</v>
      </c>
      <c r="I2168" s="32">
        <v>0</v>
      </c>
      <c r="J2168" s="32">
        <v>2</v>
      </c>
      <c r="K2168" s="32">
        <v>2</v>
      </c>
      <c r="L2168" s="32">
        <v>3</v>
      </c>
      <c r="M2168" s="33">
        <v>3</v>
      </c>
      <c r="N2168" s="17">
        <f t="shared" ref="N2168:N2169" si="468">MIN(D2168:M2168)</f>
        <v>0</v>
      </c>
      <c r="O2168" s="1">
        <f t="shared" ref="O2168:O2169" si="469">C2168-N2168</f>
        <v>3</v>
      </c>
      <c r="P2168" s="19">
        <f t="shared" ref="P2168:P2169" si="470">O2168/C2168</f>
        <v>1</v>
      </c>
    </row>
    <row r="2169" spans="1:16" ht="9.75" customHeight="1">
      <c r="A2169" s="20"/>
      <c r="B2169" s="21" t="s">
        <v>45</v>
      </c>
      <c r="C2169" s="21">
        <f t="shared" ref="C2169:M2169" si="471">SUM(C2153:C2168)</f>
        <v>82</v>
      </c>
      <c r="D2169" s="22">
        <f t="shared" si="471"/>
        <v>68</v>
      </c>
      <c r="E2169" s="23">
        <f t="shared" si="471"/>
        <v>51</v>
      </c>
      <c r="F2169" s="23">
        <f t="shared" si="471"/>
        <v>15</v>
      </c>
      <c r="G2169" s="23">
        <f t="shared" si="471"/>
        <v>15</v>
      </c>
      <c r="H2169" s="23">
        <f t="shared" si="471"/>
        <v>15</v>
      </c>
      <c r="I2169" s="23">
        <f t="shared" si="471"/>
        <v>12</v>
      </c>
      <c r="J2169" s="23">
        <f t="shared" si="471"/>
        <v>15</v>
      </c>
      <c r="K2169" s="23">
        <f t="shared" si="471"/>
        <v>18</v>
      </c>
      <c r="L2169" s="23">
        <f t="shared" si="471"/>
        <v>19</v>
      </c>
      <c r="M2169" s="24">
        <f t="shared" si="471"/>
        <v>21</v>
      </c>
      <c r="N2169" s="22">
        <f t="shared" si="468"/>
        <v>12</v>
      </c>
      <c r="O2169" s="23">
        <f t="shared" si="469"/>
        <v>70</v>
      </c>
      <c r="P2169" s="25">
        <f t="shared" si="470"/>
        <v>0.85365853658536583</v>
      </c>
    </row>
    <row r="2170" spans="1:16" ht="9.75" customHeight="1">
      <c r="A2170" s="15" t="s">
        <v>218</v>
      </c>
      <c r="B2170" s="15" t="s">
        <v>29</v>
      </c>
      <c r="C2170" s="15"/>
      <c r="D2170" s="16"/>
      <c r="E2170" s="27"/>
      <c r="F2170" s="27"/>
      <c r="G2170" s="27"/>
      <c r="H2170" s="27"/>
      <c r="I2170" s="27"/>
      <c r="J2170" s="27"/>
      <c r="K2170" s="27"/>
      <c r="L2170" s="27"/>
      <c r="M2170" s="28"/>
      <c r="N2170" s="16"/>
      <c r="O2170" s="27"/>
      <c r="P2170" s="29"/>
    </row>
    <row r="2171" spans="1:16" ht="9.75" customHeight="1">
      <c r="A2171" s="14"/>
      <c r="B2171" s="14" t="s">
        <v>31</v>
      </c>
      <c r="C2171" s="14">
        <v>177</v>
      </c>
      <c r="D2171" s="31">
        <v>102</v>
      </c>
      <c r="E2171" s="32">
        <v>83</v>
      </c>
      <c r="F2171" s="32">
        <v>54</v>
      </c>
      <c r="G2171" s="32">
        <v>50</v>
      </c>
      <c r="H2171" s="32">
        <v>30</v>
      </c>
      <c r="I2171" s="32">
        <v>28</v>
      </c>
      <c r="J2171" s="32">
        <v>32</v>
      </c>
      <c r="K2171" s="32">
        <v>37</v>
      </c>
      <c r="L2171" s="32">
        <v>40</v>
      </c>
      <c r="M2171" s="33">
        <v>45</v>
      </c>
      <c r="N2171" s="17">
        <f>MIN(D2171:M2171)</f>
        <v>28</v>
      </c>
      <c r="O2171" s="1">
        <f>C2171-N2171</f>
        <v>149</v>
      </c>
      <c r="P2171" s="19">
        <f>O2171/C2171</f>
        <v>0.84180790960451979</v>
      </c>
    </row>
    <row r="2172" spans="1:16" ht="9.75" customHeight="1">
      <c r="A2172" s="14"/>
      <c r="B2172" s="14" t="s">
        <v>34</v>
      </c>
      <c r="C2172" s="14"/>
      <c r="D2172" s="17"/>
      <c r="E2172" s="1"/>
      <c r="F2172" s="1"/>
      <c r="G2172" s="1"/>
      <c r="H2172" s="1"/>
      <c r="I2172" s="1"/>
      <c r="J2172" s="1"/>
      <c r="K2172" s="1"/>
      <c r="L2172" s="1"/>
      <c r="M2172" s="18"/>
      <c r="N2172" s="17"/>
      <c r="O2172" s="1"/>
      <c r="P2172" s="19"/>
    </row>
    <row r="2173" spans="1:16" ht="9.75" customHeight="1">
      <c r="A2173" s="14"/>
      <c r="B2173" s="14" t="s">
        <v>58</v>
      </c>
      <c r="C2173" s="14"/>
      <c r="D2173" s="17"/>
      <c r="E2173" s="1"/>
      <c r="F2173" s="1"/>
      <c r="G2173" s="1"/>
      <c r="H2173" s="1"/>
      <c r="I2173" s="1"/>
      <c r="J2173" s="1"/>
      <c r="K2173" s="1"/>
      <c r="L2173" s="1"/>
      <c r="M2173" s="18"/>
      <c r="N2173" s="17"/>
      <c r="O2173" s="1"/>
      <c r="P2173" s="19"/>
    </row>
    <row r="2174" spans="1:16" ht="9.75" customHeight="1">
      <c r="A2174" s="14"/>
      <c r="B2174" s="14" t="s">
        <v>58</v>
      </c>
      <c r="C2174" s="14"/>
      <c r="D2174" s="17"/>
      <c r="E2174" s="1"/>
      <c r="F2174" s="1"/>
      <c r="G2174" s="1"/>
      <c r="H2174" s="1"/>
      <c r="I2174" s="1"/>
      <c r="J2174" s="1"/>
      <c r="K2174" s="1"/>
      <c r="L2174" s="1"/>
      <c r="M2174" s="18"/>
      <c r="N2174" s="17"/>
      <c r="O2174" s="1"/>
      <c r="P2174" s="19"/>
    </row>
    <row r="2175" spans="1:16" ht="9.75" customHeight="1">
      <c r="A2175" s="14"/>
      <c r="B2175" s="14" t="s">
        <v>39</v>
      </c>
      <c r="C2175" s="14"/>
      <c r="D2175" s="17"/>
      <c r="E2175" s="1"/>
      <c r="F2175" s="1"/>
      <c r="G2175" s="1"/>
      <c r="H2175" s="1"/>
      <c r="I2175" s="1"/>
      <c r="J2175" s="1"/>
      <c r="K2175" s="1"/>
      <c r="L2175" s="1"/>
      <c r="M2175" s="18"/>
      <c r="N2175" s="17"/>
      <c r="O2175" s="1"/>
      <c r="P2175" s="19"/>
    </row>
    <row r="2176" spans="1:16" ht="9.75" customHeight="1">
      <c r="A2176" s="14"/>
      <c r="B2176" s="14" t="s">
        <v>61</v>
      </c>
      <c r="C2176" s="14"/>
      <c r="D2176" s="17"/>
      <c r="E2176" s="1"/>
      <c r="F2176" s="1"/>
      <c r="G2176" s="1"/>
      <c r="H2176" s="1"/>
      <c r="I2176" s="1"/>
      <c r="J2176" s="1"/>
      <c r="K2176" s="1"/>
      <c r="L2176" s="1"/>
      <c r="M2176" s="18"/>
      <c r="N2176" s="17"/>
      <c r="O2176" s="1"/>
      <c r="P2176" s="19"/>
    </row>
    <row r="2177" spans="1:16" ht="9.75" customHeight="1">
      <c r="A2177" s="14"/>
      <c r="B2177" s="14" t="s">
        <v>61</v>
      </c>
      <c r="C2177" s="14"/>
      <c r="D2177" s="17"/>
      <c r="E2177" s="1"/>
      <c r="F2177" s="1"/>
      <c r="G2177" s="1"/>
      <c r="H2177" s="1"/>
      <c r="I2177" s="1"/>
      <c r="J2177" s="1"/>
      <c r="K2177" s="1"/>
      <c r="L2177" s="1"/>
      <c r="M2177" s="18"/>
      <c r="N2177" s="17"/>
      <c r="O2177" s="1"/>
      <c r="P2177" s="19"/>
    </row>
    <row r="2178" spans="1:16" ht="9.75" customHeight="1">
      <c r="A2178" s="14"/>
      <c r="B2178" s="14" t="s">
        <v>61</v>
      </c>
      <c r="C2178" s="14"/>
      <c r="D2178" s="17"/>
      <c r="E2178" s="1"/>
      <c r="F2178" s="1"/>
      <c r="G2178" s="1"/>
      <c r="H2178" s="1"/>
      <c r="I2178" s="1"/>
      <c r="J2178" s="1"/>
      <c r="K2178" s="1"/>
      <c r="L2178" s="1"/>
      <c r="M2178" s="18"/>
      <c r="N2178" s="17"/>
      <c r="O2178" s="1"/>
      <c r="P2178" s="19"/>
    </row>
    <row r="2179" spans="1:16" ht="9.75" customHeight="1">
      <c r="A2179" s="14"/>
      <c r="B2179" s="14" t="s">
        <v>61</v>
      </c>
      <c r="C2179" s="14"/>
      <c r="D2179" s="17"/>
      <c r="E2179" s="1"/>
      <c r="F2179" s="1"/>
      <c r="G2179" s="1"/>
      <c r="H2179" s="1"/>
      <c r="I2179" s="1"/>
      <c r="J2179" s="1"/>
      <c r="K2179" s="1"/>
      <c r="L2179" s="1"/>
      <c r="M2179" s="18"/>
      <c r="N2179" s="17"/>
      <c r="O2179" s="1"/>
      <c r="P2179" s="19"/>
    </row>
    <row r="2180" spans="1:16" ht="9.75" customHeight="1">
      <c r="A2180" s="14"/>
      <c r="B2180" s="14" t="s">
        <v>61</v>
      </c>
      <c r="C2180" s="14"/>
      <c r="D2180" s="17"/>
      <c r="E2180" s="1"/>
      <c r="F2180" s="1"/>
      <c r="G2180" s="1"/>
      <c r="H2180" s="1"/>
      <c r="I2180" s="1"/>
      <c r="J2180" s="1"/>
      <c r="K2180" s="1"/>
      <c r="L2180" s="1"/>
      <c r="M2180" s="18"/>
      <c r="N2180" s="17"/>
      <c r="O2180" s="1"/>
      <c r="P2180" s="19"/>
    </row>
    <row r="2181" spans="1:16" ht="9.75" customHeight="1">
      <c r="A2181" s="14"/>
      <c r="B2181" s="14" t="s">
        <v>61</v>
      </c>
      <c r="C2181" s="14"/>
      <c r="D2181" s="17"/>
      <c r="E2181" s="1"/>
      <c r="F2181" s="1"/>
      <c r="G2181" s="1"/>
      <c r="H2181" s="1"/>
      <c r="I2181" s="1"/>
      <c r="J2181" s="1"/>
      <c r="K2181" s="1"/>
      <c r="L2181" s="1"/>
      <c r="M2181" s="18"/>
      <c r="N2181" s="17"/>
      <c r="O2181" s="1"/>
      <c r="P2181" s="19"/>
    </row>
    <row r="2182" spans="1:16" ht="9.75" customHeight="1">
      <c r="A2182" s="14"/>
      <c r="B2182" s="14" t="s">
        <v>41</v>
      </c>
      <c r="C2182" s="14"/>
      <c r="D2182" s="17"/>
      <c r="E2182" s="1"/>
      <c r="F2182" s="1"/>
      <c r="G2182" s="1"/>
      <c r="H2182" s="1"/>
      <c r="I2182" s="1"/>
      <c r="J2182" s="1"/>
      <c r="K2182" s="1"/>
      <c r="L2182" s="1"/>
      <c r="M2182" s="18"/>
      <c r="N2182" s="17"/>
      <c r="O2182" s="1"/>
      <c r="P2182" s="19"/>
    </row>
    <row r="2183" spans="1:16" ht="9.75" customHeight="1">
      <c r="A2183" s="14"/>
      <c r="B2183" s="14" t="s">
        <v>42</v>
      </c>
      <c r="C2183" s="14"/>
      <c r="D2183" s="17"/>
      <c r="E2183" s="1"/>
      <c r="F2183" s="1"/>
      <c r="G2183" s="1"/>
      <c r="H2183" s="1"/>
      <c r="I2183" s="1"/>
      <c r="J2183" s="1"/>
      <c r="K2183" s="1"/>
      <c r="L2183" s="1"/>
      <c r="M2183" s="18"/>
      <c r="N2183" s="17"/>
      <c r="O2183" s="1"/>
      <c r="P2183" s="19"/>
    </row>
    <row r="2184" spans="1:16" ht="9.75" customHeight="1">
      <c r="A2184" s="14"/>
      <c r="B2184" s="14" t="s">
        <v>43</v>
      </c>
      <c r="C2184" s="14"/>
      <c r="D2184" s="17"/>
      <c r="E2184" s="1"/>
      <c r="F2184" s="1"/>
      <c r="G2184" s="1"/>
      <c r="H2184" s="1"/>
      <c r="I2184" s="1"/>
      <c r="J2184" s="1"/>
      <c r="K2184" s="1"/>
      <c r="L2184" s="1"/>
      <c r="M2184" s="18"/>
      <c r="N2184" s="17"/>
      <c r="O2184" s="1"/>
      <c r="P2184" s="19"/>
    </row>
    <row r="2185" spans="1:16" ht="9.75" customHeight="1">
      <c r="A2185" s="14"/>
      <c r="B2185" s="14" t="s">
        <v>44</v>
      </c>
      <c r="C2185" s="14"/>
      <c r="D2185" s="17"/>
      <c r="E2185" s="1"/>
      <c r="F2185" s="1"/>
      <c r="G2185" s="1"/>
      <c r="H2185" s="1"/>
      <c r="I2185" s="1"/>
      <c r="J2185" s="1"/>
      <c r="K2185" s="1"/>
      <c r="L2185" s="1"/>
      <c r="M2185" s="18"/>
      <c r="N2185" s="17"/>
      <c r="O2185" s="1"/>
      <c r="P2185" s="19"/>
    </row>
    <row r="2186" spans="1:16" ht="9.75" customHeight="1">
      <c r="A2186" s="20"/>
      <c r="B2186" s="21" t="s">
        <v>45</v>
      </c>
      <c r="C2186" s="21">
        <f t="shared" ref="C2186:M2186" si="472">SUM(C2170:C2185)</f>
        <v>177</v>
      </c>
      <c r="D2186" s="22">
        <f t="shared" si="472"/>
        <v>102</v>
      </c>
      <c r="E2186" s="23">
        <f t="shared" si="472"/>
        <v>83</v>
      </c>
      <c r="F2186" s="23">
        <f t="shared" si="472"/>
        <v>54</v>
      </c>
      <c r="G2186" s="23">
        <f t="shared" si="472"/>
        <v>50</v>
      </c>
      <c r="H2186" s="23">
        <f t="shared" si="472"/>
        <v>30</v>
      </c>
      <c r="I2186" s="23">
        <f t="shared" si="472"/>
        <v>28</v>
      </c>
      <c r="J2186" s="23">
        <f t="shared" si="472"/>
        <v>32</v>
      </c>
      <c r="K2186" s="23">
        <f t="shared" si="472"/>
        <v>37</v>
      </c>
      <c r="L2186" s="23">
        <f t="shared" si="472"/>
        <v>40</v>
      </c>
      <c r="M2186" s="24">
        <f t="shared" si="472"/>
        <v>45</v>
      </c>
      <c r="N2186" s="22">
        <f t="shared" ref="N2186:N2187" si="473">MIN(D2186:M2186)</f>
        <v>28</v>
      </c>
      <c r="O2186" s="23">
        <f t="shared" ref="O2186:O2187" si="474">C2186-N2186</f>
        <v>149</v>
      </c>
      <c r="P2186" s="25">
        <f t="shared" ref="P2186:P2187" si="475">O2186/C2186</f>
        <v>0.84180790960451979</v>
      </c>
    </row>
    <row r="2187" spans="1:16" ht="9.75" customHeight="1">
      <c r="A2187" s="15" t="s">
        <v>230</v>
      </c>
      <c r="B2187" s="15" t="s">
        <v>29</v>
      </c>
      <c r="C2187" s="14">
        <v>195</v>
      </c>
      <c r="D2187" s="31">
        <v>27</v>
      </c>
      <c r="E2187" s="32">
        <v>8</v>
      </c>
      <c r="F2187" s="32">
        <v>4</v>
      </c>
      <c r="G2187" s="32">
        <v>4</v>
      </c>
      <c r="H2187" s="32">
        <v>6</v>
      </c>
      <c r="I2187" s="32">
        <v>8</v>
      </c>
      <c r="J2187" s="32">
        <v>7</v>
      </c>
      <c r="K2187" s="32">
        <v>9</v>
      </c>
      <c r="L2187" s="32">
        <v>11</v>
      </c>
      <c r="M2187" s="33">
        <v>15</v>
      </c>
      <c r="N2187" s="17">
        <f t="shared" si="473"/>
        <v>4</v>
      </c>
      <c r="O2187" s="1">
        <f t="shared" si="474"/>
        <v>191</v>
      </c>
      <c r="P2187" s="19">
        <f t="shared" si="475"/>
        <v>0.97948717948717945</v>
      </c>
    </row>
    <row r="2188" spans="1:16" ht="9.75" customHeight="1">
      <c r="A2188" s="14"/>
      <c r="B2188" s="14" t="s">
        <v>31</v>
      </c>
      <c r="C2188" s="14"/>
      <c r="D2188" s="17"/>
      <c r="E2188" s="1"/>
      <c r="F2188" s="1"/>
      <c r="G2188" s="1"/>
      <c r="H2188" s="1"/>
      <c r="I2188" s="1"/>
      <c r="J2188" s="1"/>
      <c r="K2188" s="1"/>
      <c r="L2188" s="1"/>
      <c r="M2188" s="18"/>
      <c r="N2188" s="17"/>
      <c r="O2188" s="1"/>
      <c r="P2188" s="19"/>
    </row>
    <row r="2189" spans="1:16" ht="9.75" customHeight="1">
      <c r="A2189" s="14"/>
      <c r="B2189" s="14" t="s">
        <v>34</v>
      </c>
      <c r="C2189" s="14"/>
      <c r="D2189" s="17"/>
      <c r="E2189" s="1"/>
      <c r="F2189" s="1"/>
      <c r="G2189" s="1"/>
      <c r="H2189" s="1"/>
      <c r="I2189" s="1"/>
      <c r="J2189" s="1"/>
      <c r="K2189" s="1"/>
      <c r="L2189" s="1"/>
      <c r="M2189" s="18"/>
      <c r="N2189" s="17"/>
      <c r="O2189" s="1"/>
      <c r="P2189" s="19"/>
    </row>
    <row r="2190" spans="1:16" ht="9.75" customHeight="1">
      <c r="A2190" s="14"/>
      <c r="B2190" s="14" t="s">
        <v>58</v>
      </c>
      <c r="C2190" s="14"/>
      <c r="D2190" s="17"/>
      <c r="E2190" s="1"/>
      <c r="F2190" s="1"/>
      <c r="G2190" s="1"/>
      <c r="H2190" s="1"/>
      <c r="I2190" s="1"/>
      <c r="J2190" s="1"/>
      <c r="K2190" s="1"/>
      <c r="L2190" s="1"/>
      <c r="M2190" s="18"/>
      <c r="N2190" s="17"/>
      <c r="O2190" s="1"/>
      <c r="P2190" s="19"/>
    </row>
    <row r="2191" spans="1:16" ht="9.75" customHeight="1">
      <c r="A2191" s="14"/>
      <c r="B2191" s="14" t="s">
        <v>58</v>
      </c>
      <c r="C2191" s="14"/>
      <c r="D2191" s="17"/>
      <c r="E2191" s="1"/>
      <c r="F2191" s="1"/>
      <c r="G2191" s="1"/>
      <c r="H2191" s="1"/>
      <c r="I2191" s="1"/>
      <c r="J2191" s="1"/>
      <c r="K2191" s="1"/>
      <c r="L2191" s="1"/>
      <c r="M2191" s="18"/>
      <c r="N2191" s="17"/>
      <c r="O2191" s="1"/>
      <c r="P2191" s="19"/>
    </row>
    <row r="2192" spans="1:16" ht="9.75" customHeight="1">
      <c r="A2192" s="14"/>
      <c r="B2192" s="14" t="s">
        <v>39</v>
      </c>
      <c r="C2192" s="14">
        <v>39</v>
      </c>
      <c r="D2192" s="31">
        <v>29</v>
      </c>
      <c r="E2192" s="32">
        <v>28</v>
      </c>
      <c r="F2192" s="32">
        <v>22</v>
      </c>
      <c r="G2192" s="32">
        <v>23</v>
      </c>
      <c r="H2192" s="32">
        <v>23</v>
      </c>
      <c r="I2192" s="32">
        <v>23</v>
      </c>
      <c r="J2192" s="32">
        <v>22</v>
      </c>
      <c r="K2192" s="32">
        <v>21</v>
      </c>
      <c r="L2192" s="32">
        <v>21</v>
      </c>
      <c r="M2192" s="33">
        <v>23</v>
      </c>
      <c r="N2192" s="17">
        <f t="shared" ref="N2192:N2193" si="476">MIN(D2192:M2192)</f>
        <v>21</v>
      </c>
      <c r="O2192" s="1">
        <f t="shared" ref="O2192:O2193" si="477">C2192-N2192</f>
        <v>18</v>
      </c>
      <c r="P2192" s="19">
        <f t="shared" ref="P2192:P2193" si="478">O2192/C2192</f>
        <v>0.46153846153846156</v>
      </c>
    </row>
    <row r="2193" spans="1:16" ht="9.75" customHeight="1">
      <c r="A2193" s="14"/>
      <c r="B2193" s="14" t="s">
        <v>60</v>
      </c>
      <c r="C2193" s="14">
        <v>3</v>
      </c>
      <c r="D2193" s="31">
        <v>1</v>
      </c>
      <c r="E2193" s="32">
        <v>1</v>
      </c>
      <c r="F2193" s="32">
        <v>1</v>
      </c>
      <c r="G2193" s="32">
        <v>1</v>
      </c>
      <c r="H2193" s="32">
        <v>0</v>
      </c>
      <c r="I2193" s="32">
        <v>0</v>
      </c>
      <c r="J2193" s="32">
        <v>1</v>
      </c>
      <c r="K2193" s="32">
        <v>0</v>
      </c>
      <c r="L2193" s="32">
        <v>1</v>
      </c>
      <c r="M2193" s="33">
        <v>1</v>
      </c>
      <c r="N2193" s="17">
        <f t="shared" si="476"/>
        <v>0</v>
      </c>
      <c r="O2193" s="1">
        <f t="shared" si="477"/>
        <v>3</v>
      </c>
      <c r="P2193" s="19">
        <f t="shared" si="478"/>
        <v>1</v>
      </c>
    </row>
    <row r="2194" spans="1:16" ht="9.75" customHeight="1">
      <c r="A2194" s="14"/>
      <c r="B2194" s="14" t="s">
        <v>61</v>
      </c>
      <c r="C2194" s="14"/>
      <c r="D2194" s="17"/>
      <c r="E2194" s="1"/>
      <c r="F2194" s="1"/>
      <c r="G2194" s="1"/>
      <c r="H2194" s="1"/>
      <c r="I2194" s="1"/>
      <c r="J2194" s="1"/>
      <c r="K2194" s="1"/>
      <c r="L2194" s="1"/>
      <c r="M2194" s="18"/>
      <c r="N2194" s="17"/>
      <c r="O2194" s="1"/>
      <c r="P2194" s="19"/>
    </row>
    <row r="2195" spans="1:16" ht="9.75" customHeight="1">
      <c r="A2195" s="14"/>
      <c r="B2195" s="14" t="s">
        <v>61</v>
      </c>
      <c r="C2195" s="14"/>
      <c r="D2195" s="17"/>
      <c r="E2195" s="1"/>
      <c r="F2195" s="1"/>
      <c r="G2195" s="1"/>
      <c r="H2195" s="1"/>
      <c r="I2195" s="1"/>
      <c r="J2195" s="1"/>
      <c r="K2195" s="1"/>
      <c r="L2195" s="1"/>
      <c r="M2195" s="18"/>
      <c r="N2195" s="17"/>
      <c r="O2195" s="1"/>
      <c r="P2195" s="19"/>
    </row>
    <row r="2196" spans="1:16" ht="9.75" customHeight="1">
      <c r="A2196" s="14"/>
      <c r="B2196" s="14" t="s">
        <v>61</v>
      </c>
      <c r="C2196" s="14"/>
      <c r="D2196" s="17"/>
      <c r="E2196" s="1"/>
      <c r="F2196" s="1"/>
      <c r="G2196" s="1"/>
      <c r="H2196" s="1"/>
      <c r="I2196" s="1"/>
      <c r="J2196" s="1"/>
      <c r="K2196" s="1"/>
      <c r="L2196" s="1"/>
      <c r="M2196" s="18"/>
      <c r="N2196" s="17"/>
      <c r="O2196" s="1"/>
      <c r="P2196" s="19"/>
    </row>
    <row r="2197" spans="1:16" ht="9.75" customHeight="1">
      <c r="A2197" s="14"/>
      <c r="B2197" s="14" t="s">
        <v>61</v>
      </c>
      <c r="C2197" s="14"/>
      <c r="D2197" s="17"/>
      <c r="E2197" s="1"/>
      <c r="F2197" s="1"/>
      <c r="G2197" s="1"/>
      <c r="H2197" s="1"/>
      <c r="I2197" s="1"/>
      <c r="J2197" s="1"/>
      <c r="K2197" s="1"/>
      <c r="L2197" s="1"/>
      <c r="M2197" s="18"/>
      <c r="N2197" s="17"/>
      <c r="O2197" s="1"/>
      <c r="P2197" s="19"/>
    </row>
    <row r="2198" spans="1:16" ht="9.75" customHeight="1">
      <c r="A2198" s="14"/>
      <c r="B2198" s="14" t="s">
        <v>61</v>
      </c>
      <c r="C2198" s="14"/>
      <c r="D2198" s="17"/>
      <c r="E2198" s="1"/>
      <c r="F2198" s="1"/>
      <c r="G2198" s="1"/>
      <c r="H2198" s="1"/>
      <c r="I2198" s="1"/>
      <c r="J2198" s="1"/>
      <c r="K2198" s="1"/>
      <c r="L2198" s="1"/>
      <c r="M2198" s="18"/>
      <c r="N2198" s="17"/>
      <c r="O2198" s="1"/>
      <c r="P2198" s="19"/>
    </row>
    <row r="2199" spans="1:16" ht="9.75" customHeight="1">
      <c r="A2199" s="14"/>
      <c r="B2199" s="14" t="s">
        <v>41</v>
      </c>
      <c r="C2199" s="14">
        <v>12</v>
      </c>
      <c r="D2199" s="31">
        <v>5</v>
      </c>
      <c r="E2199" s="32">
        <v>6</v>
      </c>
      <c r="F2199" s="32">
        <v>7</v>
      </c>
      <c r="G2199" s="32">
        <v>7</v>
      </c>
      <c r="H2199" s="32">
        <v>7</v>
      </c>
      <c r="I2199" s="32">
        <v>7</v>
      </c>
      <c r="J2199" s="32">
        <v>7</v>
      </c>
      <c r="K2199" s="32">
        <v>7</v>
      </c>
      <c r="L2199" s="32">
        <v>6</v>
      </c>
      <c r="M2199" s="33">
        <v>6</v>
      </c>
      <c r="N2199" s="17">
        <f>MIN(D2199:M2199)</f>
        <v>5</v>
      </c>
      <c r="O2199" s="1">
        <f>C2199-N2199</f>
        <v>7</v>
      </c>
      <c r="P2199" s="19">
        <f>O2199/C2199</f>
        <v>0.58333333333333337</v>
      </c>
    </row>
    <row r="2200" spans="1:16" ht="9.75" customHeight="1">
      <c r="A2200" s="14"/>
      <c r="B2200" s="14" t="s">
        <v>42</v>
      </c>
      <c r="C2200" s="14"/>
      <c r="D2200" s="17"/>
      <c r="E2200" s="1"/>
      <c r="F2200" s="1"/>
      <c r="G2200" s="1"/>
      <c r="H2200" s="1"/>
      <c r="I2200" s="1"/>
      <c r="J2200" s="1"/>
      <c r="K2200" s="1"/>
      <c r="L2200" s="1"/>
      <c r="M2200" s="18"/>
      <c r="N2200" s="17"/>
      <c r="O2200" s="1"/>
      <c r="P2200" s="19"/>
    </row>
    <row r="2201" spans="1:16" ht="9.75" customHeight="1">
      <c r="A2201" s="14"/>
      <c r="B2201" s="14" t="s">
        <v>43</v>
      </c>
      <c r="C2201" s="14"/>
      <c r="D2201" s="17"/>
      <c r="E2201" s="1"/>
      <c r="F2201" s="1"/>
      <c r="G2201" s="1"/>
      <c r="H2201" s="1"/>
      <c r="I2201" s="1"/>
      <c r="J2201" s="1"/>
      <c r="K2201" s="1"/>
      <c r="L2201" s="1"/>
      <c r="M2201" s="18"/>
      <c r="N2201" s="17"/>
      <c r="O2201" s="1"/>
      <c r="P2201" s="19"/>
    </row>
    <row r="2202" spans="1:16" ht="9.75" customHeight="1">
      <c r="A2202" s="14"/>
      <c r="B2202" s="14" t="s">
        <v>44</v>
      </c>
      <c r="C2202" s="14"/>
      <c r="D2202" s="17"/>
      <c r="E2202" s="1"/>
      <c r="F2202" s="1"/>
      <c r="G2202" s="1"/>
      <c r="H2202" s="1"/>
      <c r="I2202" s="1"/>
      <c r="J2202" s="1"/>
      <c r="K2202" s="1"/>
      <c r="L2202" s="1"/>
      <c r="M2202" s="18"/>
      <c r="N2202" s="17"/>
      <c r="O2202" s="1"/>
      <c r="P2202" s="19"/>
    </row>
    <row r="2203" spans="1:16" ht="9.75" customHeight="1">
      <c r="A2203" s="20"/>
      <c r="B2203" s="21" t="s">
        <v>45</v>
      </c>
      <c r="C2203" s="21">
        <f t="shared" ref="C2203:M2203" si="479">SUM(C2187:C2202)</f>
        <v>249</v>
      </c>
      <c r="D2203" s="22">
        <f t="shared" si="479"/>
        <v>62</v>
      </c>
      <c r="E2203" s="23">
        <f t="shared" si="479"/>
        <v>43</v>
      </c>
      <c r="F2203" s="23">
        <f t="shared" si="479"/>
        <v>34</v>
      </c>
      <c r="G2203" s="23">
        <f t="shared" si="479"/>
        <v>35</v>
      </c>
      <c r="H2203" s="23">
        <f t="shared" si="479"/>
        <v>36</v>
      </c>
      <c r="I2203" s="23">
        <f t="shared" si="479"/>
        <v>38</v>
      </c>
      <c r="J2203" s="23">
        <f t="shared" si="479"/>
        <v>37</v>
      </c>
      <c r="K2203" s="23">
        <f t="shared" si="479"/>
        <v>37</v>
      </c>
      <c r="L2203" s="23">
        <f t="shared" si="479"/>
        <v>39</v>
      </c>
      <c r="M2203" s="24">
        <f t="shared" si="479"/>
        <v>45</v>
      </c>
      <c r="N2203" s="22">
        <f>MIN(D2203:M2203)</f>
        <v>34</v>
      </c>
      <c r="O2203" s="23">
        <f>C2203-N2203</f>
        <v>215</v>
      </c>
      <c r="P2203" s="25">
        <f>O2203/C2203</f>
        <v>0.86345381526104414</v>
      </c>
    </row>
    <row r="2204" spans="1:16" ht="9.75" customHeight="1">
      <c r="A2204" s="86" t="s">
        <v>593</v>
      </c>
      <c r="B2204" s="15" t="s">
        <v>29</v>
      </c>
      <c r="C2204" s="14"/>
      <c r="D2204" s="31"/>
      <c r="E2204" s="32"/>
      <c r="F2204" s="32"/>
      <c r="G2204" s="32"/>
      <c r="H2204" s="32"/>
      <c r="I2204" s="32"/>
      <c r="J2204" s="32"/>
      <c r="K2204" s="32"/>
      <c r="L2204" s="32"/>
      <c r="M2204" s="33"/>
      <c r="N2204" s="17"/>
      <c r="O2204" s="1"/>
      <c r="P2204" s="19"/>
    </row>
    <row r="2205" spans="1:16" ht="9.75" customHeight="1">
      <c r="A2205" s="14"/>
      <c r="B2205" s="14" t="s">
        <v>31</v>
      </c>
      <c r="C2205" s="30">
        <v>241</v>
      </c>
      <c r="D2205" s="31">
        <v>0</v>
      </c>
      <c r="E2205" s="32">
        <v>0</v>
      </c>
      <c r="F2205" s="32">
        <v>0</v>
      </c>
      <c r="G2205" s="32">
        <v>0</v>
      </c>
      <c r="H2205" s="32">
        <v>0</v>
      </c>
      <c r="I2205" s="32">
        <v>0</v>
      </c>
      <c r="J2205" s="32">
        <v>0</v>
      </c>
      <c r="K2205" s="32">
        <v>13</v>
      </c>
      <c r="L2205" s="32">
        <v>16</v>
      </c>
      <c r="M2205" s="33">
        <v>22</v>
      </c>
      <c r="N2205" s="17">
        <f>MIN(D2205:M2205)</f>
        <v>0</v>
      </c>
      <c r="O2205" s="1">
        <f>C2205-N2205</f>
        <v>241</v>
      </c>
      <c r="P2205" s="19">
        <f>O2205/C2205</f>
        <v>1</v>
      </c>
    </row>
    <row r="2206" spans="1:16" ht="9.75" customHeight="1">
      <c r="A2206" s="14"/>
      <c r="B2206" s="14" t="s">
        <v>34</v>
      </c>
      <c r="C2206" s="14"/>
      <c r="D2206" s="17"/>
      <c r="E2206" s="1"/>
      <c r="F2206" s="1"/>
      <c r="G2206" s="1"/>
      <c r="H2206" s="1"/>
      <c r="I2206" s="1"/>
      <c r="J2206" s="1"/>
      <c r="K2206" s="1"/>
      <c r="L2206" s="1"/>
      <c r="M2206" s="18"/>
      <c r="N2206" s="17"/>
      <c r="O2206" s="1"/>
      <c r="P2206" s="19"/>
    </row>
    <row r="2207" spans="1:16" ht="9.75" customHeight="1">
      <c r="A2207" s="14"/>
      <c r="B2207" s="14" t="s">
        <v>58</v>
      </c>
      <c r="C2207" s="14"/>
      <c r="D2207" s="17"/>
      <c r="E2207" s="1"/>
      <c r="F2207" s="1"/>
      <c r="G2207" s="1"/>
      <c r="H2207" s="1"/>
      <c r="I2207" s="1"/>
      <c r="J2207" s="1"/>
      <c r="K2207" s="1"/>
      <c r="L2207" s="1"/>
      <c r="M2207" s="18"/>
      <c r="N2207" s="17"/>
      <c r="O2207" s="1"/>
      <c r="P2207" s="19"/>
    </row>
    <row r="2208" spans="1:16" ht="9.75" customHeight="1">
      <c r="A2208" s="14"/>
      <c r="B2208" s="14" t="s">
        <v>58</v>
      </c>
      <c r="C2208" s="14"/>
      <c r="D2208" s="17"/>
      <c r="E2208" s="1"/>
      <c r="F2208" s="1"/>
      <c r="G2208" s="1"/>
      <c r="H2208" s="1"/>
      <c r="I2208" s="1"/>
      <c r="J2208" s="1"/>
      <c r="K2208" s="1"/>
      <c r="L2208" s="1"/>
      <c r="M2208" s="18"/>
      <c r="N2208" s="17"/>
      <c r="O2208" s="1"/>
      <c r="P2208" s="19"/>
    </row>
    <row r="2209" spans="1:16" ht="9.75" customHeight="1">
      <c r="A2209" s="14"/>
      <c r="B2209" s="14" t="s">
        <v>39</v>
      </c>
      <c r="C2209" s="14"/>
      <c r="D2209" s="31"/>
      <c r="E2209" s="32"/>
      <c r="F2209" s="32"/>
      <c r="G2209" s="32"/>
      <c r="H2209" s="32"/>
      <c r="I2209" s="32"/>
      <c r="J2209" s="32"/>
      <c r="K2209" s="32"/>
      <c r="L2209" s="32"/>
      <c r="M2209" s="33"/>
      <c r="N2209" s="17"/>
      <c r="O2209" s="1"/>
      <c r="P2209" s="19"/>
    </row>
    <row r="2210" spans="1:16" ht="9.75" customHeight="1">
      <c r="A2210" s="14"/>
      <c r="B2210" s="14" t="s">
        <v>183</v>
      </c>
      <c r="C2210" s="14"/>
      <c r="D2210" s="31"/>
      <c r="E2210" s="32"/>
      <c r="F2210" s="32"/>
      <c r="G2210" s="32"/>
      <c r="H2210" s="32"/>
      <c r="I2210" s="32"/>
      <c r="J2210" s="32"/>
      <c r="K2210" s="32"/>
      <c r="L2210" s="32"/>
      <c r="M2210" s="33"/>
      <c r="N2210" s="17"/>
      <c r="O2210" s="1"/>
      <c r="P2210" s="19"/>
    </row>
    <row r="2211" spans="1:16" ht="9.75" customHeight="1">
      <c r="A2211" s="14"/>
      <c r="B2211" s="14" t="s">
        <v>61</v>
      </c>
      <c r="C2211" s="14"/>
      <c r="D2211" s="17"/>
      <c r="E2211" s="1"/>
      <c r="F2211" s="1"/>
      <c r="G2211" s="1"/>
      <c r="H2211" s="1"/>
      <c r="I2211" s="1"/>
      <c r="J2211" s="1"/>
      <c r="K2211" s="1"/>
      <c r="L2211" s="1"/>
      <c r="M2211" s="18"/>
      <c r="N2211" s="17"/>
      <c r="O2211" s="1"/>
      <c r="P2211" s="19"/>
    </row>
    <row r="2212" spans="1:16" ht="9.75" customHeight="1">
      <c r="A2212" s="14"/>
      <c r="B2212" s="14" t="s">
        <v>61</v>
      </c>
      <c r="C2212" s="14"/>
      <c r="D2212" s="17"/>
      <c r="E2212" s="1"/>
      <c r="F2212" s="1"/>
      <c r="G2212" s="1"/>
      <c r="H2212" s="1"/>
      <c r="I2212" s="1"/>
      <c r="J2212" s="1"/>
      <c r="K2212" s="1"/>
      <c r="L2212" s="1"/>
      <c r="M2212" s="18"/>
      <c r="N2212" s="17"/>
      <c r="O2212" s="1"/>
      <c r="P2212" s="19"/>
    </row>
    <row r="2213" spans="1:16" ht="9.75" customHeight="1">
      <c r="A2213" s="14"/>
      <c r="B2213" s="14" t="s">
        <v>61</v>
      </c>
      <c r="C2213" s="14"/>
      <c r="D2213" s="17"/>
      <c r="E2213" s="1"/>
      <c r="F2213" s="1"/>
      <c r="G2213" s="1"/>
      <c r="H2213" s="1"/>
      <c r="I2213" s="1"/>
      <c r="J2213" s="1"/>
      <c r="K2213" s="1"/>
      <c r="L2213" s="1"/>
      <c r="M2213" s="18"/>
      <c r="N2213" s="17"/>
      <c r="O2213" s="1"/>
      <c r="P2213" s="19"/>
    </row>
    <row r="2214" spans="1:16" ht="9.75" customHeight="1">
      <c r="A2214" s="14"/>
      <c r="B2214" s="14" t="s">
        <v>61</v>
      </c>
      <c r="C2214" s="14"/>
      <c r="D2214" s="17"/>
      <c r="E2214" s="1"/>
      <c r="F2214" s="1"/>
      <c r="G2214" s="1"/>
      <c r="H2214" s="1"/>
      <c r="I2214" s="1"/>
      <c r="J2214" s="1"/>
      <c r="K2214" s="1"/>
      <c r="L2214" s="1"/>
      <c r="M2214" s="18"/>
      <c r="N2214" s="17"/>
      <c r="O2214" s="1"/>
      <c r="P2214" s="19"/>
    </row>
    <row r="2215" spans="1:16" ht="9.75" customHeight="1">
      <c r="A2215" s="14"/>
      <c r="B2215" s="14" t="s">
        <v>61</v>
      </c>
      <c r="C2215" s="14"/>
      <c r="D2215" s="17"/>
      <c r="E2215" s="1"/>
      <c r="F2215" s="1"/>
      <c r="G2215" s="1"/>
      <c r="H2215" s="1"/>
      <c r="I2215" s="1"/>
      <c r="J2215" s="1"/>
      <c r="K2215" s="1"/>
      <c r="L2215" s="1"/>
      <c r="M2215" s="18"/>
      <c r="N2215" s="17"/>
      <c r="O2215" s="1"/>
      <c r="P2215" s="19"/>
    </row>
    <row r="2216" spans="1:16" ht="9.75" customHeight="1">
      <c r="A2216" s="14"/>
      <c r="B2216" s="14" t="s">
        <v>41</v>
      </c>
      <c r="C2216" s="14"/>
      <c r="D2216" s="31"/>
      <c r="E2216" s="32"/>
      <c r="F2216" s="32"/>
      <c r="G2216" s="32"/>
      <c r="H2216" s="32"/>
      <c r="I2216" s="32"/>
      <c r="J2216" s="32"/>
      <c r="K2216" s="32"/>
      <c r="L2216" s="32"/>
      <c r="M2216" s="33"/>
      <c r="N2216" s="17"/>
      <c r="O2216" s="1"/>
      <c r="P2216" s="19"/>
    </row>
    <row r="2217" spans="1:16" ht="9.75" customHeight="1">
      <c r="A2217" s="14"/>
      <c r="B2217" s="14" t="s">
        <v>42</v>
      </c>
      <c r="C2217" s="14"/>
      <c r="D2217" s="17"/>
      <c r="E2217" s="1"/>
      <c r="F2217" s="1"/>
      <c r="G2217" s="1"/>
      <c r="H2217" s="1"/>
      <c r="I2217" s="1"/>
      <c r="J2217" s="1"/>
      <c r="K2217" s="1"/>
      <c r="L2217" s="1"/>
      <c r="M2217" s="18"/>
      <c r="N2217" s="17"/>
      <c r="O2217" s="1"/>
      <c r="P2217" s="19"/>
    </row>
    <row r="2218" spans="1:16" ht="9.75" customHeight="1">
      <c r="A2218" s="14"/>
      <c r="B2218" s="14" t="s">
        <v>43</v>
      </c>
      <c r="C2218" s="14"/>
      <c r="D2218" s="17"/>
      <c r="E2218" s="1"/>
      <c r="F2218" s="1"/>
      <c r="G2218" s="1"/>
      <c r="H2218" s="1"/>
      <c r="I2218" s="1"/>
      <c r="J2218" s="1"/>
      <c r="K2218" s="1"/>
      <c r="L2218" s="1"/>
      <c r="M2218" s="18"/>
      <c r="N2218" s="17"/>
      <c r="O2218" s="1"/>
      <c r="P2218" s="19"/>
    </row>
    <row r="2219" spans="1:16" ht="9.75" customHeight="1">
      <c r="A2219" s="14"/>
      <c r="B2219" s="14" t="s">
        <v>44</v>
      </c>
      <c r="C2219" s="14"/>
      <c r="D2219" s="17"/>
      <c r="E2219" s="1"/>
      <c r="F2219" s="1"/>
      <c r="G2219" s="1"/>
      <c r="H2219" s="1"/>
      <c r="I2219" s="1"/>
      <c r="J2219" s="1"/>
      <c r="K2219" s="1"/>
      <c r="L2219" s="1"/>
      <c r="M2219" s="18"/>
      <c r="N2219" s="17"/>
      <c r="O2219" s="1"/>
      <c r="P2219" s="19"/>
    </row>
    <row r="2220" spans="1:16" ht="9.75" customHeight="1">
      <c r="A2220" s="20"/>
      <c r="B2220" s="21" t="s">
        <v>45</v>
      </c>
      <c r="C2220" s="21">
        <f t="shared" ref="C2220:M2220" si="480">SUM(C2204:C2219)</f>
        <v>241</v>
      </c>
      <c r="D2220" s="22">
        <f t="shared" si="480"/>
        <v>0</v>
      </c>
      <c r="E2220" s="23">
        <f t="shared" si="480"/>
        <v>0</v>
      </c>
      <c r="F2220" s="23">
        <f t="shared" si="480"/>
        <v>0</v>
      </c>
      <c r="G2220" s="23">
        <f t="shared" si="480"/>
        <v>0</v>
      </c>
      <c r="H2220" s="23">
        <f t="shared" si="480"/>
        <v>0</v>
      </c>
      <c r="I2220" s="23">
        <f t="shared" si="480"/>
        <v>0</v>
      </c>
      <c r="J2220" s="23">
        <f t="shared" si="480"/>
        <v>0</v>
      </c>
      <c r="K2220" s="23">
        <f t="shared" si="480"/>
        <v>13</v>
      </c>
      <c r="L2220" s="23">
        <f t="shared" si="480"/>
        <v>16</v>
      </c>
      <c r="M2220" s="24">
        <f t="shared" si="480"/>
        <v>22</v>
      </c>
      <c r="N2220" s="22">
        <f>MIN(D2220:M2220)</f>
        <v>0</v>
      </c>
      <c r="O2220" s="23">
        <f>C2220-N2220</f>
        <v>241</v>
      </c>
      <c r="P2220" s="25">
        <f>O2220/C2220</f>
        <v>1</v>
      </c>
    </row>
    <row r="2221" spans="1:16" ht="9.75" customHeight="1">
      <c r="A2221" s="15" t="s">
        <v>241</v>
      </c>
      <c r="B2221" s="15" t="s">
        <v>29</v>
      </c>
      <c r="C2221" s="15"/>
      <c r="D2221" s="16"/>
      <c r="E2221" s="27"/>
      <c r="F2221" s="27"/>
      <c r="G2221" s="27"/>
      <c r="H2221" s="27"/>
      <c r="I2221" s="27"/>
      <c r="J2221" s="27"/>
      <c r="K2221" s="27"/>
      <c r="L2221" s="27"/>
      <c r="M2221" s="28"/>
      <c r="N2221" s="16"/>
      <c r="O2221" s="27"/>
      <c r="P2221" s="29"/>
    </row>
    <row r="2222" spans="1:16" ht="9.75" customHeight="1">
      <c r="A2222" s="14"/>
      <c r="B2222" s="14" t="s">
        <v>31</v>
      </c>
      <c r="C2222" s="30">
        <v>91</v>
      </c>
      <c r="D2222" s="31">
        <v>0</v>
      </c>
      <c r="E2222" s="32">
        <v>0</v>
      </c>
      <c r="F2222" s="32">
        <v>0</v>
      </c>
      <c r="G2222" s="32">
        <v>0</v>
      </c>
      <c r="H2222" s="32">
        <v>3</v>
      </c>
      <c r="I2222" s="32">
        <v>2</v>
      </c>
      <c r="J2222" s="32">
        <v>0</v>
      </c>
      <c r="K2222" s="32">
        <v>7</v>
      </c>
      <c r="L2222" s="32">
        <v>7</v>
      </c>
      <c r="M2222" s="33">
        <v>9</v>
      </c>
      <c r="N2222" s="17">
        <f>MIN(D2222:M2222)</f>
        <v>0</v>
      </c>
      <c r="O2222" s="1">
        <f>C2222-N2222</f>
        <v>91</v>
      </c>
      <c r="P2222" s="19">
        <f>O2222/C2222</f>
        <v>1</v>
      </c>
    </row>
    <row r="2223" spans="1:16" ht="9.75" customHeight="1">
      <c r="A2223" s="14"/>
      <c r="B2223" s="14" t="s">
        <v>34</v>
      </c>
      <c r="C2223" s="14"/>
      <c r="D2223" s="17"/>
      <c r="E2223" s="1"/>
      <c r="F2223" s="1"/>
      <c r="G2223" s="1"/>
      <c r="H2223" s="1"/>
      <c r="I2223" s="1"/>
      <c r="J2223" s="1"/>
      <c r="K2223" s="1"/>
      <c r="L2223" s="1"/>
      <c r="M2223" s="18"/>
      <c r="N2223" s="17"/>
      <c r="O2223" s="1"/>
      <c r="P2223" s="19"/>
    </row>
    <row r="2224" spans="1:16" ht="9.75" customHeight="1">
      <c r="A2224" s="14"/>
      <c r="B2224" s="30" t="s">
        <v>136</v>
      </c>
      <c r="C2224" s="30">
        <v>35</v>
      </c>
      <c r="D2224" s="31">
        <v>31</v>
      </c>
      <c r="E2224" s="32">
        <v>21</v>
      </c>
      <c r="F2224" s="32">
        <v>21</v>
      </c>
      <c r="G2224" s="32">
        <v>20</v>
      </c>
      <c r="H2224" s="32">
        <v>18</v>
      </c>
      <c r="I2224" s="32">
        <v>17</v>
      </c>
      <c r="J2224" s="32">
        <v>18</v>
      </c>
      <c r="K2224" s="32">
        <v>12</v>
      </c>
      <c r="L2224" s="32">
        <v>11</v>
      </c>
      <c r="M2224" s="33">
        <v>13</v>
      </c>
      <c r="N2224" s="17">
        <f>MIN(D2224:M2224)</f>
        <v>11</v>
      </c>
      <c r="O2224" s="1">
        <f>C2224-N2224</f>
        <v>24</v>
      </c>
      <c r="P2224" s="19">
        <f>O2224/C2224</f>
        <v>0.68571428571428572</v>
      </c>
    </row>
    <row r="2225" spans="1:16" ht="9.75" customHeight="1">
      <c r="A2225" s="14"/>
      <c r="B2225" s="14" t="s">
        <v>58</v>
      </c>
      <c r="C2225" s="14"/>
      <c r="D2225" s="17"/>
      <c r="E2225" s="1"/>
      <c r="F2225" s="1"/>
      <c r="G2225" s="1"/>
      <c r="H2225" s="1"/>
      <c r="I2225" s="1"/>
      <c r="J2225" s="1"/>
      <c r="K2225" s="1"/>
      <c r="L2225" s="1"/>
      <c r="M2225" s="18"/>
      <c r="N2225" s="17"/>
      <c r="O2225" s="1"/>
      <c r="P2225" s="19"/>
    </row>
    <row r="2226" spans="1:16" ht="9.75" customHeight="1">
      <c r="A2226" s="14"/>
      <c r="B2226" s="14" t="s">
        <v>39</v>
      </c>
      <c r="C2226" s="14"/>
      <c r="D2226" s="17"/>
      <c r="E2226" s="1"/>
      <c r="F2226" s="1"/>
      <c r="G2226" s="1"/>
      <c r="H2226" s="1"/>
      <c r="I2226" s="1"/>
      <c r="J2226" s="1"/>
      <c r="K2226" s="1"/>
      <c r="L2226" s="1"/>
      <c r="M2226" s="18"/>
      <c r="N2226" s="17"/>
      <c r="O2226" s="1"/>
      <c r="P2226" s="19"/>
    </row>
    <row r="2227" spans="1:16" ht="9.75" customHeight="1">
      <c r="A2227" s="14"/>
      <c r="B2227" s="30" t="s">
        <v>61</v>
      </c>
      <c r="C2227" s="14"/>
      <c r="N2227" s="17"/>
      <c r="O2227" s="1"/>
      <c r="P2227" s="19"/>
    </row>
    <row r="2228" spans="1:16" ht="9.75" customHeight="1">
      <c r="A2228" s="14"/>
      <c r="B2228" s="14" t="s">
        <v>61</v>
      </c>
      <c r="C2228" s="14"/>
      <c r="D2228" s="17"/>
      <c r="E2228" s="1"/>
      <c r="F2228" s="1"/>
      <c r="G2228" s="1"/>
      <c r="H2228" s="1"/>
      <c r="I2228" s="1"/>
      <c r="J2228" s="1"/>
      <c r="K2228" s="1"/>
      <c r="L2228" s="1"/>
      <c r="M2228" s="18"/>
      <c r="N2228" s="17"/>
      <c r="O2228" s="1"/>
      <c r="P2228" s="19"/>
    </row>
    <row r="2229" spans="1:16" ht="9.75" customHeight="1">
      <c r="A2229" s="14"/>
      <c r="B2229" s="14" t="s">
        <v>61</v>
      </c>
      <c r="C2229" s="14"/>
      <c r="D2229" s="17"/>
      <c r="E2229" s="1"/>
      <c r="F2229" s="1"/>
      <c r="G2229" s="1"/>
      <c r="H2229" s="1"/>
      <c r="I2229" s="1"/>
      <c r="J2229" s="1"/>
      <c r="K2229" s="1"/>
      <c r="L2229" s="1"/>
      <c r="M2229" s="18"/>
      <c r="N2229" s="17"/>
      <c r="O2229" s="1"/>
      <c r="P2229" s="19"/>
    </row>
    <row r="2230" spans="1:16" ht="9.75" customHeight="1">
      <c r="A2230" s="14"/>
      <c r="B2230" s="14" t="s">
        <v>61</v>
      </c>
      <c r="C2230" s="14"/>
      <c r="D2230" s="17"/>
      <c r="E2230" s="1"/>
      <c r="F2230" s="1"/>
      <c r="G2230" s="1"/>
      <c r="H2230" s="1"/>
      <c r="I2230" s="1"/>
      <c r="J2230" s="1"/>
      <c r="K2230" s="1"/>
      <c r="L2230" s="1"/>
      <c r="M2230" s="18"/>
      <c r="N2230" s="17"/>
      <c r="O2230" s="1"/>
      <c r="P2230" s="19"/>
    </row>
    <row r="2231" spans="1:16" ht="9.75" customHeight="1">
      <c r="A2231" s="14"/>
      <c r="B2231" s="14" t="s">
        <v>61</v>
      </c>
      <c r="C2231" s="14"/>
      <c r="D2231" s="17"/>
      <c r="E2231" s="1"/>
      <c r="F2231" s="1"/>
      <c r="G2231" s="1"/>
      <c r="H2231" s="1"/>
      <c r="I2231" s="1"/>
      <c r="J2231" s="1"/>
      <c r="K2231" s="1"/>
      <c r="L2231" s="1"/>
      <c r="M2231" s="18"/>
      <c r="N2231" s="17"/>
      <c r="O2231" s="1"/>
      <c r="P2231" s="19"/>
    </row>
    <row r="2232" spans="1:16" ht="9.75" customHeight="1">
      <c r="A2232" s="14"/>
      <c r="B2232" s="14" t="s">
        <v>61</v>
      </c>
      <c r="C2232" s="14"/>
      <c r="D2232" s="17"/>
      <c r="E2232" s="1"/>
      <c r="F2232" s="1"/>
      <c r="G2232" s="1"/>
      <c r="H2232" s="1"/>
      <c r="I2232" s="1"/>
      <c r="J2232" s="1"/>
      <c r="K2232" s="1"/>
      <c r="L2232" s="1"/>
      <c r="M2232" s="18"/>
      <c r="N2232" s="17"/>
      <c r="O2232" s="1"/>
      <c r="P2232" s="19"/>
    </row>
    <row r="2233" spans="1:16" ht="9.75" customHeight="1">
      <c r="A2233" s="14"/>
      <c r="B2233" s="14" t="s">
        <v>41</v>
      </c>
      <c r="C2233" s="14"/>
      <c r="D2233" s="17"/>
      <c r="E2233" s="1"/>
      <c r="F2233" s="1"/>
      <c r="G2233" s="1"/>
      <c r="H2233" s="1"/>
      <c r="I2233" s="1"/>
      <c r="J2233" s="1"/>
      <c r="K2233" s="1"/>
      <c r="L2233" s="1"/>
      <c r="M2233" s="18"/>
      <c r="N2233" s="17"/>
      <c r="O2233" s="1"/>
      <c r="P2233" s="19"/>
    </row>
    <row r="2234" spans="1:16" ht="9.75" customHeight="1">
      <c r="A2234" s="14"/>
      <c r="B2234" s="14" t="s">
        <v>42</v>
      </c>
      <c r="C2234" s="14"/>
      <c r="D2234" s="17"/>
      <c r="E2234" s="1"/>
      <c r="F2234" s="1"/>
      <c r="G2234" s="1"/>
      <c r="H2234" s="1"/>
      <c r="I2234" s="1"/>
      <c r="J2234" s="1"/>
      <c r="K2234" s="1"/>
      <c r="L2234" s="1"/>
      <c r="M2234" s="18"/>
      <c r="N2234" s="17"/>
      <c r="O2234" s="1"/>
      <c r="P2234" s="19"/>
    </row>
    <row r="2235" spans="1:16" ht="9.75" customHeight="1">
      <c r="A2235" s="14"/>
      <c r="B2235" s="14" t="s">
        <v>43</v>
      </c>
      <c r="C2235" s="14"/>
      <c r="D2235" s="17"/>
      <c r="E2235" s="1"/>
      <c r="F2235" s="1"/>
      <c r="G2235" s="1"/>
      <c r="H2235" s="1"/>
      <c r="I2235" s="1"/>
      <c r="J2235" s="1"/>
      <c r="K2235" s="1"/>
      <c r="L2235" s="1"/>
      <c r="M2235" s="18"/>
      <c r="N2235" s="17"/>
      <c r="O2235" s="1"/>
      <c r="P2235" s="19"/>
    </row>
    <row r="2236" spans="1:16" ht="9.75" customHeight="1">
      <c r="A2236" s="14"/>
      <c r="B2236" s="14" t="s">
        <v>44</v>
      </c>
      <c r="C2236" s="14"/>
      <c r="D2236" s="17"/>
      <c r="E2236" s="1"/>
      <c r="F2236" s="1"/>
      <c r="G2236" s="1"/>
      <c r="H2236" s="1"/>
      <c r="I2236" s="1"/>
      <c r="J2236" s="1"/>
      <c r="K2236" s="1"/>
      <c r="L2236" s="1"/>
      <c r="M2236" s="18"/>
      <c r="N2236" s="17"/>
      <c r="O2236" s="1"/>
      <c r="P2236" s="19"/>
    </row>
    <row r="2237" spans="1:16" ht="9.75" customHeight="1">
      <c r="A2237" s="20"/>
      <c r="B2237" s="21" t="s">
        <v>45</v>
      </c>
      <c r="C2237" s="21">
        <f t="shared" ref="C2237:M2237" si="481">SUM(C2221:C2236)</f>
        <v>126</v>
      </c>
      <c r="D2237" s="22">
        <f t="shared" si="481"/>
        <v>31</v>
      </c>
      <c r="E2237" s="23">
        <f t="shared" si="481"/>
        <v>21</v>
      </c>
      <c r="F2237" s="23">
        <f t="shared" si="481"/>
        <v>21</v>
      </c>
      <c r="G2237" s="23">
        <f t="shared" si="481"/>
        <v>20</v>
      </c>
      <c r="H2237" s="23">
        <f t="shared" si="481"/>
        <v>21</v>
      </c>
      <c r="I2237" s="23">
        <f t="shared" si="481"/>
        <v>19</v>
      </c>
      <c r="J2237" s="23">
        <f t="shared" si="481"/>
        <v>18</v>
      </c>
      <c r="K2237" s="23">
        <f t="shared" si="481"/>
        <v>19</v>
      </c>
      <c r="L2237" s="23">
        <f t="shared" si="481"/>
        <v>18</v>
      </c>
      <c r="M2237" s="24">
        <f t="shared" si="481"/>
        <v>22</v>
      </c>
      <c r="N2237" s="22">
        <f>MIN(D2237:M2237)</f>
        <v>18</v>
      </c>
      <c r="O2237" s="23">
        <f>C2237-N2237</f>
        <v>108</v>
      </c>
      <c r="P2237" s="25">
        <f>O2237/C2237</f>
        <v>0.8571428571428571</v>
      </c>
    </row>
    <row r="2238" spans="1:16" ht="9.75" customHeight="1">
      <c r="A2238" s="15" t="s">
        <v>253</v>
      </c>
      <c r="B2238" s="15" t="s">
        <v>29</v>
      </c>
      <c r="C2238" s="14"/>
      <c r="D2238" s="17"/>
      <c r="E2238" s="1"/>
      <c r="F2238" s="1"/>
      <c r="G2238" s="1"/>
      <c r="H2238" s="1"/>
      <c r="I2238" s="1"/>
      <c r="J2238" s="1"/>
      <c r="K2238" s="1"/>
      <c r="L2238" s="1"/>
      <c r="M2238" s="18"/>
      <c r="N2238" s="17"/>
      <c r="O2238" s="1"/>
      <c r="P2238" s="19"/>
    </row>
    <row r="2239" spans="1:16" ht="9.75" customHeight="1">
      <c r="A2239" s="14"/>
      <c r="B2239" s="14" t="s">
        <v>31</v>
      </c>
      <c r="C2239" s="14"/>
      <c r="D2239" s="17"/>
      <c r="E2239" s="1"/>
      <c r="F2239" s="1"/>
      <c r="G2239" s="1"/>
      <c r="H2239" s="1"/>
      <c r="I2239" s="1"/>
      <c r="J2239" s="1"/>
      <c r="K2239" s="1"/>
      <c r="L2239" s="1"/>
      <c r="M2239" s="18"/>
      <c r="N2239" s="17"/>
      <c r="O2239" s="1"/>
      <c r="P2239" s="19"/>
    </row>
    <row r="2240" spans="1:16" ht="9.75" customHeight="1">
      <c r="A2240" s="14"/>
      <c r="B2240" s="14" t="s">
        <v>34</v>
      </c>
      <c r="C2240" s="14"/>
      <c r="D2240" s="17"/>
      <c r="E2240" s="1"/>
      <c r="F2240" s="1"/>
      <c r="G2240" s="1"/>
      <c r="H2240" s="1"/>
      <c r="I2240" s="1"/>
      <c r="J2240" s="1"/>
      <c r="K2240" s="1"/>
      <c r="L2240" s="1"/>
      <c r="M2240" s="18"/>
      <c r="N2240" s="17"/>
      <c r="O2240" s="1"/>
      <c r="P2240" s="19"/>
    </row>
    <row r="2241" spans="1:16" ht="9.75" customHeight="1">
      <c r="A2241" s="14"/>
      <c r="B2241" s="14" t="s">
        <v>136</v>
      </c>
      <c r="C2241" s="14">
        <v>181</v>
      </c>
      <c r="D2241" s="31">
        <v>113</v>
      </c>
      <c r="E2241" s="32">
        <v>109</v>
      </c>
      <c r="F2241" s="32">
        <v>61</v>
      </c>
      <c r="G2241" s="32">
        <v>59</v>
      </c>
      <c r="H2241" s="32">
        <v>37</v>
      </c>
      <c r="I2241" s="32">
        <v>40</v>
      </c>
      <c r="J2241" s="32">
        <v>28</v>
      </c>
      <c r="K2241" s="32">
        <v>46</v>
      </c>
      <c r="L2241" s="32">
        <v>47</v>
      </c>
      <c r="M2241" s="33">
        <v>50</v>
      </c>
      <c r="N2241" s="17">
        <f>MIN(D2241:M2241)</f>
        <v>28</v>
      </c>
      <c r="O2241" s="1">
        <f>C2241-N2241</f>
        <v>153</v>
      </c>
      <c r="P2241" s="19">
        <f>O2241/C2241</f>
        <v>0.84530386740331487</v>
      </c>
    </row>
    <row r="2242" spans="1:16" ht="9.75" customHeight="1">
      <c r="A2242" s="14"/>
      <c r="B2242" s="14" t="s">
        <v>58</v>
      </c>
      <c r="C2242" s="14"/>
      <c r="D2242" s="17"/>
      <c r="E2242" s="1"/>
      <c r="F2242" s="1"/>
      <c r="G2242" s="1"/>
      <c r="H2242" s="1"/>
      <c r="I2242" s="1"/>
      <c r="J2242" s="1"/>
      <c r="K2242" s="1"/>
      <c r="L2242" s="1"/>
      <c r="M2242" s="18"/>
      <c r="N2242" s="17"/>
      <c r="O2242" s="1"/>
      <c r="P2242" s="19"/>
    </row>
    <row r="2243" spans="1:16" ht="9.75" customHeight="1">
      <c r="A2243" s="14"/>
      <c r="B2243" s="14" t="s">
        <v>39</v>
      </c>
      <c r="C2243" s="14"/>
      <c r="D2243" s="17"/>
      <c r="E2243" s="1"/>
      <c r="F2243" s="1"/>
      <c r="G2243" s="1"/>
      <c r="H2243" s="1"/>
      <c r="I2243" s="1"/>
      <c r="J2243" s="1"/>
      <c r="K2243" s="1"/>
      <c r="L2243" s="1"/>
      <c r="M2243" s="18"/>
      <c r="N2243" s="17"/>
      <c r="O2243" s="1"/>
      <c r="P2243" s="19"/>
    </row>
    <row r="2244" spans="1:16" ht="9.75" customHeight="1">
      <c r="A2244" s="14"/>
      <c r="B2244" s="14" t="s">
        <v>61</v>
      </c>
      <c r="C2244" s="14"/>
      <c r="D2244" s="17"/>
      <c r="E2244" s="1"/>
      <c r="F2244" s="1"/>
      <c r="G2244" s="1"/>
      <c r="H2244" s="1"/>
      <c r="I2244" s="1"/>
      <c r="J2244" s="1"/>
      <c r="K2244" s="1"/>
      <c r="L2244" s="1"/>
      <c r="M2244" s="18"/>
      <c r="N2244" s="17"/>
      <c r="O2244" s="1"/>
      <c r="P2244" s="19"/>
    </row>
    <row r="2245" spans="1:16" ht="9.75" customHeight="1">
      <c r="A2245" s="14"/>
      <c r="B2245" s="14" t="s">
        <v>61</v>
      </c>
      <c r="C2245" s="14"/>
      <c r="D2245" s="17"/>
      <c r="E2245" s="1"/>
      <c r="F2245" s="1"/>
      <c r="G2245" s="1"/>
      <c r="H2245" s="1"/>
      <c r="I2245" s="1"/>
      <c r="J2245" s="1"/>
      <c r="K2245" s="1"/>
      <c r="L2245" s="1"/>
      <c r="M2245" s="18"/>
      <c r="N2245" s="17"/>
      <c r="O2245" s="1"/>
      <c r="P2245" s="19"/>
    </row>
    <row r="2246" spans="1:16" ht="9.75" customHeight="1">
      <c r="A2246" s="14"/>
      <c r="B2246" s="14" t="s">
        <v>61</v>
      </c>
      <c r="C2246" s="14"/>
      <c r="D2246" s="17"/>
      <c r="E2246" s="1"/>
      <c r="F2246" s="1"/>
      <c r="G2246" s="1"/>
      <c r="H2246" s="1"/>
      <c r="I2246" s="1"/>
      <c r="J2246" s="1"/>
      <c r="K2246" s="1"/>
      <c r="L2246" s="1"/>
      <c r="M2246" s="18"/>
      <c r="N2246" s="17"/>
      <c r="O2246" s="1"/>
      <c r="P2246" s="19"/>
    </row>
    <row r="2247" spans="1:16" ht="9.75" customHeight="1">
      <c r="A2247" s="14"/>
      <c r="B2247" s="14" t="s">
        <v>61</v>
      </c>
      <c r="C2247" s="14"/>
      <c r="D2247" s="17"/>
      <c r="E2247" s="1"/>
      <c r="F2247" s="1"/>
      <c r="G2247" s="1"/>
      <c r="H2247" s="1"/>
      <c r="I2247" s="1"/>
      <c r="J2247" s="1"/>
      <c r="K2247" s="1"/>
      <c r="L2247" s="1"/>
      <c r="M2247" s="18"/>
      <c r="N2247" s="17"/>
      <c r="O2247" s="1"/>
      <c r="P2247" s="19"/>
    </row>
    <row r="2248" spans="1:16" ht="9.75" customHeight="1">
      <c r="A2248" s="14"/>
      <c r="B2248" s="14" t="s">
        <v>61</v>
      </c>
      <c r="C2248" s="14"/>
      <c r="D2248" s="17"/>
      <c r="E2248" s="1"/>
      <c r="F2248" s="1"/>
      <c r="G2248" s="1"/>
      <c r="H2248" s="1"/>
      <c r="I2248" s="1"/>
      <c r="J2248" s="1"/>
      <c r="K2248" s="1"/>
      <c r="L2248" s="1"/>
      <c r="M2248" s="18"/>
      <c r="N2248" s="17"/>
      <c r="O2248" s="1"/>
      <c r="P2248" s="19"/>
    </row>
    <row r="2249" spans="1:16" ht="9.75" customHeight="1">
      <c r="A2249" s="14"/>
      <c r="B2249" s="14" t="s">
        <v>61</v>
      </c>
      <c r="C2249" s="14"/>
      <c r="D2249" s="17"/>
      <c r="E2249" s="1"/>
      <c r="F2249" s="1"/>
      <c r="G2249" s="1"/>
      <c r="H2249" s="1"/>
      <c r="I2249" s="1"/>
      <c r="J2249" s="1"/>
      <c r="K2249" s="1"/>
      <c r="L2249" s="1"/>
      <c r="M2249" s="18"/>
      <c r="N2249" s="17"/>
      <c r="O2249" s="1"/>
      <c r="P2249" s="19"/>
    </row>
    <row r="2250" spans="1:16" ht="9.75" customHeight="1">
      <c r="A2250" s="14"/>
      <c r="B2250" s="14" t="s">
        <v>41</v>
      </c>
      <c r="C2250" s="14"/>
      <c r="D2250" s="17"/>
      <c r="E2250" s="1"/>
      <c r="F2250" s="1"/>
      <c r="G2250" s="1"/>
      <c r="H2250" s="1"/>
      <c r="I2250" s="1"/>
      <c r="J2250" s="1"/>
      <c r="K2250" s="1"/>
      <c r="L2250" s="1"/>
      <c r="M2250" s="18"/>
      <c r="N2250" s="17"/>
      <c r="O2250" s="1"/>
      <c r="P2250" s="19"/>
    </row>
    <row r="2251" spans="1:16" ht="9.75" customHeight="1">
      <c r="A2251" s="14"/>
      <c r="B2251" s="14" t="s">
        <v>42</v>
      </c>
      <c r="C2251" s="14"/>
      <c r="D2251" s="17"/>
      <c r="E2251" s="1"/>
      <c r="F2251" s="1"/>
      <c r="G2251" s="1"/>
      <c r="H2251" s="1"/>
      <c r="I2251" s="1"/>
      <c r="J2251" s="1"/>
      <c r="K2251" s="1"/>
      <c r="L2251" s="1"/>
      <c r="M2251" s="18"/>
      <c r="N2251" s="17"/>
      <c r="O2251" s="1"/>
      <c r="P2251" s="19"/>
    </row>
    <row r="2252" spans="1:16" ht="9.75" customHeight="1">
      <c r="A2252" s="14"/>
      <c r="B2252" s="14" t="s">
        <v>43</v>
      </c>
      <c r="C2252" s="14"/>
      <c r="D2252" s="17"/>
      <c r="E2252" s="1"/>
      <c r="F2252" s="1"/>
      <c r="G2252" s="1"/>
      <c r="H2252" s="1"/>
      <c r="I2252" s="1"/>
      <c r="J2252" s="1"/>
      <c r="K2252" s="1"/>
      <c r="L2252" s="1"/>
      <c r="M2252" s="18"/>
      <c r="N2252" s="17"/>
      <c r="O2252" s="1"/>
      <c r="P2252" s="19"/>
    </row>
    <row r="2253" spans="1:16" ht="9.75" customHeight="1">
      <c r="A2253" s="14"/>
      <c r="B2253" s="14" t="s">
        <v>44</v>
      </c>
      <c r="C2253" s="14"/>
      <c r="D2253" s="17"/>
      <c r="E2253" s="1"/>
      <c r="F2253" s="1"/>
      <c r="G2253" s="1"/>
      <c r="H2253" s="1"/>
      <c r="I2253" s="1"/>
      <c r="J2253" s="1"/>
      <c r="K2253" s="1"/>
      <c r="L2253" s="1"/>
      <c r="M2253" s="18"/>
      <c r="N2253" s="17"/>
      <c r="O2253" s="1"/>
      <c r="P2253" s="19"/>
    </row>
    <row r="2254" spans="1:16" ht="9.75" customHeight="1">
      <c r="A2254" s="20"/>
      <c r="B2254" s="21" t="s">
        <v>45</v>
      </c>
      <c r="C2254" s="21">
        <f t="shared" ref="C2254:M2254" si="482">SUM(C2238:C2253)</f>
        <v>181</v>
      </c>
      <c r="D2254" s="22">
        <f t="shared" si="482"/>
        <v>113</v>
      </c>
      <c r="E2254" s="23">
        <f t="shared" si="482"/>
        <v>109</v>
      </c>
      <c r="F2254" s="23">
        <f t="shared" si="482"/>
        <v>61</v>
      </c>
      <c r="G2254" s="23">
        <f t="shared" si="482"/>
        <v>59</v>
      </c>
      <c r="H2254" s="23">
        <f t="shared" si="482"/>
        <v>37</v>
      </c>
      <c r="I2254" s="23">
        <f t="shared" si="482"/>
        <v>40</v>
      </c>
      <c r="J2254" s="23">
        <f t="shared" si="482"/>
        <v>28</v>
      </c>
      <c r="K2254" s="23">
        <f t="shared" si="482"/>
        <v>46</v>
      </c>
      <c r="L2254" s="23">
        <f t="shared" si="482"/>
        <v>47</v>
      </c>
      <c r="M2254" s="24">
        <f t="shared" si="482"/>
        <v>50</v>
      </c>
      <c r="N2254" s="22">
        <f>MIN(D2254:M2254)</f>
        <v>28</v>
      </c>
      <c r="O2254" s="23">
        <f>C2254-N2254</f>
        <v>153</v>
      </c>
      <c r="P2254" s="25">
        <f>O2254/C2254</f>
        <v>0.84530386740331487</v>
      </c>
    </row>
    <row r="2255" spans="1:16" ht="9.75" customHeight="1">
      <c r="A2255" s="15" t="s">
        <v>265</v>
      </c>
      <c r="B2255" s="15" t="s">
        <v>29</v>
      </c>
      <c r="C2255" s="14"/>
      <c r="D2255" s="17"/>
      <c r="E2255" s="1"/>
      <c r="F2255" s="1"/>
      <c r="G2255" s="1"/>
      <c r="H2255" s="1"/>
      <c r="I2255" s="1"/>
      <c r="J2255" s="1"/>
      <c r="K2255" s="1"/>
      <c r="L2255" s="1"/>
      <c r="M2255" s="18"/>
      <c r="N2255" s="17"/>
      <c r="O2255" s="1"/>
      <c r="P2255" s="19"/>
    </row>
    <row r="2256" spans="1:16" ht="9.75" customHeight="1">
      <c r="A2256" s="14"/>
      <c r="B2256" s="14" t="s">
        <v>31</v>
      </c>
      <c r="C2256" s="14"/>
      <c r="D2256" s="17"/>
      <c r="E2256" s="1"/>
      <c r="F2256" s="1"/>
      <c r="G2256" s="1"/>
      <c r="H2256" s="1"/>
      <c r="I2256" s="1"/>
      <c r="J2256" s="1"/>
      <c r="K2256" s="1"/>
      <c r="L2256" s="1"/>
      <c r="M2256" s="18"/>
      <c r="N2256" s="17"/>
      <c r="O2256" s="1"/>
      <c r="P2256" s="19"/>
    </row>
    <row r="2257" spans="1:16" ht="9.75" customHeight="1">
      <c r="A2257" s="14"/>
      <c r="B2257" s="14" t="s">
        <v>34</v>
      </c>
      <c r="C2257" s="14"/>
      <c r="D2257" s="17"/>
      <c r="E2257" s="1"/>
      <c r="F2257" s="1"/>
      <c r="G2257" s="1"/>
      <c r="H2257" s="1"/>
      <c r="I2257" s="1"/>
      <c r="J2257" s="1"/>
      <c r="K2257" s="1"/>
      <c r="L2257" s="1"/>
      <c r="M2257" s="18"/>
      <c r="N2257" s="17"/>
      <c r="O2257" s="1"/>
      <c r="P2257" s="19"/>
    </row>
    <row r="2258" spans="1:16" ht="9.75" customHeight="1">
      <c r="A2258" s="14"/>
      <c r="B2258" s="14" t="s">
        <v>136</v>
      </c>
      <c r="C2258" s="14">
        <v>136</v>
      </c>
      <c r="D2258" s="31">
        <v>25</v>
      </c>
      <c r="E2258" s="32">
        <v>20</v>
      </c>
      <c r="F2258" s="32">
        <v>3</v>
      </c>
      <c r="G2258" s="32">
        <v>5</v>
      </c>
      <c r="H2258" s="32">
        <v>0</v>
      </c>
      <c r="I2258" s="32">
        <v>4</v>
      </c>
      <c r="J2258" s="32">
        <v>3</v>
      </c>
      <c r="K2258" s="32">
        <v>7</v>
      </c>
      <c r="L2258" s="32">
        <v>10</v>
      </c>
      <c r="M2258" s="33">
        <v>12</v>
      </c>
      <c r="N2258" s="17">
        <f>MIN(D2258:M2258)</f>
        <v>0</v>
      </c>
      <c r="O2258" s="1">
        <f>C2258-N2258</f>
        <v>136</v>
      </c>
      <c r="P2258" s="19">
        <f>O2258/C2258</f>
        <v>1</v>
      </c>
    </row>
    <row r="2259" spans="1:16" ht="9.75" customHeight="1">
      <c r="A2259" s="14"/>
      <c r="B2259" s="14" t="s">
        <v>58</v>
      </c>
      <c r="C2259" s="14"/>
      <c r="D2259" s="17"/>
      <c r="E2259" s="1"/>
      <c r="F2259" s="1"/>
      <c r="G2259" s="1"/>
      <c r="H2259" s="1"/>
      <c r="I2259" s="1"/>
      <c r="J2259" s="1"/>
      <c r="K2259" s="1"/>
      <c r="L2259" s="1"/>
      <c r="M2259" s="18"/>
      <c r="N2259" s="17"/>
      <c r="O2259" s="1"/>
      <c r="P2259" s="19"/>
    </row>
    <row r="2260" spans="1:16" ht="9.75" customHeight="1">
      <c r="A2260" s="14"/>
      <c r="B2260" s="14" t="s">
        <v>39</v>
      </c>
      <c r="C2260" s="14"/>
      <c r="D2260" s="17"/>
      <c r="E2260" s="1"/>
      <c r="F2260" s="1"/>
      <c r="G2260" s="1"/>
      <c r="H2260" s="1"/>
      <c r="I2260" s="1"/>
      <c r="J2260" s="1"/>
      <c r="K2260" s="1"/>
      <c r="L2260" s="1"/>
      <c r="M2260" s="18"/>
      <c r="N2260" s="17"/>
      <c r="O2260" s="1"/>
      <c r="P2260" s="19"/>
    </row>
    <row r="2261" spans="1:16" ht="9.75" customHeight="1">
      <c r="A2261" s="14"/>
      <c r="B2261" s="14" t="s">
        <v>60</v>
      </c>
      <c r="C2261" s="14">
        <v>3</v>
      </c>
      <c r="D2261" s="31">
        <v>0</v>
      </c>
      <c r="E2261" s="32">
        <v>0</v>
      </c>
      <c r="F2261" s="32">
        <v>1</v>
      </c>
      <c r="G2261" s="32">
        <v>1</v>
      </c>
      <c r="H2261" s="32">
        <v>0</v>
      </c>
      <c r="I2261" s="32">
        <v>0</v>
      </c>
      <c r="J2261" s="32">
        <v>0</v>
      </c>
      <c r="K2261" s="32">
        <v>0</v>
      </c>
      <c r="L2261" s="32">
        <v>2</v>
      </c>
      <c r="M2261" s="33">
        <v>2</v>
      </c>
      <c r="N2261" s="17">
        <f>MIN(D2261:M2261)</f>
        <v>0</v>
      </c>
      <c r="O2261" s="1">
        <f>C2261-N2261</f>
        <v>3</v>
      </c>
      <c r="P2261" s="19">
        <f>O2261/C2261</f>
        <v>1</v>
      </c>
    </row>
    <row r="2262" spans="1:16" ht="9.75" customHeight="1">
      <c r="A2262" s="14"/>
      <c r="B2262" s="14" t="s">
        <v>61</v>
      </c>
      <c r="C2262" s="14"/>
      <c r="D2262" s="17"/>
      <c r="E2262" s="1"/>
      <c r="F2262" s="1"/>
      <c r="G2262" s="1"/>
      <c r="H2262" s="1"/>
      <c r="I2262" s="1"/>
      <c r="J2262" s="1"/>
      <c r="K2262" s="1"/>
      <c r="L2262" s="1"/>
      <c r="M2262" s="18"/>
      <c r="N2262" s="17"/>
      <c r="O2262" s="1"/>
      <c r="P2262" s="19"/>
    </row>
    <row r="2263" spans="1:16" ht="9.75" customHeight="1">
      <c r="A2263" s="14"/>
      <c r="B2263" s="14" t="s">
        <v>61</v>
      </c>
      <c r="C2263" s="14"/>
      <c r="D2263" s="17"/>
      <c r="E2263" s="1"/>
      <c r="F2263" s="1"/>
      <c r="G2263" s="1"/>
      <c r="H2263" s="1"/>
      <c r="I2263" s="1"/>
      <c r="J2263" s="1"/>
      <c r="K2263" s="1"/>
      <c r="L2263" s="1"/>
      <c r="M2263" s="18"/>
      <c r="N2263" s="17"/>
      <c r="O2263" s="1"/>
      <c r="P2263" s="19"/>
    </row>
    <row r="2264" spans="1:16" ht="9.75" customHeight="1">
      <c r="A2264" s="14"/>
      <c r="B2264" s="14" t="s">
        <v>61</v>
      </c>
      <c r="C2264" s="14"/>
      <c r="D2264" s="17"/>
      <c r="E2264" s="1"/>
      <c r="F2264" s="1"/>
      <c r="G2264" s="1"/>
      <c r="H2264" s="1"/>
      <c r="I2264" s="1"/>
      <c r="J2264" s="1"/>
      <c r="K2264" s="1"/>
      <c r="L2264" s="1"/>
      <c r="M2264" s="18"/>
      <c r="N2264" s="17"/>
      <c r="O2264" s="1"/>
      <c r="P2264" s="19"/>
    </row>
    <row r="2265" spans="1:16" ht="9.75" customHeight="1">
      <c r="A2265" s="14"/>
      <c r="B2265" s="14" t="s">
        <v>61</v>
      </c>
      <c r="C2265" s="14"/>
      <c r="D2265" s="17"/>
      <c r="E2265" s="1"/>
      <c r="F2265" s="1"/>
      <c r="G2265" s="1"/>
      <c r="H2265" s="1"/>
      <c r="I2265" s="1"/>
      <c r="J2265" s="1"/>
      <c r="K2265" s="1"/>
      <c r="L2265" s="1"/>
      <c r="M2265" s="18"/>
      <c r="N2265" s="17"/>
      <c r="O2265" s="1"/>
      <c r="P2265" s="19"/>
    </row>
    <row r="2266" spans="1:16" ht="9.75" customHeight="1">
      <c r="A2266" s="14"/>
      <c r="B2266" s="14" t="s">
        <v>61</v>
      </c>
      <c r="C2266" s="14"/>
      <c r="D2266" s="17"/>
      <c r="E2266" s="1"/>
      <c r="F2266" s="1"/>
      <c r="G2266" s="1"/>
      <c r="H2266" s="1"/>
      <c r="I2266" s="1"/>
      <c r="J2266" s="1"/>
      <c r="K2266" s="1"/>
      <c r="L2266" s="1"/>
      <c r="M2266" s="18"/>
      <c r="N2266" s="17"/>
      <c r="O2266" s="1"/>
      <c r="P2266" s="19"/>
    </row>
    <row r="2267" spans="1:16" ht="9.75" customHeight="1">
      <c r="A2267" s="14"/>
      <c r="B2267" s="14" t="s">
        <v>41</v>
      </c>
      <c r="C2267" s="14">
        <v>25</v>
      </c>
      <c r="D2267" s="31">
        <v>0</v>
      </c>
      <c r="E2267" s="32">
        <v>0</v>
      </c>
      <c r="F2267" s="32">
        <v>0</v>
      </c>
      <c r="G2267" s="32">
        <v>0</v>
      </c>
      <c r="H2267" s="32">
        <v>0</v>
      </c>
      <c r="I2267" s="32">
        <v>2</v>
      </c>
      <c r="J2267" s="32">
        <v>0</v>
      </c>
      <c r="K2267" s="32">
        <v>1</v>
      </c>
      <c r="L2267" s="32">
        <v>3</v>
      </c>
      <c r="M2267" s="33">
        <v>5</v>
      </c>
      <c r="N2267" s="17">
        <f>MIN(D2267:M2267)</f>
        <v>0</v>
      </c>
      <c r="O2267" s="1">
        <f>C2267-N2267</f>
        <v>25</v>
      </c>
      <c r="P2267" s="19">
        <f>O2267/C2267</f>
        <v>1</v>
      </c>
    </row>
    <row r="2268" spans="1:16" ht="9.75" customHeight="1">
      <c r="A2268" s="14"/>
      <c r="B2268" s="14" t="s">
        <v>42</v>
      </c>
      <c r="C2268" s="14"/>
      <c r="D2268" s="17"/>
      <c r="E2268" s="1"/>
      <c r="F2268" s="1"/>
      <c r="G2268" s="1"/>
      <c r="H2268" s="1"/>
      <c r="I2268" s="1"/>
      <c r="J2268" s="1"/>
      <c r="K2268" s="1"/>
      <c r="L2268" s="1"/>
      <c r="M2268" s="18"/>
      <c r="N2268" s="17"/>
      <c r="O2268" s="1"/>
      <c r="P2268" s="19"/>
    </row>
    <row r="2269" spans="1:16" ht="9.75" customHeight="1">
      <c r="A2269" s="14"/>
      <c r="B2269" s="14" t="s">
        <v>43</v>
      </c>
      <c r="C2269" s="14"/>
      <c r="D2269" s="17"/>
      <c r="E2269" s="1"/>
      <c r="F2269" s="1"/>
      <c r="G2269" s="1"/>
      <c r="H2269" s="1"/>
      <c r="I2269" s="1"/>
      <c r="J2269" s="1"/>
      <c r="K2269" s="1"/>
      <c r="L2269" s="1"/>
      <c r="M2269" s="18"/>
      <c r="N2269" s="17"/>
      <c r="O2269" s="1"/>
      <c r="P2269" s="19"/>
    </row>
    <row r="2270" spans="1:16" ht="9.75" customHeight="1">
      <c r="A2270" s="14"/>
      <c r="B2270" s="14" t="s">
        <v>44</v>
      </c>
      <c r="C2270" s="14"/>
      <c r="D2270" s="17"/>
      <c r="E2270" s="1"/>
      <c r="F2270" s="1"/>
      <c r="G2270" s="1"/>
      <c r="H2270" s="1"/>
      <c r="I2270" s="1"/>
      <c r="J2270" s="1"/>
      <c r="K2270" s="1"/>
      <c r="L2270" s="1"/>
      <c r="M2270" s="18"/>
      <c r="N2270" s="17"/>
      <c r="O2270" s="1"/>
      <c r="P2270" s="19"/>
    </row>
    <row r="2271" spans="1:16" ht="9.75" customHeight="1">
      <c r="A2271" s="20"/>
      <c r="B2271" s="21" t="s">
        <v>45</v>
      </c>
      <c r="C2271" s="21">
        <f t="shared" ref="C2271:M2271" si="483">SUM(C2255:C2270)</f>
        <v>164</v>
      </c>
      <c r="D2271" s="22">
        <f t="shared" si="483"/>
        <v>25</v>
      </c>
      <c r="E2271" s="23">
        <f t="shared" si="483"/>
        <v>20</v>
      </c>
      <c r="F2271" s="23">
        <f t="shared" si="483"/>
        <v>4</v>
      </c>
      <c r="G2271" s="23">
        <f t="shared" si="483"/>
        <v>6</v>
      </c>
      <c r="H2271" s="23">
        <f t="shared" si="483"/>
        <v>0</v>
      </c>
      <c r="I2271" s="23">
        <f t="shared" si="483"/>
        <v>6</v>
      </c>
      <c r="J2271" s="23">
        <f t="shared" si="483"/>
        <v>3</v>
      </c>
      <c r="K2271" s="23">
        <f t="shared" si="483"/>
        <v>8</v>
      </c>
      <c r="L2271" s="23">
        <f t="shared" si="483"/>
        <v>15</v>
      </c>
      <c r="M2271" s="24">
        <f t="shared" si="483"/>
        <v>19</v>
      </c>
      <c r="N2271" s="22">
        <f t="shared" ref="N2271:N2272" si="484">MIN(D2271:M2271)</f>
        <v>0</v>
      </c>
      <c r="O2271" s="23">
        <f t="shared" ref="O2271:O2272" si="485">C2271-N2271</f>
        <v>164</v>
      </c>
      <c r="P2271" s="25">
        <f t="shared" ref="P2271:P2272" si="486">O2271/C2271</f>
        <v>1</v>
      </c>
    </row>
    <row r="2272" spans="1:16" ht="9.75" customHeight="1">
      <c r="A2272" s="15" t="s">
        <v>274</v>
      </c>
      <c r="B2272" s="15" t="s">
        <v>29</v>
      </c>
      <c r="C2272" s="14">
        <v>9</v>
      </c>
      <c r="D2272" s="31">
        <v>1</v>
      </c>
      <c r="E2272" s="32">
        <v>1</v>
      </c>
      <c r="F2272" s="32">
        <v>1</v>
      </c>
      <c r="G2272" s="32">
        <v>1</v>
      </c>
      <c r="H2272" s="32">
        <v>0</v>
      </c>
      <c r="I2272" s="32">
        <v>0</v>
      </c>
      <c r="J2272" s="32">
        <v>0</v>
      </c>
      <c r="K2272" s="32">
        <v>0</v>
      </c>
      <c r="L2272" s="32">
        <v>1</v>
      </c>
      <c r="M2272" s="33">
        <v>1</v>
      </c>
      <c r="N2272" s="17">
        <f t="shared" si="484"/>
        <v>0</v>
      </c>
      <c r="O2272" s="1">
        <f t="shared" si="485"/>
        <v>9</v>
      </c>
      <c r="P2272" s="19">
        <f t="shared" si="486"/>
        <v>1</v>
      </c>
    </row>
    <row r="2273" spans="1:16" ht="9.75" customHeight="1">
      <c r="A2273" s="14"/>
      <c r="B2273" s="14" t="s">
        <v>31</v>
      </c>
      <c r="C2273" s="14"/>
      <c r="D2273" s="17"/>
      <c r="E2273" s="1"/>
      <c r="F2273" s="1"/>
      <c r="G2273" s="1"/>
      <c r="H2273" s="1"/>
      <c r="I2273" s="1"/>
      <c r="J2273" s="1"/>
      <c r="K2273" s="1"/>
      <c r="L2273" s="1"/>
      <c r="M2273" s="18"/>
      <c r="N2273" s="17"/>
      <c r="O2273" s="1"/>
      <c r="P2273" s="19"/>
    </row>
    <row r="2274" spans="1:16" ht="9.75" customHeight="1">
      <c r="A2274" s="14"/>
      <c r="B2274" s="14" t="s">
        <v>34</v>
      </c>
      <c r="C2274" s="14"/>
      <c r="D2274" s="17"/>
      <c r="E2274" s="1"/>
      <c r="F2274" s="1"/>
      <c r="G2274" s="1"/>
      <c r="H2274" s="1"/>
      <c r="I2274" s="1"/>
      <c r="J2274" s="1"/>
      <c r="K2274" s="1"/>
      <c r="L2274" s="1"/>
      <c r="M2274" s="18"/>
      <c r="N2274" s="17"/>
      <c r="O2274" s="1"/>
      <c r="P2274" s="19"/>
    </row>
    <row r="2275" spans="1:16" ht="9.75" customHeight="1">
      <c r="A2275" s="14"/>
      <c r="B2275" s="14" t="s">
        <v>136</v>
      </c>
      <c r="C2275" s="30">
        <v>86</v>
      </c>
      <c r="D2275" s="31">
        <v>0</v>
      </c>
      <c r="E2275" s="32">
        <v>0</v>
      </c>
      <c r="F2275" s="32">
        <v>0</v>
      </c>
      <c r="G2275" s="32">
        <v>0</v>
      </c>
      <c r="H2275" s="32">
        <v>1</v>
      </c>
      <c r="I2275" s="32">
        <v>0</v>
      </c>
      <c r="J2275" s="32">
        <v>3</v>
      </c>
      <c r="K2275" s="32">
        <v>1</v>
      </c>
      <c r="L2275" s="32">
        <v>4</v>
      </c>
      <c r="M2275" s="33">
        <v>0</v>
      </c>
      <c r="N2275" s="17">
        <f>MIN(D2275:M2275)</f>
        <v>0</v>
      </c>
      <c r="O2275" s="1">
        <f>C2275-N2275</f>
        <v>86</v>
      </c>
      <c r="P2275" s="19">
        <f>O2275/C2275</f>
        <v>1</v>
      </c>
    </row>
    <row r="2276" spans="1:16" ht="9.75" customHeight="1">
      <c r="A2276" s="14"/>
      <c r="B2276" s="14" t="s">
        <v>58</v>
      </c>
      <c r="C2276" s="14"/>
      <c r="D2276" s="17"/>
      <c r="E2276" s="1"/>
      <c r="F2276" s="1"/>
      <c r="G2276" s="1"/>
      <c r="H2276" s="1"/>
      <c r="I2276" s="1"/>
      <c r="J2276" s="1"/>
      <c r="K2276" s="1"/>
      <c r="L2276" s="1"/>
      <c r="M2276" s="18"/>
      <c r="N2276" s="17"/>
      <c r="O2276" s="1"/>
      <c r="P2276" s="19"/>
    </row>
    <row r="2277" spans="1:16" ht="9.75" customHeight="1">
      <c r="A2277" s="14"/>
      <c r="B2277" s="14" t="s">
        <v>39</v>
      </c>
      <c r="C2277" s="30">
        <v>2</v>
      </c>
      <c r="D2277" s="31">
        <v>2</v>
      </c>
      <c r="E2277" s="32">
        <v>2</v>
      </c>
      <c r="F2277" s="32">
        <v>2</v>
      </c>
      <c r="G2277" s="32">
        <v>2</v>
      </c>
      <c r="H2277" s="32">
        <v>2</v>
      </c>
      <c r="I2277" s="32">
        <v>2</v>
      </c>
      <c r="J2277" s="32">
        <v>2</v>
      </c>
      <c r="K2277" s="32">
        <v>2</v>
      </c>
      <c r="L2277" s="32">
        <v>2</v>
      </c>
      <c r="M2277" s="33">
        <v>2</v>
      </c>
      <c r="N2277" s="17">
        <f t="shared" ref="N2277:N2281" si="487">MIN(D2277:M2277)</f>
        <v>2</v>
      </c>
      <c r="O2277" s="1">
        <f t="shared" ref="O2277:O2281" si="488">C2277-N2277</f>
        <v>0</v>
      </c>
      <c r="P2277" s="19">
        <f t="shared" ref="P2277:P2281" si="489">O2277/C2277</f>
        <v>0</v>
      </c>
    </row>
    <row r="2278" spans="1:16" ht="9.75" customHeight="1">
      <c r="A2278" s="14"/>
      <c r="B2278" s="30" t="s">
        <v>60</v>
      </c>
      <c r="C2278" s="30">
        <v>2</v>
      </c>
      <c r="D2278" s="31">
        <v>0</v>
      </c>
      <c r="E2278" s="32">
        <v>0</v>
      </c>
      <c r="F2278" s="32">
        <v>1</v>
      </c>
      <c r="G2278" s="32">
        <v>1</v>
      </c>
      <c r="H2278" s="32">
        <v>0</v>
      </c>
      <c r="I2278" s="32">
        <v>1</v>
      </c>
      <c r="J2278" s="32">
        <v>0</v>
      </c>
      <c r="K2278" s="32">
        <v>1</v>
      </c>
      <c r="L2278" s="32">
        <v>1</v>
      </c>
      <c r="M2278" s="33">
        <v>1</v>
      </c>
      <c r="N2278" s="17">
        <f t="shared" si="487"/>
        <v>0</v>
      </c>
      <c r="O2278" s="1">
        <f t="shared" si="488"/>
        <v>2</v>
      </c>
      <c r="P2278" s="19">
        <f t="shared" si="489"/>
        <v>1</v>
      </c>
    </row>
    <row r="2279" spans="1:16" ht="9.75" customHeight="1">
      <c r="A2279" s="14"/>
      <c r="B2279" s="30" t="s">
        <v>594</v>
      </c>
      <c r="C2279" s="30">
        <v>10</v>
      </c>
      <c r="D2279" s="31">
        <v>5</v>
      </c>
      <c r="E2279" s="32">
        <v>4</v>
      </c>
      <c r="F2279" s="32">
        <v>2</v>
      </c>
      <c r="G2279" s="32">
        <v>2</v>
      </c>
      <c r="H2279" s="32">
        <v>0</v>
      </c>
      <c r="I2279" s="32">
        <v>0</v>
      </c>
      <c r="J2279" s="32">
        <v>1</v>
      </c>
      <c r="K2279" s="32">
        <v>1</v>
      </c>
      <c r="L2279" s="32">
        <v>0</v>
      </c>
      <c r="M2279" s="33">
        <v>0</v>
      </c>
      <c r="N2279" s="17">
        <f t="shared" si="487"/>
        <v>0</v>
      </c>
      <c r="O2279" s="1">
        <f t="shared" si="488"/>
        <v>10</v>
      </c>
      <c r="P2279" s="19">
        <f t="shared" si="489"/>
        <v>1</v>
      </c>
    </row>
    <row r="2280" spans="1:16" ht="9.75" customHeight="1">
      <c r="A2280" s="14"/>
      <c r="B2280" s="14" t="s">
        <v>595</v>
      </c>
      <c r="C2280" s="30">
        <v>1</v>
      </c>
      <c r="D2280" s="31">
        <v>1</v>
      </c>
      <c r="E2280" s="32">
        <v>1</v>
      </c>
      <c r="F2280" s="32">
        <v>1</v>
      </c>
      <c r="G2280" s="32">
        <v>1</v>
      </c>
      <c r="H2280" s="32">
        <v>0</v>
      </c>
      <c r="I2280" s="32">
        <v>0</v>
      </c>
      <c r="J2280" s="32">
        <v>0</v>
      </c>
      <c r="K2280" s="32">
        <v>1</v>
      </c>
      <c r="L2280" s="32">
        <v>1</v>
      </c>
      <c r="M2280" s="33">
        <v>1</v>
      </c>
      <c r="N2280" s="17">
        <f t="shared" si="487"/>
        <v>0</v>
      </c>
      <c r="O2280" s="1">
        <f t="shared" si="488"/>
        <v>1</v>
      </c>
      <c r="P2280" s="19">
        <f t="shared" si="489"/>
        <v>1</v>
      </c>
    </row>
    <row r="2281" spans="1:16" ht="9.75" customHeight="1">
      <c r="A2281" s="14"/>
      <c r="B2281" s="14" t="s">
        <v>499</v>
      </c>
      <c r="C2281" s="30">
        <v>5</v>
      </c>
      <c r="D2281" s="31">
        <v>3</v>
      </c>
      <c r="E2281" s="32">
        <v>3</v>
      </c>
      <c r="F2281" s="32">
        <v>2</v>
      </c>
      <c r="G2281" s="32">
        <v>2</v>
      </c>
      <c r="H2281" s="32">
        <v>5</v>
      </c>
      <c r="I2281" s="32">
        <v>5</v>
      </c>
      <c r="J2281" s="32">
        <v>5</v>
      </c>
      <c r="K2281" s="32">
        <v>2</v>
      </c>
      <c r="L2281" s="32">
        <v>3</v>
      </c>
      <c r="M2281" s="33">
        <v>3</v>
      </c>
      <c r="N2281" s="17">
        <f t="shared" si="487"/>
        <v>2</v>
      </c>
      <c r="O2281" s="1">
        <f t="shared" si="488"/>
        <v>3</v>
      </c>
      <c r="P2281" s="19">
        <f t="shared" si="489"/>
        <v>0.6</v>
      </c>
    </row>
    <row r="2282" spans="1:16" ht="9.75" customHeight="1">
      <c r="A2282" s="14"/>
      <c r="B2282" s="14" t="s">
        <v>61</v>
      </c>
      <c r="C2282" s="14"/>
      <c r="D2282" s="17"/>
      <c r="E2282" s="1"/>
      <c r="F2282" s="1"/>
      <c r="G2282" s="1"/>
      <c r="H2282" s="1"/>
      <c r="I2282" s="1"/>
      <c r="J2282" s="1"/>
      <c r="K2282" s="1"/>
      <c r="L2282" s="1"/>
      <c r="M2282" s="18"/>
      <c r="N2282" s="17"/>
      <c r="O2282" s="1"/>
      <c r="P2282" s="19"/>
    </row>
    <row r="2283" spans="1:16" ht="9.75" customHeight="1">
      <c r="A2283" s="14"/>
      <c r="B2283" s="14" t="s">
        <v>61</v>
      </c>
      <c r="C2283" s="14"/>
      <c r="D2283" s="17"/>
      <c r="E2283" s="1"/>
      <c r="F2283" s="1"/>
      <c r="G2283" s="1"/>
      <c r="H2283" s="1"/>
      <c r="I2283" s="1"/>
      <c r="J2283" s="1"/>
      <c r="K2283" s="1"/>
      <c r="L2283" s="1"/>
      <c r="M2283" s="18"/>
      <c r="N2283" s="17"/>
      <c r="O2283" s="1"/>
      <c r="P2283" s="19"/>
    </row>
    <row r="2284" spans="1:16" ht="9.75" customHeight="1">
      <c r="A2284" s="14"/>
      <c r="B2284" s="14" t="s">
        <v>41</v>
      </c>
      <c r="C2284" s="30">
        <v>26</v>
      </c>
      <c r="D2284" s="31">
        <v>0</v>
      </c>
      <c r="E2284" s="32">
        <v>0</v>
      </c>
      <c r="F2284" s="32">
        <v>0</v>
      </c>
      <c r="G2284" s="32">
        <v>0</v>
      </c>
      <c r="H2284" s="32">
        <v>0</v>
      </c>
      <c r="I2284" s="32">
        <v>0</v>
      </c>
      <c r="J2284" s="32">
        <v>0</v>
      </c>
      <c r="K2284" s="32">
        <v>0</v>
      </c>
      <c r="L2284" s="32">
        <v>1</v>
      </c>
      <c r="M2284" s="33">
        <v>1</v>
      </c>
      <c r="N2284" s="17">
        <f>MIN(D2284:M2284)</f>
        <v>0</v>
      </c>
      <c r="O2284" s="1">
        <f>C2284-N2284</f>
        <v>26</v>
      </c>
      <c r="P2284" s="19">
        <f>O2284/C2284</f>
        <v>1</v>
      </c>
    </row>
    <row r="2285" spans="1:16" ht="9.75" customHeight="1">
      <c r="A2285" s="14"/>
      <c r="B2285" s="14" t="s">
        <v>42</v>
      </c>
      <c r="C2285" s="14"/>
      <c r="D2285" s="17"/>
      <c r="E2285" s="1"/>
      <c r="F2285" s="1"/>
      <c r="G2285" s="1"/>
      <c r="H2285" s="1"/>
      <c r="I2285" s="1"/>
      <c r="J2285" s="1"/>
      <c r="K2285" s="1"/>
      <c r="L2285" s="1"/>
      <c r="M2285" s="18"/>
      <c r="N2285" s="17"/>
      <c r="O2285" s="1"/>
      <c r="P2285" s="19"/>
    </row>
    <row r="2286" spans="1:16" ht="9.75" customHeight="1">
      <c r="A2286" s="14"/>
      <c r="B2286" s="14" t="s">
        <v>43</v>
      </c>
      <c r="C2286" s="14"/>
      <c r="D2286" s="17"/>
      <c r="E2286" s="1"/>
      <c r="F2286" s="1"/>
      <c r="G2286" s="1"/>
      <c r="H2286" s="1"/>
      <c r="I2286" s="1"/>
      <c r="J2286" s="1"/>
      <c r="K2286" s="1"/>
      <c r="L2286" s="1"/>
      <c r="M2286" s="18"/>
      <c r="N2286" s="17"/>
      <c r="O2286" s="1"/>
      <c r="P2286" s="19"/>
    </row>
    <row r="2287" spans="1:16" ht="9.75" customHeight="1">
      <c r="A2287" s="14"/>
      <c r="B2287" s="14" t="s">
        <v>44</v>
      </c>
      <c r="C2287" s="14"/>
      <c r="D2287" s="17"/>
      <c r="E2287" s="1"/>
      <c r="F2287" s="1"/>
      <c r="G2287" s="1"/>
      <c r="H2287" s="1"/>
      <c r="I2287" s="1"/>
      <c r="J2287" s="1"/>
      <c r="K2287" s="1"/>
      <c r="L2287" s="1"/>
      <c r="M2287" s="18"/>
      <c r="N2287" s="17"/>
      <c r="O2287" s="1"/>
      <c r="P2287" s="19"/>
    </row>
    <row r="2288" spans="1:16" ht="9.75" customHeight="1">
      <c r="A2288" s="20"/>
      <c r="B2288" s="21" t="s">
        <v>45</v>
      </c>
      <c r="C2288" s="21">
        <f t="shared" ref="C2288:M2288" si="490">SUM(C2272:C2287)</f>
        <v>141</v>
      </c>
      <c r="D2288" s="22">
        <f t="shared" si="490"/>
        <v>12</v>
      </c>
      <c r="E2288" s="23">
        <f t="shared" si="490"/>
        <v>11</v>
      </c>
      <c r="F2288" s="23">
        <f t="shared" si="490"/>
        <v>9</v>
      </c>
      <c r="G2288" s="23">
        <f t="shared" si="490"/>
        <v>9</v>
      </c>
      <c r="H2288" s="23">
        <f t="shared" si="490"/>
        <v>8</v>
      </c>
      <c r="I2288" s="23">
        <f t="shared" si="490"/>
        <v>8</v>
      </c>
      <c r="J2288" s="23">
        <f t="shared" si="490"/>
        <v>11</v>
      </c>
      <c r="K2288" s="23">
        <f t="shared" si="490"/>
        <v>8</v>
      </c>
      <c r="L2288" s="23">
        <f t="shared" si="490"/>
        <v>13</v>
      </c>
      <c r="M2288" s="24">
        <f t="shared" si="490"/>
        <v>9</v>
      </c>
      <c r="N2288" s="22">
        <f>MIN(D2288:M2288)</f>
        <v>8</v>
      </c>
      <c r="O2288" s="23">
        <f>C2288-N2288</f>
        <v>133</v>
      </c>
      <c r="P2288" s="25">
        <f>O2288/C2288</f>
        <v>0.94326241134751776</v>
      </c>
    </row>
    <row r="2289" spans="1:16" ht="9.75" customHeight="1">
      <c r="A2289" s="15" t="s">
        <v>285</v>
      </c>
      <c r="B2289" s="15" t="s">
        <v>29</v>
      </c>
      <c r="C2289" s="15"/>
      <c r="D2289" s="16"/>
      <c r="E2289" s="27"/>
      <c r="F2289" s="27"/>
      <c r="G2289" s="27"/>
      <c r="H2289" s="27"/>
      <c r="I2289" s="27"/>
      <c r="J2289" s="27"/>
      <c r="K2289" s="27"/>
      <c r="L2289" s="27"/>
      <c r="M2289" s="28"/>
      <c r="N2289" s="16"/>
      <c r="O2289" s="27"/>
      <c r="P2289" s="29"/>
    </row>
    <row r="2290" spans="1:16" ht="9.75" customHeight="1">
      <c r="A2290" s="14"/>
      <c r="B2290" s="14" t="s">
        <v>31</v>
      </c>
      <c r="C2290" s="14"/>
      <c r="D2290" s="17"/>
      <c r="E2290" s="1"/>
      <c r="F2290" s="1"/>
      <c r="G2290" s="1"/>
      <c r="H2290" s="1"/>
      <c r="I2290" s="1"/>
      <c r="J2290" s="1"/>
      <c r="K2290" s="1"/>
      <c r="L2290" s="1"/>
      <c r="M2290" s="18"/>
      <c r="N2290" s="17"/>
      <c r="O2290" s="1"/>
      <c r="P2290" s="19"/>
    </row>
    <row r="2291" spans="1:16" ht="9.75" customHeight="1">
      <c r="A2291" s="14"/>
      <c r="B2291" s="14" t="s">
        <v>34</v>
      </c>
      <c r="C2291" s="14"/>
      <c r="D2291" s="17"/>
      <c r="E2291" s="1"/>
      <c r="F2291" s="1"/>
      <c r="G2291" s="1"/>
      <c r="H2291" s="1"/>
      <c r="I2291" s="1"/>
      <c r="J2291" s="1"/>
      <c r="K2291" s="1"/>
      <c r="L2291" s="1"/>
      <c r="M2291" s="18"/>
      <c r="N2291" s="17"/>
      <c r="O2291" s="1"/>
      <c r="P2291" s="19"/>
    </row>
    <row r="2292" spans="1:16" ht="9.75" customHeight="1">
      <c r="A2292" s="14"/>
      <c r="B2292" s="14" t="s">
        <v>136</v>
      </c>
      <c r="C2292" s="30">
        <v>182</v>
      </c>
      <c r="D2292" s="31">
        <v>3</v>
      </c>
      <c r="E2292" s="32">
        <v>2</v>
      </c>
      <c r="F2292" s="32">
        <v>0</v>
      </c>
      <c r="G2292" s="32">
        <v>0</v>
      </c>
      <c r="H2292" s="32">
        <v>0</v>
      </c>
      <c r="I2292" s="32">
        <v>4</v>
      </c>
      <c r="J2292" s="32">
        <v>5</v>
      </c>
      <c r="K2292" s="32">
        <v>6</v>
      </c>
      <c r="L2292" s="32">
        <v>7</v>
      </c>
      <c r="M2292" s="33">
        <v>8</v>
      </c>
      <c r="N2292" s="17">
        <f>MIN(D2292:M2292)</f>
        <v>0</v>
      </c>
      <c r="O2292" s="1">
        <f>C2292-N2292</f>
        <v>182</v>
      </c>
      <c r="P2292" s="19">
        <f>O2292/C2292</f>
        <v>1</v>
      </c>
    </row>
    <row r="2293" spans="1:16" ht="9.75" customHeight="1">
      <c r="A2293" s="14"/>
      <c r="B2293" s="14" t="s">
        <v>58</v>
      </c>
      <c r="C2293" s="14"/>
      <c r="D2293" s="17"/>
      <c r="E2293" s="1"/>
      <c r="F2293" s="1"/>
      <c r="G2293" s="1"/>
      <c r="H2293" s="1"/>
      <c r="I2293" s="1"/>
      <c r="J2293" s="1"/>
      <c r="K2293" s="1"/>
      <c r="L2293" s="1"/>
      <c r="M2293" s="18"/>
      <c r="N2293" s="17"/>
      <c r="O2293" s="1"/>
      <c r="P2293" s="19"/>
    </row>
    <row r="2294" spans="1:16" ht="9.75" customHeight="1">
      <c r="A2294" s="14"/>
      <c r="B2294" s="14" t="s">
        <v>39</v>
      </c>
      <c r="C2294" s="14"/>
      <c r="D2294" s="17"/>
      <c r="E2294" s="1"/>
      <c r="F2294" s="1"/>
      <c r="G2294" s="1"/>
      <c r="H2294" s="1"/>
      <c r="I2294" s="1"/>
      <c r="J2294" s="1"/>
      <c r="K2294" s="1"/>
      <c r="L2294" s="1"/>
      <c r="M2294" s="18"/>
      <c r="N2294" s="17"/>
      <c r="O2294" s="1"/>
      <c r="P2294" s="19"/>
    </row>
    <row r="2295" spans="1:16" ht="9.75" customHeight="1">
      <c r="A2295" s="14"/>
      <c r="B2295" s="14" t="s">
        <v>61</v>
      </c>
      <c r="C2295" s="14"/>
      <c r="D2295" s="17"/>
      <c r="E2295" s="1"/>
      <c r="F2295" s="1"/>
      <c r="G2295" s="1"/>
      <c r="H2295" s="1"/>
      <c r="I2295" s="1"/>
      <c r="J2295" s="1"/>
      <c r="K2295" s="1"/>
      <c r="L2295" s="1"/>
      <c r="M2295" s="18"/>
      <c r="N2295" s="17"/>
      <c r="O2295" s="1"/>
      <c r="P2295" s="19"/>
    </row>
    <row r="2296" spans="1:16" ht="9.75" customHeight="1">
      <c r="A2296" s="14"/>
      <c r="B2296" s="14" t="s">
        <v>61</v>
      </c>
      <c r="C2296" s="14"/>
      <c r="D2296" s="17"/>
      <c r="E2296" s="1"/>
      <c r="F2296" s="1"/>
      <c r="G2296" s="1"/>
      <c r="H2296" s="1"/>
      <c r="I2296" s="1"/>
      <c r="J2296" s="1"/>
      <c r="K2296" s="1"/>
      <c r="L2296" s="1"/>
      <c r="M2296" s="18"/>
      <c r="N2296" s="17"/>
      <c r="O2296" s="1"/>
      <c r="P2296" s="19"/>
    </row>
    <row r="2297" spans="1:16" ht="9.75" customHeight="1">
      <c r="A2297" s="14"/>
      <c r="B2297" s="14" t="s">
        <v>61</v>
      </c>
      <c r="C2297" s="14"/>
      <c r="D2297" s="17"/>
      <c r="E2297" s="1"/>
      <c r="F2297" s="1"/>
      <c r="G2297" s="1"/>
      <c r="H2297" s="1"/>
      <c r="I2297" s="1"/>
      <c r="J2297" s="1"/>
      <c r="K2297" s="1"/>
      <c r="L2297" s="1"/>
      <c r="M2297" s="18"/>
      <c r="N2297" s="17"/>
      <c r="O2297" s="1"/>
      <c r="P2297" s="19"/>
    </row>
    <row r="2298" spans="1:16" ht="9.75" customHeight="1">
      <c r="A2298" s="14"/>
      <c r="B2298" s="14" t="s">
        <v>61</v>
      </c>
      <c r="C2298" s="14"/>
      <c r="D2298" s="17"/>
      <c r="E2298" s="1"/>
      <c r="F2298" s="1"/>
      <c r="G2298" s="1"/>
      <c r="H2298" s="1"/>
      <c r="I2298" s="1"/>
      <c r="J2298" s="1"/>
      <c r="K2298" s="1"/>
      <c r="L2298" s="1"/>
      <c r="M2298" s="18"/>
      <c r="N2298" s="17"/>
      <c r="O2298" s="1"/>
      <c r="P2298" s="19"/>
    </row>
    <row r="2299" spans="1:16" ht="9.75" customHeight="1">
      <c r="A2299" s="14"/>
      <c r="B2299" s="14" t="s">
        <v>61</v>
      </c>
      <c r="C2299" s="14"/>
      <c r="D2299" s="17"/>
      <c r="E2299" s="1"/>
      <c r="F2299" s="1"/>
      <c r="G2299" s="1"/>
      <c r="H2299" s="1"/>
      <c r="I2299" s="1"/>
      <c r="J2299" s="1"/>
      <c r="K2299" s="1"/>
      <c r="L2299" s="1"/>
      <c r="M2299" s="18"/>
      <c r="N2299" s="17"/>
      <c r="O2299" s="1"/>
      <c r="P2299" s="19"/>
    </row>
    <row r="2300" spans="1:16" ht="9.75" customHeight="1">
      <c r="A2300" s="14"/>
      <c r="B2300" s="14" t="s">
        <v>61</v>
      </c>
      <c r="C2300" s="14"/>
      <c r="D2300" s="17"/>
      <c r="E2300" s="1"/>
      <c r="F2300" s="1"/>
      <c r="G2300" s="1"/>
      <c r="H2300" s="1"/>
      <c r="I2300" s="1"/>
      <c r="J2300" s="1"/>
      <c r="K2300" s="1"/>
      <c r="L2300" s="1"/>
      <c r="M2300" s="18"/>
      <c r="N2300" s="17"/>
      <c r="O2300" s="1"/>
      <c r="P2300" s="19"/>
    </row>
    <row r="2301" spans="1:16" ht="9.75" customHeight="1">
      <c r="A2301" s="14"/>
      <c r="B2301" s="14" t="s">
        <v>41</v>
      </c>
      <c r="C2301" s="14"/>
      <c r="D2301" s="17"/>
      <c r="E2301" s="1"/>
      <c r="F2301" s="1"/>
      <c r="G2301" s="1"/>
      <c r="H2301" s="1"/>
      <c r="I2301" s="1"/>
      <c r="J2301" s="1"/>
      <c r="K2301" s="1"/>
      <c r="L2301" s="1"/>
      <c r="M2301" s="18"/>
      <c r="N2301" s="17"/>
      <c r="O2301" s="1"/>
      <c r="P2301" s="19"/>
    </row>
    <row r="2302" spans="1:16" ht="9.75" customHeight="1">
      <c r="A2302" s="14"/>
      <c r="B2302" s="14" t="s">
        <v>42</v>
      </c>
      <c r="C2302" s="14"/>
      <c r="D2302" s="17"/>
      <c r="E2302" s="1"/>
      <c r="F2302" s="1"/>
      <c r="G2302" s="1"/>
      <c r="H2302" s="1"/>
      <c r="I2302" s="1"/>
      <c r="J2302" s="1"/>
      <c r="K2302" s="1"/>
      <c r="L2302" s="1"/>
      <c r="M2302" s="18"/>
      <c r="N2302" s="17"/>
      <c r="O2302" s="1"/>
      <c r="P2302" s="19"/>
    </row>
    <row r="2303" spans="1:16" ht="9.75" customHeight="1">
      <c r="A2303" s="14"/>
      <c r="B2303" s="14" t="s">
        <v>43</v>
      </c>
      <c r="C2303" s="14"/>
      <c r="D2303" s="17"/>
      <c r="E2303" s="1"/>
      <c r="F2303" s="1"/>
      <c r="G2303" s="1"/>
      <c r="H2303" s="1"/>
      <c r="I2303" s="1"/>
      <c r="J2303" s="1"/>
      <c r="K2303" s="1"/>
      <c r="L2303" s="1"/>
      <c r="M2303" s="18"/>
      <c r="N2303" s="17"/>
      <c r="O2303" s="1"/>
      <c r="P2303" s="19"/>
    </row>
    <row r="2304" spans="1:16" ht="9.75" customHeight="1">
      <c r="A2304" s="14"/>
      <c r="B2304" s="14" t="s">
        <v>44</v>
      </c>
      <c r="C2304" s="14"/>
      <c r="D2304" s="17"/>
      <c r="E2304" s="1"/>
      <c r="F2304" s="1"/>
      <c r="G2304" s="1"/>
      <c r="H2304" s="1"/>
      <c r="I2304" s="1"/>
      <c r="J2304" s="1"/>
      <c r="K2304" s="1"/>
      <c r="L2304" s="1"/>
      <c r="M2304" s="18"/>
      <c r="N2304" s="17"/>
      <c r="O2304" s="1"/>
      <c r="P2304" s="19"/>
    </row>
    <row r="2305" spans="1:16" ht="9.75" customHeight="1">
      <c r="A2305" s="20"/>
      <c r="B2305" s="21" t="s">
        <v>45</v>
      </c>
      <c r="C2305" s="21">
        <f t="shared" ref="C2305:M2305" si="491">SUM(C2289:C2304)</f>
        <v>182</v>
      </c>
      <c r="D2305" s="22">
        <f t="shared" si="491"/>
        <v>3</v>
      </c>
      <c r="E2305" s="23">
        <f t="shared" si="491"/>
        <v>2</v>
      </c>
      <c r="F2305" s="23">
        <f t="shared" si="491"/>
        <v>0</v>
      </c>
      <c r="G2305" s="23">
        <f t="shared" si="491"/>
        <v>0</v>
      </c>
      <c r="H2305" s="23">
        <f t="shared" si="491"/>
        <v>0</v>
      </c>
      <c r="I2305" s="23">
        <f t="shared" si="491"/>
        <v>4</v>
      </c>
      <c r="J2305" s="23">
        <f t="shared" si="491"/>
        <v>5</v>
      </c>
      <c r="K2305" s="23">
        <f t="shared" si="491"/>
        <v>6</v>
      </c>
      <c r="L2305" s="23">
        <f t="shared" si="491"/>
        <v>7</v>
      </c>
      <c r="M2305" s="24">
        <f t="shared" si="491"/>
        <v>8</v>
      </c>
      <c r="N2305" s="22">
        <f t="shared" ref="N2305:N2306" si="492">MIN(D2305:M2305)</f>
        <v>0</v>
      </c>
      <c r="O2305" s="23">
        <f t="shared" ref="O2305:O2306" si="493">C2305-N2305</f>
        <v>182</v>
      </c>
      <c r="P2305" s="25">
        <f t="shared" ref="P2305:P2306" si="494">O2305/C2305</f>
        <v>1</v>
      </c>
    </row>
    <row r="2306" spans="1:16" ht="9.75" customHeight="1">
      <c r="A2306" s="15" t="s">
        <v>295</v>
      </c>
      <c r="B2306" s="15" t="s">
        <v>29</v>
      </c>
      <c r="C2306" s="86">
        <v>4</v>
      </c>
      <c r="D2306" s="69">
        <v>3</v>
      </c>
      <c r="E2306" s="70">
        <v>0</v>
      </c>
      <c r="F2306" s="70">
        <v>0</v>
      </c>
      <c r="G2306" s="70">
        <v>0</v>
      </c>
      <c r="H2306" s="70">
        <v>0</v>
      </c>
      <c r="I2306" s="70">
        <v>0</v>
      </c>
      <c r="J2306" s="70">
        <v>0</v>
      </c>
      <c r="K2306" s="70">
        <v>1</v>
      </c>
      <c r="L2306" s="70">
        <v>1</v>
      </c>
      <c r="M2306" s="71">
        <v>1</v>
      </c>
      <c r="N2306" s="17">
        <f t="shared" si="492"/>
        <v>0</v>
      </c>
      <c r="O2306" s="1">
        <f t="shared" si="493"/>
        <v>4</v>
      </c>
      <c r="P2306" s="19">
        <f t="shared" si="494"/>
        <v>1</v>
      </c>
    </row>
    <row r="2307" spans="1:16" ht="9.75" customHeight="1">
      <c r="A2307" s="14"/>
      <c r="B2307" s="14" t="s">
        <v>31</v>
      </c>
      <c r="C2307" s="14"/>
      <c r="D2307" s="17"/>
      <c r="E2307" s="1"/>
      <c r="F2307" s="1"/>
      <c r="G2307" s="1"/>
      <c r="H2307" s="1"/>
      <c r="I2307" s="1"/>
      <c r="J2307" s="1"/>
      <c r="K2307" s="1"/>
      <c r="L2307" s="1"/>
      <c r="M2307" s="18"/>
      <c r="N2307" s="17"/>
      <c r="O2307" s="1"/>
      <c r="P2307" s="19"/>
    </row>
    <row r="2308" spans="1:16" ht="9.75" customHeight="1">
      <c r="A2308" s="14"/>
      <c r="B2308" s="14" t="s">
        <v>34</v>
      </c>
      <c r="C2308" s="14"/>
      <c r="D2308" s="17"/>
      <c r="E2308" s="1"/>
      <c r="F2308" s="1"/>
      <c r="G2308" s="1"/>
      <c r="H2308" s="1"/>
      <c r="I2308" s="1"/>
      <c r="J2308" s="1"/>
      <c r="K2308" s="1"/>
      <c r="L2308" s="1"/>
      <c r="M2308" s="18"/>
      <c r="N2308" s="17"/>
      <c r="O2308" s="1"/>
      <c r="P2308" s="19"/>
    </row>
    <row r="2309" spans="1:16" ht="9.75" customHeight="1">
      <c r="A2309" s="14"/>
      <c r="B2309" s="14" t="s">
        <v>136</v>
      </c>
      <c r="C2309" s="14">
        <v>64</v>
      </c>
      <c r="D2309" s="31">
        <v>42</v>
      </c>
      <c r="E2309" s="32">
        <v>5</v>
      </c>
      <c r="F2309" s="32">
        <v>1</v>
      </c>
      <c r="G2309" s="32">
        <v>2</v>
      </c>
      <c r="H2309" s="32">
        <v>9</v>
      </c>
      <c r="I2309" s="32">
        <v>11</v>
      </c>
      <c r="J2309" s="32">
        <v>7</v>
      </c>
      <c r="K2309" s="32">
        <v>9</v>
      </c>
      <c r="L2309" s="32">
        <v>16</v>
      </c>
      <c r="M2309" s="33">
        <v>18</v>
      </c>
      <c r="N2309" s="17">
        <f>MIN(D2309:M2309)</f>
        <v>1</v>
      </c>
      <c r="O2309" s="1">
        <f>C2309-N2309</f>
        <v>63</v>
      </c>
      <c r="P2309" s="19">
        <f>O2309/C2309</f>
        <v>0.984375</v>
      </c>
    </row>
    <row r="2310" spans="1:16" ht="9.75" customHeight="1">
      <c r="A2310" s="14"/>
      <c r="B2310" s="14" t="s">
        <v>58</v>
      </c>
      <c r="C2310" s="14"/>
      <c r="D2310" s="17"/>
      <c r="E2310" s="1"/>
      <c r="F2310" s="1"/>
      <c r="G2310" s="1"/>
      <c r="H2310" s="1"/>
      <c r="I2310" s="1"/>
      <c r="J2310" s="1"/>
      <c r="K2310" s="1"/>
      <c r="L2310" s="1"/>
      <c r="M2310" s="18"/>
      <c r="N2310" s="17"/>
      <c r="O2310" s="1"/>
      <c r="P2310" s="19"/>
    </row>
    <row r="2311" spans="1:16" ht="9.75" customHeight="1">
      <c r="A2311" s="14"/>
      <c r="B2311" s="14" t="s">
        <v>39</v>
      </c>
      <c r="C2311" s="14"/>
      <c r="D2311" s="17"/>
      <c r="E2311" s="1"/>
      <c r="F2311" s="1"/>
      <c r="G2311" s="1"/>
      <c r="H2311" s="1"/>
      <c r="I2311" s="1"/>
      <c r="J2311" s="1"/>
      <c r="K2311" s="1"/>
      <c r="L2311" s="1"/>
      <c r="M2311" s="18"/>
      <c r="N2311" s="17"/>
      <c r="O2311" s="1"/>
      <c r="P2311" s="19"/>
    </row>
    <row r="2312" spans="1:16" ht="9.75" customHeight="1">
      <c r="A2312" s="14"/>
      <c r="B2312" s="14" t="s">
        <v>60</v>
      </c>
      <c r="C2312" s="14">
        <v>10</v>
      </c>
      <c r="D2312" s="31">
        <v>5</v>
      </c>
      <c r="E2312" s="32">
        <v>4</v>
      </c>
      <c r="F2312" s="32">
        <v>1</v>
      </c>
      <c r="G2312" s="32">
        <v>1</v>
      </c>
      <c r="H2312" s="32">
        <v>1</v>
      </c>
      <c r="I2312" s="32">
        <v>2</v>
      </c>
      <c r="J2312" s="32">
        <v>1</v>
      </c>
      <c r="K2312" s="32">
        <v>1</v>
      </c>
      <c r="L2312" s="32">
        <v>2</v>
      </c>
      <c r="M2312" s="33">
        <v>2</v>
      </c>
      <c r="N2312" s="17">
        <f t="shared" ref="N2312:N2313" si="495">MIN(D2312:M2312)</f>
        <v>1</v>
      </c>
      <c r="O2312" s="1">
        <f t="shared" ref="O2312:O2313" si="496">C2312-N2312</f>
        <v>9</v>
      </c>
      <c r="P2312" s="19">
        <f t="shared" ref="P2312:P2313" si="497">O2312/C2312</f>
        <v>0.9</v>
      </c>
    </row>
    <row r="2313" spans="1:16" ht="9.75" customHeight="1">
      <c r="A2313" s="14"/>
      <c r="B2313" s="14" t="s">
        <v>595</v>
      </c>
      <c r="C2313" s="30">
        <v>5</v>
      </c>
      <c r="D2313" s="31">
        <v>4</v>
      </c>
      <c r="E2313" s="32">
        <v>4</v>
      </c>
      <c r="F2313" s="32">
        <v>5</v>
      </c>
      <c r="G2313" s="32">
        <v>5</v>
      </c>
      <c r="H2313" s="32">
        <v>3</v>
      </c>
      <c r="I2313" s="32">
        <v>4</v>
      </c>
      <c r="J2313" s="32">
        <v>4</v>
      </c>
      <c r="K2313" s="32">
        <v>2</v>
      </c>
      <c r="L2313" s="32">
        <v>1</v>
      </c>
      <c r="M2313" s="33">
        <v>2</v>
      </c>
      <c r="N2313" s="17">
        <f t="shared" si="495"/>
        <v>1</v>
      </c>
      <c r="O2313" s="1">
        <f t="shared" si="496"/>
        <v>4</v>
      </c>
      <c r="P2313" s="19">
        <f t="shared" si="497"/>
        <v>0.8</v>
      </c>
    </row>
    <row r="2314" spans="1:16" ht="9.75" customHeight="1">
      <c r="A2314" s="14"/>
      <c r="B2314" s="14" t="s">
        <v>61</v>
      </c>
      <c r="C2314" s="14"/>
      <c r="D2314" s="17"/>
      <c r="E2314" s="1"/>
      <c r="F2314" s="1"/>
      <c r="G2314" s="1"/>
      <c r="H2314" s="1"/>
      <c r="I2314" s="1"/>
      <c r="J2314" s="1"/>
      <c r="K2314" s="1"/>
      <c r="L2314" s="1"/>
      <c r="M2314" s="18"/>
      <c r="N2314" s="17"/>
      <c r="O2314" s="1"/>
      <c r="P2314" s="19"/>
    </row>
    <row r="2315" spans="1:16" ht="9.75" customHeight="1">
      <c r="A2315" s="14"/>
      <c r="B2315" s="14" t="s">
        <v>61</v>
      </c>
      <c r="C2315" s="14"/>
      <c r="D2315" s="17"/>
      <c r="E2315" s="1"/>
      <c r="F2315" s="1"/>
      <c r="G2315" s="1"/>
      <c r="H2315" s="1"/>
      <c r="I2315" s="1"/>
      <c r="J2315" s="1"/>
      <c r="K2315" s="1"/>
      <c r="L2315" s="1"/>
      <c r="M2315" s="18"/>
      <c r="N2315" s="17"/>
      <c r="O2315" s="1"/>
      <c r="P2315" s="19"/>
    </row>
    <row r="2316" spans="1:16" ht="9.75" customHeight="1">
      <c r="A2316" s="14"/>
      <c r="B2316" s="14" t="s">
        <v>61</v>
      </c>
      <c r="C2316" s="14"/>
      <c r="D2316" s="17"/>
      <c r="E2316" s="1"/>
      <c r="F2316" s="1"/>
      <c r="G2316" s="1"/>
      <c r="H2316" s="1"/>
      <c r="I2316" s="1"/>
      <c r="J2316" s="1"/>
      <c r="K2316" s="1"/>
      <c r="L2316" s="1"/>
      <c r="M2316" s="18"/>
      <c r="N2316" s="17"/>
      <c r="O2316" s="1"/>
      <c r="P2316" s="19"/>
    </row>
    <row r="2317" spans="1:16" ht="9.75" customHeight="1">
      <c r="A2317" s="14"/>
      <c r="B2317" s="14" t="s">
        <v>61</v>
      </c>
      <c r="C2317" s="14"/>
      <c r="D2317" s="17"/>
      <c r="E2317" s="1"/>
      <c r="F2317" s="1"/>
      <c r="G2317" s="1"/>
      <c r="H2317" s="1"/>
      <c r="I2317" s="1"/>
      <c r="J2317" s="1"/>
      <c r="K2317" s="1"/>
      <c r="L2317" s="1"/>
      <c r="M2317" s="18"/>
      <c r="N2317" s="17"/>
      <c r="O2317" s="1"/>
      <c r="P2317" s="19"/>
    </row>
    <row r="2318" spans="1:16" ht="9.75" customHeight="1">
      <c r="A2318" s="14"/>
      <c r="B2318" s="14" t="s">
        <v>41</v>
      </c>
      <c r="C2318" s="30">
        <v>60</v>
      </c>
      <c r="D2318" s="31">
        <v>41</v>
      </c>
      <c r="E2318" s="32">
        <v>19</v>
      </c>
      <c r="F2318" s="32">
        <v>9</v>
      </c>
      <c r="G2318" s="32">
        <v>2</v>
      </c>
      <c r="H2318" s="32">
        <v>4</v>
      </c>
      <c r="I2318" s="32">
        <v>13</v>
      </c>
      <c r="J2318" s="32">
        <v>10</v>
      </c>
      <c r="K2318" s="32">
        <v>14</v>
      </c>
      <c r="L2318" s="32">
        <v>15</v>
      </c>
      <c r="M2318" s="33">
        <v>17</v>
      </c>
      <c r="N2318" s="17">
        <f>MIN(D2318:M2318)</f>
        <v>2</v>
      </c>
      <c r="O2318" s="1">
        <f>C2318-N2318</f>
        <v>58</v>
      </c>
      <c r="P2318" s="19">
        <f>O2318/C2318</f>
        <v>0.96666666666666667</v>
      </c>
    </row>
    <row r="2319" spans="1:16" ht="9.75" customHeight="1">
      <c r="A2319" s="14"/>
      <c r="B2319" s="14" t="s">
        <v>42</v>
      </c>
      <c r="C2319" s="14"/>
      <c r="D2319" s="17"/>
      <c r="E2319" s="1"/>
      <c r="F2319" s="1"/>
      <c r="G2319" s="1"/>
      <c r="H2319" s="1"/>
      <c r="I2319" s="1"/>
      <c r="J2319" s="1"/>
      <c r="K2319" s="1"/>
      <c r="L2319" s="1"/>
      <c r="M2319" s="18"/>
      <c r="N2319" s="17"/>
      <c r="O2319" s="1"/>
      <c r="P2319" s="19"/>
    </row>
    <row r="2320" spans="1:16" ht="9.75" customHeight="1">
      <c r="A2320" s="14"/>
      <c r="B2320" s="14" t="s">
        <v>43</v>
      </c>
      <c r="C2320" s="14"/>
      <c r="D2320" s="17"/>
      <c r="E2320" s="1"/>
      <c r="F2320" s="1"/>
      <c r="G2320" s="1"/>
      <c r="H2320" s="1"/>
      <c r="I2320" s="1"/>
      <c r="J2320" s="1"/>
      <c r="K2320" s="1"/>
      <c r="L2320" s="1"/>
      <c r="M2320" s="18"/>
      <c r="N2320" s="17"/>
      <c r="O2320" s="1"/>
      <c r="P2320" s="19"/>
    </row>
    <row r="2321" spans="1:16" ht="9.75" customHeight="1">
      <c r="A2321" s="14"/>
      <c r="B2321" s="14" t="s">
        <v>44</v>
      </c>
      <c r="C2321" s="14"/>
      <c r="D2321" s="17"/>
      <c r="E2321" s="1"/>
      <c r="F2321" s="1"/>
      <c r="G2321" s="1"/>
      <c r="H2321" s="1"/>
      <c r="I2321" s="1"/>
      <c r="J2321" s="1"/>
      <c r="K2321" s="1"/>
      <c r="L2321" s="1"/>
      <c r="M2321" s="18"/>
      <c r="N2321" s="17"/>
      <c r="O2321" s="1"/>
      <c r="P2321" s="19"/>
    </row>
    <row r="2322" spans="1:16" ht="9.75" customHeight="1">
      <c r="A2322" s="20"/>
      <c r="B2322" s="21" t="s">
        <v>45</v>
      </c>
      <c r="C2322" s="21">
        <f t="shared" ref="C2322:M2322" si="498">SUM(C2306:C2321)</f>
        <v>143</v>
      </c>
      <c r="D2322" s="22">
        <f t="shared" si="498"/>
        <v>95</v>
      </c>
      <c r="E2322" s="23">
        <f t="shared" si="498"/>
        <v>32</v>
      </c>
      <c r="F2322" s="23">
        <f t="shared" si="498"/>
        <v>16</v>
      </c>
      <c r="G2322" s="23">
        <f t="shared" si="498"/>
        <v>10</v>
      </c>
      <c r="H2322" s="23">
        <f t="shared" si="498"/>
        <v>17</v>
      </c>
      <c r="I2322" s="23">
        <f t="shared" si="498"/>
        <v>30</v>
      </c>
      <c r="J2322" s="23">
        <f t="shared" si="498"/>
        <v>22</v>
      </c>
      <c r="K2322" s="23">
        <f t="shared" si="498"/>
        <v>27</v>
      </c>
      <c r="L2322" s="23">
        <f t="shared" si="498"/>
        <v>35</v>
      </c>
      <c r="M2322" s="24">
        <f t="shared" si="498"/>
        <v>40</v>
      </c>
      <c r="N2322" s="22">
        <f t="shared" ref="N2322:N2323" si="499">MIN(D2322:M2322)</f>
        <v>10</v>
      </c>
      <c r="O2322" s="23">
        <f t="shared" ref="O2322:O2323" si="500">C2322-N2322</f>
        <v>133</v>
      </c>
      <c r="P2322" s="25">
        <f t="shared" ref="P2322:P2323" si="501">O2322/C2322</f>
        <v>0.93006993006993011</v>
      </c>
    </row>
    <row r="2323" spans="1:16" ht="9.75" customHeight="1">
      <c r="A2323" s="15" t="s">
        <v>304</v>
      </c>
      <c r="B2323" s="15" t="s">
        <v>29</v>
      </c>
      <c r="C2323" s="86">
        <v>17</v>
      </c>
      <c r="D2323" s="69">
        <v>5</v>
      </c>
      <c r="E2323" s="70">
        <v>0</v>
      </c>
      <c r="F2323" s="70">
        <v>1</v>
      </c>
      <c r="G2323" s="70">
        <v>0</v>
      </c>
      <c r="H2323" s="70">
        <v>1</v>
      </c>
      <c r="I2323" s="70">
        <v>3</v>
      </c>
      <c r="J2323" s="70">
        <v>1</v>
      </c>
      <c r="K2323" s="70">
        <v>0</v>
      </c>
      <c r="L2323" s="70">
        <v>4</v>
      </c>
      <c r="M2323" s="71">
        <v>5</v>
      </c>
      <c r="N2323" s="17">
        <f t="shared" si="499"/>
        <v>0</v>
      </c>
      <c r="O2323" s="1">
        <f t="shared" si="500"/>
        <v>17</v>
      </c>
      <c r="P2323" s="19">
        <f t="shared" si="501"/>
        <v>1</v>
      </c>
    </row>
    <row r="2324" spans="1:16" ht="9.75" customHeight="1">
      <c r="A2324" s="14"/>
      <c r="B2324" s="14" t="s">
        <v>31</v>
      </c>
      <c r="C2324" s="14"/>
      <c r="D2324" s="17"/>
      <c r="E2324" s="1"/>
      <c r="F2324" s="1"/>
      <c r="G2324" s="1"/>
      <c r="H2324" s="1"/>
      <c r="I2324" s="1"/>
      <c r="J2324" s="1"/>
      <c r="K2324" s="1"/>
      <c r="L2324" s="1"/>
      <c r="M2324" s="18"/>
      <c r="N2324" s="17"/>
      <c r="O2324" s="1"/>
      <c r="P2324" s="19"/>
    </row>
    <row r="2325" spans="1:16" ht="9.75" customHeight="1">
      <c r="A2325" s="14"/>
      <c r="B2325" s="14" t="s">
        <v>34</v>
      </c>
      <c r="C2325" s="14"/>
      <c r="D2325" s="17"/>
      <c r="E2325" s="1"/>
      <c r="F2325" s="1"/>
      <c r="G2325" s="1"/>
      <c r="H2325" s="1"/>
      <c r="I2325" s="1"/>
      <c r="J2325" s="1"/>
      <c r="K2325" s="1"/>
      <c r="L2325" s="1"/>
      <c r="M2325" s="18"/>
      <c r="N2325" s="17"/>
      <c r="O2325" s="1"/>
      <c r="P2325" s="19"/>
    </row>
    <row r="2326" spans="1:16" ht="9.75" customHeight="1">
      <c r="A2326" s="14"/>
      <c r="B2326" s="14" t="s">
        <v>136</v>
      </c>
      <c r="C2326" s="14">
        <v>155</v>
      </c>
      <c r="D2326" s="31">
        <v>126</v>
      </c>
      <c r="E2326" s="32">
        <v>78</v>
      </c>
      <c r="F2326" s="32">
        <v>39</v>
      </c>
      <c r="G2326" s="32">
        <v>36</v>
      </c>
      <c r="H2326" s="32">
        <v>46</v>
      </c>
      <c r="I2326" s="32">
        <v>66</v>
      </c>
      <c r="J2326" s="32">
        <v>56</v>
      </c>
      <c r="K2326" s="32">
        <v>61</v>
      </c>
      <c r="L2326" s="32">
        <v>98</v>
      </c>
      <c r="M2326" s="33">
        <v>102</v>
      </c>
      <c r="N2326" s="17">
        <f>MIN(D2326:M2326)</f>
        <v>36</v>
      </c>
      <c r="O2326" s="1">
        <f>C2326-N2326</f>
        <v>119</v>
      </c>
      <c r="P2326" s="19">
        <f>O2326/C2326</f>
        <v>0.76774193548387093</v>
      </c>
    </row>
    <row r="2327" spans="1:16" ht="9.75" customHeight="1">
      <c r="A2327" s="14"/>
      <c r="B2327" s="14" t="s">
        <v>58</v>
      </c>
      <c r="C2327" s="14"/>
      <c r="D2327" s="17"/>
      <c r="E2327" s="1"/>
      <c r="F2327" s="1"/>
      <c r="G2327" s="1"/>
      <c r="H2327" s="1"/>
      <c r="I2327" s="1"/>
      <c r="J2327" s="1"/>
      <c r="K2327" s="1"/>
      <c r="L2327" s="1"/>
      <c r="M2327" s="18"/>
      <c r="N2327" s="17"/>
      <c r="O2327" s="1"/>
      <c r="P2327" s="19"/>
    </row>
    <row r="2328" spans="1:16" ht="9.75" customHeight="1">
      <c r="A2328" s="14"/>
      <c r="B2328" s="14" t="s">
        <v>39</v>
      </c>
      <c r="C2328" s="14"/>
      <c r="D2328" s="17"/>
      <c r="E2328" s="1"/>
      <c r="F2328" s="1"/>
      <c r="G2328" s="1"/>
      <c r="H2328" s="1"/>
      <c r="I2328" s="1"/>
      <c r="J2328" s="1"/>
      <c r="K2328" s="1"/>
      <c r="L2328" s="1"/>
      <c r="M2328" s="18"/>
      <c r="N2328" s="17"/>
      <c r="O2328" s="1"/>
      <c r="P2328" s="19"/>
    </row>
    <row r="2329" spans="1:16" ht="9.75" customHeight="1">
      <c r="A2329" s="14"/>
      <c r="B2329" s="14" t="s">
        <v>61</v>
      </c>
      <c r="C2329" s="14"/>
      <c r="D2329" s="17"/>
      <c r="E2329" s="1"/>
      <c r="F2329" s="1"/>
      <c r="G2329" s="1"/>
      <c r="H2329" s="1"/>
      <c r="I2329" s="1"/>
      <c r="J2329" s="1"/>
      <c r="K2329" s="1"/>
      <c r="L2329" s="1"/>
      <c r="M2329" s="18"/>
      <c r="N2329" s="17"/>
      <c r="O2329" s="1"/>
      <c r="P2329" s="19"/>
    </row>
    <row r="2330" spans="1:16" ht="9.75" customHeight="1">
      <c r="A2330" s="14"/>
      <c r="B2330" s="14" t="s">
        <v>61</v>
      </c>
      <c r="C2330" s="14"/>
      <c r="D2330" s="17"/>
      <c r="E2330" s="1"/>
      <c r="F2330" s="1"/>
      <c r="G2330" s="1"/>
      <c r="H2330" s="1"/>
      <c r="I2330" s="1"/>
      <c r="J2330" s="1"/>
      <c r="K2330" s="1"/>
      <c r="L2330" s="1"/>
      <c r="M2330" s="18"/>
      <c r="N2330" s="17"/>
      <c r="O2330" s="1"/>
      <c r="P2330" s="19"/>
    </row>
    <row r="2331" spans="1:16" ht="9.75" customHeight="1">
      <c r="A2331" s="14"/>
      <c r="B2331" s="14" t="s">
        <v>61</v>
      </c>
      <c r="C2331" s="14"/>
      <c r="D2331" s="17"/>
      <c r="E2331" s="1"/>
      <c r="F2331" s="1"/>
      <c r="G2331" s="1"/>
      <c r="H2331" s="1"/>
      <c r="I2331" s="1"/>
      <c r="J2331" s="1"/>
      <c r="K2331" s="1"/>
      <c r="L2331" s="1"/>
      <c r="M2331" s="18"/>
      <c r="N2331" s="17"/>
      <c r="O2331" s="1"/>
      <c r="P2331" s="19"/>
    </row>
    <row r="2332" spans="1:16" ht="9.75" customHeight="1">
      <c r="A2332" s="14"/>
      <c r="B2332" s="14" t="s">
        <v>61</v>
      </c>
      <c r="C2332" s="14"/>
      <c r="D2332" s="17"/>
      <c r="E2332" s="1"/>
      <c r="F2332" s="1"/>
      <c r="G2332" s="1"/>
      <c r="H2332" s="1"/>
      <c r="I2332" s="1"/>
      <c r="J2332" s="1"/>
      <c r="K2332" s="1"/>
      <c r="L2332" s="1"/>
      <c r="M2332" s="18"/>
      <c r="N2332" s="17"/>
      <c r="O2332" s="1"/>
      <c r="P2332" s="19"/>
    </row>
    <row r="2333" spans="1:16" ht="9.75" customHeight="1">
      <c r="A2333" s="14"/>
      <c r="B2333" s="14" t="s">
        <v>61</v>
      </c>
      <c r="C2333" s="14"/>
      <c r="D2333" s="17"/>
      <c r="E2333" s="1"/>
      <c r="F2333" s="1"/>
      <c r="G2333" s="1"/>
      <c r="H2333" s="1"/>
      <c r="I2333" s="1"/>
      <c r="J2333" s="1"/>
      <c r="K2333" s="1"/>
      <c r="L2333" s="1"/>
      <c r="M2333" s="18"/>
      <c r="N2333" s="17"/>
      <c r="O2333" s="1"/>
      <c r="P2333" s="19"/>
    </row>
    <row r="2334" spans="1:16" ht="9.75" customHeight="1">
      <c r="A2334" s="14"/>
      <c r="B2334" s="14" t="s">
        <v>61</v>
      </c>
      <c r="C2334" s="14"/>
      <c r="D2334" s="17"/>
      <c r="E2334" s="1"/>
      <c r="F2334" s="1"/>
      <c r="G2334" s="1"/>
      <c r="H2334" s="1"/>
      <c r="I2334" s="1"/>
      <c r="J2334" s="1"/>
      <c r="K2334" s="1"/>
      <c r="L2334" s="1"/>
      <c r="M2334" s="18"/>
      <c r="N2334" s="17"/>
      <c r="O2334" s="1"/>
      <c r="P2334" s="19"/>
    </row>
    <row r="2335" spans="1:16" ht="9.75" customHeight="1">
      <c r="A2335" s="14"/>
      <c r="B2335" s="14" t="s">
        <v>41</v>
      </c>
      <c r="C2335" s="30">
        <v>10</v>
      </c>
      <c r="D2335" s="31">
        <v>7</v>
      </c>
      <c r="E2335" s="32">
        <v>6</v>
      </c>
      <c r="F2335" s="32">
        <v>4</v>
      </c>
      <c r="G2335" s="32">
        <v>4</v>
      </c>
      <c r="H2335" s="32">
        <v>6</v>
      </c>
      <c r="I2335" s="32">
        <v>6</v>
      </c>
      <c r="J2335" s="32">
        <v>5</v>
      </c>
      <c r="K2335" s="32">
        <v>6</v>
      </c>
      <c r="L2335" s="32">
        <v>8</v>
      </c>
      <c r="M2335" s="33">
        <v>8</v>
      </c>
      <c r="N2335" s="17">
        <f>MIN(D2335:M2335)</f>
        <v>4</v>
      </c>
      <c r="O2335" s="1">
        <f>C2335-N2335</f>
        <v>6</v>
      </c>
      <c r="P2335" s="19">
        <f>O2335/C2335</f>
        <v>0.6</v>
      </c>
    </row>
    <row r="2336" spans="1:16" ht="9.75" customHeight="1">
      <c r="A2336" s="14"/>
      <c r="B2336" s="14" t="s">
        <v>42</v>
      </c>
      <c r="C2336" s="14"/>
      <c r="D2336" s="17"/>
      <c r="E2336" s="1"/>
      <c r="F2336" s="1"/>
      <c r="G2336" s="1"/>
      <c r="H2336" s="1"/>
      <c r="I2336" s="1"/>
      <c r="J2336" s="1"/>
      <c r="K2336" s="1"/>
      <c r="L2336" s="1"/>
      <c r="M2336" s="18"/>
      <c r="N2336" s="17"/>
      <c r="O2336" s="1"/>
      <c r="P2336" s="19"/>
    </row>
    <row r="2337" spans="1:16" ht="9.75" customHeight="1">
      <c r="A2337" s="14"/>
      <c r="B2337" s="14" t="s">
        <v>43</v>
      </c>
      <c r="C2337" s="14"/>
      <c r="D2337" s="17"/>
      <c r="E2337" s="1"/>
      <c r="F2337" s="1"/>
      <c r="G2337" s="1"/>
      <c r="H2337" s="1"/>
      <c r="I2337" s="1"/>
      <c r="J2337" s="1"/>
      <c r="K2337" s="1"/>
      <c r="L2337" s="1"/>
      <c r="M2337" s="18"/>
      <c r="N2337" s="17"/>
      <c r="O2337" s="1"/>
      <c r="P2337" s="19"/>
    </row>
    <row r="2338" spans="1:16" ht="9.75" customHeight="1">
      <c r="A2338" s="14"/>
      <c r="B2338" s="14" t="s">
        <v>44</v>
      </c>
      <c r="C2338" s="14"/>
      <c r="D2338" s="17"/>
      <c r="E2338" s="1"/>
      <c r="F2338" s="1"/>
      <c r="G2338" s="1"/>
      <c r="H2338" s="1"/>
      <c r="I2338" s="1"/>
      <c r="J2338" s="1"/>
      <c r="K2338" s="1"/>
      <c r="L2338" s="1"/>
      <c r="M2338" s="18"/>
      <c r="N2338" s="17"/>
      <c r="O2338" s="1"/>
      <c r="P2338" s="19"/>
    </row>
    <row r="2339" spans="1:16" ht="9.75" customHeight="1">
      <c r="A2339" s="20"/>
      <c r="B2339" s="21" t="s">
        <v>45</v>
      </c>
      <c r="C2339" s="21">
        <f t="shared" ref="C2339:M2339" si="502">SUM(C2323:C2338)</f>
        <v>182</v>
      </c>
      <c r="D2339" s="22">
        <f t="shared" si="502"/>
        <v>138</v>
      </c>
      <c r="E2339" s="23">
        <f t="shared" si="502"/>
        <v>84</v>
      </c>
      <c r="F2339" s="23">
        <f t="shared" si="502"/>
        <v>44</v>
      </c>
      <c r="G2339" s="23">
        <f t="shared" si="502"/>
        <v>40</v>
      </c>
      <c r="H2339" s="23">
        <f t="shared" si="502"/>
        <v>53</v>
      </c>
      <c r="I2339" s="23">
        <f t="shared" si="502"/>
        <v>75</v>
      </c>
      <c r="J2339" s="23">
        <f t="shared" si="502"/>
        <v>62</v>
      </c>
      <c r="K2339" s="23">
        <f t="shared" si="502"/>
        <v>67</v>
      </c>
      <c r="L2339" s="23">
        <f t="shared" si="502"/>
        <v>110</v>
      </c>
      <c r="M2339" s="24">
        <f t="shared" si="502"/>
        <v>115</v>
      </c>
      <c r="N2339" s="22">
        <f t="shared" ref="N2339:N2341" si="503">MIN(D2339:M2339)</f>
        <v>40</v>
      </c>
      <c r="O2339" s="23">
        <f t="shared" ref="O2339:O2341" si="504">C2339-N2339</f>
        <v>142</v>
      </c>
      <c r="P2339" s="25">
        <f t="shared" ref="P2339:P2341" si="505">O2339/C2339</f>
        <v>0.78021978021978022</v>
      </c>
    </row>
    <row r="2340" spans="1:16" ht="9.75" customHeight="1">
      <c r="A2340" s="15" t="s">
        <v>314</v>
      </c>
      <c r="B2340" s="15" t="s">
        <v>29</v>
      </c>
      <c r="C2340" s="86">
        <v>57</v>
      </c>
      <c r="D2340" s="31">
        <v>36</v>
      </c>
      <c r="E2340" s="32">
        <v>18</v>
      </c>
      <c r="F2340" s="32">
        <v>17</v>
      </c>
      <c r="G2340" s="32">
        <v>14</v>
      </c>
      <c r="H2340" s="32">
        <v>14</v>
      </c>
      <c r="I2340" s="32">
        <v>13</v>
      </c>
      <c r="J2340" s="32">
        <v>14</v>
      </c>
      <c r="K2340" s="32">
        <v>22</v>
      </c>
      <c r="L2340" s="32">
        <v>28</v>
      </c>
      <c r="M2340" s="33">
        <v>32</v>
      </c>
      <c r="N2340" s="17">
        <f t="shared" si="503"/>
        <v>13</v>
      </c>
      <c r="O2340" s="1">
        <f t="shared" si="504"/>
        <v>44</v>
      </c>
      <c r="P2340" s="19">
        <f t="shared" si="505"/>
        <v>0.77192982456140347</v>
      </c>
    </row>
    <row r="2341" spans="1:16" ht="9.75" customHeight="1">
      <c r="A2341" s="14"/>
      <c r="B2341" s="14" t="s">
        <v>31</v>
      </c>
      <c r="C2341" s="14">
        <v>103</v>
      </c>
      <c r="D2341" s="31">
        <v>0</v>
      </c>
      <c r="E2341" s="32">
        <v>0</v>
      </c>
      <c r="F2341" s="32">
        <v>0</v>
      </c>
      <c r="G2341" s="32">
        <v>0</v>
      </c>
      <c r="H2341" s="32">
        <v>1</v>
      </c>
      <c r="I2341" s="32">
        <v>0</v>
      </c>
      <c r="J2341" s="32">
        <v>0</v>
      </c>
      <c r="K2341" s="32">
        <v>4</v>
      </c>
      <c r="L2341" s="32">
        <v>9</v>
      </c>
      <c r="M2341" s="33">
        <v>20</v>
      </c>
      <c r="N2341" s="17">
        <f t="shared" si="503"/>
        <v>0</v>
      </c>
      <c r="O2341" s="1">
        <f t="shared" si="504"/>
        <v>103</v>
      </c>
      <c r="P2341" s="19">
        <f t="shared" si="505"/>
        <v>1</v>
      </c>
    </row>
    <row r="2342" spans="1:16" ht="9.75" customHeight="1">
      <c r="A2342" s="14"/>
      <c r="B2342" s="14" t="s">
        <v>34</v>
      </c>
      <c r="C2342" s="14"/>
      <c r="D2342" s="17"/>
      <c r="E2342" s="1"/>
      <c r="F2342" s="1"/>
      <c r="G2342" s="1"/>
      <c r="H2342" s="1"/>
      <c r="I2342" s="1"/>
      <c r="J2342" s="1"/>
      <c r="K2342" s="1"/>
      <c r="L2342" s="1"/>
      <c r="M2342" s="18"/>
      <c r="N2342" s="17"/>
      <c r="O2342" s="1"/>
      <c r="P2342" s="19"/>
    </row>
    <row r="2343" spans="1:16" ht="9.75" customHeight="1">
      <c r="A2343" s="14"/>
      <c r="B2343" s="14" t="s">
        <v>136</v>
      </c>
      <c r="C2343" s="14">
        <v>39</v>
      </c>
      <c r="D2343" s="31">
        <v>30</v>
      </c>
      <c r="E2343" s="32">
        <v>19</v>
      </c>
      <c r="F2343" s="32">
        <v>22</v>
      </c>
      <c r="G2343" s="32">
        <v>17</v>
      </c>
      <c r="H2343" s="32">
        <v>15</v>
      </c>
      <c r="I2343" s="32">
        <v>14</v>
      </c>
      <c r="J2343" s="32">
        <v>21</v>
      </c>
      <c r="K2343" s="32">
        <v>19</v>
      </c>
      <c r="L2343" s="32">
        <v>25</v>
      </c>
      <c r="M2343" s="33">
        <v>33</v>
      </c>
      <c r="N2343" s="17">
        <f>MIN(D2343:M2343)</f>
        <v>14</v>
      </c>
      <c r="O2343" s="1">
        <f>C2343-N2343</f>
        <v>25</v>
      </c>
      <c r="P2343" s="19">
        <f>O2343/C2343</f>
        <v>0.64102564102564108</v>
      </c>
    </row>
    <row r="2344" spans="1:16" ht="9.75" customHeight="1">
      <c r="A2344" s="14"/>
      <c r="B2344" s="14" t="s">
        <v>58</v>
      </c>
      <c r="C2344" s="14"/>
      <c r="D2344" s="17"/>
      <c r="E2344" s="1"/>
      <c r="F2344" s="1"/>
      <c r="G2344" s="1"/>
      <c r="H2344" s="1"/>
      <c r="I2344" s="1"/>
      <c r="J2344" s="1"/>
      <c r="K2344" s="1"/>
      <c r="L2344" s="1"/>
      <c r="M2344" s="18"/>
      <c r="N2344" s="17"/>
      <c r="O2344" s="1"/>
      <c r="P2344" s="19"/>
    </row>
    <row r="2345" spans="1:16" ht="9.75" customHeight="1">
      <c r="A2345" s="14"/>
      <c r="B2345" s="14" t="s">
        <v>39</v>
      </c>
      <c r="C2345" s="14"/>
      <c r="D2345" s="17"/>
      <c r="E2345" s="1"/>
      <c r="F2345" s="1"/>
      <c r="G2345" s="1"/>
      <c r="H2345" s="1"/>
      <c r="I2345" s="1"/>
      <c r="J2345" s="1"/>
      <c r="K2345" s="1"/>
      <c r="L2345" s="1"/>
      <c r="M2345" s="18"/>
      <c r="N2345" s="17"/>
      <c r="O2345" s="1"/>
      <c r="P2345" s="19"/>
    </row>
    <row r="2346" spans="1:16" ht="9.75" customHeight="1">
      <c r="A2346" s="14"/>
      <c r="B2346" s="14" t="s">
        <v>61</v>
      </c>
      <c r="C2346" s="14"/>
      <c r="D2346" s="17"/>
      <c r="E2346" s="1"/>
      <c r="F2346" s="1"/>
      <c r="G2346" s="1"/>
      <c r="H2346" s="1"/>
      <c r="I2346" s="1"/>
      <c r="J2346" s="1"/>
      <c r="K2346" s="1"/>
      <c r="L2346" s="1"/>
      <c r="M2346" s="18"/>
      <c r="N2346" s="17"/>
      <c r="O2346" s="1"/>
      <c r="P2346" s="19"/>
    </row>
    <row r="2347" spans="1:16" ht="9.75" customHeight="1">
      <c r="A2347" s="14"/>
      <c r="B2347" s="14" t="s">
        <v>61</v>
      </c>
      <c r="C2347" s="14"/>
      <c r="D2347" s="17"/>
      <c r="E2347" s="1"/>
      <c r="F2347" s="1"/>
      <c r="G2347" s="1"/>
      <c r="H2347" s="1"/>
      <c r="I2347" s="1"/>
      <c r="J2347" s="1"/>
      <c r="K2347" s="1"/>
      <c r="L2347" s="1"/>
      <c r="M2347" s="18"/>
      <c r="N2347" s="17"/>
      <c r="O2347" s="1"/>
      <c r="P2347" s="19"/>
    </row>
    <row r="2348" spans="1:16" ht="9.75" customHeight="1">
      <c r="A2348" s="14"/>
      <c r="B2348" s="14" t="s">
        <v>61</v>
      </c>
      <c r="C2348" s="14"/>
      <c r="D2348" s="17"/>
      <c r="E2348" s="1"/>
      <c r="F2348" s="1"/>
      <c r="G2348" s="1"/>
      <c r="H2348" s="1"/>
      <c r="I2348" s="1"/>
      <c r="J2348" s="1"/>
      <c r="K2348" s="1"/>
      <c r="L2348" s="1"/>
      <c r="M2348" s="18"/>
      <c r="N2348" s="17"/>
      <c r="O2348" s="1"/>
      <c r="P2348" s="19"/>
    </row>
    <row r="2349" spans="1:16" ht="9.75" customHeight="1">
      <c r="A2349" s="14"/>
      <c r="B2349" s="14" t="s">
        <v>61</v>
      </c>
      <c r="C2349" s="14"/>
      <c r="D2349" s="17"/>
      <c r="E2349" s="1"/>
      <c r="F2349" s="1"/>
      <c r="G2349" s="1"/>
      <c r="H2349" s="1"/>
      <c r="I2349" s="1"/>
      <c r="J2349" s="1"/>
      <c r="K2349" s="1"/>
      <c r="L2349" s="1"/>
      <c r="M2349" s="18"/>
      <c r="N2349" s="17"/>
      <c r="O2349" s="1"/>
      <c r="P2349" s="19"/>
    </row>
    <row r="2350" spans="1:16" ht="9.75" customHeight="1">
      <c r="A2350" s="14"/>
      <c r="B2350" s="14" t="s">
        <v>61</v>
      </c>
      <c r="C2350" s="14"/>
      <c r="D2350" s="17"/>
      <c r="E2350" s="1"/>
      <c r="F2350" s="1"/>
      <c r="G2350" s="1"/>
      <c r="H2350" s="1"/>
      <c r="I2350" s="1"/>
      <c r="J2350" s="1"/>
      <c r="K2350" s="1"/>
      <c r="L2350" s="1"/>
      <c r="M2350" s="18"/>
      <c r="N2350" s="17"/>
      <c r="O2350" s="1"/>
      <c r="P2350" s="19"/>
    </row>
    <row r="2351" spans="1:16" ht="9.75" customHeight="1">
      <c r="A2351" s="14"/>
      <c r="B2351" s="14" t="s">
        <v>61</v>
      </c>
      <c r="C2351" s="14"/>
      <c r="D2351" s="17"/>
      <c r="E2351" s="1"/>
      <c r="F2351" s="1"/>
      <c r="G2351" s="1"/>
      <c r="H2351" s="1"/>
      <c r="I2351" s="1"/>
      <c r="J2351" s="1"/>
      <c r="K2351" s="1"/>
      <c r="L2351" s="1"/>
      <c r="M2351" s="18"/>
      <c r="N2351" s="17"/>
      <c r="O2351" s="1"/>
      <c r="P2351" s="19"/>
    </row>
    <row r="2352" spans="1:16" ht="9.75" customHeight="1">
      <c r="A2352" s="14"/>
      <c r="B2352" s="14" t="s">
        <v>41</v>
      </c>
      <c r="C2352" s="30">
        <v>9</v>
      </c>
      <c r="D2352" s="31">
        <v>8</v>
      </c>
      <c r="E2352" s="32">
        <v>7</v>
      </c>
      <c r="F2352" s="32">
        <v>7</v>
      </c>
      <c r="G2352" s="32">
        <v>6</v>
      </c>
      <c r="H2352" s="32">
        <v>6</v>
      </c>
      <c r="I2352" s="32">
        <v>6</v>
      </c>
      <c r="J2352" s="32">
        <v>6</v>
      </c>
      <c r="K2352" s="32">
        <v>6</v>
      </c>
      <c r="L2352" s="32">
        <v>6</v>
      </c>
      <c r="M2352" s="33">
        <v>7</v>
      </c>
      <c r="N2352" s="17">
        <f>MIN(D2352:M2352)</f>
        <v>6</v>
      </c>
      <c r="O2352" s="1">
        <f>C2352-N2352</f>
        <v>3</v>
      </c>
      <c r="P2352" s="19">
        <f>O2352/C2352</f>
        <v>0.33333333333333331</v>
      </c>
    </row>
    <row r="2353" spans="1:16" ht="9.75" customHeight="1">
      <c r="A2353" s="14"/>
      <c r="B2353" s="14" t="s">
        <v>42</v>
      </c>
      <c r="C2353" s="14"/>
      <c r="D2353" s="17"/>
      <c r="E2353" s="1"/>
      <c r="F2353" s="1"/>
      <c r="G2353" s="1"/>
      <c r="H2353" s="1"/>
      <c r="I2353" s="1"/>
      <c r="J2353" s="1"/>
      <c r="K2353" s="1"/>
      <c r="L2353" s="1"/>
      <c r="M2353" s="18"/>
      <c r="N2353" s="17"/>
      <c r="O2353" s="1"/>
      <c r="P2353" s="19"/>
    </row>
    <row r="2354" spans="1:16" ht="9.75" customHeight="1">
      <c r="A2354" s="14"/>
      <c r="B2354" s="14" t="s">
        <v>43</v>
      </c>
      <c r="C2354" s="14"/>
      <c r="D2354" s="17"/>
      <c r="E2354" s="1"/>
      <c r="F2354" s="1"/>
      <c r="G2354" s="1"/>
      <c r="H2354" s="1"/>
      <c r="I2354" s="1"/>
      <c r="J2354" s="1"/>
      <c r="K2354" s="1"/>
      <c r="L2354" s="1"/>
      <c r="M2354" s="18"/>
      <c r="N2354" s="17"/>
      <c r="O2354" s="1"/>
      <c r="P2354" s="19"/>
    </row>
    <row r="2355" spans="1:16" ht="9.75" customHeight="1">
      <c r="A2355" s="14"/>
      <c r="B2355" s="14" t="s">
        <v>44</v>
      </c>
      <c r="C2355" s="14"/>
      <c r="D2355" s="17"/>
      <c r="E2355" s="1"/>
      <c r="F2355" s="1"/>
      <c r="G2355" s="1"/>
      <c r="H2355" s="1"/>
      <c r="I2355" s="1"/>
      <c r="J2355" s="1"/>
      <c r="K2355" s="1"/>
      <c r="L2355" s="1"/>
      <c r="M2355" s="18"/>
      <c r="N2355" s="17"/>
      <c r="O2355" s="1"/>
      <c r="P2355" s="19"/>
    </row>
    <row r="2356" spans="1:16" ht="9.75" customHeight="1">
      <c r="A2356" s="20"/>
      <c r="B2356" s="21" t="s">
        <v>45</v>
      </c>
      <c r="C2356" s="21">
        <f t="shared" ref="C2356:M2356" si="506">SUM(C2340:C2355)</f>
        <v>208</v>
      </c>
      <c r="D2356" s="22">
        <f t="shared" si="506"/>
        <v>74</v>
      </c>
      <c r="E2356" s="23">
        <f t="shared" si="506"/>
        <v>44</v>
      </c>
      <c r="F2356" s="23">
        <f t="shared" si="506"/>
        <v>46</v>
      </c>
      <c r="G2356" s="23">
        <f t="shared" si="506"/>
        <v>37</v>
      </c>
      <c r="H2356" s="23">
        <f t="shared" si="506"/>
        <v>36</v>
      </c>
      <c r="I2356" s="23">
        <f t="shared" si="506"/>
        <v>33</v>
      </c>
      <c r="J2356" s="23">
        <f t="shared" si="506"/>
        <v>41</v>
      </c>
      <c r="K2356" s="23">
        <f t="shared" si="506"/>
        <v>51</v>
      </c>
      <c r="L2356" s="23">
        <f t="shared" si="506"/>
        <v>68</v>
      </c>
      <c r="M2356" s="24">
        <f t="shared" si="506"/>
        <v>92</v>
      </c>
      <c r="N2356" s="22">
        <f t="shared" ref="N2356:N2358" si="507">MIN(D2356:M2356)</f>
        <v>33</v>
      </c>
      <c r="O2356" s="23">
        <f t="shared" ref="O2356:O2358" si="508">C2356-N2356</f>
        <v>175</v>
      </c>
      <c r="P2356" s="25">
        <f t="shared" ref="P2356:P2358" si="509">O2356/C2356</f>
        <v>0.84134615384615385</v>
      </c>
    </row>
    <row r="2357" spans="1:16" ht="9.75" customHeight="1">
      <c r="A2357" s="15" t="s">
        <v>319</v>
      </c>
      <c r="B2357" s="15" t="s">
        <v>29</v>
      </c>
      <c r="C2357" s="86">
        <v>117</v>
      </c>
      <c r="D2357" s="31">
        <v>102</v>
      </c>
      <c r="E2357" s="32">
        <v>62</v>
      </c>
      <c r="F2357" s="32">
        <v>61</v>
      </c>
      <c r="G2357" s="32">
        <v>42</v>
      </c>
      <c r="H2357" s="32">
        <v>36</v>
      </c>
      <c r="I2357" s="32">
        <v>39</v>
      </c>
      <c r="J2357" s="32">
        <v>54</v>
      </c>
      <c r="K2357" s="32">
        <v>55</v>
      </c>
      <c r="L2357" s="32">
        <v>59</v>
      </c>
      <c r="M2357" s="33">
        <v>66</v>
      </c>
      <c r="N2357" s="17">
        <f t="shared" si="507"/>
        <v>36</v>
      </c>
      <c r="O2357" s="1">
        <f t="shared" si="508"/>
        <v>81</v>
      </c>
      <c r="P2357" s="19">
        <f t="shared" si="509"/>
        <v>0.69230769230769229</v>
      </c>
    </row>
    <row r="2358" spans="1:16" ht="9.75" customHeight="1">
      <c r="A2358" s="14"/>
      <c r="B2358" s="14" t="s">
        <v>31</v>
      </c>
      <c r="C2358" s="30">
        <v>100</v>
      </c>
      <c r="D2358" s="31">
        <v>4</v>
      </c>
      <c r="E2358" s="32">
        <v>0</v>
      </c>
      <c r="F2358" s="32">
        <v>0</v>
      </c>
      <c r="G2358" s="32">
        <v>0</v>
      </c>
      <c r="H2358" s="32">
        <v>0</v>
      </c>
      <c r="I2358" s="32">
        <v>0</v>
      </c>
      <c r="J2358" s="32">
        <v>0</v>
      </c>
      <c r="K2358" s="32">
        <v>0</v>
      </c>
      <c r="L2358" s="32">
        <v>11</v>
      </c>
      <c r="M2358" s="33">
        <v>15</v>
      </c>
      <c r="N2358" s="17">
        <f t="shared" si="507"/>
        <v>0</v>
      </c>
      <c r="O2358" s="1">
        <f t="shared" si="508"/>
        <v>100</v>
      </c>
      <c r="P2358" s="19">
        <f t="shared" si="509"/>
        <v>1</v>
      </c>
    </row>
    <row r="2359" spans="1:16" ht="9.75" customHeight="1">
      <c r="A2359" s="14"/>
      <c r="B2359" s="14" t="s">
        <v>34</v>
      </c>
      <c r="C2359" s="14"/>
      <c r="D2359" s="17"/>
      <c r="E2359" s="1"/>
      <c r="F2359" s="1"/>
      <c r="G2359" s="1"/>
      <c r="H2359" s="1"/>
      <c r="I2359" s="1"/>
      <c r="J2359" s="1"/>
      <c r="K2359" s="1"/>
      <c r="L2359" s="1"/>
      <c r="M2359" s="18"/>
      <c r="N2359" s="17"/>
      <c r="O2359" s="1"/>
      <c r="P2359" s="19"/>
    </row>
    <row r="2360" spans="1:16" ht="9.75" customHeight="1">
      <c r="A2360" s="14"/>
      <c r="B2360" s="30" t="s">
        <v>58</v>
      </c>
      <c r="C2360" s="14"/>
      <c r="D2360" s="17"/>
      <c r="E2360" s="1"/>
      <c r="F2360" s="1"/>
      <c r="G2360" s="1"/>
      <c r="H2360" s="1"/>
      <c r="I2360" s="1"/>
      <c r="J2360" s="1"/>
      <c r="K2360" s="1"/>
      <c r="L2360" s="1"/>
      <c r="M2360" s="18"/>
      <c r="N2360" s="17"/>
      <c r="O2360" s="1"/>
      <c r="P2360" s="19"/>
    </row>
    <row r="2361" spans="1:16" ht="9.75" customHeight="1">
      <c r="A2361" s="14"/>
      <c r="B2361" s="14" t="s">
        <v>58</v>
      </c>
      <c r="C2361" s="14"/>
      <c r="D2361" s="17"/>
      <c r="E2361" s="1"/>
      <c r="F2361" s="1"/>
      <c r="G2361" s="1"/>
      <c r="H2361" s="1"/>
      <c r="I2361" s="1"/>
      <c r="J2361" s="1"/>
      <c r="K2361" s="1"/>
      <c r="L2361" s="1"/>
      <c r="M2361" s="18"/>
      <c r="N2361" s="17"/>
      <c r="O2361" s="1"/>
      <c r="P2361" s="19"/>
    </row>
    <row r="2362" spans="1:16" ht="9.75" customHeight="1">
      <c r="A2362" s="14"/>
      <c r="B2362" s="14" t="s">
        <v>39</v>
      </c>
      <c r="C2362" s="14">
        <v>6</v>
      </c>
      <c r="D2362" s="31">
        <v>6</v>
      </c>
      <c r="E2362" s="32">
        <v>6</v>
      </c>
      <c r="F2362" s="32">
        <v>6</v>
      </c>
      <c r="G2362" s="32">
        <v>6</v>
      </c>
      <c r="H2362" s="32">
        <v>6</v>
      </c>
      <c r="I2362" s="32">
        <v>5</v>
      </c>
      <c r="J2362" s="32">
        <v>5</v>
      </c>
      <c r="K2362" s="32">
        <v>5</v>
      </c>
      <c r="L2362" s="32">
        <v>5</v>
      </c>
      <c r="M2362" s="33">
        <v>5</v>
      </c>
      <c r="N2362" s="17">
        <f>MIN(D2362:M2362)</f>
        <v>5</v>
      </c>
      <c r="O2362" s="1">
        <f>C2362-N2362</f>
        <v>1</v>
      </c>
      <c r="P2362" s="19">
        <f>O2362/C2362</f>
        <v>0.16666666666666666</v>
      </c>
    </row>
    <row r="2363" spans="1:16" ht="9.75" customHeight="1">
      <c r="A2363" s="14"/>
      <c r="B2363" s="14" t="s">
        <v>61</v>
      </c>
      <c r="C2363" s="14"/>
      <c r="D2363" s="17"/>
      <c r="E2363" s="1"/>
      <c r="F2363" s="1"/>
      <c r="G2363" s="1"/>
      <c r="H2363" s="1"/>
      <c r="I2363" s="1"/>
      <c r="J2363" s="1"/>
      <c r="K2363" s="1"/>
      <c r="L2363" s="1"/>
      <c r="M2363" s="18"/>
      <c r="N2363" s="17"/>
      <c r="O2363" s="1"/>
      <c r="P2363" s="19"/>
    </row>
    <row r="2364" spans="1:16" ht="9.75" customHeight="1">
      <c r="A2364" s="14"/>
      <c r="B2364" s="14" t="s">
        <v>61</v>
      </c>
      <c r="C2364" s="14"/>
      <c r="D2364" s="17"/>
      <c r="E2364" s="1"/>
      <c r="F2364" s="1"/>
      <c r="G2364" s="1"/>
      <c r="H2364" s="1"/>
      <c r="I2364" s="1"/>
      <c r="J2364" s="1"/>
      <c r="K2364" s="1"/>
      <c r="L2364" s="1"/>
      <c r="M2364" s="18"/>
      <c r="N2364" s="17"/>
      <c r="O2364" s="1"/>
      <c r="P2364" s="19"/>
    </row>
    <row r="2365" spans="1:16" ht="9.75" customHeight="1">
      <c r="A2365" s="14"/>
      <c r="B2365" s="14" t="s">
        <v>61</v>
      </c>
      <c r="C2365" s="14"/>
      <c r="D2365" s="17"/>
      <c r="E2365" s="1"/>
      <c r="F2365" s="1"/>
      <c r="G2365" s="1"/>
      <c r="H2365" s="1"/>
      <c r="I2365" s="1"/>
      <c r="J2365" s="1"/>
      <c r="K2365" s="1"/>
      <c r="L2365" s="1"/>
      <c r="M2365" s="18"/>
      <c r="N2365" s="17"/>
      <c r="O2365" s="1"/>
      <c r="P2365" s="19"/>
    </row>
    <row r="2366" spans="1:16" ht="9.75" customHeight="1">
      <c r="A2366" s="14"/>
      <c r="B2366" s="14" t="s">
        <v>61</v>
      </c>
      <c r="C2366" s="14"/>
      <c r="D2366" s="17"/>
      <c r="E2366" s="1"/>
      <c r="F2366" s="1"/>
      <c r="G2366" s="1"/>
      <c r="H2366" s="1"/>
      <c r="I2366" s="1"/>
      <c r="J2366" s="1"/>
      <c r="K2366" s="1"/>
      <c r="L2366" s="1"/>
      <c r="M2366" s="18"/>
      <c r="N2366" s="17"/>
      <c r="O2366" s="1"/>
      <c r="P2366" s="19"/>
    </row>
    <row r="2367" spans="1:16" ht="9.75" customHeight="1">
      <c r="A2367" s="14"/>
      <c r="B2367" s="14" t="s">
        <v>61</v>
      </c>
      <c r="C2367" s="14"/>
      <c r="D2367" s="17"/>
      <c r="E2367" s="1"/>
      <c r="F2367" s="1"/>
      <c r="G2367" s="1"/>
      <c r="H2367" s="1"/>
      <c r="I2367" s="1"/>
      <c r="J2367" s="1"/>
      <c r="K2367" s="1"/>
      <c r="L2367" s="1"/>
      <c r="M2367" s="18"/>
      <c r="N2367" s="17"/>
      <c r="O2367" s="1"/>
      <c r="P2367" s="19"/>
    </row>
    <row r="2368" spans="1:16" ht="9.75" customHeight="1">
      <c r="A2368" s="14"/>
      <c r="B2368" s="14" t="s">
        <v>61</v>
      </c>
      <c r="C2368" s="14"/>
      <c r="D2368" s="17"/>
      <c r="E2368" s="1"/>
      <c r="F2368" s="1"/>
      <c r="G2368" s="1"/>
      <c r="H2368" s="1"/>
      <c r="I2368" s="1"/>
      <c r="J2368" s="1"/>
      <c r="K2368" s="1"/>
      <c r="L2368" s="1"/>
      <c r="M2368" s="18"/>
      <c r="N2368" s="17"/>
      <c r="O2368" s="1"/>
      <c r="P2368" s="19"/>
    </row>
    <row r="2369" spans="1:16" ht="9.75" customHeight="1">
      <c r="A2369" s="14"/>
      <c r="B2369" s="14" t="s">
        <v>41</v>
      </c>
      <c r="C2369" s="14"/>
      <c r="D2369" s="17"/>
      <c r="E2369" s="1"/>
      <c r="F2369" s="1"/>
      <c r="G2369" s="1"/>
      <c r="H2369" s="1"/>
      <c r="I2369" s="1"/>
      <c r="J2369" s="1"/>
      <c r="K2369" s="1"/>
      <c r="L2369" s="1"/>
      <c r="M2369" s="18"/>
      <c r="N2369" s="17"/>
      <c r="O2369" s="1"/>
      <c r="P2369" s="19"/>
    </row>
    <row r="2370" spans="1:16" ht="9.75" customHeight="1">
      <c r="A2370" s="14"/>
      <c r="B2370" s="14" t="s">
        <v>42</v>
      </c>
      <c r="C2370" s="14"/>
      <c r="D2370" s="17"/>
      <c r="E2370" s="1"/>
      <c r="F2370" s="1"/>
      <c r="G2370" s="1"/>
      <c r="H2370" s="1"/>
      <c r="I2370" s="1"/>
      <c r="J2370" s="1"/>
      <c r="K2370" s="1"/>
      <c r="L2370" s="1"/>
      <c r="M2370" s="18"/>
      <c r="N2370" s="17"/>
      <c r="O2370" s="1"/>
      <c r="P2370" s="19"/>
    </row>
    <row r="2371" spans="1:16" ht="9.75" customHeight="1">
      <c r="A2371" s="14"/>
      <c r="B2371" s="14" t="s">
        <v>43</v>
      </c>
      <c r="C2371" s="14"/>
      <c r="D2371" s="17"/>
      <c r="E2371" s="1"/>
      <c r="F2371" s="1"/>
      <c r="G2371" s="1"/>
      <c r="H2371" s="1"/>
      <c r="I2371" s="1"/>
      <c r="J2371" s="1"/>
      <c r="K2371" s="1"/>
      <c r="L2371" s="1"/>
      <c r="M2371" s="18"/>
      <c r="N2371" s="17"/>
      <c r="O2371" s="1"/>
      <c r="P2371" s="19"/>
    </row>
    <row r="2372" spans="1:16" ht="9.75" customHeight="1">
      <c r="A2372" s="14"/>
      <c r="B2372" s="14" t="s">
        <v>44</v>
      </c>
      <c r="C2372" s="14"/>
      <c r="D2372" s="17"/>
      <c r="E2372" s="1"/>
      <c r="F2372" s="1"/>
      <c r="G2372" s="1"/>
      <c r="H2372" s="1"/>
      <c r="I2372" s="1"/>
      <c r="J2372" s="1"/>
      <c r="K2372" s="1"/>
      <c r="L2372" s="1"/>
      <c r="M2372" s="18"/>
      <c r="N2372" s="17"/>
      <c r="O2372" s="1"/>
      <c r="P2372" s="19"/>
    </row>
    <row r="2373" spans="1:16" ht="9.75" customHeight="1">
      <c r="A2373" s="20"/>
      <c r="B2373" s="21" t="s">
        <v>45</v>
      </c>
      <c r="C2373" s="21">
        <f t="shared" ref="C2373:M2373" si="510">SUM(C2357:C2372)</f>
        <v>223</v>
      </c>
      <c r="D2373" s="22">
        <f t="shared" si="510"/>
        <v>112</v>
      </c>
      <c r="E2373" s="23">
        <f t="shared" si="510"/>
        <v>68</v>
      </c>
      <c r="F2373" s="23">
        <f t="shared" si="510"/>
        <v>67</v>
      </c>
      <c r="G2373" s="23">
        <f t="shared" si="510"/>
        <v>48</v>
      </c>
      <c r="H2373" s="23">
        <f t="shared" si="510"/>
        <v>42</v>
      </c>
      <c r="I2373" s="23">
        <f t="shared" si="510"/>
        <v>44</v>
      </c>
      <c r="J2373" s="23">
        <f t="shared" si="510"/>
        <v>59</v>
      </c>
      <c r="K2373" s="23">
        <f t="shared" si="510"/>
        <v>60</v>
      </c>
      <c r="L2373" s="23">
        <f t="shared" si="510"/>
        <v>75</v>
      </c>
      <c r="M2373" s="24">
        <f t="shared" si="510"/>
        <v>86</v>
      </c>
      <c r="N2373" s="22">
        <f>MIN(D2373:M2373)</f>
        <v>42</v>
      </c>
      <c r="O2373" s="23">
        <f>C2373-N2373</f>
        <v>181</v>
      </c>
      <c r="P2373" s="25">
        <f>O2373/C2373</f>
        <v>0.81165919282511212</v>
      </c>
    </row>
    <row r="2374" spans="1:16" ht="9.75" customHeight="1">
      <c r="A2374" s="15" t="s">
        <v>325</v>
      </c>
      <c r="B2374" s="15" t="s">
        <v>29</v>
      </c>
      <c r="C2374" s="15"/>
      <c r="D2374" s="17"/>
      <c r="E2374" s="1"/>
      <c r="F2374" s="1"/>
      <c r="G2374" s="1"/>
      <c r="H2374" s="1"/>
      <c r="I2374" s="1"/>
      <c r="J2374" s="1"/>
      <c r="K2374" s="1"/>
      <c r="L2374" s="1"/>
      <c r="M2374" s="18"/>
      <c r="N2374" s="17"/>
      <c r="O2374" s="1"/>
      <c r="P2374" s="19"/>
    </row>
    <row r="2375" spans="1:16" ht="9.75" customHeight="1">
      <c r="A2375" s="14"/>
      <c r="B2375" s="14" t="s">
        <v>31</v>
      </c>
      <c r="C2375" s="30">
        <v>222</v>
      </c>
      <c r="D2375" s="31">
        <v>80</v>
      </c>
      <c r="E2375" s="32">
        <v>7</v>
      </c>
      <c r="F2375" s="32">
        <v>6</v>
      </c>
      <c r="G2375" s="32">
        <v>0</v>
      </c>
      <c r="H2375" s="32">
        <v>0</v>
      </c>
      <c r="I2375" s="32">
        <v>0</v>
      </c>
      <c r="J2375" s="32">
        <v>2</v>
      </c>
      <c r="K2375" s="32">
        <v>3</v>
      </c>
      <c r="L2375" s="32">
        <v>14</v>
      </c>
      <c r="M2375" s="33">
        <v>19</v>
      </c>
      <c r="N2375" s="17">
        <f>MIN(D2375:M2375)</f>
        <v>0</v>
      </c>
      <c r="O2375" s="1">
        <f>C2375-N2375</f>
        <v>222</v>
      </c>
      <c r="P2375" s="19">
        <f>O2375/C2375</f>
        <v>1</v>
      </c>
    </row>
    <row r="2376" spans="1:16" ht="9.75" customHeight="1">
      <c r="A2376" s="14"/>
      <c r="B2376" s="14" t="s">
        <v>34</v>
      </c>
      <c r="C2376" s="14"/>
      <c r="D2376" s="17"/>
      <c r="E2376" s="1"/>
      <c r="F2376" s="1"/>
      <c r="G2376" s="1"/>
      <c r="H2376" s="1"/>
      <c r="I2376" s="1"/>
      <c r="J2376" s="1"/>
      <c r="K2376" s="1"/>
      <c r="L2376" s="1"/>
      <c r="M2376" s="18"/>
      <c r="N2376" s="17"/>
      <c r="O2376" s="1"/>
      <c r="P2376" s="19"/>
    </row>
    <row r="2377" spans="1:16" ht="9.75" customHeight="1">
      <c r="A2377" s="14"/>
      <c r="B2377" s="14" t="s">
        <v>596</v>
      </c>
      <c r="C2377" s="14"/>
      <c r="D2377" s="17"/>
      <c r="E2377" s="1"/>
      <c r="F2377" s="1"/>
      <c r="G2377" s="1"/>
      <c r="H2377" s="1"/>
      <c r="I2377" s="1"/>
      <c r="J2377" s="1"/>
      <c r="K2377" s="1"/>
      <c r="L2377" s="1"/>
      <c r="M2377" s="18"/>
      <c r="N2377" s="17"/>
      <c r="O2377" s="1"/>
      <c r="P2377" s="19"/>
    </row>
    <row r="2378" spans="1:16" ht="9.75" customHeight="1">
      <c r="A2378" s="14"/>
      <c r="B2378" s="14" t="s">
        <v>58</v>
      </c>
      <c r="C2378" s="14"/>
      <c r="D2378" s="17"/>
      <c r="E2378" s="1"/>
      <c r="F2378" s="1"/>
      <c r="G2378" s="1"/>
      <c r="H2378" s="1"/>
      <c r="I2378" s="1"/>
      <c r="J2378" s="1"/>
      <c r="K2378" s="1"/>
      <c r="L2378" s="1"/>
      <c r="M2378" s="18"/>
      <c r="N2378" s="17"/>
      <c r="O2378" s="1"/>
      <c r="P2378" s="19"/>
    </row>
    <row r="2379" spans="1:16" ht="9.75" customHeight="1">
      <c r="A2379" s="14"/>
      <c r="B2379" s="14" t="s">
        <v>39</v>
      </c>
      <c r="C2379" s="14"/>
      <c r="D2379" s="17"/>
      <c r="E2379" s="1"/>
      <c r="F2379" s="1"/>
      <c r="G2379" s="1"/>
      <c r="H2379" s="1"/>
      <c r="I2379" s="1"/>
      <c r="J2379" s="1"/>
      <c r="K2379" s="1"/>
      <c r="L2379" s="1"/>
      <c r="M2379" s="18"/>
      <c r="N2379" s="17"/>
      <c r="O2379" s="1"/>
      <c r="P2379" s="19"/>
    </row>
    <row r="2380" spans="1:16" ht="9.75" customHeight="1">
      <c r="A2380" s="14"/>
      <c r="B2380" s="30" t="s">
        <v>597</v>
      </c>
      <c r="C2380" s="30">
        <v>2</v>
      </c>
      <c r="D2380" s="31">
        <v>0</v>
      </c>
      <c r="E2380" s="32">
        <v>0</v>
      </c>
      <c r="F2380" s="32">
        <v>0</v>
      </c>
      <c r="G2380" s="32">
        <v>0</v>
      </c>
      <c r="H2380" s="32">
        <v>0</v>
      </c>
      <c r="I2380" s="32">
        <v>0</v>
      </c>
      <c r="J2380" s="32">
        <v>0</v>
      </c>
      <c r="K2380" s="32">
        <v>0</v>
      </c>
      <c r="L2380" s="32">
        <v>0</v>
      </c>
      <c r="M2380" s="33">
        <v>0</v>
      </c>
      <c r="N2380" s="17">
        <f>MIN(D2380:M2380)</f>
        <v>0</v>
      </c>
      <c r="O2380" s="1">
        <f>C2380-N2380</f>
        <v>2</v>
      </c>
      <c r="P2380" s="19">
        <f>O2380/C2380</f>
        <v>1</v>
      </c>
    </row>
    <row r="2381" spans="1:16" ht="9.75" customHeight="1">
      <c r="A2381" s="14"/>
      <c r="B2381" s="14" t="s">
        <v>61</v>
      </c>
      <c r="C2381" s="14"/>
      <c r="D2381" s="17"/>
      <c r="E2381" s="1"/>
      <c r="F2381" s="1"/>
      <c r="G2381" s="1"/>
      <c r="H2381" s="1"/>
      <c r="I2381" s="1"/>
      <c r="J2381" s="1"/>
      <c r="K2381" s="1"/>
      <c r="L2381" s="1"/>
      <c r="M2381" s="18"/>
      <c r="N2381" s="17"/>
      <c r="O2381" s="1"/>
      <c r="P2381" s="19"/>
    </row>
    <row r="2382" spans="1:16" ht="9.75" customHeight="1">
      <c r="A2382" s="14"/>
      <c r="B2382" s="14" t="s">
        <v>61</v>
      </c>
      <c r="C2382" s="14"/>
      <c r="D2382" s="17"/>
      <c r="E2382" s="1"/>
      <c r="F2382" s="1"/>
      <c r="G2382" s="1"/>
      <c r="H2382" s="1"/>
      <c r="I2382" s="1"/>
      <c r="J2382" s="1"/>
      <c r="K2382" s="1"/>
      <c r="L2382" s="1"/>
      <c r="M2382" s="18"/>
      <c r="N2382" s="17"/>
      <c r="O2382" s="1"/>
      <c r="P2382" s="19"/>
    </row>
    <row r="2383" spans="1:16" ht="9.75" customHeight="1">
      <c r="A2383" s="14"/>
      <c r="B2383" s="14" t="s">
        <v>61</v>
      </c>
      <c r="C2383" s="14"/>
      <c r="D2383" s="17"/>
      <c r="E2383" s="1"/>
      <c r="F2383" s="1"/>
      <c r="G2383" s="1"/>
      <c r="H2383" s="1"/>
      <c r="I2383" s="1"/>
      <c r="J2383" s="1"/>
      <c r="K2383" s="1"/>
      <c r="L2383" s="1"/>
      <c r="M2383" s="18"/>
      <c r="N2383" s="17"/>
      <c r="O2383" s="1"/>
      <c r="P2383" s="19"/>
    </row>
    <row r="2384" spans="1:16" ht="9.75" customHeight="1">
      <c r="A2384" s="14"/>
      <c r="B2384" s="14" t="s">
        <v>61</v>
      </c>
      <c r="C2384" s="14"/>
      <c r="D2384" s="17"/>
      <c r="E2384" s="1"/>
      <c r="F2384" s="1"/>
      <c r="G2384" s="1"/>
      <c r="H2384" s="1"/>
      <c r="I2384" s="1"/>
      <c r="J2384" s="1"/>
      <c r="K2384" s="1"/>
      <c r="L2384" s="1"/>
      <c r="M2384" s="18"/>
      <c r="N2384" s="17"/>
      <c r="O2384" s="1"/>
      <c r="P2384" s="19"/>
    </row>
    <row r="2385" spans="1:16" ht="9.75" customHeight="1">
      <c r="A2385" s="14"/>
      <c r="B2385" s="14" t="s">
        <v>61</v>
      </c>
      <c r="C2385" s="14"/>
      <c r="D2385" s="17"/>
      <c r="E2385" s="1"/>
      <c r="F2385" s="1"/>
      <c r="G2385" s="1"/>
      <c r="H2385" s="1"/>
      <c r="I2385" s="1"/>
      <c r="J2385" s="1"/>
      <c r="K2385" s="1"/>
      <c r="L2385" s="1"/>
      <c r="M2385" s="18"/>
      <c r="N2385" s="17"/>
      <c r="O2385" s="1"/>
      <c r="P2385" s="19"/>
    </row>
    <row r="2386" spans="1:16" ht="9.75" customHeight="1">
      <c r="A2386" s="14"/>
      <c r="B2386" s="14" t="s">
        <v>41</v>
      </c>
      <c r="C2386" s="14"/>
      <c r="D2386" s="17"/>
      <c r="E2386" s="1"/>
      <c r="F2386" s="1"/>
      <c r="G2386" s="1"/>
      <c r="H2386" s="1"/>
      <c r="I2386" s="1"/>
      <c r="J2386" s="1"/>
      <c r="K2386" s="1"/>
      <c r="L2386" s="1"/>
      <c r="M2386" s="18"/>
      <c r="N2386" s="17"/>
      <c r="O2386" s="1"/>
      <c r="P2386" s="19"/>
    </row>
    <row r="2387" spans="1:16" ht="9.75" customHeight="1">
      <c r="A2387" s="14"/>
      <c r="B2387" s="14" t="s">
        <v>42</v>
      </c>
      <c r="C2387" s="14"/>
      <c r="D2387" s="17"/>
      <c r="E2387" s="1"/>
      <c r="F2387" s="1"/>
      <c r="G2387" s="1"/>
      <c r="H2387" s="1"/>
      <c r="I2387" s="1"/>
      <c r="J2387" s="1"/>
      <c r="K2387" s="1"/>
      <c r="L2387" s="1"/>
      <c r="M2387" s="18"/>
      <c r="N2387" s="17"/>
      <c r="O2387" s="1"/>
      <c r="P2387" s="19"/>
    </row>
    <row r="2388" spans="1:16" ht="9.75" customHeight="1">
      <c r="A2388" s="14"/>
      <c r="B2388" s="14" t="s">
        <v>43</v>
      </c>
      <c r="C2388" s="14"/>
      <c r="D2388" s="17"/>
      <c r="E2388" s="1"/>
      <c r="F2388" s="1"/>
      <c r="G2388" s="1"/>
      <c r="H2388" s="1"/>
      <c r="I2388" s="1"/>
      <c r="J2388" s="1"/>
      <c r="K2388" s="1"/>
      <c r="L2388" s="1"/>
      <c r="M2388" s="18"/>
      <c r="N2388" s="17"/>
      <c r="O2388" s="1"/>
      <c r="P2388" s="19"/>
    </row>
    <row r="2389" spans="1:16" ht="9.75" customHeight="1">
      <c r="A2389" s="14"/>
      <c r="B2389" s="14" t="s">
        <v>44</v>
      </c>
      <c r="C2389" s="14"/>
      <c r="D2389" s="17"/>
      <c r="E2389" s="1"/>
      <c r="F2389" s="1"/>
      <c r="G2389" s="1"/>
      <c r="H2389" s="1"/>
      <c r="I2389" s="1"/>
      <c r="J2389" s="1"/>
      <c r="K2389" s="1"/>
      <c r="L2389" s="1"/>
      <c r="M2389" s="18"/>
      <c r="N2389" s="17"/>
      <c r="O2389" s="1"/>
      <c r="P2389" s="19"/>
    </row>
    <row r="2390" spans="1:16" ht="9.75" customHeight="1">
      <c r="A2390" s="20"/>
      <c r="B2390" s="21" t="s">
        <v>45</v>
      </c>
      <c r="C2390" s="21">
        <f t="shared" ref="C2390:M2390" si="511">SUM(C2374:C2389)</f>
        <v>224</v>
      </c>
      <c r="D2390" s="22">
        <f t="shared" si="511"/>
        <v>80</v>
      </c>
      <c r="E2390" s="23">
        <f t="shared" si="511"/>
        <v>7</v>
      </c>
      <c r="F2390" s="23">
        <f t="shared" si="511"/>
        <v>6</v>
      </c>
      <c r="G2390" s="23">
        <f t="shared" si="511"/>
        <v>0</v>
      </c>
      <c r="H2390" s="23">
        <f t="shared" si="511"/>
        <v>0</v>
      </c>
      <c r="I2390" s="23">
        <f t="shared" si="511"/>
        <v>0</v>
      </c>
      <c r="J2390" s="23">
        <f t="shared" si="511"/>
        <v>2</v>
      </c>
      <c r="K2390" s="23">
        <f t="shared" si="511"/>
        <v>3</v>
      </c>
      <c r="L2390" s="23">
        <f t="shared" si="511"/>
        <v>14</v>
      </c>
      <c r="M2390" s="24">
        <f t="shared" si="511"/>
        <v>19</v>
      </c>
      <c r="N2390" s="22">
        <f>MIN(D2390:M2390)</f>
        <v>0</v>
      </c>
      <c r="O2390" s="23">
        <f>C2390-N2390</f>
        <v>224</v>
      </c>
      <c r="P2390" s="25">
        <f>O2390/C2390</f>
        <v>1</v>
      </c>
    </row>
    <row r="2391" spans="1:16" ht="9.75" customHeight="1">
      <c r="A2391" s="15" t="s">
        <v>330</v>
      </c>
      <c r="B2391" s="15" t="s">
        <v>29</v>
      </c>
      <c r="C2391" s="15"/>
      <c r="D2391" s="16"/>
      <c r="E2391" s="27"/>
      <c r="F2391" s="27"/>
      <c r="G2391" s="27"/>
      <c r="H2391" s="27"/>
      <c r="I2391" s="27"/>
      <c r="J2391" s="27"/>
      <c r="K2391" s="27"/>
      <c r="L2391" s="27"/>
      <c r="M2391" s="28"/>
      <c r="N2391" s="16"/>
      <c r="O2391" s="27"/>
      <c r="P2391" s="29"/>
    </row>
    <row r="2392" spans="1:16" ht="9.75" customHeight="1">
      <c r="A2392" s="14"/>
      <c r="B2392" s="14" t="s">
        <v>31</v>
      </c>
      <c r="C2392" s="31">
        <v>150</v>
      </c>
      <c r="D2392" s="31">
        <v>129</v>
      </c>
      <c r="E2392" s="32">
        <v>86</v>
      </c>
      <c r="F2392" s="32">
        <v>80</v>
      </c>
      <c r="G2392" s="32">
        <v>43</v>
      </c>
      <c r="H2392" s="32">
        <v>27</v>
      </c>
      <c r="I2392" s="32">
        <v>25</v>
      </c>
      <c r="J2392" s="32">
        <v>25</v>
      </c>
      <c r="K2392" s="32">
        <v>24</v>
      </c>
      <c r="L2392" s="32">
        <v>29</v>
      </c>
      <c r="M2392" s="33">
        <v>34</v>
      </c>
      <c r="N2392" s="17">
        <f>MIN(D2392:M2392)</f>
        <v>24</v>
      </c>
      <c r="O2392" s="1">
        <f>C2392-N2392</f>
        <v>126</v>
      </c>
      <c r="P2392" s="19">
        <f>O2392/C2392</f>
        <v>0.84</v>
      </c>
    </row>
    <row r="2393" spans="1:16" ht="9.75" customHeight="1">
      <c r="A2393" s="14"/>
      <c r="B2393" s="14" t="s">
        <v>34</v>
      </c>
      <c r="C2393" s="14"/>
      <c r="D2393" s="17"/>
      <c r="E2393" s="1"/>
      <c r="F2393" s="1"/>
      <c r="G2393" s="1"/>
      <c r="H2393" s="1"/>
      <c r="I2393" s="1"/>
      <c r="J2393" s="1"/>
      <c r="K2393" s="1"/>
      <c r="L2393" s="1"/>
      <c r="M2393" s="18"/>
      <c r="N2393" s="17"/>
      <c r="O2393" s="1"/>
      <c r="P2393" s="19"/>
    </row>
    <row r="2394" spans="1:16" ht="9.75" customHeight="1">
      <c r="A2394" s="14"/>
      <c r="B2394" s="30" t="s">
        <v>58</v>
      </c>
      <c r="C2394" s="14"/>
      <c r="D2394" s="17"/>
      <c r="E2394" s="1"/>
      <c r="F2394" s="1"/>
      <c r="G2394" s="1"/>
      <c r="H2394" s="1"/>
      <c r="I2394" s="1"/>
      <c r="J2394" s="1"/>
      <c r="K2394" s="1"/>
      <c r="L2394" s="1"/>
      <c r="M2394" s="18"/>
      <c r="N2394" s="17"/>
      <c r="O2394" s="1"/>
      <c r="P2394" s="19"/>
    </row>
    <row r="2395" spans="1:16" ht="9.75" customHeight="1">
      <c r="A2395" s="14"/>
      <c r="B2395" s="14" t="s">
        <v>58</v>
      </c>
      <c r="C2395" s="14"/>
      <c r="D2395" s="17"/>
      <c r="E2395" s="1"/>
      <c r="F2395" s="1"/>
      <c r="G2395" s="1"/>
      <c r="H2395" s="1"/>
      <c r="I2395" s="1"/>
      <c r="J2395" s="1"/>
      <c r="K2395" s="1"/>
      <c r="L2395" s="1"/>
      <c r="M2395" s="18"/>
      <c r="N2395" s="17"/>
      <c r="O2395" s="1"/>
      <c r="P2395" s="19"/>
    </row>
    <row r="2396" spans="1:16" ht="9.75" customHeight="1">
      <c r="A2396" s="14"/>
      <c r="B2396" s="14" t="s">
        <v>39</v>
      </c>
      <c r="C2396" s="14"/>
      <c r="D2396" s="17"/>
      <c r="E2396" s="1"/>
      <c r="F2396" s="1"/>
      <c r="G2396" s="1"/>
      <c r="H2396" s="1"/>
      <c r="I2396" s="1"/>
      <c r="J2396" s="1"/>
      <c r="K2396" s="1"/>
      <c r="L2396" s="1"/>
      <c r="M2396" s="18"/>
      <c r="N2396" s="17"/>
      <c r="O2396" s="1"/>
      <c r="P2396" s="19"/>
    </row>
    <row r="2397" spans="1:16" ht="9.75" customHeight="1">
      <c r="A2397" s="14"/>
      <c r="B2397" s="14" t="s">
        <v>60</v>
      </c>
      <c r="C2397" s="30">
        <v>8</v>
      </c>
      <c r="D2397" s="31">
        <v>0</v>
      </c>
      <c r="E2397" s="32">
        <v>0</v>
      </c>
      <c r="F2397" s="32">
        <v>0</v>
      </c>
      <c r="G2397" s="32">
        <v>0</v>
      </c>
      <c r="H2397" s="32">
        <v>0</v>
      </c>
      <c r="I2397" s="32">
        <v>0</v>
      </c>
      <c r="J2397" s="32">
        <v>0</v>
      </c>
      <c r="K2397" s="32">
        <v>0</v>
      </c>
      <c r="L2397" s="32">
        <v>0</v>
      </c>
      <c r="M2397" s="33">
        <v>0</v>
      </c>
      <c r="N2397" s="17">
        <f>MIN(D2397:M2397)</f>
        <v>0</v>
      </c>
      <c r="O2397" s="1">
        <f>C2397-N2397</f>
        <v>8</v>
      </c>
      <c r="P2397" s="19">
        <f>O2397/C2397</f>
        <v>1</v>
      </c>
    </row>
    <row r="2398" spans="1:16" ht="9.75" customHeight="1">
      <c r="A2398" s="14"/>
      <c r="B2398" s="14" t="s">
        <v>61</v>
      </c>
      <c r="C2398" s="14"/>
      <c r="D2398" s="17"/>
      <c r="E2398" s="1"/>
      <c r="F2398" s="1"/>
      <c r="G2398" s="1"/>
      <c r="H2398" s="1"/>
      <c r="I2398" s="1"/>
      <c r="J2398" s="1"/>
      <c r="K2398" s="1"/>
      <c r="L2398" s="1"/>
      <c r="M2398" s="18"/>
      <c r="N2398" s="17"/>
      <c r="O2398" s="1"/>
      <c r="P2398" s="19"/>
    </row>
    <row r="2399" spans="1:16" ht="9.75" customHeight="1">
      <c r="A2399" s="14"/>
      <c r="B2399" s="14" t="s">
        <v>61</v>
      </c>
      <c r="C2399" s="14"/>
      <c r="D2399" s="17"/>
      <c r="E2399" s="1"/>
      <c r="F2399" s="1"/>
      <c r="G2399" s="1"/>
      <c r="H2399" s="1"/>
      <c r="I2399" s="1"/>
      <c r="J2399" s="1"/>
      <c r="K2399" s="1"/>
      <c r="L2399" s="1"/>
      <c r="M2399" s="18"/>
      <c r="N2399" s="17"/>
      <c r="O2399" s="1"/>
      <c r="P2399" s="19"/>
    </row>
    <row r="2400" spans="1:16" ht="9.75" customHeight="1">
      <c r="A2400" s="14"/>
      <c r="B2400" s="14" t="s">
        <v>61</v>
      </c>
      <c r="C2400" s="14"/>
      <c r="D2400" s="17"/>
      <c r="E2400" s="1"/>
      <c r="F2400" s="1"/>
      <c r="G2400" s="1"/>
      <c r="H2400" s="1"/>
      <c r="I2400" s="1"/>
      <c r="J2400" s="1"/>
      <c r="K2400" s="1"/>
      <c r="L2400" s="1"/>
      <c r="M2400" s="18"/>
      <c r="N2400" s="17"/>
      <c r="O2400" s="1"/>
      <c r="P2400" s="19"/>
    </row>
    <row r="2401" spans="1:16" ht="9.75" customHeight="1">
      <c r="A2401" s="14"/>
      <c r="B2401" s="14" t="s">
        <v>61</v>
      </c>
      <c r="C2401" s="14"/>
      <c r="D2401" s="17"/>
      <c r="E2401" s="1"/>
      <c r="F2401" s="1"/>
      <c r="G2401" s="1"/>
      <c r="H2401" s="1"/>
      <c r="I2401" s="1"/>
      <c r="J2401" s="1"/>
      <c r="K2401" s="1"/>
      <c r="L2401" s="1"/>
      <c r="M2401" s="18"/>
      <c r="N2401" s="17"/>
      <c r="O2401" s="1"/>
      <c r="P2401" s="19"/>
    </row>
    <row r="2402" spans="1:16" ht="9.75" customHeight="1">
      <c r="A2402" s="14"/>
      <c r="B2402" s="14" t="s">
        <v>61</v>
      </c>
      <c r="C2402" s="14"/>
      <c r="D2402" s="17"/>
      <c r="E2402" s="1"/>
      <c r="F2402" s="1"/>
      <c r="G2402" s="1"/>
      <c r="H2402" s="1"/>
      <c r="I2402" s="1"/>
      <c r="J2402" s="1"/>
      <c r="K2402" s="1"/>
      <c r="L2402" s="1"/>
      <c r="M2402" s="18"/>
      <c r="N2402" s="17"/>
      <c r="O2402" s="1"/>
      <c r="P2402" s="19"/>
    </row>
    <row r="2403" spans="1:16" ht="9.75" customHeight="1">
      <c r="A2403" s="14"/>
      <c r="B2403" s="14" t="s">
        <v>41</v>
      </c>
      <c r="C2403" s="14"/>
      <c r="D2403" s="17"/>
      <c r="E2403" s="1"/>
      <c r="F2403" s="1"/>
      <c r="G2403" s="1"/>
      <c r="H2403" s="1"/>
      <c r="I2403" s="1"/>
      <c r="J2403" s="1"/>
      <c r="K2403" s="1"/>
      <c r="L2403" s="1"/>
      <c r="M2403" s="18"/>
      <c r="N2403" s="17"/>
      <c r="O2403" s="1"/>
      <c r="P2403" s="19"/>
    </row>
    <row r="2404" spans="1:16" ht="9.75" customHeight="1">
      <c r="A2404" s="14"/>
      <c r="B2404" s="14" t="s">
        <v>42</v>
      </c>
      <c r="C2404" s="14"/>
      <c r="D2404" s="17"/>
      <c r="E2404" s="1"/>
      <c r="F2404" s="1"/>
      <c r="G2404" s="1"/>
      <c r="H2404" s="1"/>
      <c r="I2404" s="1"/>
      <c r="J2404" s="1"/>
      <c r="K2404" s="1"/>
      <c r="L2404" s="1"/>
      <c r="M2404" s="18"/>
      <c r="N2404" s="17"/>
      <c r="O2404" s="1"/>
      <c r="P2404" s="19"/>
    </row>
    <row r="2405" spans="1:16" ht="9.75" customHeight="1">
      <c r="A2405" s="14"/>
      <c r="B2405" s="14" t="s">
        <v>43</v>
      </c>
      <c r="C2405" s="14"/>
      <c r="D2405" s="17"/>
      <c r="E2405" s="1"/>
      <c r="F2405" s="1"/>
      <c r="G2405" s="1"/>
      <c r="H2405" s="1"/>
      <c r="I2405" s="1"/>
      <c r="J2405" s="1"/>
      <c r="K2405" s="1"/>
      <c r="L2405" s="1"/>
      <c r="M2405" s="18"/>
      <c r="N2405" s="17"/>
      <c r="O2405" s="1"/>
      <c r="P2405" s="19"/>
    </row>
    <row r="2406" spans="1:16" ht="9.75" customHeight="1">
      <c r="A2406" s="14"/>
      <c r="B2406" s="14" t="s">
        <v>44</v>
      </c>
      <c r="C2406" s="14"/>
      <c r="D2406" s="17"/>
      <c r="E2406" s="1"/>
      <c r="F2406" s="1"/>
      <c r="G2406" s="1"/>
      <c r="H2406" s="1"/>
      <c r="I2406" s="1"/>
      <c r="J2406" s="1"/>
      <c r="K2406" s="1"/>
      <c r="L2406" s="1"/>
      <c r="M2406" s="18"/>
      <c r="N2406" s="17"/>
      <c r="O2406" s="1"/>
      <c r="P2406" s="19"/>
    </row>
    <row r="2407" spans="1:16" ht="9.75" customHeight="1">
      <c r="A2407" s="20"/>
      <c r="B2407" s="21" t="s">
        <v>45</v>
      </c>
      <c r="C2407" s="21">
        <f t="shared" ref="C2407:M2407" si="512">SUM(C2391:C2406)</f>
        <v>158</v>
      </c>
      <c r="D2407" s="22">
        <f t="shared" si="512"/>
        <v>129</v>
      </c>
      <c r="E2407" s="23">
        <f t="shared" si="512"/>
        <v>86</v>
      </c>
      <c r="F2407" s="23">
        <f t="shared" si="512"/>
        <v>80</v>
      </c>
      <c r="G2407" s="23">
        <f t="shared" si="512"/>
        <v>43</v>
      </c>
      <c r="H2407" s="23">
        <f t="shared" si="512"/>
        <v>27</v>
      </c>
      <c r="I2407" s="23">
        <f t="shared" si="512"/>
        <v>25</v>
      </c>
      <c r="J2407" s="23">
        <f t="shared" si="512"/>
        <v>25</v>
      </c>
      <c r="K2407" s="23">
        <f t="shared" si="512"/>
        <v>24</v>
      </c>
      <c r="L2407" s="23">
        <f t="shared" si="512"/>
        <v>29</v>
      </c>
      <c r="M2407" s="24">
        <f t="shared" si="512"/>
        <v>34</v>
      </c>
      <c r="N2407" s="22">
        <f>MIN(D2407:M2407)</f>
        <v>24</v>
      </c>
      <c r="O2407" s="23">
        <f>C2407-N2407</f>
        <v>134</v>
      </c>
      <c r="P2407" s="25">
        <f>O2407/C2407</f>
        <v>0.84810126582278478</v>
      </c>
    </row>
    <row r="2408" spans="1:16" ht="9.75" customHeight="1">
      <c r="A2408" s="15" t="s">
        <v>334</v>
      </c>
      <c r="B2408" s="15" t="s">
        <v>29</v>
      </c>
      <c r="C2408" s="15"/>
      <c r="D2408" s="16"/>
      <c r="E2408" s="27"/>
      <c r="F2408" s="27"/>
      <c r="G2408" s="27"/>
      <c r="H2408" s="27"/>
      <c r="I2408" s="27"/>
      <c r="J2408" s="27"/>
      <c r="K2408" s="27"/>
      <c r="L2408" s="27"/>
      <c r="M2408" s="28"/>
      <c r="N2408" s="16"/>
      <c r="O2408" s="27"/>
      <c r="P2408" s="29"/>
    </row>
    <row r="2409" spans="1:16" ht="9.75" customHeight="1">
      <c r="A2409" s="14"/>
      <c r="B2409" s="14" t="s">
        <v>31</v>
      </c>
      <c r="C2409" s="14">
        <v>100</v>
      </c>
      <c r="D2409" s="31">
        <v>99</v>
      </c>
      <c r="E2409" s="32">
        <v>96</v>
      </c>
      <c r="F2409" s="32">
        <v>96</v>
      </c>
      <c r="G2409" s="32">
        <v>74</v>
      </c>
      <c r="H2409" s="32">
        <v>52</v>
      </c>
      <c r="I2409" s="32">
        <v>41</v>
      </c>
      <c r="J2409" s="32">
        <v>37</v>
      </c>
      <c r="K2409" s="32">
        <v>37</v>
      </c>
      <c r="L2409" s="32">
        <v>48</v>
      </c>
      <c r="M2409" s="33">
        <v>50</v>
      </c>
      <c r="N2409" s="17">
        <f>MIN(D2409:M2409)</f>
        <v>37</v>
      </c>
      <c r="O2409" s="1">
        <f>C2409-N2409</f>
        <v>63</v>
      </c>
      <c r="P2409" s="19">
        <f>O2409/C2409</f>
        <v>0.63</v>
      </c>
    </row>
    <row r="2410" spans="1:16" ht="9.75" customHeight="1">
      <c r="A2410" s="14"/>
      <c r="B2410" s="14" t="s">
        <v>34</v>
      </c>
      <c r="C2410" s="14"/>
      <c r="D2410" s="17"/>
      <c r="E2410" s="1"/>
      <c r="F2410" s="1"/>
      <c r="G2410" s="1"/>
      <c r="H2410" s="1"/>
      <c r="I2410" s="1"/>
      <c r="J2410" s="1"/>
      <c r="K2410" s="1"/>
      <c r="L2410" s="1"/>
      <c r="M2410" s="18"/>
      <c r="N2410" s="17"/>
      <c r="O2410" s="1"/>
      <c r="P2410" s="19"/>
    </row>
    <row r="2411" spans="1:16" ht="9.75" customHeight="1">
      <c r="A2411" s="14"/>
      <c r="B2411" s="30" t="s">
        <v>58</v>
      </c>
      <c r="C2411" s="14"/>
      <c r="D2411" s="17"/>
      <c r="E2411" s="1"/>
      <c r="F2411" s="1"/>
      <c r="G2411" s="1"/>
      <c r="H2411" s="1"/>
      <c r="I2411" s="1"/>
      <c r="J2411" s="1"/>
      <c r="K2411" s="1"/>
      <c r="L2411" s="1"/>
      <c r="M2411" s="18"/>
      <c r="N2411" s="17"/>
      <c r="O2411" s="1"/>
      <c r="P2411" s="19"/>
    </row>
    <row r="2412" spans="1:16" ht="9.75" customHeight="1">
      <c r="A2412" s="14"/>
      <c r="B2412" s="14" t="s">
        <v>58</v>
      </c>
      <c r="C2412" s="14"/>
      <c r="D2412" s="17"/>
      <c r="E2412" s="1"/>
      <c r="F2412" s="1"/>
      <c r="G2412" s="1"/>
      <c r="H2412" s="1"/>
      <c r="I2412" s="1"/>
      <c r="J2412" s="1"/>
      <c r="K2412" s="1"/>
      <c r="L2412" s="1"/>
      <c r="M2412" s="18"/>
      <c r="N2412" s="17"/>
      <c r="O2412" s="1"/>
      <c r="P2412" s="19"/>
    </row>
    <row r="2413" spans="1:16" ht="9.75" customHeight="1">
      <c r="A2413" s="14"/>
      <c r="B2413" s="14" t="s">
        <v>39</v>
      </c>
      <c r="C2413" s="14"/>
      <c r="D2413" s="17"/>
      <c r="E2413" s="1"/>
      <c r="F2413" s="1"/>
      <c r="G2413" s="1"/>
      <c r="H2413" s="1"/>
      <c r="I2413" s="1"/>
      <c r="J2413" s="1"/>
      <c r="K2413" s="1"/>
      <c r="L2413" s="1"/>
      <c r="M2413" s="18"/>
      <c r="N2413" s="17"/>
      <c r="O2413" s="1"/>
      <c r="P2413" s="19"/>
    </row>
    <row r="2414" spans="1:16" ht="9.75" customHeight="1">
      <c r="A2414" s="14"/>
      <c r="B2414" s="14" t="s">
        <v>61</v>
      </c>
      <c r="C2414" s="14"/>
      <c r="D2414" s="17"/>
      <c r="E2414" s="1"/>
      <c r="F2414" s="1"/>
      <c r="G2414" s="1"/>
      <c r="H2414" s="1"/>
      <c r="I2414" s="1"/>
      <c r="J2414" s="1"/>
      <c r="K2414" s="1"/>
      <c r="L2414" s="1"/>
      <c r="M2414" s="18"/>
      <c r="N2414" s="17"/>
      <c r="O2414" s="1"/>
      <c r="P2414" s="19"/>
    </row>
    <row r="2415" spans="1:16" ht="9.75" customHeight="1">
      <c r="A2415" s="14"/>
      <c r="B2415" s="14" t="s">
        <v>61</v>
      </c>
      <c r="C2415" s="14"/>
      <c r="D2415" s="17"/>
      <c r="E2415" s="1"/>
      <c r="F2415" s="1"/>
      <c r="G2415" s="1"/>
      <c r="H2415" s="1"/>
      <c r="I2415" s="1"/>
      <c r="J2415" s="1"/>
      <c r="K2415" s="1"/>
      <c r="L2415" s="1"/>
      <c r="M2415" s="18"/>
      <c r="N2415" s="17"/>
      <c r="O2415" s="1"/>
      <c r="P2415" s="19"/>
    </row>
    <row r="2416" spans="1:16" ht="9.75" customHeight="1">
      <c r="A2416" s="14"/>
      <c r="B2416" s="14" t="s">
        <v>61</v>
      </c>
      <c r="C2416" s="14"/>
      <c r="D2416" s="17"/>
      <c r="E2416" s="1"/>
      <c r="F2416" s="1"/>
      <c r="G2416" s="1"/>
      <c r="H2416" s="1"/>
      <c r="I2416" s="1"/>
      <c r="J2416" s="1"/>
      <c r="K2416" s="1"/>
      <c r="L2416" s="1"/>
      <c r="M2416" s="18"/>
      <c r="N2416" s="17"/>
      <c r="O2416" s="1"/>
      <c r="P2416" s="19"/>
    </row>
    <row r="2417" spans="1:16" ht="9.75" customHeight="1">
      <c r="A2417" s="14"/>
      <c r="B2417" s="14" t="s">
        <v>61</v>
      </c>
      <c r="C2417" s="14"/>
      <c r="D2417" s="17"/>
      <c r="E2417" s="1"/>
      <c r="F2417" s="1"/>
      <c r="G2417" s="1"/>
      <c r="H2417" s="1"/>
      <c r="I2417" s="1"/>
      <c r="J2417" s="1"/>
      <c r="K2417" s="1"/>
      <c r="L2417" s="1"/>
      <c r="M2417" s="18"/>
      <c r="N2417" s="17"/>
      <c r="O2417" s="1"/>
      <c r="P2417" s="19"/>
    </row>
    <row r="2418" spans="1:16" ht="9.75" customHeight="1">
      <c r="A2418" s="14"/>
      <c r="B2418" s="14" t="s">
        <v>61</v>
      </c>
      <c r="C2418" s="14"/>
      <c r="D2418" s="17"/>
      <c r="E2418" s="1"/>
      <c r="F2418" s="1"/>
      <c r="G2418" s="1"/>
      <c r="H2418" s="1"/>
      <c r="I2418" s="1"/>
      <c r="J2418" s="1"/>
      <c r="K2418" s="1"/>
      <c r="L2418" s="1"/>
      <c r="M2418" s="18"/>
      <c r="N2418" s="17"/>
      <c r="O2418" s="1"/>
      <c r="P2418" s="19"/>
    </row>
    <row r="2419" spans="1:16" ht="9.75" customHeight="1">
      <c r="A2419" s="14"/>
      <c r="B2419" s="14" t="s">
        <v>61</v>
      </c>
      <c r="C2419" s="14"/>
      <c r="D2419" s="17"/>
      <c r="E2419" s="1"/>
      <c r="F2419" s="1"/>
      <c r="G2419" s="1"/>
      <c r="H2419" s="1"/>
      <c r="I2419" s="1"/>
      <c r="J2419" s="1"/>
      <c r="K2419" s="1"/>
      <c r="L2419" s="1"/>
      <c r="M2419" s="18"/>
      <c r="N2419" s="17"/>
      <c r="O2419" s="1"/>
      <c r="P2419" s="19"/>
    </row>
    <row r="2420" spans="1:16" ht="9.75" customHeight="1">
      <c r="A2420" s="14"/>
      <c r="B2420" s="14" t="s">
        <v>41</v>
      </c>
      <c r="C2420" s="14"/>
      <c r="D2420" s="17"/>
      <c r="E2420" s="1"/>
      <c r="F2420" s="1"/>
      <c r="G2420" s="1"/>
      <c r="H2420" s="1"/>
      <c r="I2420" s="1"/>
      <c r="J2420" s="1"/>
      <c r="K2420" s="1"/>
      <c r="L2420" s="1"/>
      <c r="M2420" s="18"/>
      <c r="N2420" s="17"/>
      <c r="O2420" s="1"/>
      <c r="P2420" s="19"/>
    </row>
    <row r="2421" spans="1:16" ht="9.75" customHeight="1">
      <c r="A2421" s="14"/>
      <c r="B2421" s="14" t="s">
        <v>42</v>
      </c>
      <c r="C2421" s="14"/>
      <c r="D2421" s="17"/>
      <c r="E2421" s="1"/>
      <c r="F2421" s="1"/>
      <c r="G2421" s="1"/>
      <c r="H2421" s="1"/>
      <c r="I2421" s="1"/>
      <c r="J2421" s="1"/>
      <c r="K2421" s="1"/>
      <c r="L2421" s="1"/>
      <c r="M2421" s="18"/>
      <c r="N2421" s="17"/>
      <c r="O2421" s="1"/>
      <c r="P2421" s="19"/>
    </row>
    <row r="2422" spans="1:16" ht="9.75" customHeight="1">
      <c r="A2422" s="14"/>
      <c r="B2422" s="14" t="s">
        <v>43</v>
      </c>
      <c r="C2422" s="14"/>
      <c r="D2422" s="17"/>
      <c r="E2422" s="1"/>
      <c r="F2422" s="1"/>
      <c r="G2422" s="1"/>
      <c r="H2422" s="1"/>
      <c r="I2422" s="1"/>
      <c r="J2422" s="1"/>
      <c r="K2422" s="1"/>
      <c r="L2422" s="1"/>
      <c r="M2422" s="18"/>
      <c r="N2422" s="17"/>
      <c r="O2422" s="1"/>
      <c r="P2422" s="19"/>
    </row>
    <row r="2423" spans="1:16" ht="9.75" customHeight="1">
      <c r="A2423" s="14"/>
      <c r="B2423" s="14" t="s">
        <v>44</v>
      </c>
      <c r="C2423" s="14"/>
      <c r="D2423" s="17"/>
      <c r="E2423" s="1"/>
      <c r="F2423" s="1"/>
      <c r="G2423" s="1"/>
      <c r="H2423" s="1"/>
      <c r="I2423" s="1"/>
      <c r="J2423" s="1"/>
      <c r="K2423" s="1"/>
      <c r="L2423" s="1"/>
      <c r="M2423" s="18"/>
      <c r="N2423" s="17"/>
      <c r="O2423" s="1"/>
      <c r="P2423" s="19"/>
    </row>
    <row r="2424" spans="1:16" ht="9.75" customHeight="1">
      <c r="A2424" s="20"/>
      <c r="B2424" s="21" t="s">
        <v>45</v>
      </c>
      <c r="C2424" s="21">
        <f t="shared" ref="C2424:M2424" si="513">SUM(C2408:C2423)</f>
        <v>100</v>
      </c>
      <c r="D2424" s="22">
        <f t="shared" si="513"/>
        <v>99</v>
      </c>
      <c r="E2424" s="23">
        <f t="shared" si="513"/>
        <v>96</v>
      </c>
      <c r="F2424" s="23">
        <f t="shared" si="513"/>
        <v>96</v>
      </c>
      <c r="G2424" s="23">
        <f t="shared" si="513"/>
        <v>74</v>
      </c>
      <c r="H2424" s="23">
        <f t="shared" si="513"/>
        <v>52</v>
      </c>
      <c r="I2424" s="23">
        <f t="shared" si="513"/>
        <v>41</v>
      </c>
      <c r="J2424" s="23">
        <f t="shared" si="513"/>
        <v>37</v>
      </c>
      <c r="K2424" s="23">
        <f t="shared" si="513"/>
        <v>37</v>
      </c>
      <c r="L2424" s="23">
        <f t="shared" si="513"/>
        <v>48</v>
      </c>
      <c r="M2424" s="24">
        <f t="shared" si="513"/>
        <v>50</v>
      </c>
      <c r="N2424" s="22">
        <f>MIN(D2424:M2424)</f>
        <v>37</v>
      </c>
      <c r="O2424" s="23">
        <f>C2424-N2424</f>
        <v>63</v>
      </c>
      <c r="P2424" s="25">
        <f>O2424/C2424</f>
        <v>0.63</v>
      </c>
    </row>
    <row r="2425" spans="1:16" ht="9.75" customHeight="1">
      <c r="A2425" s="15" t="s">
        <v>219</v>
      </c>
      <c r="B2425" s="15" t="s">
        <v>29</v>
      </c>
      <c r="C2425" s="15"/>
      <c r="D2425" s="16"/>
      <c r="E2425" s="27"/>
      <c r="F2425" s="27"/>
      <c r="G2425" s="27"/>
      <c r="H2425" s="27"/>
      <c r="I2425" s="27"/>
      <c r="J2425" s="27"/>
      <c r="K2425" s="27"/>
      <c r="L2425" s="27"/>
      <c r="M2425" s="28"/>
      <c r="N2425" s="16"/>
      <c r="O2425" s="27"/>
      <c r="P2425" s="29"/>
    </row>
    <row r="2426" spans="1:16" ht="9.75" customHeight="1">
      <c r="A2426" s="14"/>
      <c r="B2426" s="14" t="s">
        <v>31</v>
      </c>
      <c r="C2426" s="14"/>
      <c r="D2426" s="17"/>
      <c r="E2426" s="1"/>
      <c r="F2426" s="1"/>
      <c r="G2426" s="1"/>
      <c r="H2426" s="1"/>
      <c r="I2426" s="1"/>
      <c r="J2426" s="1"/>
      <c r="K2426" s="1"/>
      <c r="L2426" s="1"/>
      <c r="M2426" s="18"/>
      <c r="N2426" s="17"/>
      <c r="O2426" s="1"/>
      <c r="P2426" s="19"/>
    </row>
    <row r="2427" spans="1:16" ht="9.75" customHeight="1">
      <c r="A2427" s="14"/>
      <c r="B2427" s="14" t="s">
        <v>34</v>
      </c>
      <c r="C2427" s="14"/>
      <c r="D2427" s="17"/>
      <c r="E2427" s="1"/>
      <c r="F2427" s="1"/>
      <c r="G2427" s="1"/>
      <c r="H2427" s="1"/>
      <c r="I2427" s="1"/>
      <c r="J2427" s="1"/>
      <c r="K2427" s="1"/>
      <c r="L2427" s="1"/>
      <c r="M2427" s="18"/>
      <c r="N2427" s="17"/>
      <c r="O2427" s="1"/>
      <c r="P2427" s="19"/>
    </row>
    <row r="2428" spans="1:16" ht="9.75" customHeight="1">
      <c r="A2428" s="14"/>
      <c r="B2428" s="14" t="s">
        <v>136</v>
      </c>
      <c r="C2428" s="30"/>
      <c r="D2428" s="17"/>
      <c r="E2428" s="1"/>
      <c r="F2428" s="1"/>
      <c r="G2428" s="1"/>
      <c r="H2428" s="1"/>
      <c r="I2428" s="1"/>
      <c r="J2428" s="1"/>
      <c r="K2428" s="1"/>
      <c r="L2428" s="1"/>
      <c r="M2428" s="18"/>
      <c r="N2428" s="17"/>
      <c r="O2428" s="1"/>
      <c r="P2428" s="19"/>
    </row>
    <row r="2429" spans="1:16" ht="9.75" customHeight="1">
      <c r="A2429" s="14"/>
      <c r="B2429" s="14" t="s">
        <v>58</v>
      </c>
      <c r="C2429" s="14"/>
      <c r="D2429" s="17"/>
      <c r="E2429" s="1"/>
      <c r="F2429" s="1"/>
      <c r="G2429" s="1"/>
      <c r="H2429" s="1"/>
      <c r="I2429" s="1"/>
      <c r="J2429" s="1"/>
      <c r="K2429" s="1"/>
      <c r="L2429" s="1"/>
      <c r="M2429" s="18"/>
      <c r="N2429" s="17"/>
      <c r="O2429" s="1"/>
      <c r="P2429" s="19"/>
    </row>
    <row r="2430" spans="1:16" ht="9.75" customHeight="1">
      <c r="A2430" s="14"/>
      <c r="B2430" s="14" t="s">
        <v>39</v>
      </c>
      <c r="C2430" s="14"/>
      <c r="D2430" s="17"/>
      <c r="E2430" s="1"/>
      <c r="F2430" s="1"/>
      <c r="G2430" s="1"/>
      <c r="H2430" s="1"/>
      <c r="I2430" s="1"/>
      <c r="J2430" s="1"/>
      <c r="K2430" s="1"/>
      <c r="L2430" s="1"/>
      <c r="M2430" s="18"/>
      <c r="N2430" s="17"/>
      <c r="O2430" s="1"/>
      <c r="P2430" s="19"/>
    </row>
    <row r="2431" spans="1:16" ht="9.75" customHeight="1">
      <c r="A2431" s="14"/>
      <c r="B2431" s="14" t="s">
        <v>595</v>
      </c>
      <c r="C2431" s="30">
        <v>12</v>
      </c>
      <c r="D2431" s="31">
        <v>9</v>
      </c>
      <c r="E2431" s="32">
        <v>9</v>
      </c>
      <c r="F2431" s="32">
        <v>3</v>
      </c>
      <c r="G2431" s="32">
        <v>2</v>
      </c>
      <c r="H2431" s="32">
        <v>2</v>
      </c>
      <c r="I2431" s="32">
        <v>4</v>
      </c>
      <c r="J2431" s="32">
        <v>3</v>
      </c>
      <c r="K2431" s="32">
        <v>2</v>
      </c>
      <c r="L2431" s="32">
        <v>4</v>
      </c>
      <c r="M2431" s="33">
        <v>3</v>
      </c>
      <c r="N2431" s="17">
        <f t="shared" ref="N2431:N2432" si="514">MIN(D2431:M2431)</f>
        <v>2</v>
      </c>
      <c r="O2431" s="1">
        <f t="shared" ref="O2431:O2432" si="515">C2431-N2431</f>
        <v>10</v>
      </c>
      <c r="P2431" s="19">
        <f t="shared" ref="P2431:P2432" si="516">O2431/C2431</f>
        <v>0.83333333333333337</v>
      </c>
    </row>
    <row r="2432" spans="1:16" ht="9.75" customHeight="1">
      <c r="A2432" s="14"/>
      <c r="B2432" s="14" t="s">
        <v>598</v>
      </c>
      <c r="C2432" s="30">
        <v>104</v>
      </c>
      <c r="D2432" s="31">
        <v>88</v>
      </c>
      <c r="E2432" s="32">
        <v>49</v>
      </c>
      <c r="F2432" s="32">
        <v>24</v>
      </c>
      <c r="G2432" s="32">
        <v>21</v>
      </c>
      <c r="H2432" s="32">
        <v>30</v>
      </c>
      <c r="I2432" s="32">
        <v>13</v>
      </c>
      <c r="J2432" s="32">
        <v>10</v>
      </c>
      <c r="K2432" s="32">
        <v>15</v>
      </c>
      <c r="L2432" s="32">
        <v>33</v>
      </c>
      <c r="M2432" s="33">
        <v>42</v>
      </c>
      <c r="N2432" s="17">
        <f t="shared" si="514"/>
        <v>10</v>
      </c>
      <c r="O2432" s="1">
        <f t="shared" si="515"/>
        <v>94</v>
      </c>
      <c r="P2432" s="19">
        <f t="shared" si="516"/>
        <v>0.90384615384615385</v>
      </c>
    </row>
    <row r="2433" spans="1:16" ht="9.75" customHeight="1">
      <c r="A2433" s="14"/>
      <c r="B2433" s="14" t="s">
        <v>61</v>
      </c>
      <c r="C2433" s="14"/>
      <c r="D2433" s="17"/>
      <c r="E2433" s="1"/>
      <c r="F2433" s="1"/>
      <c r="G2433" s="1"/>
      <c r="H2433" s="1"/>
      <c r="I2433" s="1"/>
      <c r="J2433" s="1"/>
      <c r="K2433" s="1"/>
      <c r="L2433" s="1"/>
      <c r="M2433" s="18"/>
      <c r="N2433" s="17"/>
      <c r="O2433" s="1"/>
      <c r="P2433" s="19"/>
    </row>
    <row r="2434" spans="1:16" ht="9.75" customHeight="1">
      <c r="A2434" s="14"/>
      <c r="B2434" s="14" t="s">
        <v>61</v>
      </c>
      <c r="C2434" s="14"/>
      <c r="D2434" s="17"/>
      <c r="E2434" s="1"/>
      <c r="F2434" s="1"/>
      <c r="G2434" s="1"/>
      <c r="H2434" s="1"/>
      <c r="I2434" s="1"/>
      <c r="J2434" s="1"/>
      <c r="K2434" s="1"/>
      <c r="L2434" s="1"/>
      <c r="M2434" s="18"/>
      <c r="N2434" s="17"/>
      <c r="O2434" s="1"/>
      <c r="P2434" s="19"/>
    </row>
    <row r="2435" spans="1:16" ht="9.75" customHeight="1">
      <c r="A2435" s="14"/>
      <c r="B2435" s="14" t="s">
        <v>61</v>
      </c>
      <c r="C2435" s="14"/>
      <c r="D2435" s="17"/>
      <c r="E2435" s="1"/>
      <c r="F2435" s="1"/>
      <c r="G2435" s="1"/>
      <c r="H2435" s="1"/>
      <c r="I2435" s="1"/>
      <c r="J2435" s="1"/>
      <c r="K2435" s="1"/>
      <c r="L2435" s="1"/>
      <c r="M2435" s="18"/>
      <c r="N2435" s="17"/>
      <c r="O2435" s="1"/>
      <c r="P2435" s="19"/>
    </row>
    <row r="2436" spans="1:16" ht="9.75" customHeight="1">
      <c r="A2436" s="14"/>
      <c r="B2436" s="14" t="s">
        <v>61</v>
      </c>
      <c r="C2436" s="14"/>
      <c r="D2436" s="17"/>
      <c r="E2436" s="1"/>
      <c r="F2436" s="1"/>
      <c r="G2436" s="1"/>
      <c r="H2436" s="1"/>
      <c r="I2436" s="1"/>
      <c r="J2436" s="1"/>
      <c r="K2436" s="1"/>
      <c r="L2436" s="1"/>
      <c r="M2436" s="18"/>
      <c r="N2436" s="17"/>
      <c r="O2436" s="1"/>
      <c r="P2436" s="19"/>
    </row>
    <row r="2437" spans="1:16" ht="9.75" customHeight="1">
      <c r="A2437" s="14"/>
      <c r="B2437" s="14" t="s">
        <v>41</v>
      </c>
      <c r="C2437" s="30">
        <v>13</v>
      </c>
      <c r="D2437" s="31">
        <v>5</v>
      </c>
      <c r="E2437" s="32">
        <v>3</v>
      </c>
      <c r="F2437" s="32">
        <v>0</v>
      </c>
      <c r="G2437" s="32">
        <v>2</v>
      </c>
      <c r="H2437" s="32">
        <v>1</v>
      </c>
      <c r="I2437" s="32">
        <v>0</v>
      </c>
      <c r="J2437" s="32">
        <v>0</v>
      </c>
      <c r="K2437" s="32">
        <v>3</v>
      </c>
      <c r="L2437" s="32">
        <v>2</v>
      </c>
      <c r="M2437" s="33">
        <v>2</v>
      </c>
      <c r="N2437" s="17">
        <f>MIN(D2437:M2437)</f>
        <v>0</v>
      </c>
      <c r="O2437" s="1">
        <f>C2437-N2437</f>
        <v>13</v>
      </c>
      <c r="P2437" s="19">
        <f>O2437/C2437</f>
        <v>1</v>
      </c>
    </row>
    <row r="2438" spans="1:16" ht="9.75" customHeight="1">
      <c r="A2438" s="14"/>
      <c r="B2438" s="14" t="s">
        <v>42</v>
      </c>
      <c r="C2438" s="14"/>
      <c r="D2438" s="17"/>
      <c r="E2438" s="1"/>
      <c r="F2438" s="1"/>
      <c r="G2438" s="1"/>
      <c r="H2438" s="1"/>
      <c r="I2438" s="1"/>
      <c r="J2438" s="1"/>
      <c r="K2438" s="1"/>
      <c r="L2438" s="1"/>
      <c r="M2438" s="18"/>
      <c r="N2438" s="17"/>
      <c r="O2438" s="1"/>
      <c r="P2438" s="19"/>
    </row>
    <row r="2439" spans="1:16" ht="9.75" customHeight="1">
      <c r="A2439" s="14"/>
      <c r="B2439" s="14" t="s">
        <v>43</v>
      </c>
      <c r="C2439" s="14"/>
      <c r="D2439" s="17"/>
      <c r="E2439" s="1"/>
      <c r="F2439" s="1"/>
      <c r="G2439" s="1"/>
      <c r="H2439" s="1"/>
      <c r="I2439" s="1"/>
      <c r="J2439" s="1"/>
      <c r="K2439" s="1"/>
      <c r="L2439" s="1"/>
      <c r="M2439" s="18"/>
      <c r="N2439" s="17"/>
      <c r="O2439" s="1"/>
      <c r="P2439" s="19"/>
    </row>
    <row r="2440" spans="1:16" ht="9.75" customHeight="1">
      <c r="A2440" s="14"/>
      <c r="B2440" s="14" t="s">
        <v>44</v>
      </c>
      <c r="C2440" s="14"/>
      <c r="D2440" s="17"/>
      <c r="E2440" s="1"/>
      <c r="F2440" s="1"/>
      <c r="G2440" s="1"/>
      <c r="H2440" s="1"/>
      <c r="I2440" s="1"/>
      <c r="J2440" s="1"/>
      <c r="K2440" s="1"/>
      <c r="L2440" s="1"/>
      <c r="M2440" s="18"/>
      <c r="N2440" s="17"/>
      <c r="O2440" s="1"/>
      <c r="P2440" s="19"/>
    </row>
    <row r="2441" spans="1:16" ht="9.75" customHeight="1">
      <c r="A2441" s="20"/>
      <c r="B2441" s="21" t="s">
        <v>45</v>
      </c>
      <c r="C2441" s="21">
        <f t="shared" ref="C2441:M2441" si="517">SUM(C2425:C2440)</f>
        <v>129</v>
      </c>
      <c r="D2441" s="22">
        <f t="shared" si="517"/>
        <v>102</v>
      </c>
      <c r="E2441" s="23">
        <f t="shared" si="517"/>
        <v>61</v>
      </c>
      <c r="F2441" s="23">
        <f t="shared" si="517"/>
        <v>27</v>
      </c>
      <c r="G2441" s="23">
        <f t="shared" si="517"/>
        <v>25</v>
      </c>
      <c r="H2441" s="23">
        <f t="shared" si="517"/>
        <v>33</v>
      </c>
      <c r="I2441" s="23">
        <f t="shared" si="517"/>
        <v>17</v>
      </c>
      <c r="J2441" s="23">
        <f t="shared" si="517"/>
        <v>13</v>
      </c>
      <c r="K2441" s="23">
        <f t="shared" si="517"/>
        <v>20</v>
      </c>
      <c r="L2441" s="23">
        <f t="shared" si="517"/>
        <v>39</v>
      </c>
      <c r="M2441" s="24">
        <f t="shared" si="517"/>
        <v>47</v>
      </c>
      <c r="N2441" s="22">
        <f>MIN(D2441:M2441)</f>
        <v>13</v>
      </c>
      <c r="O2441" s="23">
        <f>C2441-N2441</f>
        <v>116</v>
      </c>
      <c r="P2441" s="25">
        <f>O2441/C2441</f>
        <v>0.89922480620155043</v>
      </c>
    </row>
    <row r="2442" spans="1:16" ht="9.75" customHeight="1">
      <c r="A2442" s="15" t="s">
        <v>231</v>
      </c>
      <c r="B2442" s="15" t="s">
        <v>29</v>
      </c>
      <c r="C2442" s="14"/>
      <c r="D2442" s="17"/>
      <c r="E2442" s="1"/>
      <c r="F2442" s="1"/>
      <c r="G2442" s="1"/>
      <c r="H2442" s="1"/>
      <c r="I2442" s="1"/>
      <c r="J2442" s="1"/>
      <c r="K2442" s="1"/>
      <c r="L2442" s="1"/>
      <c r="M2442" s="18"/>
      <c r="N2442" s="17"/>
      <c r="O2442" s="1"/>
      <c r="P2442" s="19"/>
    </row>
    <row r="2443" spans="1:16" ht="9.75" customHeight="1">
      <c r="A2443" s="14"/>
      <c r="B2443" s="14" t="s">
        <v>31</v>
      </c>
      <c r="C2443" s="14"/>
      <c r="D2443" s="17"/>
      <c r="E2443" s="1"/>
      <c r="F2443" s="1"/>
      <c r="G2443" s="1"/>
      <c r="H2443" s="1"/>
      <c r="I2443" s="1"/>
      <c r="J2443" s="1"/>
      <c r="K2443" s="1"/>
      <c r="L2443" s="1"/>
      <c r="M2443" s="18"/>
      <c r="N2443" s="17"/>
      <c r="O2443" s="1"/>
      <c r="P2443" s="19"/>
    </row>
    <row r="2444" spans="1:16" ht="9.75" customHeight="1">
      <c r="A2444" s="14"/>
      <c r="B2444" s="14" t="s">
        <v>34</v>
      </c>
      <c r="C2444" s="14"/>
      <c r="D2444" s="17"/>
      <c r="E2444" s="1"/>
      <c r="F2444" s="1"/>
      <c r="G2444" s="1"/>
      <c r="H2444" s="1"/>
      <c r="I2444" s="1"/>
      <c r="J2444" s="1"/>
      <c r="K2444" s="1"/>
      <c r="L2444" s="1"/>
      <c r="M2444" s="18"/>
      <c r="N2444" s="17"/>
      <c r="O2444" s="1"/>
      <c r="P2444" s="19"/>
    </row>
    <row r="2445" spans="1:16" ht="9.75" customHeight="1">
      <c r="A2445" s="14"/>
      <c r="B2445" s="14" t="s">
        <v>58</v>
      </c>
      <c r="C2445" s="14"/>
      <c r="D2445" s="17"/>
      <c r="E2445" s="1"/>
      <c r="F2445" s="1"/>
      <c r="G2445" s="1"/>
      <c r="H2445" s="1"/>
      <c r="I2445" s="1"/>
      <c r="J2445" s="1"/>
      <c r="K2445" s="1"/>
      <c r="L2445" s="1"/>
      <c r="M2445" s="18"/>
      <c r="N2445" s="17"/>
      <c r="O2445" s="1"/>
      <c r="P2445" s="19"/>
    </row>
    <row r="2446" spans="1:16" ht="9.75" customHeight="1">
      <c r="A2446" s="14"/>
      <c r="B2446" s="14" t="s">
        <v>58</v>
      </c>
      <c r="C2446" s="14"/>
      <c r="D2446" s="17"/>
      <c r="E2446" s="1"/>
      <c r="F2446" s="1"/>
      <c r="G2446" s="1"/>
      <c r="H2446" s="1"/>
      <c r="I2446" s="1"/>
      <c r="J2446" s="1"/>
      <c r="K2446" s="1"/>
      <c r="L2446" s="1"/>
      <c r="M2446" s="18"/>
      <c r="N2446" s="17"/>
      <c r="O2446" s="1"/>
      <c r="P2446" s="19"/>
    </row>
    <row r="2447" spans="1:16" ht="9.75" customHeight="1">
      <c r="A2447" s="14"/>
      <c r="B2447" s="14" t="s">
        <v>39</v>
      </c>
      <c r="C2447" s="30">
        <v>1</v>
      </c>
      <c r="D2447" s="31">
        <v>0</v>
      </c>
      <c r="E2447" s="32">
        <v>0</v>
      </c>
      <c r="F2447" s="32">
        <v>0</v>
      </c>
      <c r="G2447" s="32">
        <v>0</v>
      </c>
      <c r="H2447" s="32">
        <v>0</v>
      </c>
      <c r="I2447" s="32">
        <v>0</v>
      </c>
      <c r="J2447" s="32">
        <v>0</v>
      </c>
      <c r="K2447" s="32">
        <v>0</v>
      </c>
      <c r="L2447" s="32">
        <v>0</v>
      </c>
      <c r="M2447" s="33">
        <v>0</v>
      </c>
      <c r="N2447" s="17">
        <f t="shared" ref="N2447:N2449" si="518">MIN(D2447:M2447)</f>
        <v>0</v>
      </c>
      <c r="O2447" s="1">
        <f t="shared" ref="O2447:O2449" si="519">C2447-N2447</f>
        <v>1</v>
      </c>
      <c r="P2447" s="19">
        <f t="shared" ref="P2447:P2449" si="520">O2447/C2447</f>
        <v>1</v>
      </c>
    </row>
    <row r="2448" spans="1:16" ht="9.75" customHeight="1">
      <c r="A2448" s="14"/>
      <c r="B2448" s="14" t="s">
        <v>599</v>
      </c>
      <c r="C2448" s="14">
        <v>4</v>
      </c>
      <c r="D2448" s="31">
        <v>3</v>
      </c>
      <c r="E2448" s="32">
        <v>1</v>
      </c>
      <c r="F2448" s="32">
        <v>1</v>
      </c>
      <c r="G2448" s="32">
        <v>1</v>
      </c>
      <c r="H2448" s="32">
        <v>2</v>
      </c>
      <c r="I2448" s="32">
        <v>2</v>
      </c>
      <c r="J2448" s="32">
        <v>1</v>
      </c>
      <c r="K2448" s="32">
        <v>3</v>
      </c>
      <c r="L2448" s="32">
        <v>4</v>
      </c>
      <c r="M2448" s="33">
        <v>4</v>
      </c>
      <c r="N2448" s="17">
        <f t="shared" si="518"/>
        <v>1</v>
      </c>
      <c r="O2448" s="1">
        <f t="shared" si="519"/>
        <v>3</v>
      </c>
      <c r="P2448" s="19">
        <f t="shared" si="520"/>
        <v>0.75</v>
      </c>
    </row>
    <row r="2449" spans="1:16" ht="9.75" customHeight="1">
      <c r="A2449" s="14"/>
      <c r="B2449" s="14" t="s">
        <v>598</v>
      </c>
      <c r="C2449" s="30">
        <v>24</v>
      </c>
      <c r="D2449" s="31">
        <v>5</v>
      </c>
      <c r="E2449" s="32">
        <v>1</v>
      </c>
      <c r="F2449" s="32">
        <v>1</v>
      </c>
      <c r="G2449" s="32">
        <v>2</v>
      </c>
      <c r="H2449" s="32">
        <v>3</v>
      </c>
      <c r="I2449" s="32">
        <v>1</v>
      </c>
      <c r="J2449" s="32">
        <v>2</v>
      </c>
      <c r="K2449" s="32">
        <v>3</v>
      </c>
      <c r="L2449" s="32">
        <v>0</v>
      </c>
      <c r="M2449" s="33">
        <v>3</v>
      </c>
      <c r="N2449" s="17">
        <f t="shared" si="518"/>
        <v>0</v>
      </c>
      <c r="O2449" s="1">
        <f t="shared" si="519"/>
        <v>24</v>
      </c>
      <c r="P2449" s="19">
        <f t="shared" si="520"/>
        <v>1</v>
      </c>
    </row>
    <row r="2450" spans="1:16" ht="9.75" customHeight="1">
      <c r="A2450" s="14"/>
      <c r="B2450" s="30" t="s">
        <v>61</v>
      </c>
      <c r="C2450" s="14"/>
      <c r="D2450" s="31"/>
      <c r="E2450" s="32"/>
      <c r="F2450" s="32"/>
      <c r="G2450" s="32"/>
      <c r="H2450" s="32"/>
      <c r="I2450" s="32"/>
      <c r="J2450" s="32"/>
      <c r="K2450" s="32"/>
      <c r="L2450" s="32"/>
      <c r="M2450" s="33"/>
      <c r="N2450" s="17"/>
      <c r="O2450" s="1"/>
      <c r="P2450" s="19"/>
    </row>
    <row r="2451" spans="1:16" ht="9.75" customHeight="1">
      <c r="A2451" s="14"/>
      <c r="B2451" s="14" t="s">
        <v>61</v>
      </c>
      <c r="C2451" s="14"/>
      <c r="D2451" s="17"/>
      <c r="E2451" s="1"/>
      <c r="F2451" s="1"/>
      <c r="G2451" s="1"/>
      <c r="H2451" s="1"/>
      <c r="I2451" s="1"/>
      <c r="J2451" s="1"/>
      <c r="K2451" s="1"/>
      <c r="L2451" s="1"/>
      <c r="M2451" s="18"/>
      <c r="N2451" s="17"/>
      <c r="O2451" s="1"/>
      <c r="P2451" s="19"/>
    </row>
    <row r="2452" spans="1:16" ht="9.75" customHeight="1">
      <c r="A2452" s="14"/>
      <c r="B2452" s="14" t="s">
        <v>61</v>
      </c>
      <c r="C2452" s="14"/>
      <c r="D2452" s="17"/>
      <c r="E2452" s="1"/>
      <c r="F2452" s="1"/>
      <c r="G2452" s="1"/>
      <c r="H2452" s="1"/>
      <c r="I2452" s="1"/>
      <c r="J2452" s="1"/>
      <c r="K2452" s="1"/>
      <c r="L2452" s="1"/>
      <c r="M2452" s="18"/>
      <c r="N2452" s="17"/>
      <c r="O2452" s="1"/>
      <c r="P2452" s="19"/>
    </row>
    <row r="2453" spans="1:16" ht="9.75" customHeight="1">
      <c r="A2453" s="14"/>
      <c r="B2453" s="14" t="s">
        <v>61</v>
      </c>
      <c r="C2453" s="14"/>
      <c r="D2453" s="17"/>
      <c r="E2453" s="1"/>
      <c r="F2453" s="1"/>
      <c r="G2453" s="1"/>
      <c r="H2453" s="1"/>
      <c r="I2453" s="1"/>
      <c r="J2453" s="1"/>
      <c r="K2453" s="1"/>
      <c r="L2453" s="1"/>
      <c r="M2453" s="18"/>
      <c r="N2453" s="17"/>
      <c r="O2453" s="1"/>
      <c r="P2453" s="19"/>
    </row>
    <row r="2454" spans="1:16" ht="9.75" customHeight="1">
      <c r="A2454" s="14"/>
      <c r="B2454" s="14" t="s">
        <v>41</v>
      </c>
      <c r="C2454" s="14">
        <v>2</v>
      </c>
      <c r="D2454" s="31">
        <v>1</v>
      </c>
      <c r="E2454" s="32">
        <v>1</v>
      </c>
      <c r="F2454" s="32">
        <v>0</v>
      </c>
      <c r="G2454" s="32">
        <v>0</v>
      </c>
      <c r="H2454" s="32">
        <v>0</v>
      </c>
      <c r="I2454" s="32">
        <v>0</v>
      </c>
      <c r="J2454" s="32">
        <v>0</v>
      </c>
      <c r="K2454" s="32">
        <v>0</v>
      </c>
      <c r="L2454" s="32">
        <v>0</v>
      </c>
      <c r="M2454" s="33">
        <v>0</v>
      </c>
      <c r="N2454" s="17">
        <f>MIN(D2454:M2454)</f>
        <v>0</v>
      </c>
      <c r="O2454" s="1">
        <f>C2454-N2454</f>
        <v>2</v>
      </c>
      <c r="P2454" s="19">
        <f>O2454/C2454</f>
        <v>1</v>
      </c>
    </row>
    <row r="2455" spans="1:16" ht="9.75" customHeight="1">
      <c r="A2455" s="14"/>
      <c r="B2455" s="14" t="s">
        <v>42</v>
      </c>
      <c r="C2455" s="14"/>
      <c r="D2455" s="17"/>
      <c r="E2455" s="1"/>
      <c r="F2455" s="1"/>
      <c r="G2455" s="1"/>
      <c r="H2455" s="1"/>
      <c r="I2455" s="1"/>
      <c r="J2455" s="1"/>
      <c r="K2455" s="1"/>
      <c r="L2455" s="1"/>
      <c r="M2455" s="18"/>
      <c r="N2455" s="17"/>
      <c r="O2455" s="1"/>
      <c r="P2455" s="19"/>
    </row>
    <row r="2456" spans="1:16" ht="9.75" customHeight="1">
      <c r="A2456" s="14"/>
      <c r="B2456" s="14" t="s">
        <v>43</v>
      </c>
      <c r="C2456" s="14"/>
      <c r="D2456" s="17"/>
      <c r="E2456" s="1"/>
      <c r="F2456" s="1"/>
      <c r="G2456" s="1"/>
      <c r="H2456" s="1"/>
      <c r="I2456" s="1"/>
      <c r="J2456" s="1"/>
      <c r="K2456" s="1"/>
      <c r="L2456" s="1"/>
      <c r="M2456" s="18"/>
      <c r="N2456" s="17"/>
      <c r="O2456" s="1"/>
      <c r="P2456" s="19"/>
    </row>
    <row r="2457" spans="1:16" ht="9.75" customHeight="1">
      <c r="A2457" s="14"/>
      <c r="B2457" s="14" t="s">
        <v>44</v>
      </c>
      <c r="C2457" s="14"/>
      <c r="D2457" s="17"/>
      <c r="E2457" s="1"/>
      <c r="F2457" s="1"/>
      <c r="G2457" s="1"/>
      <c r="H2457" s="1"/>
      <c r="I2457" s="1"/>
      <c r="J2457" s="1"/>
      <c r="K2457" s="1"/>
      <c r="L2457" s="1"/>
      <c r="M2457" s="18"/>
      <c r="N2457" s="17"/>
      <c r="O2457" s="1"/>
      <c r="P2457" s="19"/>
    </row>
    <row r="2458" spans="1:16" ht="9.75" customHeight="1">
      <c r="A2458" s="20"/>
      <c r="B2458" s="21" t="s">
        <v>45</v>
      </c>
      <c r="C2458" s="21">
        <f t="shared" ref="C2458:M2458" si="521">SUM(C2442:C2457)</f>
        <v>31</v>
      </c>
      <c r="D2458" s="22">
        <f t="shared" si="521"/>
        <v>9</v>
      </c>
      <c r="E2458" s="23">
        <f t="shared" si="521"/>
        <v>3</v>
      </c>
      <c r="F2458" s="23">
        <f t="shared" si="521"/>
        <v>2</v>
      </c>
      <c r="G2458" s="23">
        <f t="shared" si="521"/>
        <v>3</v>
      </c>
      <c r="H2458" s="23">
        <f t="shared" si="521"/>
        <v>5</v>
      </c>
      <c r="I2458" s="23">
        <f t="shared" si="521"/>
        <v>3</v>
      </c>
      <c r="J2458" s="23">
        <f t="shared" si="521"/>
        <v>3</v>
      </c>
      <c r="K2458" s="23">
        <f t="shared" si="521"/>
        <v>6</v>
      </c>
      <c r="L2458" s="23">
        <f t="shared" si="521"/>
        <v>4</v>
      </c>
      <c r="M2458" s="24">
        <f t="shared" si="521"/>
        <v>7</v>
      </c>
      <c r="N2458" s="22">
        <f t="shared" ref="N2458:N2459" si="522">MIN(D2458:M2458)</f>
        <v>2</v>
      </c>
      <c r="O2458" s="23">
        <f t="shared" ref="O2458:O2459" si="523">C2458-N2458</f>
        <v>29</v>
      </c>
      <c r="P2458" s="25">
        <f t="shared" ref="P2458:P2459" si="524">O2458/C2458</f>
        <v>0.93548387096774188</v>
      </c>
    </row>
    <row r="2459" spans="1:16" ht="9.75" customHeight="1">
      <c r="A2459" s="15" t="s">
        <v>242</v>
      </c>
      <c r="B2459" s="15" t="s">
        <v>29</v>
      </c>
      <c r="C2459" s="14">
        <v>14</v>
      </c>
      <c r="D2459" s="31">
        <v>0</v>
      </c>
      <c r="E2459" s="32">
        <v>0</v>
      </c>
      <c r="F2459" s="32">
        <v>0</v>
      </c>
      <c r="G2459" s="32">
        <v>0</v>
      </c>
      <c r="H2459" s="32">
        <v>0</v>
      </c>
      <c r="I2459" s="32">
        <v>0</v>
      </c>
      <c r="J2459" s="32">
        <v>0</v>
      </c>
      <c r="K2459" s="32">
        <v>0</v>
      </c>
      <c r="L2459" s="32">
        <v>0</v>
      </c>
      <c r="M2459" s="33">
        <v>0</v>
      </c>
      <c r="N2459" s="17">
        <f t="shared" si="522"/>
        <v>0</v>
      </c>
      <c r="O2459" s="1">
        <f t="shared" si="523"/>
        <v>14</v>
      </c>
      <c r="P2459" s="19">
        <f t="shared" si="524"/>
        <v>1</v>
      </c>
    </row>
    <row r="2460" spans="1:16" ht="9.75" customHeight="1">
      <c r="A2460" s="14"/>
      <c r="B2460" s="14" t="s">
        <v>31</v>
      </c>
      <c r="C2460" s="14"/>
      <c r="D2460" s="17"/>
      <c r="E2460" s="1"/>
      <c r="F2460" s="1"/>
      <c r="G2460" s="1"/>
      <c r="H2460" s="1"/>
      <c r="I2460" s="1"/>
      <c r="J2460" s="1"/>
      <c r="K2460" s="1"/>
      <c r="L2460" s="1"/>
      <c r="M2460" s="18"/>
      <c r="N2460" s="17"/>
      <c r="O2460" s="1"/>
      <c r="P2460" s="19"/>
    </row>
    <row r="2461" spans="1:16" ht="9.75" customHeight="1">
      <c r="A2461" s="14"/>
      <c r="B2461" s="14" t="s">
        <v>34</v>
      </c>
      <c r="C2461" s="14"/>
      <c r="D2461" s="17"/>
      <c r="E2461" s="1"/>
      <c r="F2461" s="1"/>
      <c r="G2461" s="1"/>
      <c r="H2461" s="1"/>
      <c r="I2461" s="1"/>
      <c r="J2461" s="1"/>
      <c r="K2461" s="1"/>
      <c r="L2461" s="1"/>
      <c r="M2461" s="18"/>
      <c r="N2461" s="17"/>
      <c r="O2461" s="1"/>
      <c r="P2461" s="19"/>
    </row>
    <row r="2462" spans="1:16" ht="9.75" customHeight="1">
      <c r="A2462" s="14"/>
      <c r="B2462" s="14" t="s">
        <v>58</v>
      </c>
      <c r="C2462" s="14"/>
      <c r="D2462" s="17"/>
      <c r="E2462" s="1"/>
      <c r="F2462" s="1"/>
      <c r="G2462" s="1"/>
      <c r="H2462" s="1"/>
      <c r="I2462" s="1"/>
      <c r="J2462" s="1"/>
      <c r="K2462" s="1"/>
      <c r="L2462" s="1"/>
      <c r="M2462" s="18"/>
      <c r="N2462" s="17"/>
      <c r="O2462" s="1"/>
      <c r="P2462" s="19"/>
    </row>
    <row r="2463" spans="1:16" ht="9.75" customHeight="1">
      <c r="A2463" s="14"/>
      <c r="B2463" s="14" t="s">
        <v>58</v>
      </c>
      <c r="C2463" s="14"/>
      <c r="D2463" s="17"/>
      <c r="E2463" s="1"/>
      <c r="F2463" s="1"/>
      <c r="G2463" s="1"/>
      <c r="H2463" s="1"/>
      <c r="I2463" s="1"/>
      <c r="J2463" s="1"/>
      <c r="K2463" s="1"/>
      <c r="L2463" s="1"/>
      <c r="M2463" s="18"/>
      <c r="N2463" s="17"/>
      <c r="O2463" s="1"/>
      <c r="P2463" s="19"/>
    </row>
    <row r="2464" spans="1:16" ht="9.75" customHeight="1">
      <c r="A2464" s="14"/>
      <c r="B2464" s="14" t="s">
        <v>39</v>
      </c>
      <c r="C2464" s="30">
        <v>14</v>
      </c>
      <c r="D2464" s="31">
        <v>11</v>
      </c>
      <c r="E2464" s="32">
        <v>12</v>
      </c>
      <c r="F2464" s="32">
        <v>10</v>
      </c>
      <c r="G2464" s="32">
        <v>8</v>
      </c>
      <c r="H2464" s="32">
        <v>6</v>
      </c>
      <c r="I2464" s="32">
        <v>9</v>
      </c>
      <c r="J2464" s="32">
        <v>9</v>
      </c>
      <c r="K2464" s="32">
        <v>9</v>
      </c>
      <c r="L2464" s="32">
        <v>9</v>
      </c>
      <c r="M2464" s="33">
        <v>11</v>
      </c>
      <c r="N2464" s="17">
        <f>MIN(D2464:M2464)</f>
        <v>6</v>
      </c>
      <c r="O2464" s="1">
        <f>C2464-N2464</f>
        <v>8</v>
      </c>
      <c r="P2464" s="19">
        <f>O2464/C2464</f>
        <v>0.5714285714285714</v>
      </c>
    </row>
    <row r="2465" spans="1:16" ht="9.75" customHeight="1">
      <c r="A2465" s="14"/>
      <c r="B2465" s="14" t="s">
        <v>183</v>
      </c>
      <c r="C2465" s="14"/>
      <c r="D2465" s="17"/>
      <c r="E2465" s="1"/>
      <c r="F2465" s="1"/>
      <c r="G2465" s="1"/>
      <c r="H2465" s="1"/>
      <c r="I2465" s="1"/>
      <c r="J2465" s="1"/>
      <c r="K2465" s="1"/>
      <c r="L2465" s="1"/>
      <c r="M2465" s="18"/>
      <c r="N2465" s="17"/>
      <c r="O2465" s="1"/>
      <c r="P2465" s="19"/>
    </row>
    <row r="2466" spans="1:16" ht="9.75" customHeight="1">
      <c r="A2466" s="14"/>
      <c r="B2466" s="30" t="s">
        <v>61</v>
      </c>
      <c r="C2466" s="14"/>
      <c r="D2466" s="17"/>
      <c r="E2466" s="1"/>
      <c r="F2466" s="1"/>
      <c r="G2466" s="1"/>
      <c r="H2466" s="1"/>
      <c r="I2466" s="1"/>
      <c r="J2466" s="1"/>
      <c r="K2466" s="1"/>
      <c r="L2466" s="1"/>
      <c r="M2466" s="18"/>
      <c r="N2466" s="17"/>
      <c r="O2466" s="1"/>
      <c r="P2466" s="19"/>
    </row>
    <row r="2467" spans="1:16" ht="9.75" customHeight="1">
      <c r="A2467" s="14"/>
      <c r="B2467" s="14" t="s">
        <v>183</v>
      </c>
      <c r="C2467" s="14"/>
      <c r="D2467" s="17"/>
      <c r="E2467" s="1"/>
      <c r="F2467" s="1"/>
      <c r="G2467" s="1"/>
      <c r="H2467" s="1"/>
      <c r="I2467" s="1"/>
      <c r="J2467" s="1"/>
      <c r="K2467" s="1"/>
      <c r="L2467" s="1"/>
      <c r="M2467" s="18"/>
      <c r="N2467" s="17"/>
      <c r="O2467" s="1"/>
      <c r="P2467" s="19"/>
    </row>
    <row r="2468" spans="1:16" ht="9.75" customHeight="1">
      <c r="A2468" s="14"/>
      <c r="B2468" s="14" t="s">
        <v>61</v>
      </c>
      <c r="C2468" s="14"/>
      <c r="D2468" s="17"/>
      <c r="E2468" s="1"/>
      <c r="F2468" s="1"/>
      <c r="G2468" s="1"/>
      <c r="H2468" s="1"/>
      <c r="I2468" s="1"/>
      <c r="J2468" s="1"/>
      <c r="K2468" s="1"/>
      <c r="L2468" s="1"/>
      <c r="M2468" s="18"/>
      <c r="N2468" s="17"/>
      <c r="O2468" s="1"/>
      <c r="P2468" s="19"/>
    </row>
    <row r="2469" spans="1:16" ht="9.75" customHeight="1">
      <c r="A2469" s="14"/>
      <c r="B2469" s="14" t="s">
        <v>61</v>
      </c>
      <c r="C2469" s="14"/>
      <c r="D2469" s="17"/>
      <c r="E2469" s="1"/>
      <c r="F2469" s="1"/>
      <c r="G2469" s="1"/>
      <c r="H2469" s="1"/>
      <c r="I2469" s="1"/>
      <c r="J2469" s="1"/>
      <c r="K2469" s="1"/>
      <c r="L2469" s="1"/>
      <c r="M2469" s="18"/>
      <c r="N2469" s="17"/>
      <c r="O2469" s="1"/>
      <c r="P2469" s="19"/>
    </row>
    <row r="2470" spans="1:16" ht="9.75" customHeight="1">
      <c r="A2470" s="14"/>
      <c r="B2470" s="14" t="s">
        <v>61</v>
      </c>
      <c r="C2470" s="14"/>
      <c r="D2470" s="17"/>
      <c r="E2470" s="1"/>
      <c r="F2470" s="1"/>
      <c r="G2470" s="1"/>
      <c r="H2470" s="1"/>
      <c r="I2470" s="1"/>
      <c r="J2470" s="1"/>
      <c r="K2470" s="1"/>
      <c r="L2470" s="1"/>
      <c r="M2470" s="18"/>
      <c r="N2470" s="17"/>
      <c r="O2470" s="1"/>
      <c r="P2470" s="19"/>
    </row>
    <row r="2471" spans="1:16" ht="9.75" customHeight="1">
      <c r="A2471" s="14"/>
      <c r="B2471" s="14" t="s">
        <v>41</v>
      </c>
      <c r="C2471" s="14">
        <v>2</v>
      </c>
      <c r="D2471" s="31">
        <v>0</v>
      </c>
      <c r="E2471" s="32">
        <v>0</v>
      </c>
      <c r="F2471" s="32">
        <v>0</v>
      </c>
      <c r="G2471" s="32">
        <v>0</v>
      </c>
      <c r="H2471" s="32">
        <v>0</v>
      </c>
      <c r="I2471" s="32">
        <v>1</v>
      </c>
      <c r="J2471" s="32">
        <v>1</v>
      </c>
      <c r="K2471" s="32">
        <v>1</v>
      </c>
      <c r="L2471" s="32">
        <v>0</v>
      </c>
      <c r="M2471" s="33">
        <v>0</v>
      </c>
      <c r="N2471" s="17">
        <f t="shared" ref="N2471:N2472" si="525">MIN(D2471:M2471)</f>
        <v>0</v>
      </c>
      <c r="O2471" s="1">
        <f t="shared" ref="O2471:O2472" si="526">C2471-N2471</f>
        <v>2</v>
      </c>
      <c r="P2471" s="19">
        <f t="shared" ref="P2471:P2472" si="527">O2471/C2471</f>
        <v>1</v>
      </c>
    </row>
    <row r="2472" spans="1:16" ht="9.75" customHeight="1">
      <c r="A2472" s="14"/>
      <c r="B2472" s="14" t="s">
        <v>42</v>
      </c>
      <c r="C2472" s="14">
        <v>3</v>
      </c>
      <c r="D2472" s="31">
        <v>1</v>
      </c>
      <c r="E2472" s="32">
        <v>1</v>
      </c>
      <c r="F2472" s="32">
        <v>0</v>
      </c>
      <c r="G2472" s="32">
        <v>0</v>
      </c>
      <c r="H2472" s="32">
        <v>0</v>
      </c>
      <c r="I2472" s="32">
        <v>0</v>
      </c>
      <c r="J2472" s="32">
        <v>0</v>
      </c>
      <c r="K2472" s="32">
        <v>1</v>
      </c>
      <c r="L2472" s="32">
        <v>0</v>
      </c>
      <c r="M2472" s="33">
        <v>0</v>
      </c>
      <c r="N2472" s="17">
        <f t="shared" si="525"/>
        <v>0</v>
      </c>
      <c r="O2472" s="1">
        <f t="shared" si="526"/>
        <v>3</v>
      </c>
      <c r="P2472" s="19">
        <f t="shared" si="527"/>
        <v>1</v>
      </c>
    </row>
    <row r="2473" spans="1:16" ht="9.75" customHeight="1">
      <c r="A2473" s="14"/>
      <c r="B2473" s="14" t="s">
        <v>43</v>
      </c>
      <c r="C2473" s="14"/>
      <c r="D2473" s="17"/>
      <c r="E2473" s="1"/>
      <c r="F2473" s="1"/>
      <c r="G2473" s="1"/>
      <c r="H2473" s="1"/>
      <c r="I2473" s="1"/>
      <c r="J2473" s="1"/>
      <c r="K2473" s="1"/>
      <c r="L2473" s="1"/>
      <c r="M2473" s="18"/>
      <c r="N2473" s="17"/>
      <c r="O2473" s="1"/>
      <c r="P2473" s="19"/>
    </row>
    <row r="2474" spans="1:16" ht="9.75" customHeight="1">
      <c r="A2474" s="14"/>
      <c r="B2474" s="14" t="s">
        <v>44</v>
      </c>
      <c r="C2474" s="30">
        <v>1</v>
      </c>
      <c r="D2474" s="31">
        <v>1</v>
      </c>
      <c r="E2474" s="32">
        <v>0</v>
      </c>
      <c r="F2474" s="32">
        <v>0</v>
      </c>
      <c r="G2474" s="32">
        <v>0</v>
      </c>
      <c r="H2474" s="32">
        <v>0</v>
      </c>
      <c r="I2474" s="32">
        <v>0</v>
      </c>
      <c r="J2474" s="32">
        <v>0</v>
      </c>
      <c r="K2474" s="32">
        <v>0</v>
      </c>
      <c r="L2474" s="32">
        <v>0</v>
      </c>
      <c r="M2474" s="33">
        <v>0</v>
      </c>
      <c r="N2474" s="17">
        <f t="shared" ref="N2474:N2475" si="528">MIN(D2474:M2474)</f>
        <v>0</v>
      </c>
      <c r="O2474" s="1">
        <f t="shared" ref="O2474:O2475" si="529">C2474-N2474</f>
        <v>1</v>
      </c>
      <c r="P2474" s="19">
        <f t="shared" ref="P2474:P2475" si="530">O2474/C2474</f>
        <v>1</v>
      </c>
    </row>
    <row r="2475" spans="1:16" ht="9.75" customHeight="1">
      <c r="A2475" s="20"/>
      <c r="B2475" s="21" t="s">
        <v>45</v>
      </c>
      <c r="C2475" s="21">
        <f t="shared" ref="C2475:M2475" si="531">SUM(C2459:C2474)</f>
        <v>34</v>
      </c>
      <c r="D2475" s="22">
        <f t="shared" si="531"/>
        <v>13</v>
      </c>
      <c r="E2475" s="23">
        <f t="shared" si="531"/>
        <v>13</v>
      </c>
      <c r="F2475" s="23">
        <f t="shared" si="531"/>
        <v>10</v>
      </c>
      <c r="G2475" s="23">
        <f t="shared" si="531"/>
        <v>8</v>
      </c>
      <c r="H2475" s="23">
        <f t="shared" si="531"/>
        <v>6</v>
      </c>
      <c r="I2475" s="23">
        <f t="shared" si="531"/>
        <v>10</v>
      </c>
      <c r="J2475" s="23">
        <f t="shared" si="531"/>
        <v>10</v>
      </c>
      <c r="K2475" s="23">
        <f t="shared" si="531"/>
        <v>11</v>
      </c>
      <c r="L2475" s="23">
        <f t="shared" si="531"/>
        <v>9</v>
      </c>
      <c r="M2475" s="24">
        <f t="shared" si="531"/>
        <v>11</v>
      </c>
      <c r="N2475" s="22">
        <f t="shared" si="528"/>
        <v>6</v>
      </c>
      <c r="O2475" s="23">
        <f t="shared" si="529"/>
        <v>28</v>
      </c>
      <c r="P2475" s="25">
        <f t="shared" si="530"/>
        <v>0.82352941176470584</v>
      </c>
    </row>
    <row r="2476" spans="1:16" ht="9.75" customHeight="1">
      <c r="A2476" s="15" t="s">
        <v>254</v>
      </c>
      <c r="B2476" s="15" t="s">
        <v>29</v>
      </c>
      <c r="C2476" s="14"/>
      <c r="D2476" s="17"/>
      <c r="E2476" s="1"/>
      <c r="F2476" s="1"/>
      <c r="G2476" s="1"/>
      <c r="H2476" s="1"/>
      <c r="I2476" s="1"/>
      <c r="J2476" s="1"/>
      <c r="K2476" s="1"/>
      <c r="L2476" s="1"/>
      <c r="M2476" s="18"/>
      <c r="N2476" s="17"/>
      <c r="O2476" s="1"/>
      <c r="P2476" s="19"/>
    </row>
    <row r="2477" spans="1:16" ht="9.75" customHeight="1">
      <c r="A2477" s="14"/>
      <c r="B2477" s="14" t="s">
        <v>31</v>
      </c>
      <c r="C2477" s="14"/>
      <c r="D2477" s="17"/>
      <c r="E2477" s="1"/>
      <c r="F2477" s="1"/>
      <c r="G2477" s="1"/>
      <c r="H2477" s="1"/>
      <c r="I2477" s="1"/>
      <c r="J2477" s="1"/>
      <c r="K2477" s="1"/>
      <c r="L2477" s="1"/>
      <c r="M2477" s="18"/>
      <c r="N2477" s="17"/>
      <c r="O2477" s="1"/>
      <c r="P2477" s="19"/>
    </row>
    <row r="2478" spans="1:16" ht="9.75" customHeight="1">
      <c r="A2478" s="14"/>
      <c r="B2478" s="14" t="s">
        <v>34</v>
      </c>
      <c r="C2478" s="14"/>
      <c r="D2478" s="17"/>
      <c r="E2478" s="1"/>
      <c r="F2478" s="1"/>
      <c r="G2478" s="1"/>
      <c r="H2478" s="1"/>
      <c r="I2478" s="1"/>
      <c r="J2478" s="1"/>
      <c r="K2478" s="1"/>
      <c r="L2478" s="1"/>
      <c r="M2478" s="18"/>
      <c r="N2478" s="17"/>
      <c r="O2478" s="1"/>
      <c r="P2478" s="19"/>
    </row>
    <row r="2479" spans="1:16" ht="9.75" customHeight="1">
      <c r="A2479" s="14"/>
      <c r="B2479" s="14" t="s">
        <v>58</v>
      </c>
      <c r="C2479" s="14"/>
      <c r="D2479" s="17"/>
      <c r="E2479" s="1"/>
      <c r="F2479" s="1"/>
      <c r="G2479" s="1"/>
      <c r="H2479" s="1"/>
      <c r="I2479" s="1"/>
      <c r="J2479" s="1"/>
      <c r="K2479" s="1"/>
      <c r="L2479" s="1"/>
      <c r="M2479" s="18"/>
      <c r="N2479" s="17"/>
      <c r="O2479" s="1"/>
      <c r="P2479" s="19"/>
    </row>
    <row r="2480" spans="1:16" ht="9.75" customHeight="1">
      <c r="A2480" s="14"/>
      <c r="B2480" s="14" t="s">
        <v>58</v>
      </c>
      <c r="C2480" s="14"/>
      <c r="D2480" s="17"/>
      <c r="E2480" s="1"/>
      <c r="F2480" s="1"/>
      <c r="G2480" s="1"/>
      <c r="H2480" s="1"/>
      <c r="I2480" s="1"/>
      <c r="J2480" s="1"/>
      <c r="K2480" s="1"/>
      <c r="L2480" s="1"/>
      <c r="M2480" s="18"/>
      <c r="N2480" s="17"/>
      <c r="O2480" s="1"/>
      <c r="P2480" s="19"/>
    </row>
    <row r="2481" spans="1:16" ht="9.75" customHeight="1">
      <c r="A2481" s="14"/>
      <c r="B2481" s="14" t="s">
        <v>39</v>
      </c>
      <c r="C2481" s="14">
        <v>7</v>
      </c>
      <c r="D2481" s="31">
        <v>7</v>
      </c>
      <c r="E2481" s="32">
        <v>5</v>
      </c>
      <c r="F2481" s="32">
        <v>5</v>
      </c>
      <c r="G2481" s="32">
        <v>5</v>
      </c>
      <c r="H2481" s="32">
        <v>5</v>
      </c>
      <c r="I2481" s="32">
        <v>5</v>
      </c>
      <c r="J2481" s="32">
        <v>3</v>
      </c>
      <c r="K2481" s="32">
        <v>3</v>
      </c>
      <c r="L2481" s="32">
        <v>3</v>
      </c>
      <c r="M2481" s="33">
        <v>3</v>
      </c>
      <c r="N2481" s="17">
        <f>MIN(D2481:M2481)</f>
        <v>3</v>
      </c>
      <c r="O2481" s="1">
        <f>C2481-N2481</f>
        <v>4</v>
      </c>
      <c r="P2481" s="19">
        <f>O2481/C2481</f>
        <v>0.5714285714285714</v>
      </c>
    </row>
    <row r="2482" spans="1:16" ht="9.75" customHeight="1">
      <c r="A2482" s="14"/>
      <c r="B2482" s="14" t="s">
        <v>61</v>
      </c>
      <c r="C2482" s="14"/>
      <c r="D2482" s="17"/>
      <c r="E2482" s="1"/>
      <c r="F2482" s="1"/>
      <c r="G2482" s="1"/>
      <c r="H2482" s="1"/>
      <c r="I2482" s="1"/>
      <c r="J2482" s="1"/>
      <c r="K2482" s="1"/>
      <c r="L2482" s="1"/>
      <c r="M2482" s="18"/>
      <c r="N2482" s="17"/>
      <c r="O2482" s="1"/>
      <c r="P2482" s="19"/>
    </row>
    <row r="2483" spans="1:16" ht="9.75" customHeight="1">
      <c r="A2483" s="14"/>
      <c r="B2483" s="14" t="s">
        <v>61</v>
      </c>
      <c r="C2483" s="14"/>
      <c r="D2483" s="17"/>
      <c r="E2483" s="1"/>
      <c r="F2483" s="1"/>
      <c r="G2483" s="1"/>
      <c r="H2483" s="1"/>
      <c r="I2483" s="1"/>
      <c r="J2483" s="1"/>
      <c r="K2483" s="1"/>
      <c r="L2483" s="1"/>
      <c r="M2483" s="18"/>
      <c r="N2483" s="17"/>
      <c r="O2483" s="1"/>
      <c r="P2483" s="19"/>
    </row>
    <row r="2484" spans="1:16" ht="9.75" customHeight="1">
      <c r="A2484" s="14"/>
      <c r="B2484" s="14" t="s">
        <v>61</v>
      </c>
      <c r="C2484" s="14"/>
      <c r="D2484" s="17"/>
      <c r="E2484" s="1"/>
      <c r="F2484" s="1"/>
      <c r="G2484" s="1"/>
      <c r="H2484" s="1"/>
      <c r="I2484" s="1"/>
      <c r="J2484" s="1"/>
      <c r="K2484" s="1"/>
      <c r="L2484" s="1"/>
      <c r="M2484" s="18"/>
      <c r="N2484" s="17"/>
      <c r="O2484" s="1"/>
      <c r="P2484" s="19"/>
    </row>
    <row r="2485" spans="1:16" ht="9.75" customHeight="1">
      <c r="A2485" s="14"/>
      <c r="B2485" s="14" t="s">
        <v>61</v>
      </c>
      <c r="C2485" s="14"/>
      <c r="D2485" s="17"/>
      <c r="E2485" s="1"/>
      <c r="F2485" s="1"/>
      <c r="G2485" s="1"/>
      <c r="H2485" s="1"/>
      <c r="I2485" s="1"/>
      <c r="J2485" s="1"/>
      <c r="K2485" s="1"/>
      <c r="L2485" s="1"/>
      <c r="M2485" s="18"/>
      <c r="N2485" s="17"/>
      <c r="O2485" s="1"/>
      <c r="P2485" s="19"/>
    </row>
    <row r="2486" spans="1:16" ht="9.75" customHeight="1">
      <c r="A2486" s="14"/>
      <c r="B2486" s="14" t="s">
        <v>61</v>
      </c>
      <c r="C2486" s="14"/>
      <c r="D2486" s="17"/>
      <c r="E2486" s="1"/>
      <c r="F2486" s="1"/>
      <c r="G2486" s="1"/>
      <c r="H2486" s="1"/>
      <c r="I2486" s="1"/>
      <c r="J2486" s="1"/>
      <c r="K2486" s="1"/>
      <c r="L2486" s="1"/>
      <c r="M2486" s="18"/>
      <c r="N2486" s="17"/>
      <c r="O2486" s="1"/>
      <c r="P2486" s="19"/>
    </row>
    <row r="2487" spans="1:16" ht="9.75" customHeight="1">
      <c r="A2487" s="14"/>
      <c r="B2487" s="14" t="s">
        <v>61</v>
      </c>
      <c r="C2487" s="14"/>
      <c r="D2487" s="17"/>
      <c r="E2487" s="1"/>
      <c r="F2487" s="1"/>
      <c r="G2487" s="1"/>
      <c r="H2487" s="1"/>
      <c r="I2487" s="1"/>
      <c r="J2487" s="1"/>
      <c r="K2487" s="1"/>
      <c r="L2487" s="1"/>
      <c r="M2487" s="18"/>
      <c r="N2487" s="17"/>
      <c r="O2487" s="1"/>
      <c r="P2487" s="19"/>
    </row>
    <row r="2488" spans="1:16" ht="9.75" customHeight="1">
      <c r="A2488" s="14"/>
      <c r="B2488" s="14" t="s">
        <v>41</v>
      </c>
      <c r="C2488" s="14"/>
      <c r="D2488" s="17"/>
      <c r="E2488" s="1"/>
      <c r="F2488" s="1"/>
      <c r="G2488" s="1"/>
      <c r="H2488" s="1"/>
      <c r="I2488" s="1"/>
      <c r="J2488" s="1"/>
      <c r="K2488" s="1"/>
      <c r="L2488" s="1"/>
      <c r="M2488" s="18"/>
      <c r="N2488" s="17"/>
      <c r="O2488" s="1"/>
      <c r="P2488" s="19"/>
    </row>
    <row r="2489" spans="1:16" ht="9.75" customHeight="1">
      <c r="A2489" s="14"/>
      <c r="B2489" s="14" t="s">
        <v>42</v>
      </c>
      <c r="C2489" s="14">
        <v>2</v>
      </c>
      <c r="D2489" s="31">
        <v>0</v>
      </c>
      <c r="E2489" s="32">
        <v>0</v>
      </c>
      <c r="F2489" s="32">
        <v>1</v>
      </c>
      <c r="G2489" s="32">
        <v>1</v>
      </c>
      <c r="H2489" s="32">
        <v>1</v>
      </c>
      <c r="I2489" s="32">
        <v>1</v>
      </c>
      <c r="J2489" s="32">
        <v>1</v>
      </c>
      <c r="K2489" s="32">
        <v>0</v>
      </c>
      <c r="L2489" s="32">
        <v>0</v>
      </c>
      <c r="M2489" s="33">
        <v>0</v>
      </c>
      <c r="N2489" s="17">
        <f>MIN(D2489:M2489)</f>
        <v>0</v>
      </c>
      <c r="O2489" s="1">
        <f>C2489-N2489</f>
        <v>2</v>
      </c>
      <c r="P2489" s="19">
        <f>O2489/C2489</f>
        <v>1</v>
      </c>
    </row>
    <row r="2490" spans="1:16" ht="9.75" customHeight="1">
      <c r="A2490" s="14"/>
      <c r="B2490" s="14" t="s">
        <v>43</v>
      </c>
      <c r="C2490" s="14"/>
      <c r="D2490" s="17"/>
      <c r="E2490" s="1"/>
      <c r="F2490" s="1"/>
      <c r="G2490" s="1"/>
      <c r="H2490" s="1"/>
      <c r="I2490" s="1"/>
      <c r="J2490" s="1"/>
      <c r="K2490" s="1"/>
      <c r="L2490" s="1"/>
      <c r="M2490" s="18"/>
      <c r="N2490" s="17"/>
      <c r="O2490" s="1"/>
      <c r="P2490" s="19"/>
    </row>
    <row r="2491" spans="1:16" ht="9.75" customHeight="1">
      <c r="A2491" s="14"/>
      <c r="B2491" s="14" t="s">
        <v>44</v>
      </c>
      <c r="C2491" s="14">
        <v>4</v>
      </c>
      <c r="D2491" s="31">
        <v>4</v>
      </c>
      <c r="E2491" s="32">
        <v>4</v>
      </c>
      <c r="F2491" s="32">
        <v>2</v>
      </c>
      <c r="G2491" s="32">
        <v>2</v>
      </c>
      <c r="H2491" s="32">
        <v>1</v>
      </c>
      <c r="I2491" s="32">
        <v>2</v>
      </c>
      <c r="J2491" s="32">
        <v>3</v>
      </c>
      <c r="K2491" s="32">
        <v>2</v>
      </c>
      <c r="L2491" s="32">
        <v>4</v>
      </c>
      <c r="M2491" s="33">
        <v>4</v>
      </c>
      <c r="N2491" s="17">
        <f t="shared" ref="N2491:N2492" si="532">MIN(D2491:M2491)</f>
        <v>1</v>
      </c>
      <c r="O2491" s="1">
        <f t="shared" ref="O2491:O2492" si="533">C2491-N2491</f>
        <v>3</v>
      </c>
      <c r="P2491" s="19">
        <f t="shared" ref="P2491:P2492" si="534">O2491/C2491</f>
        <v>0.75</v>
      </c>
    </row>
    <row r="2492" spans="1:16" ht="9.75" customHeight="1">
      <c r="A2492" s="20"/>
      <c r="B2492" s="21" t="s">
        <v>45</v>
      </c>
      <c r="C2492" s="21">
        <f t="shared" ref="C2492:M2492" si="535">SUM(C2476:C2491)</f>
        <v>13</v>
      </c>
      <c r="D2492" s="22">
        <f t="shared" si="535"/>
        <v>11</v>
      </c>
      <c r="E2492" s="23">
        <f t="shared" si="535"/>
        <v>9</v>
      </c>
      <c r="F2492" s="23">
        <f t="shared" si="535"/>
        <v>8</v>
      </c>
      <c r="G2492" s="23">
        <f t="shared" si="535"/>
        <v>8</v>
      </c>
      <c r="H2492" s="23">
        <f t="shared" si="535"/>
        <v>7</v>
      </c>
      <c r="I2492" s="23">
        <f t="shared" si="535"/>
        <v>8</v>
      </c>
      <c r="J2492" s="23">
        <f t="shared" si="535"/>
        <v>7</v>
      </c>
      <c r="K2492" s="23">
        <f t="shared" si="535"/>
        <v>5</v>
      </c>
      <c r="L2492" s="23">
        <f t="shared" si="535"/>
        <v>7</v>
      </c>
      <c r="M2492" s="24">
        <f t="shared" si="535"/>
        <v>7</v>
      </c>
      <c r="N2492" s="22">
        <f t="shared" si="532"/>
        <v>5</v>
      </c>
      <c r="O2492" s="23">
        <f t="shared" si="533"/>
        <v>8</v>
      </c>
      <c r="P2492" s="25">
        <f t="shared" si="534"/>
        <v>0.61538461538461542</v>
      </c>
    </row>
    <row r="2493" spans="1:16" ht="9.75" customHeight="1">
      <c r="A2493" s="15" t="s">
        <v>266</v>
      </c>
      <c r="B2493" s="15" t="s">
        <v>29</v>
      </c>
      <c r="C2493" s="14"/>
      <c r="D2493" s="17"/>
      <c r="E2493" s="1"/>
      <c r="F2493" s="1"/>
      <c r="G2493" s="1"/>
      <c r="H2493" s="1"/>
      <c r="I2493" s="1"/>
      <c r="J2493" s="1"/>
      <c r="K2493" s="1"/>
      <c r="L2493" s="1"/>
      <c r="M2493" s="18"/>
      <c r="N2493" s="17"/>
      <c r="O2493" s="1"/>
      <c r="P2493" s="19"/>
    </row>
    <row r="2494" spans="1:16" ht="9.75" customHeight="1">
      <c r="A2494" s="14"/>
      <c r="B2494" s="14" t="s">
        <v>31</v>
      </c>
      <c r="C2494" s="14"/>
      <c r="D2494" s="31"/>
      <c r="E2494" s="32"/>
      <c r="F2494" s="32"/>
      <c r="G2494" s="32"/>
      <c r="H2494" s="32"/>
      <c r="I2494" s="32"/>
      <c r="J2494" s="32"/>
      <c r="K2494" s="32"/>
      <c r="L2494" s="32"/>
      <c r="M2494" s="33"/>
      <c r="N2494" s="17"/>
      <c r="O2494" s="1"/>
      <c r="P2494" s="19"/>
    </row>
    <row r="2495" spans="1:16" ht="9.75" customHeight="1">
      <c r="A2495" s="14"/>
      <c r="B2495" s="14" t="s">
        <v>34</v>
      </c>
      <c r="C2495" s="14"/>
      <c r="D2495" s="17"/>
      <c r="E2495" s="1"/>
      <c r="F2495" s="1"/>
      <c r="G2495" s="1"/>
      <c r="H2495" s="1"/>
      <c r="I2495" s="1"/>
      <c r="J2495" s="1"/>
      <c r="K2495" s="1"/>
      <c r="L2495" s="1"/>
      <c r="M2495" s="18"/>
      <c r="N2495" s="17"/>
      <c r="O2495" s="1"/>
      <c r="P2495" s="19"/>
    </row>
    <row r="2496" spans="1:16" ht="9.75" customHeight="1">
      <c r="A2496" s="14"/>
      <c r="B2496" s="14" t="s">
        <v>58</v>
      </c>
      <c r="C2496" s="14"/>
      <c r="D2496" s="17"/>
      <c r="E2496" s="1"/>
      <c r="F2496" s="1"/>
      <c r="G2496" s="1"/>
      <c r="H2496" s="1"/>
      <c r="I2496" s="1"/>
      <c r="J2496" s="1"/>
      <c r="K2496" s="1"/>
      <c r="L2496" s="1"/>
      <c r="M2496" s="18"/>
      <c r="N2496" s="17"/>
      <c r="O2496" s="1"/>
      <c r="P2496" s="19"/>
    </row>
    <row r="2497" spans="1:16" ht="9.75" customHeight="1">
      <c r="A2497" s="14"/>
      <c r="B2497" s="14" t="s">
        <v>58</v>
      </c>
      <c r="C2497" s="14"/>
      <c r="D2497" s="17"/>
      <c r="E2497" s="1"/>
      <c r="F2497" s="1"/>
      <c r="G2497" s="1"/>
      <c r="H2497" s="1"/>
      <c r="I2497" s="1"/>
      <c r="J2497" s="1"/>
      <c r="K2497" s="1"/>
      <c r="L2497" s="1"/>
      <c r="M2497" s="18"/>
      <c r="N2497" s="17"/>
      <c r="O2497" s="1"/>
      <c r="P2497" s="19"/>
    </row>
    <row r="2498" spans="1:16" ht="9.75" customHeight="1">
      <c r="A2498" s="14"/>
      <c r="B2498" s="14" t="s">
        <v>39</v>
      </c>
      <c r="C2498" s="14"/>
      <c r="D2498" s="17"/>
      <c r="E2498" s="1"/>
      <c r="F2498" s="1"/>
      <c r="G2498" s="1"/>
      <c r="H2498" s="1"/>
      <c r="I2498" s="1"/>
      <c r="J2498" s="1"/>
      <c r="K2498" s="1"/>
      <c r="L2498" s="1"/>
      <c r="M2498" s="18"/>
      <c r="N2498" s="17"/>
      <c r="O2498" s="1"/>
      <c r="P2498" s="19"/>
    </row>
    <row r="2499" spans="1:16" ht="9.75" customHeight="1">
      <c r="A2499" s="14"/>
      <c r="B2499" s="14" t="s">
        <v>558</v>
      </c>
      <c r="C2499" s="14">
        <v>1</v>
      </c>
      <c r="D2499" s="31">
        <v>1</v>
      </c>
      <c r="E2499" s="32">
        <v>0</v>
      </c>
      <c r="F2499" s="32">
        <v>0</v>
      </c>
      <c r="G2499" s="32">
        <v>0</v>
      </c>
      <c r="H2499" s="32">
        <v>0</v>
      </c>
      <c r="I2499" s="32">
        <v>0</v>
      </c>
      <c r="J2499" s="32">
        <v>0</v>
      </c>
      <c r="K2499" s="32">
        <v>0</v>
      </c>
      <c r="L2499" s="32">
        <v>1</v>
      </c>
      <c r="M2499" s="33">
        <v>1</v>
      </c>
      <c r="N2499" s="17">
        <f t="shared" ref="N2499:N2500" si="536">MIN(D2499:M2499)</f>
        <v>0</v>
      </c>
      <c r="O2499" s="1">
        <f t="shared" ref="O2499:O2500" si="537">C2499-N2499</f>
        <v>1</v>
      </c>
      <c r="P2499" s="19">
        <f t="shared" ref="P2499:P2500" si="538">O2499/C2499</f>
        <v>1</v>
      </c>
    </row>
    <row r="2500" spans="1:16" ht="9.75" customHeight="1">
      <c r="A2500" s="14"/>
      <c r="B2500" s="14" t="s">
        <v>600</v>
      </c>
      <c r="C2500" s="14">
        <v>1</v>
      </c>
      <c r="D2500" s="31">
        <v>0</v>
      </c>
      <c r="E2500" s="32">
        <v>0</v>
      </c>
      <c r="F2500" s="32">
        <v>0</v>
      </c>
      <c r="G2500" s="32">
        <v>0</v>
      </c>
      <c r="H2500" s="32">
        <v>0</v>
      </c>
      <c r="I2500" s="32">
        <v>1</v>
      </c>
      <c r="J2500" s="32">
        <v>0</v>
      </c>
      <c r="K2500" s="32">
        <v>0</v>
      </c>
      <c r="L2500" s="32">
        <v>0</v>
      </c>
      <c r="M2500" s="33">
        <v>0</v>
      </c>
      <c r="N2500" s="17">
        <f t="shared" si="536"/>
        <v>0</v>
      </c>
      <c r="O2500" s="1">
        <f t="shared" si="537"/>
        <v>1</v>
      </c>
      <c r="P2500" s="19">
        <f t="shared" si="538"/>
        <v>1</v>
      </c>
    </row>
    <row r="2501" spans="1:16" ht="9.75" customHeight="1">
      <c r="A2501" s="14"/>
      <c r="B2501" s="14" t="s">
        <v>61</v>
      </c>
      <c r="C2501" s="14"/>
      <c r="D2501" s="17"/>
      <c r="E2501" s="1"/>
      <c r="F2501" s="1"/>
      <c r="G2501" s="1"/>
      <c r="H2501" s="1"/>
      <c r="I2501" s="1"/>
      <c r="J2501" s="1"/>
      <c r="K2501" s="1"/>
      <c r="L2501" s="1"/>
      <c r="M2501" s="18"/>
      <c r="N2501" s="17"/>
      <c r="O2501" s="1"/>
      <c r="P2501" s="19"/>
    </row>
    <row r="2502" spans="1:16" ht="9.75" customHeight="1">
      <c r="A2502" s="14"/>
      <c r="B2502" s="14" t="s">
        <v>61</v>
      </c>
      <c r="C2502" s="14"/>
      <c r="D2502" s="17"/>
      <c r="E2502" s="1"/>
      <c r="F2502" s="1"/>
      <c r="G2502" s="1"/>
      <c r="H2502" s="1"/>
      <c r="I2502" s="1"/>
      <c r="J2502" s="1"/>
      <c r="K2502" s="1"/>
      <c r="L2502" s="1"/>
      <c r="M2502" s="18"/>
      <c r="N2502" s="17"/>
      <c r="O2502" s="1"/>
      <c r="P2502" s="19"/>
    </row>
    <row r="2503" spans="1:16" ht="9.75" customHeight="1">
      <c r="A2503" s="14"/>
      <c r="B2503" s="14" t="s">
        <v>61</v>
      </c>
      <c r="C2503" s="14"/>
      <c r="D2503" s="17"/>
      <c r="E2503" s="1"/>
      <c r="F2503" s="1"/>
      <c r="G2503" s="1"/>
      <c r="H2503" s="1"/>
      <c r="I2503" s="1"/>
      <c r="J2503" s="1"/>
      <c r="K2503" s="1"/>
      <c r="L2503" s="1"/>
      <c r="M2503" s="18"/>
      <c r="N2503" s="17"/>
      <c r="O2503" s="1"/>
      <c r="P2503" s="19"/>
    </row>
    <row r="2504" spans="1:16" ht="9.75" customHeight="1">
      <c r="A2504" s="14"/>
      <c r="B2504" s="14" t="s">
        <v>61</v>
      </c>
      <c r="C2504" s="14"/>
      <c r="D2504" s="17"/>
      <c r="E2504" s="1"/>
      <c r="F2504" s="1"/>
      <c r="G2504" s="1"/>
      <c r="H2504" s="1"/>
      <c r="I2504" s="1"/>
      <c r="J2504" s="1"/>
      <c r="K2504" s="1"/>
      <c r="L2504" s="1"/>
      <c r="M2504" s="18"/>
      <c r="N2504" s="17"/>
      <c r="O2504" s="1"/>
      <c r="P2504" s="19"/>
    </row>
    <row r="2505" spans="1:16" ht="9.75" customHeight="1">
      <c r="A2505" s="14"/>
      <c r="B2505" s="14" t="s">
        <v>41</v>
      </c>
      <c r="C2505" s="14">
        <v>2</v>
      </c>
      <c r="D2505" s="31">
        <v>0</v>
      </c>
      <c r="E2505" s="32">
        <v>0</v>
      </c>
      <c r="F2505" s="32">
        <v>0</v>
      </c>
      <c r="G2505" s="32">
        <v>0</v>
      </c>
      <c r="H2505" s="32">
        <v>0</v>
      </c>
      <c r="I2505" s="32">
        <v>0</v>
      </c>
      <c r="J2505" s="32">
        <v>0</v>
      </c>
      <c r="K2505" s="32">
        <v>0</v>
      </c>
      <c r="L2505" s="32">
        <v>1</v>
      </c>
      <c r="M2505" s="33">
        <v>0</v>
      </c>
      <c r="N2505" s="17">
        <f t="shared" ref="N2505:N2507" si="539">MIN(D2505:M2505)</f>
        <v>0</v>
      </c>
      <c r="O2505" s="1">
        <f t="shared" ref="O2505:O2507" si="540">C2505-N2505</f>
        <v>2</v>
      </c>
      <c r="P2505" s="19">
        <f t="shared" ref="P2505:P2507" si="541">O2505/C2505</f>
        <v>1</v>
      </c>
    </row>
    <row r="2506" spans="1:16" ht="9.75" customHeight="1">
      <c r="A2506" s="14"/>
      <c r="B2506" s="14" t="s">
        <v>42</v>
      </c>
      <c r="C2506" s="14">
        <v>4</v>
      </c>
      <c r="D2506" s="31">
        <v>2</v>
      </c>
      <c r="E2506" s="32">
        <v>0</v>
      </c>
      <c r="F2506" s="32">
        <v>0</v>
      </c>
      <c r="G2506" s="32">
        <v>0</v>
      </c>
      <c r="H2506" s="32">
        <v>0</v>
      </c>
      <c r="I2506" s="32">
        <v>0</v>
      </c>
      <c r="J2506" s="32">
        <v>0</v>
      </c>
      <c r="K2506" s="32">
        <v>0</v>
      </c>
      <c r="L2506" s="32">
        <v>0</v>
      </c>
      <c r="M2506" s="33">
        <v>0</v>
      </c>
      <c r="N2506" s="17">
        <f t="shared" si="539"/>
        <v>0</v>
      </c>
      <c r="O2506" s="1">
        <f t="shared" si="540"/>
        <v>4</v>
      </c>
      <c r="P2506" s="19">
        <f t="shared" si="541"/>
        <v>1</v>
      </c>
    </row>
    <row r="2507" spans="1:16" ht="9.75" customHeight="1">
      <c r="A2507" s="14"/>
      <c r="B2507" s="14" t="s">
        <v>43</v>
      </c>
      <c r="C2507" s="30">
        <v>5</v>
      </c>
      <c r="D2507" s="31">
        <v>2</v>
      </c>
      <c r="E2507" s="32">
        <v>0</v>
      </c>
      <c r="F2507" s="32">
        <v>1</v>
      </c>
      <c r="G2507" s="32">
        <v>1</v>
      </c>
      <c r="H2507" s="32">
        <v>0</v>
      </c>
      <c r="I2507" s="32">
        <v>0</v>
      </c>
      <c r="J2507" s="32">
        <v>0</v>
      </c>
      <c r="K2507" s="32">
        <v>2</v>
      </c>
      <c r="L2507" s="32">
        <v>2</v>
      </c>
      <c r="M2507" s="33">
        <v>3</v>
      </c>
      <c r="N2507" s="17">
        <f t="shared" si="539"/>
        <v>0</v>
      </c>
      <c r="O2507" s="1">
        <f t="shared" si="540"/>
        <v>5</v>
      </c>
      <c r="P2507" s="19">
        <f t="shared" si="541"/>
        <v>1</v>
      </c>
    </row>
    <row r="2508" spans="1:16" ht="9.75" customHeight="1">
      <c r="A2508" s="14"/>
      <c r="B2508" s="14" t="s">
        <v>44</v>
      </c>
      <c r="C2508" s="14"/>
      <c r="D2508" s="17"/>
      <c r="E2508" s="1"/>
      <c r="F2508" s="1"/>
      <c r="G2508" s="1"/>
      <c r="H2508" s="1"/>
      <c r="I2508" s="1"/>
      <c r="J2508" s="1"/>
      <c r="K2508" s="1"/>
      <c r="L2508" s="1"/>
      <c r="M2508" s="18"/>
      <c r="N2508" s="17"/>
      <c r="O2508" s="1"/>
      <c r="P2508" s="19"/>
    </row>
    <row r="2509" spans="1:16" ht="9.75" customHeight="1">
      <c r="A2509" s="20"/>
      <c r="B2509" s="21" t="s">
        <v>45</v>
      </c>
      <c r="C2509" s="21">
        <f t="shared" ref="C2509:M2509" si="542">SUM(C2493:C2508)</f>
        <v>13</v>
      </c>
      <c r="D2509" s="22">
        <f t="shared" si="542"/>
        <v>5</v>
      </c>
      <c r="E2509" s="23">
        <f t="shared" si="542"/>
        <v>0</v>
      </c>
      <c r="F2509" s="23">
        <f t="shared" si="542"/>
        <v>1</v>
      </c>
      <c r="G2509" s="23">
        <f t="shared" si="542"/>
        <v>1</v>
      </c>
      <c r="H2509" s="23">
        <f t="shared" si="542"/>
        <v>0</v>
      </c>
      <c r="I2509" s="23">
        <f t="shared" si="542"/>
        <v>1</v>
      </c>
      <c r="J2509" s="23">
        <f t="shared" si="542"/>
        <v>0</v>
      </c>
      <c r="K2509" s="23">
        <f t="shared" si="542"/>
        <v>2</v>
      </c>
      <c r="L2509" s="23">
        <f t="shared" si="542"/>
        <v>4</v>
      </c>
      <c r="M2509" s="24">
        <f t="shared" si="542"/>
        <v>4</v>
      </c>
      <c r="N2509" s="22">
        <f t="shared" ref="N2509:N2510" si="543">MIN(D2509:M2509)</f>
        <v>0</v>
      </c>
      <c r="O2509" s="23">
        <f t="shared" ref="O2509:O2510" si="544">C2509-N2509</f>
        <v>13</v>
      </c>
      <c r="P2509" s="25">
        <f t="shared" ref="P2509:P2510" si="545">O2509/C2509</f>
        <v>1</v>
      </c>
    </row>
    <row r="2510" spans="1:16" ht="9.75" customHeight="1">
      <c r="A2510" s="15" t="s">
        <v>275</v>
      </c>
      <c r="B2510" s="15" t="s">
        <v>29</v>
      </c>
      <c r="C2510" s="86">
        <v>40</v>
      </c>
      <c r="D2510" s="31">
        <v>2</v>
      </c>
      <c r="E2510" s="32">
        <v>0</v>
      </c>
      <c r="F2510" s="32">
        <v>0</v>
      </c>
      <c r="G2510" s="32">
        <v>1</v>
      </c>
      <c r="H2510" s="32">
        <v>1</v>
      </c>
      <c r="I2510" s="32">
        <v>0</v>
      </c>
      <c r="J2510" s="32">
        <v>0</v>
      </c>
      <c r="K2510" s="32">
        <v>0</v>
      </c>
      <c r="L2510" s="32">
        <v>0</v>
      </c>
      <c r="M2510" s="33">
        <v>2</v>
      </c>
      <c r="N2510" s="17">
        <f t="shared" si="543"/>
        <v>0</v>
      </c>
      <c r="O2510" s="1">
        <f t="shared" si="544"/>
        <v>40</v>
      </c>
      <c r="P2510" s="19">
        <f t="shared" si="545"/>
        <v>1</v>
      </c>
    </row>
    <row r="2511" spans="1:16" ht="9.75" customHeight="1">
      <c r="A2511" s="14"/>
      <c r="B2511" s="14" t="s">
        <v>31</v>
      </c>
      <c r="C2511" s="14"/>
      <c r="D2511" s="17"/>
      <c r="E2511" s="1"/>
      <c r="F2511" s="1"/>
      <c r="G2511" s="1"/>
      <c r="H2511" s="1"/>
      <c r="I2511" s="1"/>
      <c r="J2511" s="1"/>
      <c r="K2511" s="1"/>
      <c r="L2511" s="1"/>
      <c r="M2511" s="18"/>
      <c r="N2511" s="17"/>
      <c r="O2511" s="1"/>
      <c r="P2511" s="19"/>
    </row>
    <row r="2512" spans="1:16" ht="9.75" customHeight="1">
      <c r="A2512" s="14"/>
      <c r="B2512" s="14" t="s">
        <v>34</v>
      </c>
      <c r="C2512" s="14"/>
      <c r="D2512" s="17"/>
      <c r="E2512" s="1"/>
      <c r="F2512" s="1"/>
      <c r="G2512" s="1"/>
      <c r="H2512" s="1"/>
      <c r="I2512" s="1"/>
      <c r="J2512" s="1"/>
      <c r="K2512" s="1"/>
      <c r="L2512" s="1"/>
      <c r="M2512" s="18"/>
      <c r="N2512" s="17"/>
      <c r="O2512" s="1"/>
      <c r="P2512" s="19"/>
    </row>
    <row r="2513" spans="1:16" ht="9.75" customHeight="1">
      <c r="A2513" s="14"/>
      <c r="B2513" s="14" t="s">
        <v>58</v>
      </c>
      <c r="C2513" s="14"/>
      <c r="D2513" s="17"/>
      <c r="E2513" s="1"/>
      <c r="F2513" s="1"/>
      <c r="G2513" s="1"/>
      <c r="H2513" s="1"/>
      <c r="I2513" s="1"/>
      <c r="J2513" s="1"/>
      <c r="K2513" s="1"/>
      <c r="L2513" s="1"/>
      <c r="M2513" s="18"/>
      <c r="N2513" s="17"/>
      <c r="O2513" s="1"/>
      <c r="P2513" s="19"/>
    </row>
    <row r="2514" spans="1:16" ht="9.75" customHeight="1">
      <c r="A2514" s="14"/>
      <c r="B2514" s="14" t="s">
        <v>58</v>
      </c>
      <c r="C2514" s="14"/>
      <c r="D2514" s="17"/>
      <c r="E2514" s="32"/>
      <c r="F2514" s="1"/>
      <c r="G2514" s="1"/>
      <c r="H2514" s="1"/>
      <c r="I2514" s="1"/>
      <c r="J2514" s="1"/>
      <c r="K2514" s="1"/>
      <c r="L2514" s="1"/>
      <c r="M2514" s="18"/>
      <c r="N2514" s="17"/>
      <c r="O2514" s="1"/>
      <c r="P2514" s="19"/>
    </row>
    <row r="2515" spans="1:16" ht="9.75" customHeight="1">
      <c r="A2515" s="14"/>
      <c r="B2515" s="14" t="s">
        <v>39</v>
      </c>
      <c r="C2515" s="30">
        <v>32</v>
      </c>
      <c r="D2515" s="31">
        <v>22</v>
      </c>
      <c r="E2515" s="32">
        <v>19</v>
      </c>
      <c r="F2515" s="32">
        <v>14</v>
      </c>
      <c r="G2515" s="32">
        <v>12</v>
      </c>
      <c r="H2515" s="32">
        <v>13</v>
      </c>
      <c r="I2515" s="32">
        <v>12</v>
      </c>
      <c r="J2515" s="32">
        <v>12</v>
      </c>
      <c r="K2515" s="32">
        <v>12</v>
      </c>
      <c r="L2515" s="32">
        <v>14</v>
      </c>
      <c r="M2515" s="33">
        <v>17</v>
      </c>
      <c r="N2515" s="17">
        <f t="shared" ref="N2515:N2518" si="546">MIN(D2515:M2515)</f>
        <v>12</v>
      </c>
      <c r="O2515" s="1">
        <f t="shared" ref="O2515:O2518" si="547">C2515-N2515</f>
        <v>20</v>
      </c>
      <c r="P2515" s="19">
        <f t="shared" ref="P2515:P2518" si="548">O2515/C2515</f>
        <v>0.625</v>
      </c>
    </row>
    <row r="2516" spans="1:16" ht="9.75" customHeight="1">
      <c r="A2516" s="14"/>
      <c r="B2516" s="14" t="s">
        <v>601</v>
      </c>
      <c r="C2516" s="14">
        <v>10</v>
      </c>
      <c r="D2516" s="31">
        <v>0</v>
      </c>
      <c r="E2516" s="32">
        <v>0</v>
      </c>
      <c r="F2516" s="32">
        <v>0</v>
      </c>
      <c r="G2516" s="32">
        <v>0</v>
      </c>
      <c r="H2516" s="32">
        <v>3</v>
      </c>
      <c r="I2516" s="32">
        <v>3</v>
      </c>
      <c r="J2516" s="32">
        <v>2</v>
      </c>
      <c r="K2516" s="32">
        <v>6</v>
      </c>
      <c r="L2516" s="32">
        <v>7</v>
      </c>
      <c r="M2516" s="33">
        <v>7</v>
      </c>
      <c r="N2516" s="17">
        <f t="shared" si="546"/>
        <v>0</v>
      </c>
      <c r="O2516" s="1">
        <f t="shared" si="547"/>
        <v>10</v>
      </c>
      <c r="P2516" s="19">
        <f t="shared" si="548"/>
        <v>1</v>
      </c>
    </row>
    <row r="2517" spans="1:16" ht="9.75" customHeight="1">
      <c r="A2517" s="14"/>
      <c r="B2517" s="30" t="s">
        <v>602</v>
      </c>
      <c r="C2517" s="14">
        <v>2</v>
      </c>
      <c r="D2517" s="31">
        <v>0</v>
      </c>
      <c r="E2517" s="32">
        <v>1</v>
      </c>
      <c r="F2517" s="32">
        <v>0</v>
      </c>
      <c r="G2517" s="32">
        <v>0</v>
      </c>
      <c r="H2517" s="32">
        <v>0</v>
      </c>
      <c r="I2517" s="32">
        <v>0</v>
      </c>
      <c r="J2517" s="32">
        <v>0</v>
      </c>
      <c r="K2517" s="32">
        <v>0</v>
      </c>
      <c r="L2517" s="32">
        <v>0</v>
      </c>
      <c r="M2517" s="33">
        <v>0</v>
      </c>
      <c r="N2517" s="17">
        <f t="shared" si="546"/>
        <v>0</v>
      </c>
      <c r="O2517" s="1">
        <f t="shared" si="547"/>
        <v>2</v>
      </c>
      <c r="P2517" s="19">
        <f t="shared" si="548"/>
        <v>1</v>
      </c>
    </row>
    <row r="2518" spans="1:16" ht="9.75" customHeight="1">
      <c r="A2518" s="14"/>
      <c r="B2518" s="14" t="s">
        <v>598</v>
      </c>
      <c r="C2518" s="14">
        <v>6</v>
      </c>
      <c r="D2518" s="31">
        <v>3</v>
      </c>
      <c r="E2518" s="32">
        <v>1</v>
      </c>
      <c r="F2518" s="32">
        <v>1</v>
      </c>
      <c r="G2518" s="32">
        <v>0</v>
      </c>
      <c r="H2518" s="32">
        <v>0</v>
      </c>
      <c r="I2518" s="32">
        <v>0</v>
      </c>
      <c r="J2518" s="32">
        <v>0</v>
      </c>
      <c r="K2518" s="32">
        <v>1</v>
      </c>
      <c r="L2518" s="32">
        <v>3</v>
      </c>
      <c r="M2518" s="33">
        <v>4</v>
      </c>
      <c r="N2518" s="17">
        <f t="shared" si="546"/>
        <v>0</v>
      </c>
      <c r="O2518" s="1">
        <f t="shared" si="547"/>
        <v>6</v>
      </c>
      <c r="P2518" s="19">
        <f t="shared" si="548"/>
        <v>1</v>
      </c>
    </row>
    <row r="2519" spans="1:16" ht="9.75" customHeight="1">
      <c r="A2519" s="14"/>
      <c r="B2519" s="14" t="s">
        <v>61</v>
      </c>
      <c r="C2519" s="14"/>
      <c r="D2519" s="17"/>
      <c r="E2519" s="1"/>
      <c r="F2519" s="1"/>
      <c r="G2519" s="1"/>
      <c r="H2519" s="1"/>
      <c r="I2519" s="1"/>
      <c r="J2519" s="1"/>
      <c r="K2519" s="1"/>
      <c r="L2519" s="1"/>
      <c r="M2519" s="18"/>
      <c r="N2519" s="17"/>
      <c r="O2519" s="1"/>
      <c r="P2519" s="19"/>
    </row>
    <row r="2520" spans="1:16" ht="9.75" customHeight="1">
      <c r="A2520" s="14"/>
      <c r="B2520" s="14" t="s">
        <v>61</v>
      </c>
      <c r="C2520" s="14"/>
      <c r="D2520" s="17"/>
      <c r="E2520" s="1"/>
      <c r="F2520" s="1"/>
      <c r="G2520" s="1"/>
      <c r="H2520" s="1"/>
      <c r="I2520" s="1"/>
      <c r="J2520" s="1"/>
      <c r="K2520" s="1"/>
      <c r="L2520" s="1"/>
      <c r="M2520" s="18"/>
      <c r="N2520" s="17"/>
      <c r="O2520" s="1"/>
      <c r="P2520" s="19"/>
    </row>
    <row r="2521" spans="1:16" ht="9.75" customHeight="1">
      <c r="A2521" s="14"/>
      <c r="B2521" s="14" t="s">
        <v>61</v>
      </c>
      <c r="C2521" s="14"/>
      <c r="D2521" s="17"/>
      <c r="E2521" s="1"/>
      <c r="F2521" s="1"/>
      <c r="G2521" s="1"/>
      <c r="H2521" s="1"/>
      <c r="I2521" s="1"/>
      <c r="J2521" s="1"/>
      <c r="K2521" s="1"/>
      <c r="L2521" s="1"/>
      <c r="M2521" s="18"/>
      <c r="N2521" s="17"/>
      <c r="O2521" s="1"/>
      <c r="P2521" s="19"/>
    </row>
    <row r="2522" spans="1:16" ht="9.75" customHeight="1">
      <c r="A2522" s="14"/>
      <c r="B2522" s="14" t="s">
        <v>41</v>
      </c>
      <c r="C2522" s="14">
        <v>9</v>
      </c>
      <c r="D2522" s="31">
        <v>1</v>
      </c>
      <c r="E2522" s="32">
        <v>0</v>
      </c>
      <c r="F2522" s="32">
        <v>0</v>
      </c>
      <c r="G2522" s="32">
        <v>0</v>
      </c>
      <c r="H2522" s="32">
        <v>0</v>
      </c>
      <c r="I2522" s="32">
        <v>0</v>
      </c>
      <c r="J2522" s="32">
        <v>0</v>
      </c>
      <c r="K2522" s="32">
        <v>3</v>
      </c>
      <c r="L2522" s="32">
        <v>4</v>
      </c>
      <c r="M2522" s="33">
        <v>4</v>
      </c>
      <c r="N2522" s="17">
        <f t="shared" ref="N2522:N2528" si="549">MIN(D2522:M2522)</f>
        <v>0</v>
      </c>
      <c r="O2522" s="1">
        <f t="shared" ref="O2522:O2528" si="550">C2522-N2522</f>
        <v>9</v>
      </c>
      <c r="P2522" s="19">
        <f t="shared" ref="P2522:P2528" si="551">O2522/C2522</f>
        <v>1</v>
      </c>
    </row>
    <row r="2523" spans="1:16" ht="9.75" customHeight="1">
      <c r="A2523" s="14"/>
      <c r="B2523" s="14" t="s">
        <v>42</v>
      </c>
      <c r="C2523" s="14">
        <v>2</v>
      </c>
      <c r="D2523" s="31">
        <v>0</v>
      </c>
      <c r="E2523" s="32">
        <v>0</v>
      </c>
      <c r="F2523" s="32">
        <v>0</v>
      </c>
      <c r="G2523" s="32">
        <v>0</v>
      </c>
      <c r="H2523" s="32">
        <v>0</v>
      </c>
      <c r="I2523" s="32">
        <v>0</v>
      </c>
      <c r="J2523" s="32">
        <v>0</v>
      </c>
      <c r="K2523" s="32">
        <v>1</v>
      </c>
      <c r="L2523" s="32">
        <v>1</v>
      </c>
      <c r="M2523" s="33">
        <v>0</v>
      </c>
      <c r="N2523" s="17">
        <f t="shared" si="549"/>
        <v>0</v>
      </c>
      <c r="O2523" s="1">
        <f t="shared" si="550"/>
        <v>2</v>
      </c>
      <c r="P2523" s="19">
        <f t="shared" si="551"/>
        <v>1</v>
      </c>
    </row>
    <row r="2524" spans="1:16" ht="9.75" customHeight="1">
      <c r="A2524" s="14"/>
      <c r="B2524" s="14" t="s">
        <v>43</v>
      </c>
      <c r="C2524" s="30">
        <v>3</v>
      </c>
      <c r="D2524" s="31">
        <v>0</v>
      </c>
      <c r="E2524" s="32">
        <v>0</v>
      </c>
      <c r="F2524" s="32">
        <v>0</v>
      </c>
      <c r="G2524" s="32">
        <v>0</v>
      </c>
      <c r="H2524" s="32">
        <v>0</v>
      </c>
      <c r="I2524" s="32">
        <v>2</v>
      </c>
      <c r="J2524" s="32">
        <v>1</v>
      </c>
      <c r="K2524" s="32">
        <v>0</v>
      </c>
      <c r="L2524" s="32">
        <v>1</v>
      </c>
      <c r="M2524" s="33">
        <v>1</v>
      </c>
      <c r="N2524" s="17">
        <f t="shared" si="549"/>
        <v>0</v>
      </c>
      <c r="O2524" s="1">
        <f t="shared" si="550"/>
        <v>3</v>
      </c>
      <c r="P2524" s="19">
        <f t="shared" si="551"/>
        <v>1</v>
      </c>
    </row>
    <row r="2525" spans="1:16" ht="9.75" customHeight="1">
      <c r="A2525" s="14"/>
      <c r="B2525" s="14" t="s">
        <v>44</v>
      </c>
      <c r="C2525" s="14">
        <v>6</v>
      </c>
      <c r="D2525" s="31">
        <v>0</v>
      </c>
      <c r="E2525" s="32">
        <v>0</v>
      </c>
      <c r="F2525" s="32">
        <v>0</v>
      </c>
      <c r="G2525" s="32">
        <v>0</v>
      </c>
      <c r="H2525" s="32">
        <v>0</v>
      </c>
      <c r="I2525" s="32">
        <v>0</v>
      </c>
      <c r="J2525" s="32">
        <v>0</v>
      </c>
      <c r="K2525" s="32">
        <v>0</v>
      </c>
      <c r="L2525" s="32">
        <v>0</v>
      </c>
      <c r="M2525" s="33">
        <v>0</v>
      </c>
      <c r="N2525" s="17">
        <f t="shared" si="549"/>
        <v>0</v>
      </c>
      <c r="O2525" s="1">
        <f t="shared" si="550"/>
        <v>6</v>
      </c>
      <c r="P2525" s="19">
        <f t="shared" si="551"/>
        <v>1</v>
      </c>
    </row>
    <row r="2526" spans="1:16" ht="9.75" customHeight="1">
      <c r="A2526" s="20"/>
      <c r="B2526" s="21" t="s">
        <v>45</v>
      </c>
      <c r="C2526" s="21">
        <f>SUM(C2510:C2525)</f>
        <v>110</v>
      </c>
      <c r="D2526" s="22">
        <f t="shared" ref="D2526:M2526" si="552">SUM(D2510:D2525)</f>
        <v>28</v>
      </c>
      <c r="E2526" s="23">
        <f t="shared" si="552"/>
        <v>21</v>
      </c>
      <c r="F2526" s="23">
        <f t="shared" si="552"/>
        <v>15</v>
      </c>
      <c r="G2526" s="23">
        <f t="shared" si="552"/>
        <v>13</v>
      </c>
      <c r="H2526" s="23">
        <f t="shared" si="552"/>
        <v>17</v>
      </c>
      <c r="I2526" s="23">
        <f t="shared" si="552"/>
        <v>17</v>
      </c>
      <c r="J2526" s="23">
        <f t="shared" si="552"/>
        <v>15</v>
      </c>
      <c r="K2526" s="23">
        <f t="shared" si="552"/>
        <v>23</v>
      </c>
      <c r="L2526" s="23">
        <f t="shared" si="552"/>
        <v>30</v>
      </c>
      <c r="M2526" s="24">
        <f t="shared" si="552"/>
        <v>35</v>
      </c>
      <c r="N2526" s="22">
        <f t="shared" si="549"/>
        <v>13</v>
      </c>
      <c r="O2526" s="23">
        <f t="shared" si="550"/>
        <v>97</v>
      </c>
      <c r="P2526" s="25">
        <f t="shared" si="551"/>
        <v>0.88181818181818183</v>
      </c>
    </row>
    <row r="2527" spans="1:16" ht="9.75" customHeight="1">
      <c r="A2527" s="15" t="s">
        <v>286</v>
      </c>
      <c r="B2527" s="15" t="s">
        <v>29</v>
      </c>
      <c r="C2527" s="15">
        <v>74</v>
      </c>
      <c r="D2527" s="69">
        <v>48</v>
      </c>
      <c r="E2527" s="70">
        <v>39</v>
      </c>
      <c r="F2527" s="70">
        <v>22</v>
      </c>
      <c r="G2527" s="70">
        <v>14</v>
      </c>
      <c r="H2527" s="70">
        <v>21</v>
      </c>
      <c r="I2527" s="70">
        <v>19</v>
      </c>
      <c r="J2527" s="70">
        <v>23</v>
      </c>
      <c r="K2527" s="70">
        <v>24</v>
      </c>
      <c r="L2527" s="70">
        <v>29</v>
      </c>
      <c r="M2527" s="71">
        <v>35</v>
      </c>
      <c r="N2527" s="17">
        <f t="shared" si="549"/>
        <v>14</v>
      </c>
      <c r="O2527" s="1">
        <f t="shared" si="550"/>
        <v>60</v>
      </c>
      <c r="P2527" s="19">
        <f t="shared" si="551"/>
        <v>0.81081081081081086</v>
      </c>
    </row>
    <row r="2528" spans="1:16" ht="9.75" customHeight="1">
      <c r="A2528" s="14"/>
      <c r="B2528" s="14" t="s">
        <v>31</v>
      </c>
      <c r="C2528" s="14">
        <v>111</v>
      </c>
      <c r="D2528" s="31">
        <v>0</v>
      </c>
      <c r="E2528" s="32">
        <v>0</v>
      </c>
      <c r="F2528" s="32">
        <v>0</v>
      </c>
      <c r="G2528" s="32">
        <v>0</v>
      </c>
      <c r="H2528" s="32">
        <v>0</v>
      </c>
      <c r="I2528" s="32">
        <v>0</v>
      </c>
      <c r="J2528" s="32">
        <v>0</v>
      </c>
      <c r="K2528" s="32">
        <v>2</v>
      </c>
      <c r="L2528" s="32">
        <v>10</v>
      </c>
      <c r="M2528" s="33">
        <v>19</v>
      </c>
      <c r="N2528" s="17">
        <f t="shared" si="549"/>
        <v>0</v>
      </c>
      <c r="O2528" s="1">
        <f t="shared" si="550"/>
        <v>111</v>
      </c>
      <c r="P2528" s="19">
        <f t="shared" si="551"/>
        <v>1</v>
      </c>
    </row>
    <row r="2529" spans="1:16" ht="9.75" customHeight="1">
      <c r="A2529" s="14"/>
      <c r="B2529" s="14" t="s">
        <v>34</v>
      </c>
      <c r="C2529" s="14"/>
      <c r="D2529" s="17"/>
      <c r="E2529" s="1"/>
      <c r="F2529" s="1"/>
      <c r="G2529" s="1"/>
      <c r="H2529" s="1"/>
      <c r="I2529" s="1"/>
      <c r="J2529" s="1"/>
      <c r="K2529" s="1"/>
      <c r="L2529" s="1"/>
      <c r="M2529" s="18"/>
      <c r="N2529" s="17"/>
      <c r="O2529" s="1"/>
      <c r="P2529" s="19"/>
    </row>
    <row r="2530" spans="1:16" ht="9.75" customHeight="1">
      <c r="A2530" s="14"/>
      <c r="B2530" s="14" t="s">
        <v>136</v>
      </c>
      <c r="C2530" s="14">
        <v>50</v>
      </c>
      <c r="D2530" s="31">
        <v>36</v>
      </c>
      <c r="E2530" s="32">
        <v>30</v>
      </c>
      <c r="F2530" s="32">
        <v>20</v>
      </c>
      <c r="G2530" s="32">
        <v>4</v>
      </c>
      <c r="H2530" s="32">
        <v>22</v>
      </c>
      <c r="I2530" s="32">
        <v>27</v>
      </c>
      <c r="J2530" s="32">
        <v>20</v>
      </c>
      <c r="K2530" s="32">
        <v>19</v>
      </c>
      <c r="L2530" s="32">
        <v>17</v>
      </c>
      <c r="M2530" s="33">
        <v>20</v>
      </c>
      <c r="N2530" s="17">
        <f>MIN(D2530:M2530)</f>
        <v>4</v>
      </c>
      <c r="O2530" s="1">
        <f>C2530-N2530</f>
        <v>46</v>
      </c>
      <c r="P2530" s="19">
        <f>O2530/C2530</f>
        <v>0.92</v>
      </c>
    </row>
    <row r="2531" spans="1:16" ht="9.75" customHeight="1">
      <c r="A2531" s="14"/>
      <c r="B2531" s="14" t="s">
        <v>58</v>
      </c>
      <c r="C2531" s="14"/>
      <c r="D2531" s="17"/>
      <c r="E2531" s="1"/>
      <c r="F2531" s="1"/>
      <c r="G2531" s="1"/>
      <c r="H2531" s="1"/>
      <c r="I2531" s="1"/>
      <c r="J2531" s="1"/>
      <c r="K2531" s="1"/>
      <c r="L2531" s="1"/>
      <c r="M2531" s="18"/>
      <c r="N2531" s="17"/>
      <c r="O2531" s="1"/>
      <c r="P2531" s="19"/>
    </row>
    <row r="2532" spans="1:16" ht="9.75" customHeight="1">
      <c r="A2532" s="14"/>
      <c r="B2532" s="14" t="s">
        <v>39</v>
      </c>
      <c r="C2532" s="14">
        <v>1</v>
      </c>
      <c r="D2532" s="31">
        <v>0</v>
      </c>
      <c r="E2532" s="32">
        <v>0</v>
      </c>
      <c r="F2532" s="32">
        <v>0</v>
      </c>
      <c r="G2532" s="32">
        <v>0</v>
      </c>
      <c r="H2532" s="32">
        <v>0</v>
      </c>
      <c r="I2532" s="32">
        <v>0</v>
      </c>
      <c r="J2532" s="32">
        <v>0</v>
      </c>
      <c r="K2532" s="32">
        <v>0</v>
      </c>
      <c r="L2532" s="32">
        <v>0</v>
      </c>
      <c r="M2532" s="33">
        <v>0</v>
      </c>
      <c r="N2532" s="17">
        <f>MIN(D2532:M2532)</f>
        <v>0</v>
      </c>
      <c r="O2532" s="1">
        <f>C2532-N2532</f>
        <v>1</v>
      </c>
      <c r="P2532" s="19">
        <f>O2532/C2532</f>
        <v>1</v>
      </c>
    </row>
    <row r="2533" spans="1:16" ht="9.75" customHeight="1">
      <c r="A2533" s="14"/>
      <c r="B2533" s="14" t="s">
        <v>61</v>
      </c>
      <c r="C2533" s="14"/>
      <c r="D2533" s="17"/>
      <c r="E2533" s="1"/>
      <c r="F2533" s="1"/>
      <c r="G2533" s="1"/>
      <c r="H2533" s="1"/>
      <c r="I2533" s="1"/>
      <c r="J2533" s="1"/>
      <c r="K2533" s="1"/>
      <c r="L2533" s="1"/>
      <c r="M2533" s="18"/>
      <c r="N2533" s="17"/>
      <c r="O2533" s="1"/>
      <c r="P2533" s="19"/>
    </row>
    <row r="2534" spans="1:16" ht="9.75" customHeight="1">
      <c r="A2534" s="14"/>
      <c r="B2534" s="14" t="s">
        <v>61</v>
      </c>
      <c r="C2534" s="14"/>
      <c r="D2534" s="17"/>
      <c r="E2534" s="1"/>
      <c r="F2534" s="1"/>
      <c r="G2534" s="1"/>
      <c r="H2534" s="1"/>
      <c r="I2534" s="1"/>
      <c r="J2534" s="1"/>
      <c r="K2534" s="1"/>
      <c r="L2534" s="1"/>
      <c r="M2534" s="18"/>
      <c r="N2534" s="17"/>
      <c r="O2534" s="1"/>
      <c r="P2534" s="19"/>
    </row>
    <row r="2535" spans="1:16" ht="9.75" customHeight="1">
      <c r="A2535" s="14"/>
      <c r="B2535" s="14" t="s">
        <v>61</v>
      </c>
      <c r="C2535" s="14"/>
      <c r="D2535" s="17"/>
      <c r="E2535" s="1"/>
      <c r="F2535" s="1"/>
      <c r="G2535" s="1"/>
      <c r="H2535" s="1"/>
      <c r="I2535" s="1"/>
      <c r="J2535" s="1"/>
      <c r="K2535" s="1"/>
      <c r="L2535" s="1"/>
      <c r="M2535" s="18"/>
      <c r="N2535" s="17"/>
      <c r="O2535" s="1"/>
      <c r="P2535" s="19"/>
    </row>
    <row r="2536" spans="1:16" ht="9.75" customHeight="1">
      <c r="A2536" s="14"/>
      <c r="B2536" s="14" t="s">
        <v>61</v>
      </c>
      <c r="C2536" s="14"/>
      <c r="D2536" s="17"/>
      <c r="E2536" s="1"/>
      <c r="F2536" s="1"/>
      <c r="G2536" s="1"/>
      <c r="H2536" s="1"/>
      <c r="I2536" s="1"/>
      <c r="J2536" s="1"/>
      <c r="K2536" s="1"/>
      <c r="L2536" s="1"/>
      <c r="M2536" s="18"/>
      <c r="N2536" s="17"/>
      <c r="O2536" s="1"/>
      <c r="P2536" s="19"/>
    </row>
    <row r="2537" spans="1:16" ht="9.75" customHeight="1">
      <c r="A2537" s="14"/>
      <c r="B2537" s="14" t="s">
        <v>61</v>
      </c>
      <c r="C2537" s="14"/>
      <c r="D2537" s="17"/>
      <c r="E2537" s="1"/>
      <c r="F2537" s="1"/>
      <c r="G2537" s="1"/>
      <c r="H2537" s="1"/>
      <c r="I2537" s="1"/>
      <c r="J2537" s="1"/>
      <c r="K2537" s="1"/>
      <c r="L2537" s="1"/>
      <c r="M2537" s="18"/>
      <c r="N2537" s="17"/>
      <c r="O2537" s="1"/>
      <c r="P2537" s="19"/>
    </row>
    <row r="2538" spans="1:16" ht="9.75" customHeight="1">
      <c r="A2538" s="14"/>
      <c r="B2538" s="14" t="s">
        <v>61</v>
      </c>
      <c r="C2538" s="14"/>
      <c r="D2538" s="17"/>
      <c r="E2538" s="1"/>
      <c r="F2538" s="1"/>
      <c r="G2538" s="1"/>
      <c r="H2538" s="1"/>
      <c r="I2538" s="1"/>
      <c r="J2538" s="1"/>
      <c r="K2538" s="1"/>
      <c r="L2538" s="1"/>
      <c r="M2538" s="18"/>
      <c r="N2538" s="17"/>
      <c r="O2538" s="1"/>
      <c r="P2538" s="19"/>
    </row>
    <row r="2539" spans="1:16" ht="9.75" customHeight="1">
      <c r="A2539" s="14"/>
      <c r="B2539" s="14" t="s">
        <v>41</v>
      </c>
      <c r="C2539" s="14">
        <v>11</v>
      </c>
      <c r="D2539" s="31">
        <v>8</v>
      </c>
      <c r="E2539" s="32">
        <v>0</v>
      </c>
      <c r="F2539" s="32">
        <v>0</v>
      </c>
      <c r="G2539" s="32">
        <v>0</v>
      </c>
      <c r="H2539" s="32">
        <v>0</v>
      </c>
      <c r="I2539" s="32">
        <v>2</v>
      </c>
      <c r="J2539" s="32">
        <v>0</v>
      </c>
      <c r="K2539" s="32">
        <v>0</v>
      </c>
      <c r="L2539" s="32">
        <v>0</v>
      </c>
      <c r="M2539" s="33">
        <v>2</v>
      </c>
      <c r="N2539" s="17">
        <f t="shared" ref="N2539:N2540" si="553">MIN(D2539:M2539)</f>
        <v>0</v>
      </c>
      <c r="O2539" s="1">
        <f t="shared" ref="O2539:O2540" si="554">C2539-N2539</f>
        <v>11</v>
      </c>
      <c r="P2539" s="19">
        <f t="shared" ref="P2539:P2540" si="555">O2539/C2539</f>
        <v>1</v>
      </c>
    </row>
    <row r="2540" spans="1:16" ht="9.75" customHeight="1">
      <c r="A2540" s="14"/>
      <c r="B2540" s="14" t="s">
        <v>42</v>
      </c>
      <c r="C2540" s="14">
        <v>1</v>
      </c>
      <c r="D2540" s="31">
        <v>0</v>
      </c>
      <c r="E2540" s="32">
        <v>1</v>
      </c>
      <c r="F2540" s="32">
        <v>1</v>
      </c>
      <c r="G2540" s="32">
        <v>1</v>
      </c>
      <c r="H2540" s="32">
        <v>1</v>
      </c>
      <c r="I2540" s="32">
        <v>0</v>
      </c>
      <c r="J2540" s="32">
        <v>1</v>
      </c>
      <c r="K2540" s="32">
        <v>1</v>
      </c>
      <c r="L2540" s="32">
        <v>0</v>
      </c>
      <c r="M2540" s="33">
        <v>0</v>
      </c>
      <c r="N2540" s="17">
        <f t="shared" si="553"/>
        <v>0</v>
      </c>
      <c r="O2540" s="1">
        <f t="shared" si="554"/>
        <v>1</v>
      </c>
      <c r="P2540" s="19">
        <f t="shared" si="555"/>
        <v>1</v>
      </c>
    </row>
    <row r="2541" spans="1:16" ht="9.75" customHeight="1">
      <c r="A2541" s="14"/>
      <c r="B2541" s="14" t="s">
        <v>43</v>
      </c>
      <c r="C2541" s="14"/>
      <c r="D2541" s="17"/>
      <c r="E2541" s="1"/>
      <c r="F2541" s="1"/>
      <c r="G2541" s="1"/>
      <c r="H2541" s="1"/>
      <c r="I2541" s="1"/>
      <c r="J2541" s="1"/>
      <c r="K2541" s="1"/>
      <c r="L2541" s="1"/>
      <c r="M2541" s="18"/>
      <c r="N2541" s="17"/>
      <c r="O2541" s="1"/>
      <c r="P2541" s="19"/>
    </row>
    <row r="2542" spans="1:16" ht="9.75" customHeight="1">
      <c r="A2542" s="14"/>
      <c r="B2542" s="14" t="s">
        <v>44</v>
      </c>
      <c r="C2542" s="14">
        <v>4</v>
      </c>
      <c r="D2542" s="31">
        <v>4</v>
      </c>
      <c r="E2542" s="32">
        <v>3</v>
      </c>
      <c r="F2542" s="32">
        <v>2</v>
      </c>
      <c r="G2542" s="32">
        <v>0</v>
      </c>
      <c r="H2542" s="32">
        <v>2</v>
      </c>
      <c r="I2542" s="32">
        <v>3</v>
      </c>
      <c r="J2542" s="32">
        <v>1</v>
      </c>
      <c r="K2542" s="32">
        <v>0</v>
      </c>
      <c r="L2542" s="32">
        <v>1</v>
      </c>
      <c r="M2542" s="33">
        <v>3</v>
      </c>
      <c r="N2542" s="17">
        <f t="shared" ref="N2542:N2543" si="556">MIN(D2542:M2542)</f>
        <v>0</v>
      </c>
      <c r="O2542" s="1">
        <f t="shared" ref="O2542:O2543" si="557">C2542-N2542</f>
        <v>4</v>
      </c>
      <c r="P2542" s="19">
        <f t="shared" ref="P2542:P2543" si="558">O2542/C2542</f>
        <v>1</v>
      </c>
    </row>
    <row r="2543" spans="1:16" ht="9.75" customHeight="1">
      <c r="A2543" s="20"/>
      <c r="B2543" s="21" t="s">
        <v>45</v>
      </c>
      <c r="C2543" s="21">
        <f t="shared" ref="C2543:M2543" si="559">SUM(C2527:C2542)</f>
        <v>252</v>
      </c>
      <c r="D2543" s="22">
        <f t="shared" si="559"/>
        <v>96</v>
      </c>
      <c r="E2543" s="23">
        <f t="shared" si="559"/>
        <v>73</v>
      </c>
      <c r="F2543" s="23">
        <f t="shared" si="559"/>
        <v>45</v>
      </c>
      <c r="G2543" s="23">
        <f t="shared" si="559"/>
        <v>19</v>
      </c>
      <c r="H2543" s="23">
        <f t="shared" si="559"/>
        <v>46</v>
      </c>
      <c r="I2543" s="23">
        <f t="shared" si="559"/>
        <v>51</v>
      </c>
      <c r="J2543" s="23">
        <f t="shared" si="559"/>
        <v>45</v>
      </c>
      <c r="K2543" s="23">
        <f t="shared" si="559"/>
        <v>46</v>
      </c>
      <c r="L2543" s="23">
        <f t="shared" si="559"/>
        <v>57</v>
      </c>
      <c r="M2543" s="24">
        <f t="shared" si="559"/>
        <v>79</v>
      </c>
      <c r="N2543" s="22">
        <f t="shared" si="556"/>
        <v>19</v>
      </c>
      <c r="O2543" s="23">
        <f t="shared" si="557"/>
        <v>233</v>
      </c>
      <c r="P2543" s="25">
        <f t="shared" si="558"/>
        <v>0.92460317460317465</v>
      </c>
    </row>
    <row r="2544" spans="1:16" ht="9.75" customHeight="1">
      <c r="A2544" s="15" t="s">
        <v>296</v>
      </c>
      <c r="B2544" s="15" t="s">
        <v>29</v>
      </c>
      <c r="C2544" s="14"/>
      <c r="D2544" s="17"/>
      <c r="E2544" s="1"/>
      <c r="F2544" s="1"/>
      <c r="G2544" s="1"/>
      <c r="H2544" s="1"/>
      <c r="I2544" s="1"/>
      <c r="J2544" s="1"/>
      <c r="K2544" s="1"/>
      <c r="L2544" s="1"/>
      <c r="M2544" s="18"/>
      <c r="N2544" s="17"/>
      <c r="O2544" s="1"/>
      <c r="P2544" s="19"/>
    </row>
    <row r="2545" spans="1:16" ht="9.75" customHeight="1">
      <c r="A2545" s="14"/>
      <c r="B2545" s="14" t="s">
        <v>31</v>
      </c>
      <c r="C2545" s="14"/>
      <c r="D2545" s="17"/>
      <c r="E2545" s="1"/>
      <c r="F2545" s="1"/>
      <c r="G2545" s="1"/>
      <c r="H2545" s="1"/>
      <c r="I2545" s="1"/>
      <c r="J2545" s="1"/>
      <c r="K2545" s="1"/>
      <c r="L2545" s="1"/>
      <c r="M2545" s="18"/>
      <c r="N2545" s="17"/>
      <c r="O2545" s="1"/>
      <c r="P2545" s="19"/>
    </row>
    <row r="2546" spans="1:16" ht="9.75" customHeight="1">
      <c r="A2546" s="14"/>
      <c r="B2546" s="14" t="s">
        <v>34</v>
      </c>
      <c r="C2546" s="14"/>
      <c r="D2546" s="17"/>
      <c r="E2546" s="1"/>
      <c r="F2546" s="1"/>
      <c r="G2546" s="1"/>
      <c r="H2546" s="1"/>
      <c r="I2546" s="1"/>
      <c r="J2546" s="1"/>
      <c r="K2546" s="1"/>
      <c r="L2546" s="1"/>
      <c r="M2546" s="18"/>
      <c r="N2546" s="17"/>
      <c r="O2546" s="1"/>
      <c r="P2546" s="19"/>
    </row>
    <row r="2547" spans="1:16" ht="9.75" customHeight="1">
      <c r="A2547" s="14"/>
      <c r="B2547" s="14" t="s">
        <v>58</v>
      </c>
      <c r="C2547" s="14"/>
      <c r="D2547" s="17"/>
      <c r="E2547" s="1"/>
      <c r="F2547" s="1"/>
      <c r="G2547" s="1"/>
      <c r="H2547" s="1"/>
      <c r="I2547" s="1"/>
      <c r="J2547" s="1"/>
      <c r="K2547" s="1"/>
      <c r="L2547" s="1"/>
      <c r="M2547" s="18"/>
      <c r="N2547" s="17"/>
      <c r="O2547" s="1"/>
      <c r="P2547" s="19"/>
    </row>
    <row r="2548" spans="1:16" ht="9.75" customHeight="1">
      <c r="A2548" s="14"/>
      <c r="B2548" s="14" t="s">
        <v>58</v>
      </c>
      <c r="C2548" s="14"/>
      <c r="D2548" s="17"/>
      <c r="E2548" s="1"/>
      <c r="F2548" s="1"/>
      <c r="G2548" s="1"/>
      <c r="H2548" s="1"/>
      <c r="I2548" s="1"/>
      <c r="J2548" s="1"/>
      <c r="K2548" s="1"/>
      <c r="L2548" s="1"/>
      <c r="M2548" s="18"/>
      <c r="N2548" s="17"/>
      <c r="O2548" s="1"/>
      <c r="P2548" s="19"/>
    </row>
    <row r="2549" spans="1:16" ht="9.75" customHeight="1">
      <c r="A2549" s="14"/>
      <c r="B2549" s="14" t="s">
        <v>39</v>
      </c>
      <c r="C2549" s="14"/>
      <c r="D2549" s="17"/>
      <c r="E2549" s="1"/>
      <c r="F2549" s="1"/>
      <c r="G2549" s="1"/>
      <c r="H2549" s="1"/>
      <c r="I2549" s="1"/>
      <c r="J2549" s="1"/>
      <c r="K2549" s="1"/>
      <c r="L2549" s="1"/>
      <c r="M2549" s="18"/>
      <c r="N2549" s="17"/>
      <c r="O2549" s="1"/>
      <c r="P2549" s="19"/>
    </row>
    <row r="2550" spans="1:16" ht="9.75" customHeight="1">
      <c r="A2550" s="14"/>
      <c r="B2550" s="14" t="s">
        <v>61</v>
      </c>
      <c r="C2550" s="14"/>
      <c r="D2550" s="17"/>
      <c r="E2550" s="1"/>
      <c r="F2550" s="1"/>
      <c r="G2550" s="1"/>
      <c r="H2550" s="1"/>
      <c r="I2550" s="1"/>
      <c r="J2550" s="1"/>
      <c r="K2550" s="1"/>
      <c r="L2550" s="1"/>
      <c r="M2550" s="18"/>
      <c r="N2550" s="17"/>
      <c r="O2550" s="1"/>
      <c r="P2550" s="19"/>
    </row>
    <row r="2551" spans="1:16" ht="9.75" customHeight="1">
      <c r="A2551" s="14"/>
      <c r="B2551" s="14" t="s">
        <v>61</v>
      </c>
      <c r="C2551" s="14"/>
      <c r="D2551" s="17"/>
      <c r="E2551" s="1"/>
      <c r="F2551" s="1"/>
      <c r="G2551" s="1"/>
      <c r="H2551" s="1"/>
      <c r="I2551" s="1"/>
      <c r="J2551" s="1"/>
      <c r="K2551" s="1"/>
      <c r="L2551" s="1"/>
      <c r="M2551" s="18"/>
      <c r="N2551" s="17"/>
      <c r="O2551" s="1"/>
      <c r="P2551" s="19"/>
    </row>
    <row r="2552" spans="1:16" ht="9.75" customHeight="1">
      <c r="A2552" s="14"/>
      <c r="B2552" s="14" t="s">
        <v>61</v>
      </c>
      <c r="C2552" s="14"/>
      <c r="D2552" s="17"/>
      <c r="E2552" s="1"/>
      <c r="F2552" s="1"/>
      <c r="G2552" s="1"/>
      <c r="H2552" s="1"/>
      <c r="I2552" s="1"/>
      <c r="J2552" s="1"/>
      <c r="K2552" s="1"/>
      <c r="L2552" s="1"/>
      <c r="M2552" s="18"/>
      <c r="N2552" s="17"/>
      <c r="O2552" s="1"/>
      <c r="P2552" s="19"/>
    </row>
    <row r="2553" spans="1:16" ht="9.75" customHeight="1">
      <c r="A2553" s="14"/>
      <c r="B2553" s="14" t="s">
        <v>61</v>
      </c>
      <c r="C2553" s="14"/>
      <c r="D2553" s="17"/>
      <c r="E2553" s="1"/>
      <c r="F2553" s="1"/>
      <c r="G2553" s="1"/>
      <c r="H2553" s="1"/>
      <c r="I2553" s="1"/>
      <c r="J2553" s="1"/>
      <c r="K2553" s="1"/>
      <c r="L2553" s="1"/>
      <c r="M2553" s="18"/>
      <c r="N2553" s="17"/>
      <c r="O2553" s="1"/>
      <c r="P2553" s="19"/>
    </row>
    <row r="2554" spans="1:16" ht="9.75" customHeight="1">
      <c r="A2554" s="14"/>
      <c r="B2554" s="14" t="s">
        <v>61</v>
      </c>
      <c r="C2554" s="14"/>
      <c r="D2554" s="17"/>
      <c r="E2554" s="1"/>
      <c r="F2554" s="1"/>
      <c r="G2554" s="1"/>
      <c r="H2554" s="1"/>
      <c r="I2554" s="1"/>
      <c r="J2554" s="1"/>
      <c r="K2554" s="1"/>
      <c r="L2554" s="1"/>
      <c r="M2554" s="18"/>
      <c r="N2554" s="17"/>
      <c r="O2554" s="1"/>
      <c r="P2554" s="19"/>
    </row>
    <row r="2555" spans="1:16" ht="9.75" customHeight="1">
      <c r="A2555" s="14"/>
      <c r="B2555" s="14" t="s">
        <v>61</v>
      </c>
      <c r="C2555" s="14"/>
      <c r="D2555" s="17"/>
      <c r="E2555" s="1"/>
      <c r="F2555" s="1"/>
      <c r="G2555" s="1"/>
      <c r="H2555" s="1"/>
      <c r="I2555" s="1"/>
      <c r="J2555" s="1"/>
      <c r="K2555" s="1"/>
      <c r="L2555" s="1"/>
      <c r="M2555" s="18"/>
      <c r="N2555" s="17"/>
      <c r="O2555" s="1"/>
      <c r="P2555" s="19"/>
    </row>
    <row r="2556" spans="1:16" ht="9.75" customHeight="1">
      <c r="A2556" s="14"/>
      <c r="B2556" s="14" t="s">
        <v>41</v>
      </c>
      <c r="C2556" s="14"/>
      <c r="D2556" s="17"/>
      <c r="E2556" s="1"/>
      <c r="F2556" s="1"/>
      <c r="G2556" s="1"/>
      <c r="H2556" s="1"/>
      <c r="I2556" s="1"/>
      <c r="J2556" s="1"/>
      <c r="K2556" s="1"/>
      <c r="L2556" s="1"/>
      <c r="M2556" s="18"/>
      <c r="N2556" s="17"/>
      <c r="O2556" s="1"/>
      <c r="P2556" s="19"/>
    </row>
    <row r="2557" spans="1:16" ht="9.75" customHeight="1">
      <c r="A2557" s="14"/>
      <c r="B2557" s="14" t="s">
        <v>42</v>
      </c>
      <c r="C2557" s="14">
        <v>3</v>
      </c>
      <c r="D2557" s="31">
        <v>2</v>
      </c>
      <c r="E2557" s="32">
        <v>2</v>
      </c>
      <c r="F2557" s="32">
        <v>1</v>
      </c>
      <c r="G2557" s="32">
        <v>1</v>
      </c>
      <c r="H2557" s="32">
        <v>2</v>
      </c>
      <c r="I2557" s="32">
        <v>1</v>
      </c>
      <c r="J2557" s="32">
        <v>1</v>
      </c>
      <c r="K2557" s="32">
        <v>2</v>
      </c>
      <c r="L2557" s="32">
        <v>2</v>
      </c>
      <c r="M2557" s="33">
        <v>3</v>
      </c>
      <c r="N2557" s="17">
        <f t="shared" ref="N2557:N2560" si="560">MIN(D2557:M2557)</f>
        <v>1</v>
      </c>
      <c r="O2557" s="1">
        <f t="shared" ref="O2557:O2560" si="561">C2557-N2557</f>
        <v>2</v>
      </c>
      <c r="P2557" s="19">
        <f t="shared" ref="P2557:P2560" si="562">O2557/C2557</f>
        <v>0.66666666666666663</v>
      </c>
    </row>
    <row r="2558" spans="1:16" ht="9.75" customHeight="1">
      <c r="A2558" s="14"/>
      <c r="B2558" s="14" t="s">
        <v>43</v>
      </c>
      <c r="C2558" s="14">
        <v>3</v>
      </c>
      <c r="D2558" s="31">
        <v>3</v>
      </c>
      <c r="E2558" s="32">
        <v>0</v>
      </c>
      <c r="F2558" s="32">
        <v>1</v>
      </c>
      <c r="G2558" s="32">
        <v>1</v>
      </c>
      <c r="H2558" s="32">
        <v>1</v>
      </c>
      <c r="I2558" s="32">
        <v>1</v>
      </c>
      <c r="J2558" s="32">
        <v>0</v>
      </c>
      <c r="K2558" s="32">
        <v>1</v>
      </c>
      <c r="L2558" s="32">
        <v>2</v>
      </c>
      <c r="M2558" s="33">
        <v>3</v>
      </c>
      <c r="N2558" s="17">
        <f t="shared" si="560"/>
        <v>0</v>
      </c>
      <c r="O2558" s="1">
        <f t="shared" si="561"/>
        <v>3</v>
      </c>
      <c r="P2558" s="19">
        <f t="shared" si="562"/>
        <v>1</v>
      </c>
    </row>
    <row r="2559" spans="1:16" ht="9.75" customHeight="1">
      <c r="A2559" s="14"/>
      <c r="B2559" s="14" t="s">
        <v>44</v>
      </c>
      <c r="C2559" s="14">
        <v>3</v>
      </c>
      <c r="D2559" s="31">
        <v>3</v>
      </c>
      <c r="E2559" s="32">
        <v>0</v>
      </c>
      <c r="F2559" s="32">
        <v>3</v>
      </c>
      <c r="G2559" s="32">
        <v>0</v>
      </c>
      <c r="H2559" s="32">
        <v>2</v>
      </c>
      <c r="I2559" s="32">
        <v>1</v>
      </c>
      <c r="J2559" s="32">
        <v>0</v>
      </c>
      <c r="K2559" s="32">
        <v>2</v>
      </c>
      <c r="L2559" s="32">
        <v>3</v>
      </c>
      <c r="M2559" s="33">
        <v>3</v>
      </c>
      <c r="N2559" s="17">
        <f t="shared" si="560"/>
        <v>0</v>
      </c>
      <c r="O2559" s="1">
        <f t="shared" si="561"/>
        <v>3</v>
      </c>
      <c r="P2559" s="19">
        <f t="shared" si="562"/>
        <v>1</v>
      </c>
    </row>
    <row r="2560" spans="1:16" ht="9.75" customHeight="1">
      <c r="A2560" s="20"/>
      <c r="B2560" s="21" t="s">
        <v>45</v>
      </c>
      <c r="C2560" s="21">
        <f t="shared" ref="C2560:M2560" si="563">SUM(C2544:C2559)</f>
        <v>9</v>
      </c>
      <c r="D2560" s="22">
        <f t="shared" si="563"/>
        <v>8</v>
      </c>
      <c r="E2560" s="23">
        <f t="shared" si="563"/>
        <v>2</v>
      </c>
      <c r="F2560" s="23">
        <f t="shared" si="563"/>
        <v>5</v>
      </c>
      <c r="G2560" s="23">
        <f t="shared" si="563"/>
        <v>2</v>
      </c>
      <c r="H2560" s="23">
        <f t="shared" si="563"/>
        <v>5</v>
      </c>
      <c r="I2560" s="23">
        <f t="shared" si="563"/>
        <v>3</v>
      </c>
      <c r="J2560" s="23">
        <f t="shared" si="563"/>
        <v>1</v>
      </c>
      <c r="K2560" s="23">
        <f t="shared" si="563"/>
        <v>5</v>
      </c>
      <c r="L2560" s="23">
        <f t="shared" si="563"/>
        <v>7</v>
      </c>
      <c r="M2560" s="24">
        <f t="shared" si="563"/>
        <v>9</v>
      </c>
      <c r="N2560" s="22">
        <f t="shared" si="560"/>
        <v>1</v>
      </c>
      <c r="O2560" s="23">
        <f t="shared" si="561"/>
        <v>8</v>
      </c>
      <c r="P2560" s="25">
        <f t="shared" si="562"/>
        <v>0.88888888888888884</v>
      </c>
    </row>
    <row r="2561" spans="1:16" ht="9.75" customHeight="1">
      <c r="A2561" s="14" t="s">
        <v>305</v>
      </c>
      <c r="B2561" s="15" t="s">
        <v>29</v>
      </c>
      <c r="C2561" s="14"/>
      <c r="D2561" s="17"/>
      <c r="E2561" s="1"/>
      <c r="F2561" s="1"/>
      <c r="G2561" s="1"/>
      <c r="H2561" s="1"/>
      <c r="I2561" s="1"/>
      <c r="J2561" s="1"/>
      <c r="K2561" s="1"/>
      <c r="L2561" s="1"/>
      <c r="M2561" s="18"/>
      <c r="N2561" s="17"/>
      <c r="O2561" s="1"/>
      <c r="P2561" s="19"/>
    </row>
    <row r="2562" spans="1:16" ht="9.75" customHeight="1">
      <c r="A2562" s="14"/>
      <c r="B2562" s="14" t="s">
        <v>31</v>
      </c>
      <c r="C2562" s="14"/>
      <c r="D2562" s="17"/>
      <c r="E2562" s="1"/>
      <c r="F2562" s="1"/>
      <c r="G2562" s="1"/>
      <c r="H2562" s="1"/>
      <c r="I2562" s="1"/>
      <c r="J2562" s="1"/>
      <c r="K2562" s="1"/>
      <c r="L2562" s="1"/>
      <c r="M2562" s="18"/>
      <c r="N2562" s="17"/>
      <c r="O2562" s="1"/>
      <c r="P2562" s="19"/>
    </row>
    <row r="2563" spans="1:16" ht="9.75" customHeight="1">
      <c r="A2563" s="14"/>
      <c r="B2563" s="14" t="s">
        <v>34</v>
      </c>
      <c r="C2563" s="14"/>
      <c r="D2563" s="17"/>
      <c r="E2563" s="1"/>
      <c r="F2563" s="1"/>
      <c r="G2563" s="1"/>
      <c r="H2563" s="1"/>
      <c r="I2563" s="1"/>
      <c r="J2563" s="1"/>
      <c r="K2563" s="1"/>
      <c r="L2563" s="1"/>
      <c r="M2563" s="18"/>
      <c r="N2563" s="17"/>
      <c r="O2563" s="1"/>
      <c r="P2563" s="19"/>
    </row>
    <row r="2564" spans="1:16" ht="9.75" customHeight="1">
      <c r="A2564" s="14"/>
      <c r="B2564" s="14" t="s">
        <v>58</v>
      </c>
      <c r="C2564" s="14"/>
      <c r="D2564" s="17"/>
      <c r="E2564" s="1"/>
      <c r="F2564" s="1"/>
      <c r="G2564" s="1"/>
      <c r="H2564" s="1"/>
      <c r="I2564" s="1"/>
      <c r="J2564" s="1"/>
      <c r="K2564" s="1"/>
      <c r="L2564" s="1"/>
      <c r="M2564" s="18"/>
      <c r="N2564" s="17"/>
      <c r="O2564" s="1"/>
      <c r="P2564" s="19"/>
    </row>
    <row r="2565" spans="1:16" ht="9.75" customHeight="1">
      <c r="A2565" s="14"/>
      <c r="B2565" s="14" t="s">
        <v>58</v>
      </c>
      <c r="C2565" s="14"/>
      <c r="D2565" s="17"/>
      <c r="E2565" s="1"/>
      <c r="F2565" s="1"/>
      <c r="G2565" s="1"/>
      <c r="H2565" s="1"/>
      <c r="I2565" s="1"/>
      <c r="J2565" s="1"/>
      <c r="K2565" s="1"/>
      <c r="L2565" s="1"/>
      <c r="M2565" s="18"/>
      <c r="N2565" s="17"/>
      <c r="O2565" s="1"/>
      <c r="P2565" s="19"/>
    </row>
    <row r="2566" spans="1:16" ht="9.75" customHeight="1">
      <c r="A2566" s="14"/>
      <c r="B2566" s="14" t="s">
        <v>39</v>
      </c>
      <c r="C2566" s="14"/>
      <c r="D2566" s="17"/>
      <c r="E2566" s="1"/>
      <c r="F2566" s="1"/>
      <c r="G2566" s="1"/>
      <c r="H2566" s="1"/>
      <c r="I2566" s="1"/>
      <c r="J2566" s="1"/>
      <c r="K2566" s="1"/>
      <c r="L2566" s="1"/>
      <c r="M2566" s="18"/>
      <c r="N2566" s="17"/>
      <c r="O2566" s="1"/>
      <c r="P2566" s="19"/>
    </row>
    <row r="2567" spans="1:16" ht="9.75" customHeight="1">
      <c r="A2567" s="14"/>
      <c r="B2567" s="14" t="s">
        <v>61</v>
      </c>
      <c r="C2567" s="14"/>
      <c r="D2567" s="17"/>
      <c r="E2567" s="1"/>
      <c r="F2567" s="1"/>
      <c r="G2567" s="1"/>
      <c r="H2567" s="1"/>
      <c r="I2567" s="1"/>
      <c r="J2567" s="1"/>
      <c r="K2567" s="1"/>
      <c r="L2567" s="1"/>
      <c r="M2567" s="18"/>
      <c r="N2567" s="17"/>
      <c r="O2567" s="1"/>
      <c r="P2567" s="19"/>
    </row>
    <row r="2568" spans="1:16" ht="9.75" customHeight="1">
      <c r="A2568" s="14"/>
      <c r="B2568" s="14" t="s">
        <v>61</v>
      </c>
      <c r="C2568" s="14"/>
      <c r="D2568" s="17"/>
      <c r="E2568" s="1"/>
      <c r="F2568" s="1"/>
      <c r="G2568" s="1"/>
      <c r="H2568" s="1"/>
      <c r="I2568" s="1"/>
      <c r="J2568" s="1"/>
      <c r="K2568" s="1"/>
      <c r="L2568" s="1"/>
      <c r="M2568" s="18"/>
      <c r="N2568" s="17"/>
      <c r="O2568" s="1"/>
      <c r="P2568" s="19"/>
    </row>
    <row r="2569" spans="1:16" ht="9.75" customHeight="1">
      <c r="A2569" s="14"/>
      <c r="B2569" s="14" t="s">
        <v>61</v>
      </c>
      <c r="C2569" s="14"/>
      <c r="D2569" s="17"/>
      <c r="E2569" s="1"/>
      <c r="F2569" s="1"/>
      <c r="G2569" s="1"/>
      <c r="H2569" s="1"/>
      <c r="I2569" s="1"/>
      <c r="J2569" s="1"/>
      <c r="K2569" s="1"/>
      <c r="L2569" s="1"/>
      <c r="M2569" s="18"/>
      <c r="N2569" s="17"/>
      <c r="O2569" s="1"/>
      <c r="P2569" s="19"/>
    </row>
    <row r="2570" spans="1:16" ht="9.75" customHeight="1">
      <c r="A2570" s="14"/>
      <c r="B2570" s="14" t="s">
        <v>61</v>
      </c>
      <c r="C2570" s="14"/>
      <c r="D2570" s="17"/>
      <c r="E2570" s="1"/>
      <c r="F2570" s="1"/>
      <c r="G2570" s="1"/>
      <c r="H2570" s="1"/>
      <c r="I2570" s="1"/>
      <c r="J2570" s="1"/>
      <c r="K2570" s="1"/>
      <c r="L2570" s="1"/>
      <c r="M2570" s="18"/>
      <c r="N2570" s="17"/>
      <c r="O2570" s="1"/>
      <c r="P2570" s="19"/>
    </row>
    <row r="2571" spans="1:16" ht="9.75" customHeight="1">
      <c r="A2571" s="14"/>
      <c r="B2571" s="14" t="s">
        <v>61</v>
      </c>
      <c r="C2571" s="14"/>
      <c r="D2571" s="17"/>
      <c r="E2571" s="1"/>
      <c r="F2571" s="1"/>
      <c r="G2571" s="1"/>
      <c r="H2571" s="1"/>
      <c r="I2571" s="1"/>
      <c r="J2571" s="1"/>
      <c r="K2571" s="1"/>
      <c r="L2571" s="1"/>
      <c r="M2571" s="18"/>
      <c r="N2571" s="17"/>
      <c r="O2571" s="1"/>
      <c r="P2571" s="19"/>
    </row>
    <row r="2572" spans="1:16" ht="9.75" customHeight="1">
      <c r="A2572" s="14"/>
      <c r="B2572" s="14" t="s">
        <v>61</v>
      </c>
      <c r="C2572" s="14"/>
      <c r="D2572" s="17"/>
      <c r="E2572" s="1"/>
      <c r="F2572" s="1"/>
      <c r="G2572" s="1"/>
      <c r="H2572" s="1"/>
      <c r="I2572" s="1"/>
      <c r="J2572" s="1"/>
      <c r="K2572" s="1"/>
      <c r="L2572" s="1"/>
      <c r="M2572" s="18"/>
      <c r="N2572" s="17"/>
      <c r="O2572" s="1"/>
      <c r="P2572" s="19"/>
    </row>
    <row r="2573" spans="1:16" ht="9.75" customHeight="1">
      <c r="A2573" s="14"/>
      <c r="B2573" s="14" t="s">
        <v>41</v>
      </c>
      <c r="C2573" s="14"/>
      <c r="D2573" s="17"/>
      <c r="E2573" s="1"/>
      <c r="F2573" s="1"/>
      <c r="G2573" s="1"/>
      <c r="H2573" s="1"/>
      <c r="I2573" s="1"/>
      <c r="J2573" s="1"/>
      <c r="K2573" s="1"/>
      <c r="L2573" s="1"/>
      <c r="M2573" s="18"/>
      <c r="N2573" s="17"/>
      <c r="O2573" s="1"/>
      <c r="P2573" s="19"/>
    </row>
    <row r="2574" spans="1:16" ht="9.75" customHeight="1">
      <c r="A2574" s="14"/>
      <c r="B2574" s="14" t="s">
        <v>42</v>
      </c>
      <c r="C2574" s="14"/>
      <c r="D2574" s="17"/>
      <c r="E2574" s="1"/>
      <c r="F2574" s="1"/>
      <c r="G2574" s="1"/>
      <c r="H2574" s="1"/>
      <c r="I2574" s="1"/>
      <c r="J2574" s="1"/>
      <c r="K2574" s="1"/>
      <c r="L2574" s="1"/>
      <c r="M2574" s="18"/>
      <c r="N2574" s="17"/>
      <c r="O2574" s="1"/>
      <c r="P2574" s="19"/>
    </row>
    <row r="2575" spans="1:16" ht="9.75" customHeight="1">
      <c r="A2575" s="14"/>
      <c r="B2575" s="14" t="s">
        <v>43</v>
      </c>
      <c r="C2575" s="14">
        <v>3</v>
      </c>
      <c r="D2575" s="31">
        <v>1</v>
      </c>
      <c r="E2575" s="32">
        <v>0</v>
      </c>
      <c r="F2575" s="32">
        <v>0</v>
      </c>
      <c r="G2575" s="32">
        <v>0</v>
      </c>
      <c r="H2575" s="32">
        <v>0</v>
      </c>
      <c r="I2575" s="32">
        <v>0</v>
      </c>
      <c r="J2575" s="32">
        <v>0</v>
      </c>
      <c r="K2575" s="32">
        <v>1</v>
      </c>
      <c r="L2575" s="32">
        <v>1</v>
      </c>
      <c r="M2575" s="33">
        <v>1</v>
      </c>
      <c r="N2575" s="17">
        <f t="shared" ref="N2575:N2577" si="564">MIN(D2575:M2575)</f>
        <v>0</v>
      </c>
      <c r="O2575" s="1">
        <f t="shared" ref="O2575:O2577" si="565">C2575-N2575</f>
        <v>3</v>
      </c>
      <c r="P2575" s="19">
        <f t="shared" ref="P2575:P2577" si="566">O2575/C2575</f>
        <v>1</v>
      </c>
    </row>
    <row r="2576" spans="1:16" ht="9.75" customHeight="1">
      <c r="A2576" s="14"/>
      <c r="B2576" s="14" t="s">
        <v>44</v>
      </c>
      <c r="C2576" s="14">
        <v>1</v>
      </c>
      <c r="D2576" s="31">
        <v>1</v>
      </c>
      <c r="E2576" s="32">
        <v>0</v>
      </c>
      <c r="F2576" s="32">
        <v>1</v>
      </c>
      <c r="G2576" s="32">
        <v>0</v>
      </c>
      <c r="H2576" s="32">
        <v>0</v>
      </c>
      <c r="I2576" s="32">
        <v>0</v>
      </c>
      <c r="J2576" s="32">
        <v>0</v>
      </c>
      <c r="K2576" s="32">
        <v>1</v>
      </c>
      <c r="L2576" s="32">
        <v>1</v>
      </c>
      <c r="M2576" s="33">
        <v>1</v>
      </c>
      <c r="N2576" s="17">
        <f t="shared" si="564"/>
        <v>0</v>
      </c>
      <c r="O2576" s="1">
        <f t="shared" si="565"/>
        <v>1</v>
      </c>
      <c r="P2576" s="19">
        <f t="shared" si="566"/>
        <v>1</v>
      </c>
    </row>
    <row r="2577" spans="1:16" ht="9.75" customHeight="1">
      <c r="A2577" s="14"/>
      <c r="B2577" s="21" t="s">
        <v>45</v>
      </c>
      <c r="C2577" s="21">
        <f t="shared" ref="C2577:M2577" si="567">SUM(C2561:C2576)</f>
        <v>4</v>
      </c>
      <c r="D2577" s="22">
        <f t="shared" si="567"/>
        <v>2</v>
      </c>
      <c r="E2577" s="23">
        <f t="shared" si="567"/>
        <v>0</v>
      </c>
      <c r="F2577" s="23">
        <f t="shared" si="567"/>
        <v>1</v>
      </c>
      <c r="G2577" s="23">
        <f t="shared" si="567"/>
        <v>0</v>
      </c>
      <c r="H2577" s="23">
        <f t="shared" si="567"/>
        <v>0</v>
      </c>
      <c r="I2577" s="23">
        <f t="shared" si="567"/>
        <v>0</v>
      </c>
      <c r="J2577" s="23">
        <f t="shared" si="567"/>
        <v>0</v>
      </c>
      <c r="K2577" s="23">
        <f t="shared" si="567"/>
        <v>2</v>
      </c>
      <c r="L2577" s="23">
        <f t="shared" si="567"/>
        <v>2</v>
      </c>
      <c r="M2577" s="24">
        <f t="shared" si="567"/>
        <v>2</v>
      </c>
      <c r="N2577" s="22">
        <f t="shared" si="564"/>
        <v>0</v>
      </c>
      <c r="O2577" s="23">
        <f t="shared" si="565"/>
        <v>4</v>
      </c>
      <c r="P2577" s="25">
        <f t="shared" si="566"/>
        <v>1</v>
      </c>
    </row>
    <row r="2578" spans="1:16" ht="9.75" customHeight="1">
      <c r="A2578" s="15" t="s">
        <v>217</v>
      </c>
      <c r="B2578" s="15" t="s">
        <v>29</v>
      </c>
      <c r="C2578" s="15"/>
      <c r="D2578" s="16"/>
      <c r="E2578" s="27"/>
      <c r="F2578" s="27"/>
      <c r="G2578" s="27"/>
      <c r="H2578" s="27"/>
      <c r="I2578" s="27"/>
      <c r="J2578" s="27"/>
      <c r="K2578" s="27"/>
      <c r="L2578" s="27"/>
      <c r="M2578" s="28"/>
      <c r="N2578" s="16"/>
      <c r="O2578" s="27"/>
      <c r="P2578" s="29"/>
    </row>
    <row r="2579" spans="1:16" ht="9.75" customHeight="1">
      <c r="A2579" s="14"/>
      <c r="B2579" s="14" t="s">
        <v>31</v>
      </c>
      <c r="C2579" s="30"/>
      <c r="D2579" s="31"/>
      <c r="E2579" s="32"/>
      <c r="F2579" s="32"/>
      <c r="G2579" s="32"/>
      <c r="H2579" s="32"/>
      <c r="I2579" s="32"/>
      <c r="J2579" s="32"/>
      <c r="K2579" s="32"/>
      <c r="L2579" s="32"/>
      <c r="M2579" s="33"/>
      <c r="N2579" s="17"/>
      <c r="O2579" s="1"/>
      <c r="P2579" s="19"/>
    </row>
    <row r="2580" spans="1:16" ht="9.75" customHeight="1">
      <c r="A2580" s="14"/>
      <c r="B2580" s="14" t="s">
        <v>34</v>
      </c>
      <c r="C2580" s="30">
        <v>241</v>
      </c>
      <c r="D2580" s="31">
        <v>175</v>
      </c>
      <c r="E2580" s="32">
        <v>157</v>
      </c>
      <c r="F2580" s="32">
        <v>152</v>
      </c>
      <c r="G2580" s="32">
        <v>151</v>
      </c>
      <c r="H2580" s="32">
        <v>147</v>
      </c>
      <c r="I2580" s="32">
        <v>151</v>
      </c>
      <c r="J2580" s="32">
        <v>159</v>
      </c>
      <c r="K2580" s="32">
        <v>162</v>
      </c>
      <c r="L2580" s="32">
        <v>165</v>
      </c>
      <c r="M2580" s="33">
        <v>179</v>
      </c>
      <c r="N2580" s="17">
        <f>MIN(D2580:M2580)</f>
        <v>147</v>
      </c>
      <c r="O2580" s="1">
        <f>C2580-N2580</f>
        <v>94</v>
      </c>
      <c r="P2580" s="19">
        <f>O2580/C2580</f>
        <v>0.39004149377593361</v>
      </c>
    </row>
    <row r="2581" spans="1:16" ht="9.75" customHeight="1">
      <c r="A2581" s="14"/>
      <c r="B2581" s="14" t="s">
        <v>58</v>
      </c>
      <c r="C2581" s="30"/>
      <c r="D2581" s="31"/>
      <c r="E2581" s="32"/>
      <c r="F2581" s="32"/>
      <c r="G2581" s="32"/>
      <c r="H2581" s="32"/>
      <c r="I2581" s="32"/>
      <c r="J2581" s="32"/>
      <c r="K2581" s="32"/>
      <c r="L2581" s="32"/>
      <c r="M2581" s="33"/>
      <c r="N2581" s="17"/>
      <c r="O2581" s="1"/>
      <c r="P2581" s="19"/>
    </row>
    <row r="2582" spans="1:16" ht="9.75" customHeight="1">
      <c r="A2582" s="14"/>
      <c r="B2582" s="14" t="s">
        <v>58</v>
      </c>
      <c r="C2582" s="14"/>
      <c r="D2582" s="17"/>
      <c r="E2582" s="1"/>
      <c r="F2582" s="1"/>
      <c r="G2582" s="1"/>
      <c r="H2582" s="1"/>
      <c r="I2582" s="1"/>
      <c r="J2582" s="1"/>
      <c r="K2582" s="1"/>
      <c r="L2582" s="1"/>
      <c r="M2582" s="18"/>
      <c r="N2582" s="17"/>
      <c r="O2582" s="1"/>
      <c r="P2582" s="19"/>
    </row>
    <row r="2583" spans="1:16" ht="9.75" customHeight="1">
      <c r="A2583" s="14"/>
      <c r="B2583" s="14" t="s">
        <v>39</v>
      </c>
      <c r="C2583" s="14"/>
      <c r="D2583" s="17"/>
      <c r="E2583" s="1"/>
      <c r="F2583" s="1"/>
      <c r="G2583" s="1"/>
      <c r="H2583" s="1"/>
      <c r="I2583" s="1"/>
      <c r="J2583" s="1"/>
      <c r="K2583" s="1"/>
      <c r="L2583" s="1"/>
      <c r="M2583" s="18"/>
      <c r="N2583" s="17"/>
      <c r="O2583" s="1"/>
      <c r="P2583" s="19"/>
    </row>
    <row r="2584" spans="1:16" ht="9.75" customHeight="1">
      <c r="A2584" s="14"/>
      <c r="B2584" s="14" t="s">
        <v>61</v>
      </c>
      <c r="C2584" s="14"/>
      <c r="D2584" s="17"/>
      <c r="E2584" s="1"/>
      <c r="F2584" s="1"/>
      <c r="G2584" s="1"/>
      <c r="H2584" s="1"/>
      <c r="I2584" s="1"/>
      <c r="J2584" s="1"/>
      <c r="K2584" s="1"/>
      <c r="L2584" s="1"/>
      <c r="M2584" s="18"/>
      <c r="N2584" s="17"/>
      <c r="O2584" s="1"/>
      <c r="P2584" s="19"/>
    </row>
    <row r="2585" spans="1:16" ht="9.75" customHeight="1">
      <c r="A2585" s="14"/>
      <c r="B2585" s="14" t="s">
        <v>61</v>
      </c>
      <c r="C2585" s="14"/>
      <c r="D2585" s="17"/>
      <c r="E2585" s="1"/>
      <c r="F2585" s="1"/>
      <c r="G2585" s="1"/>
      <c r="H2585" s="1"/>
      <c r="I2585" s="1"/>
      <c r="J2585" s="1"/>
      <c r="K2585" s="1"/>
      <c r="L2585" s="1"/>
      <c r="M2585" s="18"/>
      <c r="N2585" s="17"/>
      <c r="O2585" s="1"/>
      <c r="P2585" s="19"/>
    </row>
    <row r="2586" spans="1:16" ht="9.75" customHeight="1">
      <c r="A2586" s="14"/>
      <c r="B2586" s="14" t="s">
        <v>61</v>
      </c>
      <c r="C2586" s="14"/>
      <c r="D2586" s="17"/>
      <c r="E2586" s="1"/>
      <c r="F2586" s="1"/>
      <c r="G2586" s="1"/>
      <c r="H2586" s="1"/>
      <c r="I2586" s="1"/>
      <c r="J2586" s="1"/>
      <c r="K2586" s="1"/>
      <c r="L2586" s="1"/>
      <c r="M2586" s="18"/>
      <c r="N2586" s="17"/>
      <c r="O2586" s="1"/>
      <c r="P2586" s="19"/>
    </row>
    <row r="2587" spans="1:16" ht="9.75" customHeight="1">
      <c r="A2587" s="14"/>
      <c r="B2587" s="14" t="s">
        <v>61</v>
      </c>
      <c r="C2587" s="14"/>
      <c r="D2587" s="17"/>
      <c r="E2587" s="1"/>
      <c r="F2587" s="1"/>
      <c r="G2587" s="1"/>
      <c r="H2587" s="1"/>
      <c r="I2587" s="1"/>
      <c r="J2587" s="1"/>
      <c r="K2587" s="1"/>
      <c r="L2587" s="1"/>
      <c r="M2587" s="18"/>
      <c r="N2587" s="17"/>
      <c r="O2587" s="1"/>
      <c r="P2587" s="19"/>
    </row>
    <row r="2588" spans="1:16" ht="9.75" customHeight="1">
      <c r="A2588" s="14"/>
      <c r="B2588" s="14" t="s">
        <v>61</v>
      </c>
      <c r="C2588" s="14"/>
      <c r="D2588" s="17"/>
      <c r="E2588" s="1"/>
      <c r="F2588" s="1"/>
      <c r="G2588" s="1"/>
      <c r="H2588" s="1"/>
      <c r="I2588" s="1"/>
      <c r="J2588" s="1"/>
      <c r="K2588" s="1"/>
      <c r="L2588" s="1"/>
      <c r="M2588" s="18"/>
      <c r="N2588" s="17"/>
      <c r="O2588" s="1"/>
      <c r="P2588" s="19"/>
    </row>
    <row r="2589" spans="1:16" ht="9.75" customHeight="1">
      <c r="A2589" s="14"/>
      <c r="B2589" s="14" t="s">
        <v>61</v>
      </c>
      <c r="C2589" s="14"/>
      <c r="D2589" s="17"/>
      <c r="E2589" s="1"/>
      <c r="F2589" s="1"/>
      <c r="G2589" s="1"/>
      <c r="H2589" s="1"/>
      <c r="I2589" s="1"/>
      <c r="J2589" s="1"/>
      <c r="K2589" s="1"/>
      <c r="L2589" s="1"/>
      <c r="M2589" s="18"/>
      <c r="N2589" s="17"/>
      <c r="O2589" s="1"/>
      <c r="P2589" s="19"/>
    </row>
    <row r="2590" spans="1:16" ht="9.75" customHeight="1">
      <c r="A2590" s="14"/>
      <c r="B2590" s="14" t="s">
        <v>41</v>
      </c>
      <c r="C2590" s="14"/>
      <c r="D2590" s="17"/>
      <c r="E2590" s="1"/>
      <c r="F2590" s="1"/>
      <c r="G2590" s="1"/>
      <c r="H2590" s="1"/>
      <c r="I2590" s="1"/>
      <c r="J2590" s="1"/>
      <c r="K2590" s="1"/>
      <c r="L2590" s="1"/>
      <c r="M2590" s="18"/>
      <c r="N2590" s="17"/>
      <c r="O2590" s="1"/>
      <c r="P2590" s="19"/>
    </row>
    <row r="2591" spans="1:16" ht="9.75" customHeight="1">
      <c r="A2591" s="14"/>
      <c r="B2591" s="14" t="s">
        <v>42</v>
      </c>
      <c r="C2591" s="14"/>
      <c r="D2591" s="17"/>
      <c r="E2591" s="1"/>
      <c r="F2591" s="1"/>
      <c r="G2591" s="1"/>
      <c r="H2591" s="1"/>
      <c r="I2591" s="1"/>
      <c r="J2591" s="1"/>
      <c r="K2591" s="1"/>
      <c r="L2591" s="1"/>
      <c r="M2591" s="18"/>
      <c r="N2591" s="17"/>
      <c r="O2591" s="1"/>
      <c r="P2591" s="19"/>
    </row>
    <row r="2592" spans="1:16" ht="9.75" customHeight="1">
      <c r="A2592" s="14"/>
      <c r="B2592" s="14" t="s">
        <v>43</v>
      </c>
      <c r="C2592" s="14"/>
      <c r="D2592" s="17"/>
      <c r="E2592" s="1"/>
      <c r="F2592" s="1"/>
      <c r="G2592" s="1"/>
      <c r="H2592" s="1"/>
      <c r="I2592" s="1"/>
      <c r="J2592" s="1"/>
      <c r="K2592" s="1"/>
      <c r="L2592" s="1"/>
      <c r="M2592" s="18"/>
      <c r="N2592" s="17"/>
      <c r="O2592" s="1"/>
      <c r="P2592" s="19"/>
    </row>
    <row r="2593" spans="1:16" ht="9.75" customHeight="1">
      <c r="A2593" s="14"/>
      <c r="B2593" s="14" t="s">
        <v>44</v>
      </c>
      <c r="C2593" s="14"/>
      <c r="D2593" s="17"/>
      <c r="E2593" s="1"/>
      <c r="F2593" s="1"/>
      <c r="G2593" s="1"/>
      <c r="H2593" s="1"/>
      <c r="I2593" s="1"/>
      <c r="J2593" s="1"/>
      <c r="K2593" s="1"/>
      <c r="L2593" s="1"/>
      <c r="M2593" s="18"/>
      <c r="N2593" s="17"/>
      <c r="O2593" s="1"/>
      <c r="P2593" s="19"/>
    </row>
    <row r="2594" spans="1:16" ht="9.75" customHeight="1">
      <c r="A2594" s="20"/>
      <c r="B2594" s="21" t="s">
        <v>45</v>
      </c>
      <c r="C2594" s="21">
        <f t="shared" ref="C2594:M2594" si="568">SUM(C2578:C2593)</f>
        <v>241</v>
      </c>
      <c r="D2594" s="22">
        <f t="shared" si="568"/>
        <v>175</v>
      </c>
      <c r="E2594" s="23">
        <f t="shared" si="568"/>
        <v>157</v>
      </c>
      <c r="F2594" s="23">
        <f t="shared" si="568"/>
        <v>152</v>
      </c>
      <c r="G2594" s="23">
        <f t="shared" si="568"/>
        <v>151</v>
      </c>
      <c r="H2594" s="23">
        <f t="shared" si="568"/>
        <v>147</v>
      </c>
      <c r="I2594" s="23">
        <f t="shared" si="568"/>
        <v>151</v>
      </c>
      <c r="J2594" s="23">
        <f t="shared" si="568"/>
        <v>159</v>
      </c>
      <c r="K2594" s="23">
        <f t="shared" si="568"/>
        <v>162</v>
      </c>
      <c r="L2594" s="23">
        <f t="shared" si="568"/>
        <v>165</v>
      </c>
      <c r="M2594" s="24">
        <f t="shared" si="568"/>
        <v>179</v>
      </c>
      <c r="N2594" s="22">
        <f>MIN(D2594:M2594)</f>
        <v>147</v>
      </c>
      <c r="O2594" s="23">
        <f>C2594-N2594</f>
        <v>94</v>
      </c>
      <c r="P2594" s="25">
        <f>O2594/C2594</f>
        <v>0.39004149377593361</v>
      </c>
    </row>
    <row r="2595" spans="1:16" ht="9.75" customHeight="1">
      <c r="A2595" s="15" t="s">
        <v>229</v>
      </c>
      <c r="B2595" s="15" t="s">
        <v>29</v>
      </c>
      <c r="C2595" s="15"/>
      <c r="D2595" s="16"/>
      <c r="E2595" s="27"/>
      <c r="F2595" s="27"/>
      <c r="G2595" s="27"/>
      <c r="H2595" s="27"/>
      <c r="I2595" s="27"/>
      <c r="J2595" s="27"/>
      <c r="K2595" s="27"/>
      <c r="L2595" s="27"/>
      <c r="M2595" s="28"/>
      <c r="N2595" s="16"/>
      <c r="O2595" s="27"/>
      <c r="P2595" s="29"/>
    </row>
    <row r="2596" spans="1:16" ht="9.75" customHeight="1">
      <c r="A2596" s="14"/>
      <c r="B2596" s="14" t="s">
        <v>31</v>
      </c>
      <c r="C2596" s="14">
        <v>78</v>
      </c>
      <c r="D2596" s="31">
        <v>0</v>
      </c>
      <c r="E2596" s="32">
        <v>2</v>
      </c>
      <c r="F2596" s="32">
        <v>0</v>
      </c>
      <c r="G2596" s="32">
        <v>0</v>
      </c>
      <c r="H2596" s="32">
        <v>0</v>
      </c>
      <c r="I2596" s="32">
        <v>0</v>
      </c>
      <c r="J2596" s="32">
        <v>0</v>
      </c>
      <c r="K2596" s="32">
        <v>1</v>
      </c>
      <c r="L2596" s="32">
        <v>7</v>
      </c>
      <c r="M2596" s="33">
        <v>16</v>
      </c>
      <c r="N2596" s="17">
        <f>MIN(D2596:M2596)</f>
        <v>0</v>
      </c>
      <c r="O2596" s="1">
        <f>C2596-N2596</f>
        <v>78</v>
      </c>
      <c r="P2596" s="19">
        <f>O2596/C2596</f>
        <v>1</v>
      </c>
    </row>
    <row r="2597" spans="1:16" ht="9.75" customHeight="1">
      <c r="A2597" s="14"/>
      <c r="B2597" s="14" t="s">
        <v>34</v>
      </c>
      <c r="C2597" s="14"/>
      <c r="D2597" s="17"/>
      <c r="E2597" s="1"/>
      <c r="F2597" s="1"/>
      <c r="G2597" s="1"/>
      <c r="H2597" s="1"/>
      <c r="I2597" s="1"/>
      <c r="J2597" s="1"/>
      <c r="K2597" s="1"/>
      <c r="L2597" s="1"/>
      <c r="M2597" s="18"/>
      <c r="N2597" s="17"/>
      <c r="O2597" s="1"/>
      <c r="P2597" s="19"/>
    </row>
    <row r="2598" spans="1:16" ht="9.75" customHeight="1">
      <c r="A2598" s="14"/>
      <c r="B2598" s="14" t="s">
        <v>564</v>
      </c>
      <c r="C2598" s="14"/>
      <c r="D2598" s="17"/>
      <c r="E2598" s="1"/>
      <c r="F2598" s="1"/>
      <c r="G2598" s="1"/>
      <c r="H2598" s="1"/>
      <c r="I2598" s="1"/>
      <c r="J2598" s="1"/>
      <c r="K2598" s="1"/>
      <c r="L2598" s="1"/>
      <c r="M2598" s="18"/>
      <c r="N2598" s="17"/>
      <c r="O2598" s="1"/>
      <c r="P2598" s="19"/>
    </row>
    <row r="2599" spans="1:16" ht="9.75" customHeight="1">
      <c r="A2599" s="14"/>
      <c r="B2599" s="14" t="s">
        <v>58</v>
      </c>
      <c r="C2599" s="14"/>
      <c r="D2599" s="17"/>
      <c r="E2599" s="1"/>
      <c r="F2599" s="1"/>
      <c r="G2599" s="1"/>
      <c r="H2599" s="1"/>
      <c r="I2599" s="1"/>
      <c r="J2599" s="1"/>
      <c r="K2599" s="1"/>
      <c r="L2599" s="1"/>
      <c r="M2599" s="18"/>
      <c r="N2599" s="17"/>
      <c r="O2599" s="1"/>
      <c r="P2599" s="19"/>
    </row>
    <row r="2600" spans="1:16" ht="9.75" customHeight="1">
      <c r="A2600" s="14"/>
      <c r="B2600" s="14" t="s">
        <v>39</v>
      </c>
      <c r="C2600" s="14"/>
      <c r="D2600" s="17"/>
      <c r="E2600" s="1"/>
      <c r="F2600" s="1"/>
      <c r="G2600" s="1"/>
      <c r="H2600" s="1"/>
      <c r="I2600" s="1"/>
      <c r="J2600" s="1"/>
      <c r="K2600" s="1"/>
      <c r="L2600" s="32"/>
      <c r="M2600" s="18"/>
      <c r="N2600" s="17"/>
      <c r="O2600" s="1"/>
      <c r="P2600" s="19"/>
    </row>
    <row r="2601" spans="1:16" ht="9.75" customHeight="1">
      <c r="A2601" s="14"/>
      <c r="B2601" s="14" t="s">
        <v>598</v>
      </c>
      <c r="C2601" s="14">
        <v>12</v>
      </c>
      <c r="D2601" s="31">
        <v>12</v>
      </c>
      <c r="E2601" s="32">
        <v>9</v>
      </c>
      <c r="F2601" s="32">
        <v>1</v>
      </c>
      <c r="G2601" s="32">
        <v>0</v>
      </c>
      <c r="H2601" s="32">
        <v>2</v>
      </c>
      <c r="I2601" s="32">
        <v>2</v>
      </c>
      <c r="J2601" s="32">
        <v>3</v>
      </c>
      <c r="K2601" s="32">
        <v>3</v>
      </c>
      <c r="L2601" s="32">
        <v>3</v>
      </c>
      <c r="M2601" s="33">
        <v>4</v>
      </c>
      <c r="N2601" s="17">
        <f>MIN(D2601:M2601)</f>
        <v>0</v>
      </c>
      <c r="O2601" s="1">
        <f>C2601-N2601</f>
        <v>12</v>
      </c>
      <c r="P2601" s="19">
        <f>O2601/C2601</f>
        <v>1</v>
      </c>
    </row>
    <row r="2602" spans="1:16" ht="9.75" customHeight="1">
      <c r="A2602" s="14"/>
      <c r="B2602" s="14" t="s">
        <v>61</v>
      </c>
      <c r="C2602" s="14"/>
      <c r="D2602" s="17"/>
      <c r="E2602" s="1"/>
      <c r="F2602" s="1"/>
      <c r="G2602" s="1"/>
      <c r="H2602" s="1"/>
      <c r="I2602" s="1"/>
      <c r="J2602" s="1"/>
      <c r="K2602" s="1"/>
      <c r="L2602" s="1"/>
      <c r="M2602" s="18"/>
      <c r="N2602" s="17"/>
      <c r="O2602" s="1"/>
      <c r="P2602" s="19"/>
    </row>
    <row r="2603" spans="1:16" ht="9.75" customHeight="1">
      <c r="A2603" s="14"/>
      <c r="B2603" s="14" t="s">
        <v>61</v>
      </c>
      <c r="C2603" s="14"/>
      <c r="D2603" s="17"/>
      <c r="E2603" s="1"/>
      <c r="F2603" s="1"/>
      <c r="G2603" s="1"/>
      <c r="H2603" s="1"/>
      <c r="I2603" s="1"/>
      <c r="J2603" s="1"/>
      <c r="K2603" s="1"/>
      <c r="L2603" s="1"/>
      <c r="M2603" s="18"/>
      <c r="N2603" s="17"/>
      <c r="O2603" s="1"/>
      <c r="P2603" s="19"/>
    </row>
    <row r="2604" spans="1:16" ht="9.75" customHeight="1">
      <c r="A2604" s="14"/>
      <c r="B2604" s="14" t="s">
        <v>61</v>
      </c>
      <c r="C2604" s="14"/>
      <c r="D2604" s="17"/>
      <c r="E2604" s="1"/>
      <c r="F2604" s="1"/>
      <c r="G2604" s="1"/>
      <c r="H2604" s="1"/>
      <c r="I2604" s="1"/>
      <c r="J2604" s="1"/>
      <c r="K2604" s="1"/>
      <c r="L2604" s="1"/>
      <c r="M2604" s="18"/>
      <c r="N2604" s="17"/>
      <c r="O2604" s="1"/>
      <c r="P2604" s="19"/>
    </row>
    <row r="2605" spans="1:16" ht="9.75" customHeight="1">
      <c r="A2605" s="14"/>
      <c r="B2605" s="14" t="s">
        <v>61</v>
      </c>
      <c r="C2605" s="14"/>
      <c r="D2605" s="17"/>
      <c r="E2605" s="1"/>
      <c r="F2605" s="1"/>
      <c r="G2605" s="1"/>
      <c r="H2605" s="1"/>
      <c r="I2605" s="1"/>
      <c r="J2605" s="1"/>
      <c r="K2605" s="1"/>
      <c r="L2605" s="1"/>
      <c r="M2605" s="18"/>
      <c r="N2605" s="17"/>
      <c r="O2605" s="1"/>
      <c r="P2605" s="19"/>
    </row>
    <row r="2606" spans="1:16" ht="9.75" customHeight="1">
      <c r="A2606" s="14"/>
      <c r="B2606" s="14" t="s">
        <v>61</v>
      </c>
      <c r="C2606" s="14"/>
      <c r="D2606" s="17"/>
      <c r="E2606" s="1"/>
      <c r="F2606" s="1"/>
      <c r="G2606" s="1"/>
      <c r="H2606" s="1"/>
      <c r="I2606" s="1"/>
      <c r="J2606" s="1"/>
      <c r="K2606" s="1"/>
      <c r="L2606" s="1"/>
      <c r="M2606" s="18"/>
      <c r="N2606" s="17"/>
      <c r="O2606" s="1"/>
      <c r="P2606" s="19"/>
    </row>
    <row r="2607" spans="1:16" ht="9.75" customHeight="1">
      <c r="A2607" s="14"/>
      <c r="B2607" s="14" t="s">
        <v>41</v>
      </c>
      <c r="C2607" s="14">
        <v>18</v>
      </c>
      <c r="D2607" s="31">
        <v>10</v>
      </c>
      <c r="E2607" s="32">
        <v>1</v>
      </c>
      <c r="F2607" s="32">
        <v>0</v>
      </c>
      <c r="G2607" s="32">
        <v>0</v>
      </c>
      <c r="H2607" s="32">
        <v>0</v>
      </c>
      <c r="I2607" s="32">
        <v>1</v>
      </c>
      <c r="J2607" s="32">
        <v>0</v>
      </c>
      <c r="K2607" s="32">
        <v>1</v>
      </c>
      <c r="L2607" s="32">
        <v>0</v>
      </c>
      <c r="M2607" s="33">
        <v>1</v>
      </c>
      <c r="N2607" s="17">
        <f>MIN(D2607:M2607)</f>
        <v>0</v>
      </c>
      <c r="O2607" s="1">
        <f>C2607-N2607</f>
        <v>18</v>
      </c>
      <c r="P2607" s="19">
        <f>O2607/C2607</f>
        <v>1</v>
      </c>
    </row>
    <row r="2608" spans="1:16" ht="9.75" customHeight="1">
      <c r="A2608" s="14"/>
      <c r="B2608" s="14" t="s">
        <v>42</v>
      </c>
      <c r="C2608" s="14"/>
      <c r="D2608" s="17"/>
      <c r="E2608" s="1"/>
      <c r="F2608" s="1"/>
      <c r="G2608" s="1"/>
      <c r="H2608" s="1"/>
      <c r="I2608" s="1"/>
      <c r="J2608" s="1"/>
      <c r="K2608" s="1"/>
      <c r="L2608" s="1"/>
      <c r="M2608" s="18"/>
      <c r="N2608" s="17"/>
      <c r="O2608" s="1"/>
      <c r="P2608" s="19"/>
    </row>
    <row r="2609" spans="1:16" ht="9.75" customHeight="1">
      <c r="A2609" s="14"/>
      <c r="B2609" s="14" t="s">
        <v>43</v>
      </c>
      <c r="C2609" s="14"/>
      <c r="D2609" s="17"/>
      <c r="E2609" s="1"/>
      <c r="F2609" s="1"/>
      <c r="G2609" s="1"/>
      <c r="H2609" s="1"/>
      <c r="I2609" s="1"/>
      <c r="J2609" s="1"/>
      <c r="K2609" s="1"/>
      <c r="L2609" s="1"/>
      <c r="M2609" s="18"/>
      <c r="N2609" s="17"/>
      <c r="O2609" s="1"/>
      <c r="P2609" s="19"/>
    </row>
    <row r="2610" spans="1:16" ht="9.75" customHeight="1">
      <c r="A2610" s="14"/>
      <c r="B2610" s="14" t="s">
        <v>44</v>
      </c>
      <c r="C2610" s="14"/>
      <c r="D2610" s="17"/>
      <c r="E2610" s="1"/>
      <c r="F2610" s="1"/>
      <c r="G2610" s="1"/>
      <c r="H2610" s="1"/>
      <c r="I2610" s="1"/>
      <c r="J2610" s="1"/>
      <c r="K2610" s="1"/>
      <c r="L2610" s="1"/>
      <c r="M2610" s="18"/>
      <c r="N2610" s="17"/>
      <c r="O2610" s="1"/>
      <c r="P2610" s="19"/>
    </row>
    <row r="2611" spans="1:16" ht="9.75" customHeight="1">
      <c r="A2611" s="20"/>
      <c r="B2611" s="21" t="s">
        <v>45</v>
      </c>
      <c r="C2611" s="21">
        <f t="shared" ref="C2611:M2611" si="569">SUM(C2595:C2610)</f>
        <v>108</v>
      </c>
      <c r="D2611" s="22">
        <f t="shared" si="569"/>
        <v>22</v>
      </c>
      <c r="E2611" s="23">
        <f t="shared" si="569"/>
        <v>12</v>
      </c>
      <c r="F2611" s="23">
        <f t="shared" si="569"/>
        <v>1</v>
      </c>
      <c r="G2611" s="23">
        <f t="shared" si="569"/>
        <v>0</v>
      </c>
      <c r="H2611" s="23">
        <f t="shared" si="569"/>
        <v>2</v>
      </c>
      <c r="I2611" s="23">
        <f t="shared" si="569"/>
        <v>3</v>
      </c>
      <c r="J2611" s="23">
        <f t="shared" si="569"/>
        <v>3</v>
      </c>
      <c r="K2611" s="23">
        <f t="shared" si="569"/>
        <v>5</v>
      </c>
      <c r="L2611" s="23">
        <f t="shared" si="569"/>
        <v>10</v>
      </c>
      <c r="M2611" s="24">
        <f t="shared" si="569"/>
        <v>21</v>
      </c>
      <c r="N2611" s="22">
        <f>MIN(D2611:M2611)</f>
        <v>0</v>
      </c>
      <c r="O2611" s="23">
        <f>C2611-N2611</f>
        <v>108</v>
      </c>
      <c r="P2611" s="25">
        <f>O2611/C2611</f>
        <v>1</v>
      </c>
    </row>
    <row r="2612" spans="1:16" ht="9.75" customHeight="1">
      <c r="A2612" s="15" t="s">
        <v>240</v>
      </c>
      <c r="B2612" s="15" t="s">
        <v>29</v>
      </c>
      <c r="C2612" s="14"/>
      <c r="D2612" s="17"/>
      <c r="E2612" s="1"/>
      <c r="F2612" s="1"/>
      <c r="G2612" s="1"/>
      <c r="H2612" s="1"/>
      <c r="I2612" s="1"/>
      <c r="J2612" s="1"/>
      <c r="K2612" s="1"/>
      <c r="L2612" s="1"/>
      <c r="M2612" s="18"/>
      <c r="N2612" s="17"/>
      <c r="O2612" s="1"/>
      <c r="P2612" s="19"/>
    </row>
    <row r="2613" spans="1:16" ht="9.75" customHeight="1">
      <c r="A2613" s="14"/>
      <c r="B2613" s="14" t="s">
        <v>31</v>
      </c>
      <c r="C2613" s="14">
        <v>384</v>
      </c>
      <c r="D2613" s="31">
        <v>195</v>
      </c>
      <c r="E2613" s="32">
        <v>0</v>
      </c>
      <c r="F2613" s="32">
        <v>0</v>
      </c>
      <c r="G2613" s="32">
        <v>0</v>
      </c>
      <c r="H2613" s="32">
        <v>0</v>
      </c>
      <c r="I2613" s="32">
        <v>2</v>
      </c>
      <c r="J2613" s="32">
        <v>0</v>
      </c>
      <c r="K2613" s="32">
        <v>3</v>
      </c>
      <c r="L2613" s="32">
        <v>4</v>
      </c>
      <c r="M2613" s="33">
        <v>8</v>
      </c>
      <c r="N2613" s="17">
        <f>MIN(D2613:M2613)</f>
        <v>0</v>
      </c>
      <c r="O2613" s="1">
        <f>C2613-N2613</f>
        <v>384</v>
      </c>
      <c r="P2613" s="19">
        <f>O2613/C2613</f>
        <v>1</v>
      </c>
    </row>
    <row r="2614" spans="1:16" ht="9.75" customHeight="1">
      <c r="A2614" s="14"/>
      <c r="B2614" s="14" t="s">
        <v>34</v>
      </c>
      <c r="C2614" s="14"/>
      <c r="D2614" s="17"/>
      <c r="E2614" s="1"/>
      <c r="F2614" s="1"/>
      <c r="G2614" s="1"/>
      <c r="H2614" s="1"/>
      <c r="I2614" s="1"/>
      <c r="J2614" s="1"/>
      <c r="K2614" s="1"/>
      <c r="L2614" s="1"/>
      <c r="M2614" s="18"/>
      <c r="N2614" s="17"/>
      <c r="O2614" s="1"/>
      <c r="P2614" s="19"/>
    </row>
    <row r="2615" spans="1:16" ht="9.75" customHeight="1">
      <c r="A2615" s="14"/>
      <c r="B2615" s="14" t="s">
        <v>564</v>
      </c>
      <c r="C2615" s="14"/>
      <c r="D2615" s="17"/>
      <c r="E2615" s="1"/>
      <c r="F2615" s="1"/>
      <c r="G2615" s="1"/>
      <c r="H2615" s="1"/>
      <c r="I2615" s="1"/>
      <c r="J2615" s="1"/>
      <c r="K2615" s="1"/>
      <c r="L2615" s="1"/>
      <c r="M2615" s="18"/>
      <c r="N2615" s="17"/>
      <c r="O2615" s="1"/>
      <c r="P2615" s="19"/>
    </row>
    <row r="2616" spans="1:16" ht="9.75" customHeight="1">
      <c r="A2616" s="14"/>
      <c r="B2616" s="14" t="s">
        <v>58</v>
      </c>
      <c r="C2616" s="14"/>
      <c r="D2616" s="17"/>
      <c r="E2616" s="1"/>
      <c r="F2616" s="1"/>
      <c r="G2616" s="1"/>
      <c r="H2616" s="1"/>
      <c r="I2616" s="1"/>
      <c r="J2616" s="1"/>
      <c r="K2616" s="1"/>
      <c r="L2616" s="1"/>
      <c r="M2616" s="18"/>
      <c r="N2616" s="17"/>
      <c r="O2616" s="1"/>
      <c r="P2616" s="19"/>
    </row>
    <row r="2617" spans="1:16" ht="9.75" customHeight="1">
      <c r="A2617" s="14"/>
      <c r="B2617" s="14" t="s">
        <v>39</v>
      </c>
      <c r="C2617" s="14"/>
      <c r="D2617" s="17"/>
      <c r="E2617" s="1"/>
      <c r="F2617" s="1"/>
      <c r="G2617" s="1"/>
      <c r="H2617" s="1"/>
      <c r="I2617" s="1"/>
      <c r="J2617" s="1"/>
      <c r="K2617" s="1"/>
      <c r="L2617" s="1"/>
      <c r="M2617" s="18"/>
      <c r="N2617" s="17"/>
      <c r="O2617" s="1"/>
      <c r="P2617" s="19"/>
    </row>
    <row r="2618" spans="1:16" ht="9.75" customHeight="1">
      <c r="A2618" s="14"/>
      <c r="B2618" s="14" t="s">
        <v>61</v>
      </c>
      <c r="C2618" s="14"/>
      <c r="D2618" s="17"/>
      <c r="E2618" s="1"/>
      <c r="F2618" s="1"/>
      <c r="G2618" s="1"/>
      <c r="H2618" s="1"/>
      <c r="I2618" s="1"/>
      <c r="J2618" s="1"/>
      <c r="K2618" s="1"/>
      <c r="L2618" s="1"/>
      <c r="M2618" s="18"/>
      <c r="N2618" s="17"/>
      <c r="O2618" s="1"/>
      <c r="P2618" s="19"/>
    </row>
    <row r="2619" spans="1:16" ht="9.75" customHeight="1">
      <c r="A2619" s="14"/>
      <c r="B2619" s="14" t="s">
        <v>61</v>
      </c>
      <c r="C2619" s="14"/>
      <c r="D2619" s="17"/>
      <c r="E2619" s="1"/>
      <c r="F2619" s="1"/>
      <c r="G2619" s="1"/>
      <c r="H2619" s="1"/>
      <c r="I2619" s="1"/>
      <c r="J2619" s="1"/>
      <c r="K2619" s="1"/>
      <c r="L2619" s="1"/>
      <c r="M2619" s="18"/>
      <c r="N2619" s="17"/>
      <c r="O2619" s="1"/>
      <c r="P2619" s="19"/>
    </row>
    <row r="2620" spans="1:16" ht="9.75" customHeight="1">
      <c r="A2620" s="14"/>
      <c r="B2620" s="14" t="s">
        <v>61</v>
      </c>
      <c r="C2620" s="14"/>
      <c r="D2620" s="17"/>
      <c r="E2620" s="1"/>
      <c r="F2620" s="1"/>
      <c r="G2620" s="1"/>
      <c r="H2620" s="1"/>
      <c r="I2620" s="1"/>
      <c r="J2620" s="1"/>
      <c r="K2620" s="1"/>
      <c r="L2620" s="1"/>
      <c r="M2620" s="18"/>
      <c r="N2620" s="17"/>
      <c r="O2620" s="1"/>
      <c r="P2620" s="19"/>
    </row>
    <row r="2621" spans="1:16" ht="9.75" customHeight="1">
      <c r="A2621" s="14"/>
      <c r="B2621" s="14" t="s">
        <v>61</v>
      </c>
      <c r="C2621" s="14"/>
      <c r="D2621" s="17"/>
      <c r="E2621" s="1"/>
      <c r="F2621" s="1"/>
      <c r="G2621" s="1"/>
      <c r="H2621" s="1"/>
      <c r="I2621" s="1"/>
      <c r="J2621" s="1"/>
      <c r="K2621" s="1"/>
      <c r="L2621" s="1"/>
      <c r="M2621" s="18"/>
      <c r="N2621" s="17"/>
      <c r="O2621" s="1"/>
      <c r="P2621" s="19"/>
    </row>
    <row r="2622" spans="1:16" ht="9.75" customHeight="1">
      <c r="A2622" s="14"/>
      <c r="B2622" s="14" t="s">
        <v>61</v>
      </c>
      <c r="C2622" s="14"/>
      <c r="D2622" s="17"/>
      <c r="E2622" s="1"/>
      <c r="F2622" s="1"/>
      <c r="G2622" s="1"/>
      <c r="H2622" s="1"/>
      <c r="I2622" s="1"/>
      <c r="J2622" s="1"/>
      <c r="K2622" s="1"/>
      <c r="L2622" s="1"/>
      <c r="M2622" s="18"/>
      <c r="N2622" s="17"/>
      <c r="O2622" s="1"/>
      <c r="P2622" s="19"/>
    </row>
    <row r="2623" spans="1:16" ht="9.75" customHeight="1">
      <c r="A2623" s="14"/>
      <c r="B2623" s="14" t="s">
        <v>61</v>
      </c>
      <c r="C2623" s="14"/>
      <c r="D2623" s="17"/>
      <c r="E2623" s="1"/>
      <c r="F2623" s="1"/>
      <c r="G2623" s="1"/>
      <c r="H2623" s="1"/>
      <c r="I2623" s="1"/>
      <c r="J2623" s="1"/>
      <c r="K2623" s="1"/>
      <c r="L2623" s="1"/>
      <c r="M2623" s="18"/>
      <c r="N2623" s="17"/>
      <c r="O2623" s="1"/>
      <c r="P2623" s="19"/>
    </row>
    <row r="2624" spans="1:16" ht="9.75" customHeight="1">
      <c r="A2624" s="14"/>
      <c r="B2624" s="14" t="s">
        <v>41</v>
      </c>
      <c r="C2624" s="14">
        <v>8</v>
      </c>
      <c r="D2624" s="31">
        <v>8</v>
      </c>
      <c r="E2624" s="32">
        <v>5</v>
      </c>
      <c r="F2624" s="32">
        <v>1</v>
      </c>
      <c r="G2624" s="32">
        <v>4</v>
      </c>
      <c r="H2624" s="32">
        <v>4</v>
      </c>
      <c r="I2624" s="32">
        <v>4</v>
      </c>
      <c r="J2624" s="32">
        <v>3</v>
      </c>
      <c r="K2624" s="32">
        <v>2</v>
      </c>
      <c r="L2624" s="32">
        <v>7</v>
      </c>
      <c r="M2624" s="33">
        <v>7</v>
      </c>
      <c r="N2624" s="17">
        <f>MIN(D2624:M2624)</f>
        <v>1</v>
      </c>
      <c r="O2624" s="1">
        <f>C2624-N2624</f>
        <v>7</v>
      </c>
      <c r="P2624" s="19">
        <f>O2624/C2624</f>
        <v>0.875</v>
      </c>
    </row>
    <row r="2625" spans="1:16" ht="9.75" customHeight="1">
      <c r="A2625" s="14"/>
      <c r="B2625" s="14" t="s">
        <v>42</v>
      </c>
      <c r="C2625" s="14"/>
      <c r="D2625" s="17"/>
      <c r="E2625" s="1"/>
      <c r="F2625" s="1"/>
      <c r="G2625" s="1"/>
      <c r="H2625" s="1"/>
      <c r="I2625" s="1"/>
      <c r="J2625" s="1"/>
      <c r="K2625" s="1"/>
      <c r="L2625" s="1"/>
      <c r="M2625" s="18"/>
      <c r="N2625" s="17"/>
      <c r="O2625" s="1"/>
      <c r="P2625" s="19"/>
    </row>
    <row r="2626" spans="1:16" ht="9.75" customHeight="1">
      <c r="A2626" s="14"/>
      <c r="B2626" s="14" t="s">
        <v>43</v>
      </c>
      <c r="C2626" s="14"/>
      <c r="D2626" s="17"/>
      <c r="E2626" s="1"/>
      <c r="F2626" s="1"/>
      <c r="G2626" s="1"/>
      <c r="H2626" s="1"/>
      <c r="I2626" s="1"/>
      <c r="J2626" s="1"/>
      <c r="K2626" s="1"/>
      <c r="L2626" s="1"/>
      <c r="M2626" s="18"/>
      <c r="N2626" s="17"/>
      <c r="O2626" s="1"/>
      <c r="P2626" s="19"/>
    </row>
    <row r="2627" spans="1:16" ht="9.75" customHeight="1">
      <c r="A2627" s="14"/>
      <c r="B2627" s="14" t="s">
        <v>44</v>
      </c>
      <c r="C2627" s="14"/>
      <c r="D2627" s="17"/>
      <c r="E2627" s="1"/>
      <c r="F2627" s="1"/>
      <c r="G2627" s="1"/>
      <c r="H2627" s="1"/>
      <c r="I2627" s="1"/>
      <c r="J2627" s="1"/>
      <c r="K2627" s="1"/>
      <c r="L2627" s="1"/>
      <c r="M2627" s="18"/>
      <c r="N2627" s="17"/>
      <c r="O2627" s="1"/>
      <c r="P2627" s="19"/>
    </row>
    <row r="2628" spans="1:16" ht="9.75" customHeight="1">
      <c r="A2628" s="20"/>
      <c r="B2628" s="21" t="s">
        <v>45</v>
      </c>
      <c r="C2628" s="21">
        <f t="shared" ref="C2628:M2628" si="570">SUM(C2612:C2627)</f>
        <v>392</v>
      </c>
      <c r="D2628" s="22">
        <f t="shared" si="570"/>
        <v>203</v>
      </c>
      <c r="E2628" s="23">
        <f t="shared" si="570"/>
        <v>5</v>
      </c>
      <c r="F2628" s="23">
        <f t="shared" si="570"/>
        <v>1</v>
      </c>
      <c r="G2628" s="23">
        <f t="shared" si="570"/>
        <v>4</v>
      </c>
      <c r="H2628" s="23">
        <f t="shared" si="570"/>
        <v>4</v>
      </c>
      <c r="I2628" s="23">
        <f t="shared" si="570"/>
        <v>6</v>
      </c>
      <c r="J2628" s="23">
        <f t="shared" si="570"/>
        <v>3</v>
      </c>
      <c r="K2628" s="23">
        <f t="shared" si="570"/>
        <v>5</v>
      </c>
      <c r="L2628" s="23">
        <f t="shared" si="570"/>
        <v>11</v>
      </c>
      <c r="M2628" s="24">
        <f t="shared" si="570"/>
        <v>15</v>
      </c>
      <c r="N2628" s="22">
        <f>MIN(D2628:M2628)</f>
        <v>1</v>
      </c>
      <c r="O2628" s="23">
        <f>C2628-N2628</f>
        <v>391</v>
      </c>
      <c r="P2628" s="25">
        <f>O2628/C2628</f>
        <v>0.99744897959183676</v>
      </c>
    </row>
    <row r="2629" spans="1:16" ht="9.75" customHeight="1">
      <c r="A2629" s="15" t="s">
        <v>220</v>
      </c>
      <c r="B2629" s="15" t="s">
        <v>29</v>
      </c>
      <c r="C2629" s="15"/>
      <c r="D2629" s="16"/>
      <c r="E2629" s="27"/>
      <c r="F2629" s="27"/>
      <c r="G2629" s="27"/>
      <c r="H2629" s="27"/>
      <c r="I2629" s="27"/>
      <c r="J2629" s="27"/>
      <c r="K2629" s="27"/>
      <c r="L2629" s="27"/>
      <c r="M2629" s="28"/>
      <c r="N2629" s="16"/>
      <c r="O2629" s="27"/>
      <c r="P2629" s="29"/>
    </row>
    <row r="2630" spans="1:16" ht="9.75" customHeight="1">
      <c r="A2630" s="14"/>
      <c r="B2630" s="14" t="s">
        <v>31</v>
      </c>
      <c r="C2630" s="14"/>
      <c r="D2630" s="17"/>
      <c r="E2630" s="1"/>
      <c r="F2630" s="1"/>
      <c r="G2630" s="1"/>
      <c r="H2630" s="1"/>
      <c r="I2630" s="1"/>
      <c r="J2630" s="1"/>
      <c r="K2630" s="1"/>
      <c r="L2630" s="1"/>
      <c r="M2630" s="18"/>
      <c r="N2630" s="17"/>
      <c r="O2630" s="1"/>
      <c r="P2630" s="19"/>
    </row>
    <row r="2631" spans="1:16" ht="9.75" customHeight="1">
      <c r="A2631" s="14"/>
      <c r="B2631" s="14" t="s">
        <v>34</v>
      </c>
      <c r="C2631" s="14"/>
      <c r="D2631" s="17"/>
      <c r="E2631" s="1"/>
      <c r="F2631" s="1"/>
      <c r="G2631" s="1"/>
      <c r="H2631" s="1"/>
      <c r="I2631" s="1"/>
      <c r="J2631" s="1"/>
      <c r="K2631" s="1"/>
      <c r="L2631" s="1"/>
      <c r="M2631" s="18"/>
      <c r="N2631" s="17"/>
      <c r="O2631" s="1"/>
      <c r="P2631" s="19"/>
    </row>
    <row r="2632" spans="1:16" ht="9.75" customHeight="1">
      <c r="A2632" s="14"/>
      <c r="B2632" s="14" t="s">
        <v>136</v>
      </c>
      <c r="C2632" s="14">
        <v>41</v>
      </c>
      <c r="D2632" s="31">
        <v>28</v>
      </c>
      <c r="E2632" s="32">
        <v>12</v>
      </c>
      <c r="F2632" s="32">
        <v>8</v>
      </c>
      <c r="G2632" s="32">
        <v>9</v>
      </c>
      <c r="H2632" s="32">
        <v>9</v>
      </c>
      <c r="I2632" s="32">
        <v>10</v>
      </c>
      <c r="J2632" s="32">
        <v>12</v>
      </c>
      <c r="K2632" s="32">
        <v>13</v>
      </c>
      <c r="L2632" s="32">
        <v>19</v>
      </c>
      <c r="M2632" s="33">
        <v>19</v>
      </c>
      <c r="N2632" s="17">
        <f>MIN(D2632:M2632)</f>
        <v>8</v>
      </c>
      <c r="O2632" s="1">
        <f>C2632-N2632</f>
        <v>33</v>
      </c>
      <c r="P2632" s="19">
        <f>O2632/C2632</f>
        <v>0.80487804878048785</v>
      </c>
    </row>
    <row r="2633" spans="1:16" ht="9.75" customHeight="1">
      <c r="A2633" s="14"/>
      <c r="B2633" s="14" t="s">
        <v>58</v>
      </c>
      <c r="C2633" s="14"/>
      <c r="D2633" s="17"/>
      <c r="E2633" s="1"/>
      <c r="F2633" s="1"/>
      <c r="G2633" s="1"/>
      <c r="H2633" s="1"/>
      <c r="I2633" s="1"/>
      <c r="J2633" s="1"/>
      <c r="K2633" s="1"/>
      <c r="L2633" s="1"/>
      <c r="M2633" s="18"/>
      <c r="N2633" s="17"/>
      <c r="O2633" s="1"/>
      <c r="P2633" s="19"/>
    </row>
    <row r="2634" spans="1:16" ht="9.75" customHeight="1">
      <c r="A2634" s="14"/>
      <c r="B2634" s="14" t="s">
        <v>39</v>
      </c>
      <c r="C2634" s="14"/>
      <c r="D2634" s="17"/>
      <c r="E2634" s="1"/>
      <c r="F2634" s="1"/>
      <c r="G2634" s="1"/>
      <c r="H2634" s="1"/>
      <c r="I2634" s="1"/>
      <c r="J2634" s="1"/>
      <c r="K2634" s="1"/>
      <c r="L2634" s="1"/>
      <c r="M2634" s="18"/>
      <c r="N2634" s="17"/>
      <c r="O2634" s="1"/>
      <c r="P2634" s="19"/>
    </row>
    <row r="2635" spans="1:16" ht="9.75" customHeight="1">
      <c r="A2635" s="14"/>
      <c r="B2635" s="14" t="s">
        <v>61</v>
      </c>
      <c r="C2635" s="14"/>
      <c r="D2635" s="17"/>
      <c r="E2635" s="1"/>
      <c r="F2635" s="1"/>
      <c r="G2635" s="1"/>
      <c r="H2635" s="1"/>
      <c r="I2635" s="1"/>
      <c r="J2635" s="1"/>
      <c r="K2635" s="1"/>
      <c r="L2635" s="1"/>
      <c r="M2635" s="18"/>
      <c r="N2635" s="17"/>
      <c r="O2635" s="1"/>
      <c r="P2635" s="19"/>
    </row>
    <row r="2636" spans="1:16" ht="9.75" customHeight="1">
      <c r="A2636" s="14"/>
      <c r="B2636" s="14" t="s">
        <v>61</v>
      </c>
      <c r="C2636" s="14"/>
      <c r="D2636" s="17"/>
      <c r="E2636" s="1"/>
      <c r="F2636" s="1"/>
      <c r="G2636" s="1"/>
      <c r="H2636" s="1"/>
      <c r="I2636" s="1"/>
      <c r="J2636" s="1"/>
      <c r="K2636" s="1"/>
      <c r="L2636" s="1"/>
      <c r="M2636" s="18"/>
      <c r="N2636" s="17"/>
      <c r="O2636" s="1"/>
      <c r="P2636" s="19"/>
    </row>
    <row r="2637" spans="1:16" ht="9.75" customHeight="1">
      <c r="A2637" s="14"/>
      <c r="B2637" s="14" t="s">
        <v>61</v>
      </c>
      <c r="C2637" s="14"/>
      <c r="D2637" s="17"/>
      <c r="E2637" s="1"/>
      <c r="F2637" s="1"/>
      <c r="G2637" s="1"/>
      <c r="H2637" s="1"/>
      <c r="I2637" s="1"/>
      <c r="J2637" s="1"/>
      <c r="K2637" s="1"/>
      <c r="L2637" s="1"/>
      <c r="M2637" s="18"/>
      <c r="N2637" s="17"/>
      <c r="O2637" s="1"/>
      <c r="P2637" s="19"/>
    </row>
    <row r="2638" spans="1:16" ht="9.75" customHeight="1">
      <c r="A2638" s="14"/>
      <c r="B2638" s="14" t="s">
        <v>61</v>
      </c>
      <c r="C2638" s="14"/>
      <c r="D2638" s="17"/>
      <c r="E2638" s="1"/>
      <c r="F2638" s="1"/>
      <c r="G2638" s="1"/>
      <c r="H2638" s="1"/>
      <c r="I2638" s="1"/>
      <c r="J2638" s="1"/>
      <c r="K2638" s="1"/>
      <c r="L2638" s="1"/>
      <c r="M2638" s="18"/>
      <c r="N2638" s="17"/>
      <c r="O2638" s="1"/>
      <c r="P2638" s="19"/>
    </row>
    <row r="2639" spans="1:16" ht="9.75" customHeight="1">
      <c r="A2639" s="14"/>
      <c r="B2639" s="14" t="s">
        <v>61</v>
      </c>
      <c r="C2639" s="14"/>
      <c r="D2639" s="17"/>
      <c r="E2639" s="1"/>
      <c r="F2639" s="1"/>
      <c r="G2639" s="1"/>
      <c r="H2639" s="1"/>
      <c r="I2639" s="1"/>
      <c r="J2639" s="1"/>
      <c r="K2639" s="1"/>
      <c r="L2639" s="1"/>
      <c r="M2639" s="18"/>
      <c r="N2639" s="17"/>
      <c r="O2639" s="1"/>
      <c r="P2639" s="19"/>
    </row>
    <row r="2640" spans="1:16" ht="9.75" customHeight="1">
      <c r="A2640" s="14"/>
      <c r="B2640" s="14" t="s">
        <v>61</v>
      </c>
      <c r="C2640" s="14"/>
      <c r="D2640" s="17"/>
      <c r="E2640" s="1"/>
      <c r="F2640" s="1"/>
      <c r="G2640" s="1"/>
      <c r="H2640" s="1"/>
      <c r="I2640" s="1"/>
      <c r="J2640" s="1"/>
      <c r="K2640" s="1"/>
      <c r="L2640" s="1"/>
      <c r="M2640" s="18"/>
      <c r="N2640" s="17"/>
      <c r="O2640" s="1"/>
      <c r="P2640" s="19"/>
    </row>
    <row r="2641" spans="1:16" ht="9.75" customHeight="1">
      <c r="A2641" s="14"/>
      <c r="B2641" s="14" t="s">
        <v>41</v>
      </c>
      <c r="C2641" s="14"/>
      <c r="D2641" s="17"/>
      <c r="E2641" s="1"/>
      <c r="F2641" s="1"/>
      <c r="G2641" s="1"/>
      <c r="H2641" s="1"/>
      <c r="I2641" s="1"/>
      <c r="J2641" s="1"/>
      <c r="K2641" s="1"/>
      <c r="L2641" s="1"/>
      <c r="M2641" s="18"/>
      <c r="N2641" s="17"/>
      <c r="O2641" s="1"/>
      <c r="P2641" s="19"/>
    </row>
    <row r="2642" spans="1:16" ht="9.75" customHeight="1">
      <c r="A2642" s="14"/>
      <c r="B2642" s="14" t="s">
        <v>42</v>
      </c>
      <c r="C2642" s="14"/>
      <c r="D2642" s="17"/>
      <c r="E2642" s="1"/>
      <c r="F2642" s="1"/>
      <c r="G2642" s="1"/>
      <c r="H2642" s="1"/>
      <c r="I2642" s="1"/>
      <c r="J2642" s="1"/>
      <c r="K2642" s="1"/>
      <c r="L2642" s="1"/>
      <c r="M2642" s="18"/>
      <c r="N2642" s="17"/>
      <c r="O2642" s="1"/>
      <c r="P2642" s="19"/>
    </row>
    <row r="2643" spans="1:16" ht="9.75" customHeight="1">
      <c r="A2643" s="14"/>
      <c r="B2643" s="14" t="s">
        <v>43</v>
      </c>
      <c r="C2643" s="14"/>
      <c r="D2643" s="17"/>
      <c r="E2643" s="1"/>
      <c r="F2643" s="1"/>
      <c r="G2643" s="1"/>
      <c r="H2643" s="1"/>
      <c r="I2643" s="1"/>
      <c r="J2643" s="1"/>
      <c r="K2643" s="1"/>
      <c r="L2643" s="1"/>
      <c r="M2643" s="18"/>
      <c r="N2643" s="17"/>
      <c r="O2643" s="1"/>
      <c r="P2643" s="19"/>
    </row>
    <row r="2644" spans="1:16" ht="9.75" customHeight="1">
      <c r="A2644" s="14"/>
      <c r="B2644" s="14" t="s">
        <v>44</v>
      </c>
      <c r="C2644" s="14"/>
      <c r="D2644" s="17"/>
      <c r="E2644" s="1"/>
      <c r="F2644" s="1"/>
      <c r="G2644" s="1"/>
      <c r="H2644" s="1"/>
      <c r="I2644" s="1"/>
      <c r="J2644" s="1"/>
      <c r="K2644" s="1"/>
      <c r="L2644" s="1"/>
      <c r="M2644" s="18"/>
      <c r="N2644" s="17"/>
      <c r="O2644" s="1"/>
      <c r="P2644" s="19"/>
    </row>
    <row r="2645" spans="1:16" ht="9.75" customHeight="1">
      <c r="A2645" s="20"/>
      <c r="B2645" s="21" t="s">
        <v>45</v>
      </c>
      <c r="C2645" s="21">
        <f t="shared" ref="C2645:M2645" si="571">SUM(C2629:C2644)</f>
        <v>41</v>
      </c>
      <c r="D2645" s="22">
        <f t="shared" si="571"/>
        <v>28</v>
      </c>
      <c r="E2645" s="23">
        <f t="shared" si="571"/>
        <v>12</v>
      </c>
      <c r="F2645" s="23">
        <f t="shared" si="571"/>
        <v>8</v>
      </c>
      <c r="G2645" s="23">
        <f t="shared" si="571"/>
        <v>9</v>
      </c>
      <c r="H2645" s="23">
        <f t="shared" si="571"/>
        <v>9</v>
      </c>
      <c r="I2645" s="23">
        <f t="shared" si="571"/>
        <v>10</v>
      </c>
      <c r="J2645" s="23">
        <f t="shared" si="571"/>
        <v>12</v>
      </c>
      <c r="K2645" s="23">
        <f t="shared" si="571"/>
        <v>13</v>
      </c>
      <c r="L2645" s="23">
        <f t="shared" si="571"/>
        <v>19</v>
      </c>
      <c r="M2645" s="24">
        <f t="shared" si="571"/>
        <v>19</v>
      </c>
      <c r="N2645" s="22">
        <f>MIN(D2645:M2645)</f>
        <v>8</v>
      </c>
      <c r="O2645" s="23">
        <f>C2645-N2645</f>
        <v>33</v>
      </c>
      <c r="P2645" s="25">
        <f>O2645/C2645</f>
        <v>0.80487804878048785</v>
      </c>
    </row>
    <row r="2646" spans="1:16" ht="9.75" customHeight="1">
      <c r="A2646" s="15" t="s">
        <v>232</v>
      </c>
      <c r="B2646" s="15" t="s">
        <v>29</v>
      </c>
      <c r="C2646" s="15"/>
      <c r="D2646" s="16"/>
      <c r="E2646" s="27"/>
      <c r="F2646" s="27"/>
      <c r="G2646" s="27"/>
      <c r="H2646" s="27"/>
      <c r="I2646" s="27"/>
      <c r="J2646" s="27"/>
      <c r="K2646" s="27"/>
      <c r="L2646" s="27"/>
      <c r="M2646" s="28"/>
      <c r="N2646" s="16"/>
      <c r="O2646" s="27"/>
      <c r="P2646" s="29"/>
    </row>
    <row r="2647" spans="1:16" ht="9.75" customHeight="1">
      <c r="A2647" s="14"/>
      <c r="B2647" s="14" t="s">
        <v>31</v>
      </c>
      <c r="C2647" s="14"/>
      <c r="D2647" s="17"/>
      <c r="E2647" s="1"/>
      <c r="F2647" s="1"/>
      <c r="G2647" s="1"/>
      <c r="H2647" s="1"/>
      <c r="I2647" s="1"/>
      <c r="J2647" s="1"/>
      <c r="K2647" s="1"/>
      <c r="L2647" s="1"/>
      <c r="M2647" s="18"/>
      <c r="N2647" s="17"/>
      <c r="O2647" s="1"/>
      <c r="P2647" s="19"/>
    </row>
    <row r="2648" spans="1:16" ht="9.75" customHeight="1">
      <c r="A2648" s="14"/>
      <c r="B2648" s="14" t="s">
        <v>34</v>
      </c>
      <c r="C2648" s="14"/>
      <c r="D2648" s="17"/>
      <c r="E2648" s="1"/>
      <c r="F2648" s="1"/>
      <c r="G2648" s="1"/>
      <c r="H2648" s="1"/>
      <c r="I2648" s="1"/>
      <c r="J2648" s="1"/>
      <c r="K2648" s="1"/>
      <c r="L2648" s="1"/>
      <c r="M2648" s="18"/>
      <c r="N2648" s="17"/>
      <c r="O2648" s="1"/>
      <c r="P2648" s="19"/>
    </row>
    <row r="2649" spans="1:16" ht="9.75" customHeight="1">
      <c r="A2649" s="14"/>
      <c r="B2649" s="14" t="s">
        <v>136</v>
      </c>
      <c r="C2649" s="14">
        <v>41</v>
      </c>
      <c r="D2649" s="31">
        <v>36</v>
      </c>
      <c r="E2649" s="32">
        <v>13</v>
      </c>
      <c r="F2649" s="32">
        <v>9</v>
      </c>
      <c r="G2649" s="32">
        <v>9</v>
      </c>
      <c r="H2649" s="32">
        <v>9</v>
      </c>
      <c r="I2649" s="32">
        <v>10</v>
      </c>
      <c r="J2649" s="32">
        <v>13</v>
      </c>
      <c r="K2649" s="32">
        <v>13</v>
      </c>
      <c r="L2649" s="32">
        <v>16</v>
      </c>
      <c r="M2649" s="33">
        <v>16</v>
      </c>
      <c r="N2649" s="17">
        <f>MIN(D2649:M2649)</f>
        <v>9</v>
      </c>
      <c r="O2649" s="1">
        <f>C2649-N2649</f>
        <v>32</v>
      </c>
      <c r="P2649" s="19">
        <f>O2649/C2649</f>
        <v>0.78048780487804881</v>
      </c>
    </row>
    <row r="2650" spans="1:16" ht="9.75" customHeight="1">
      <c r="A2650" s="14"/>
      <c r="B2650" s="14" t="s">
        <v>58</v>
      </c>
      <c r="C2650" s="14"/>
      <c r="D2650" s="17"/>
      <c r="E2650" s="1"/>
      <c r="F2650" s="1"/>
      <c r="G2650" s="1"/>
      <c r="H2650" s="1"/>
      <c r="I2650" s="1"/>
      <c r="J2650" s="1"/>
      <c r="K2650" s="1"/>
      <c r="L2650" s="1"/>
      <c r="M2650" s="18"/>
      <c r="N2650" s="17"/>
      <c r="O2650" s="1"/>
      <c r="P2650" s="19"/>
    </row>
    <row r="2651" spans="1:16" ht="9.75" customHeight="1">
      <c r="A2651" s="14"/>
      <c r="B2651" s="14" t="s">
        <v>39</v>
      </c>
      <c r="C2651" s="14"/>
      <c r="D2651" s="17"/>
      <c r="E2651" s="1"/>
      <c r="F2651" s="1"/>
      <c r="G2651" s="1"/>
      <c r="H2651" s="1"/>
      <c r="I2651" s="1"/>
      <c r="J2651" s="1"/>
      <c r="K2651" s="1"/>
      <c r="L2651" s="1"/>
      <c r="M2651" s="18"/>
      <c r="N2651" s="17"/>
      <c r="O2651" s="1"/>
      <c r="P2651" s="19"/>
    </row>
    <row r="2652" spans="1:16" ht="9.75" customHeight="1">
      <c r="A2652" s="14"/>
      <c r="B2652" s="14" t="s">
        <v>61</v>
      </c>
      <c r="C2652" s="14"/>
      <c r="D2652" s="17"/>
      <c r="E2652" s="1"/>
      <c r="F2652" s="1"/>
      <c r="G2652" s="1"/>
      <c r="H2652" s="1"/>
      <c r="I2652" s="1"/>
      <c r="J2652" s="1"/>
      <c r="K2652" s="1"/>
      <c r="L2652" s="1"/>
      <c r="M2652" s="18"/>
      <c r="N2652" s="17"/>
      <c r="O2652" s="1"/>
      <c r="P2652" s="19"/>
    </row>
    <row r="2653" spans="1:16" ht="9.75" customHeight="1">
      <c r="A2653" s="14"/>
      <c r="B2653" s="14" t="s">
        <v>61</v>
      </c>
      <c r="C2653" s="14"/>
      <c r="D2653" s="17"/>
      <c r="E2653" s="1"/>
      <c r="F2653" s="1"/>
      <c r="G2653" s="1"/>
      <c r="H2653" s="1"/>
      <c r="I2653" s="1"/>
      <c r="J2653" s="1"/>
      <c r="K2653" s="1"/>
      <c r="L2653" s="1"/>
      <c r="M2653" s="18"/>
      <c r="N2653" s="17"/>
      <c r="O2653" s="1"/>
      <c r="P2653" s="19"/>
    </row>
    <row r="2654" spans="1:16" ht="9.75" customHeight="1">
      <c r="A2654" s="14"/>
      <c r="B2654" s="14" t="s">
        <v>61</v>
      </c>
      <c r="C2654" s="14"/>
      <c r="D2654" s="17"/>
      <c r="E2654" s="1"/>
      <c r="F2654" s="1"/>
      <c r="G2654" s="1"/>
      <c r="H2654" s="1"/>
      <c r="I2654" s="1"/>
      <c r="J2654" s="1"/>
      <c r="K2654" s="1"/>
      <c r="L2654" s="1"/>
      <c r="M2654" s="18"/>
      <c r="N2654" s="17"/>
      <c r="O2654" s="1"/>
      <c r="P2654" s="19"/>
    </row>
    <row r="2655" spans="1:16" ht="9.75" customHeight="1">
      <c r="A2655" s="14"/>
      <c r="B2655" s="14" t="s">
        <v>61</v>
      </c>
      <c r="C2655" s="14"/>
      <c r="D2655" s="17"/>
      <c r="E2655" s="1"/>
      <c r="F2655" s="1"/>
      <c r="G2655" s="1"/>
      <c r="H2655" s="1"/>
      <c r="I2655" s="1"/>
      <c r="J2655" s="1"/>
      <c r="K2655" s="1"/>
      <c r="L2655" s="1"/>
      <c r="M2655" s="18"/>
      <c r="N2655" s="17"/>
      <c r="O2655" s="1"/>
      <c r="P2655" s="19"/>
    </row>
    <row r="2656" spans="1:16" ht="9.75" customHeight="1">
      <c r="A2656" s="14"/>
      <c r="B2656" s="14" t="s">
        <v>61</v>
      </c>
      <c r="C2656" s="14"/>
      <c r="D2656" s="17"/>
      <c r="E2656" s="1"/>
      <c r="F2656" s="1"/>
      <c r="G2656" s="1"/>
      <c r="H2656" s="1"/>
      <c r="I2656" s="1"/>
      <c r="J2656" s="1"/>
      <c r="K2656" s="1"/>
      <c r="L2656" s="1"/>
      <c r="M2656" s="18"/>
      <c r="N2656" s="17"/>
      <c r="O2656" s="1"/>
      <c r="P2656" s="19"/>
    </row>
    <row r="2657" spans="1:16" ht="9.75" customHeight="1">
      <c r="A2657" s="14"/>
      <c r="B2657" s="14" t="s">
        <v>61</v>
      </c>
      <c r="C2657" s="14"/>
      <c r="D2657" s="17"/>
      <c r="E2657" s="1"/>
      <c r="F2657" s="1"/>
      <c r="G2657" s="1"/>
      <c r="H2657" s="1"/>
      <c r="I2657" s="1"/>
      <c r="J2657" s="1"/>
      <c r="K2657" s="1"/>
      <c r="L2657" s="1"/>
      <c r="M2657" s="18"/>
      <c r="N2657" s="17"/>
      <c r="O2657" s="1"/>
      <c r="P2657" s="19"/>
    </row>
    <row r="2658" spans="1:16" ht="9.75" customHeight="1">
      <c r="A2658" s="14"/>
      <c r="B2658" s="14" t="s">
        <v>41</v>
      </c>
      <c r="C2658" s="14"/>
      <c r="D2658" s="17"/>
      <c r="E2658" s="1"/>
      <c r="F2658" s="1"/>
      <c r="G2658" s="1"/>
      <c r="H2658" s="1"/>
      <c r="I2658" s="1"/>
      <c r="J2658" s="1"/>
      <c r="K2658" s="1"/>
      <c r="L2658" s="1"/>
      <c r="M2658" s="18"/>
      <c r="N2658" s="17"/>
      <c r="O2658" s="1"/>
      <c r="P2658" s="19"/>
    </row>
    <row r="2659" spans="1:16" ht="9.75" customHeight="1">
      <c r="A2659" s="14"/>
      <c r="B2659" s="14" t="s">
        <v>42</v>
      </c>
      <c r="C2659" s="14"/>
      <c r="D2659" s="17"/>
      <c r="E2659" s="1"/>
      <c r="F2659" s="1"/>
      <c r="G2659" s="1"/>
      <c r="H2659" s="1"/>
      <c r="I2659" s="1"/>
      <c r="J2659" s="1"/>
      <c r="K2659" s="1"/>
      <c r="L2659" s="1"/>
      <c r="M2659" s="18"/>
      <c r="N2659" s="17"/>
      <c r="O2659" s="1"/>
      <c r="P2659" s="19"/>
    </row>
    <row r="2660" spans="1:16" ht="9.75" customHeight="1">
      <c r="A2660" s="14"/>
      <c r="B2660" s="14" t="s">
        <v>43</v>
      </c>
      <c r="C2660" s="14"/>
      <c r="D2660" s="17"/>
      <c r="E2660" s="1"/>
      <c r="F2660" s="1"/>
      <c r="G2660" s="1"/>
      <c r="H2660" s="1"/>
      <c r="I2660" s="1"/>
      <c r="J2660" s="1"/>
      <c r="K2660" s="1"/>
      <c r="L2660" s="1"/>
      <c r="M2660" s="18"/>
      <c r="N2660" s="17"/>
      <c r="O2660" s="1"/>
      <c r="P2660" s="19"/>
    </row>
    <row r="2661" spans="1:16" ht="9.75" customHeight="1">
      <c r="A2661" s="14"/>
      <c r="B2661" s="14" t="s">
        <v>44</v>
      </c>
      <c r="C2661" s="14"/>
      <c r="D2661" s="17"/>
      <c r="E2661" s="1"/>
      <c r="F2661" s="1"/>
      <c r="G2661" s="1"/>
      <c r="H2661" s="1"/>
      <c r="I2661" s="1"/>
      <c r="J2661" s="1"/>
      <c r="K2661" s="1"/>
      <c r="L2661" s="1"/>
      <c r="M2661" s="18"/>
      <c r="N2661" s="17"/>
      <c r="O2661" s="1"/>
      <c r="P2661" s="19"/>
    </row>
    <row r="2662" spans="1:16" ht="9.75" customHeight="1">
      <c r="A2662" s="20"/>
      <c r="B2662" s="21" t="s">
        <v>45</v>
      </c>
      <c r="C2662" s="21">
        <f t="shared" ref="C2662:M2662" si="572">SUM(C2646:C2661)</f>
        <v>41</v>
      </c>
      <c r="D2662" s="22">
        <f t="shared" si="572"/>
        <v>36</v>
      </c>
      <c r="E2662" s="23">
        <f t="shared" si="572"/>
        <v>13</v>
      </c>
      <c r="F2662" s="23">
        <f t="shared" si="572"/>
        <v>9</v>
      </c>
      <c r="G2662" s="23">
        <f t="shared" si="572"/>
        <v>9</v>
      </c>
      <c r="H2662" s="23">
        <f t="shared" si="572"/>
        <v>9</v>
      </c>
      <c r="I2662" s="23">
        <f t="shared" si="572"/>
        <v>10</v>
      </c>
      <c r="J2662" s="23">
        <f t="shared" si="572"/>
        <v>13</v>
      </c>
      <c r="K2662" s="23">
        <f t="shared" si="572"/>
        <v>13</v>
      </c>
      <c r="L2662" s="23">
        <f t="shared" si="572"/>
        <v>16</v>
      </c>
      <c r="M2662" s="24">
        <f t="shared" si="572"/>
        <v>16</v>
      </c>
      <c r="N2662" s="22">
        <f>MIN(D2662:M2662)</f>
        <v>9</v>
      </c>
      <c r="O2662" s="23">
        <f>C2662-N2662</f>
        <v>32</v>
      </c>
      <c r="P2662" s="25">
        <f>O2662/C2662</f>
        <v>0.78048780487804881</v>
      </c>
    </row>
    <row r="2663" spans="1:16" ht="9.75" customHeight="1">
      <c r="A2663" s="15" t="s">
        <v>243</v>
      </c>
      <c r="B2663" s="15" t="s">
        <v>29</v>
      </c>
      <c r="C2663" s="15"/>
      <c r="D2663" s="16"/>
      <c r="E2663" s="27"/>
      <c r="F2663" s="27"/>
      <c r="G2663" s="27"/>
      <c r="H2663" s="27"/>
      <c r="I2663" s="27"/>
      <c r="J2663" s="27"/>
      <c r="K2663" s="27"/>
      <c r="L2663" s="27"/>
      <c r="M2663" s="28"/>
      <c r="N2663" s="16"/>
      <c r="O2663" s="27"/>
      <c r="P2663" s="29"/>
    </row>
    <row r="2664" spans="1:16" ht="9.75" customHeight="1">
      <c r="A2664" s="14"/>
      <c r="B2664" s="14" t="s">
        <v>31</v>
      </c>
      <c r="C2664" s="14"/>
      <c r="D2664" s="17"/>
      <c r="E2664" s="1"/>
      <c r="F2664" s="1"/>
      <c r="G2664" s="1"/>
      <c r="H2664" s="1"/>
      <c r="I2664" s="1"/>
      <c r="J2664" s="1"/>
      <c r="K2664" s="1"/>
      <c r="L2664" s="1"/>
      <c r="M2664" s="18"/>
      <c r="N2664" s="17"/>
      <c r="O2664" s="1"/>
      <c r="P2664" s="19"/>
    </row>
    <row r="2665" spans="1:16" ht="9.75" customHeight="1">
      <c r="A2665" s="14"/>
      <c r="B2665" s="14" t="s">
        <v>34</v>
      </c>
      <c r="C2665" s="14"/>
      <c r="D2665" s="17"/>
      <c r="E2665" s="1"/>
      <c r="F2665" s="1"/>
      <c r="G2665" s="1"/>
      <c r="H2665" s="1"/>
      <c r="I2665" s="1"/>
      <c r="J2665" s="1"/>
      <c r="K2665" s="1"/>
      <c r="L2665" s="1"/>
      <c r="M2665" s="18"/>
      <c r="N2665" s="17"/>
      <c r="O2665" s="1"/>
      <c r="P2665" s="19"/>
    </row>
    <row r="2666" spans="1:16" ht="9.75" customHeight="1">
      <c r="A2666" s="14"/>
      <c r="B2666" s="14" t="s">
        <v>136</v>
      </c>
      <c r="C2666" s="14">
        <v>39</v>
      </c>
      <c r="D2666" s="31">
        <v>30</v>
      </c>
      <c r="E2666" s="32">
        <v>11</v>
      </c>
      <c r="F2666" s="32">
        <v>9</v>
      </c>
      <c r="G2666" s="32">
        <v>9</v>
      </c>
      <c r="H2666" s="32">
        <v>8</v>
      </c>
      <c r="I2666" s="32">
        <v>9</v>
      </c>
      <c r="J2666" s="32">
        <v>11</v>
      </c>
      <c r="K2666" s="32">
        <v>11</v>
      </c>
      <c r="L2666" s="32">
        <v>14</v>
      </c>
      <c r="M2666" s="33">
        <v>14</v>
      </c>
      <c r="N2666" s="17">
        <f>MIN(D2666:M2666)</f>
        <v>8</v>
      </c>
      <c r="O2666" s="1">
        <f>C2666-N2666</f>
        <v>31</v>
      </c>
      <c r="P2666" s="19">
        <f>O2666/C2666</f>
        <v>0.79487179487179482</v>
      </c>
    </row>
    <row r="2667" spans="1:16" ht="9.75" customHeight="1">
      <c r="A2667" s="14"/>
      <c r="B2667" s="14" t="s">
        <v>58</v>
      </c>
      <c r="C2667" s="14"/>
      <c r="D2667" s="17"/>
      <c r="E2667" s="1"/>
      <c r="F2667" s="1"/>
      <c r="G2667" s="1"/>
      <c r="H2667" s="1"/>
      <c r="I2667" s="1"/>
      <c r="J2667" s="1"/>
      <c r="K2667" s="1"/>
      <c r="L2667" s="1"/>
      <c r="M2667" s="18"/>
      <c r="N2667" s="17"/>
      <c r="O2667" s="1"/>
      <c r="P2667" s="19"/>
    </row>
    <row r="2668" spans="1:16" ht="9.75" customHeight="1">
      <c r="A2668" s="14"/>
      <c r="B2668" s="14" t="s">
        <v>39</v>
      </c>
      <c r="C2668" s="14"/>
      <c r="D2668" s="17"/>
      <c r="E2668" s="1"/>
      <c r="F2668" s="1"/>
      <c r="G2668" s="1"/>
      <c r="H2668" s="1"/>
      <c r="I2668" s="1"/>
      <c r="J2668" s="1"/>
      <c r="K2668" s="1"/>
      <c r="L2668" s="1"/>
      <c r="M2668" s="18"/>
      <c r="N2668" s="17"/>
      <c r="O2668" s="1"/>
      <c r="P2668" s="19"/>
    </row>
    <row r="2669" spans="1:16" ht="9.75" customHeight="1">
      <c r="A2669" s="14"/>
      <c r="B2669" s="14" t="s">
        <v>61</v>
      </c>
      <c r="C2669" s="14"/>
      <c r="D2669" s="17"/>
      <c r="E2669" s="1"/>
      <c r="F2669" s="1"/>
      <c r="G2669" s="1"/>
      <c r="H2669" s="1"/>
      <c r="I2669" s="1"/>
      <c r="J2669" s="1"/>
      <c r="K2669" s="1"/>
      <c r="L2669" s="1"/>
      <c r="M2669" s="18"/>
      <c r="N2669" s="17"/>
      <c r="O2669" s="1"/>
      <c r="P2669" s="19"/>
    </row>
    <row r="2670" spans="1:16" ht="9.75" customHeight="1">
      <c r="A2670" s="14"/>
      <c r="B2670" s="14" t="s">
        <v>61</v>
      </c>
      <c r="C2670" s="14"/>
      <c r="D2670" s="17"/>
      <c r="E2670" s="1"/>
      <c r="F2670" s="1"/>
      <c r="G2670" s="1"/>
      <c r="H2670" s="1"/>
      <c r="I2670" s="1"/>
      <c r="J2670" s="1"/>
      <c r="K2670" s="1"/>
      <c r="L2670" s="1"/>
      <c r="M2670" s="18"/>
      <c r="N2670" s="17"/>
      <c r="O2670" s="1"/>
      <c r="P2670" s="19"/>
    </row>
    <row r="2671" spans="1:16" ht="9.75" customHeight="1">
      <c r="A2671" s="14"/>
      <c r="B2671" s="14" t="s">
        <v>61</v>
      </c>
      <c r="C2671" s="14"/>
      <c r="D2671" s="17"/>
      <c r="E2671" s="1"/>
      <c r="F2671" s="1"/>
      <c r="G2671" s="1"/>
      <c r="H2671" s="1"/>
      <c r="I2671" s="1"/>
      <c r="J2671" s="1"/>
      <c r="K2671" s="1"/>
      <c r="L2671" s="1"/>
      <c r="M2671" s="18"/>
      <c r="N2671" s="17"/>
      <c r="O2671" s="1"/>
      <c r="P2671" s="19"/>
    </row>
    <row r="2672" spans="1:16" ht="9.75" customHeight="1">
      <c r="A2672" s="14"/>
      <c r="B2672" s="14" t="s">
        <v>61</v>
      </c>
      <c r="C2672" s="14"/>
      <c r="D2672" s="17"/>
      <c r="E2672" s="1"/>
      <c r="F2672" s="1"/>
      <c r="G2672" s="1"/>
      <c r="H2672" s="1"/>
      <c r="I2672" s="1"/>
      <c r="J2672" s="1"/>
      <c r="K2672" s="1"/>
      <c r="L2672" s="1"/>
      <c r="M2672" s="18"/>
      <c r="N2672" s="17"/>
      <c r="O2672" s="1"/>
      <c r="P2672" s="19"/>
    </row>
    <row r="2673" spans="1:16" ht="9.75" customHeight="1">
      <c r="A2673" s="14"/>
      <c r="B2673" s="14" t="s">
        <v>61</v>
      </c>
      <c r="C2673" s="14"/>
      <c r="D2673" s="17"/>
      <c r="E2673" s="1"/>
      <c r="F2673" s="1"/>
      <c r="G2673" s="1"/>
      <c r="H2673" s="1"/>
      <c r="I2673" s="1"/>
      <c r="J2673" s="1"/>
      <c r="K2673" s="1"/>
      <c r="L2673" s="1"/>
      <c r="M2673" s="18"/>
      <c r="N2673" s="17"/>
      <c r="O2673" s="1"/>
      <c r="P2673" s="19"/>
    </row>
    <row r="2674" spans="1:16" ht="9.75" customHeight="1">
      <c r="A2674" s="14"/>
      <c r="B2674" s="14" t="s">
        <v>61</v>
      </c>
      <c r="C2674" s="14"/>
      <c r="D2674" s="17"/>
      <c r="E2674" s="1"/>
      <c r="F2674" s="1"/>
      <c r="G2674" s="1"/>
      <c r="H2674" s="1"/>
      <c r="I2674" s="1"/>
      <c r="J2674" s="1"/>
      <c r="K2674" s="1"/>
      <c r="L2674" s="1"/>
      <c r="M2674" s="18"/>
      <c r="N2674" s="17"/>
      <c r="O2674" s="1"/>
      <c r="P2674" s="19"/>
    </row>
    <row r="2675" spans="1:16" ht="9.75" customHeight="1">
      <c r="A2675" s="14"/>
      <c r="B2675" s="14" t="s">
        <v>41</v>
      </c>
      <c r="C2675" s="14"/>
      <c r="D2675" s="17"/>
      <c r="E2675" s="1"/>
      <c r="F2675" s="1"/>
      <c r="G2675" s="1"/>
      <c r="H2675" s="1"/>
      <c r="I2675" s="1"/>
      <c r="J2675" s="1"/>
      <c r="K2675" s="1"/>
      <c r="L2675" s="1"/>
      <c r="M2675" s="18"/>
      <c r="N2675" s="17"/>
      <c r="O2675" s="1"/>
      <c r="P2675" s="19"/>
    </row>
    <row r="2676" spans="1:16" ht="9.75" customHeight="1">
      <c r="A2676" s="14"/>
      <c r="B2676" s="14" t="s">
        <v>42</v>
      </c>
      <c r="C2676" s="14"/>
      <c r="D2676" s="17"/>
      <c r="E2676" s="1"/>
      <c r="F2676" s="1"/>
      <c r="G2676" s="1"/>
      <c r="H2676" s="1"/>
      <c r="I2676" s="1"/>
      <c r="J2676" s="1"/>
      <c r="K2676" s="1"/>
      <c r="L2676" s="1"/>
      <c r="M2676" s="18"/>
      <c r="N2676" s="17"/>
      <c r="O2676" s="1"/>
      <c r="P2676" s="19"/>
    </row>
    <row r="2677" spans="1:16" ht="9.75" customHeight="1">
      <c r="A2677" s="14"/>
      <c r="B2677" s="14" t="s">
        <v>43</v>
      </c>
      <c r="C2677" s="14"/>
      <c r="D2677" s="17"/>
      <c r="E2677" s="1"/>
      <c r="F2677" s="1"/>
      <c r="G2677" s="1"/>
      <c r="H2677" s="1"/>
      <c r="I2677" s="1"/>
      <c r="J2677" s="1"/>
      <c r="K2677" s="1"/>
      <c r="L2677" s="1"/>
      <c r="M2677" s="18"/>
      <c r="N2677" s="17"/>
      <c r="O2677" s="1"/>
      <c r="P2677" s="19"/>
    </row>
    <row r="2678" spans="1:16" ht="9.75" customHeight="1">
      <c r="A2678" s="14"/>
      <c r="B2678" s="14" t="s">
        <v>44</v>
      </c>
      <c r="C2678" s="14"/>
      <c r="D2678" s="17"/>
      <c r="E2678" s="1"/>
      <c r="F2678" s="1"/>
      <c r="G2678" s="1"/>
      <c r="H2678" s="1"/>
      <c r="I2678" s="1"/>
      <c r="J2678" s="1"/>
      <c r="K2678" s="1"/>
      <c r="L2678" s="1"/>
      <c r="M2678" s="18"/>
      <c r="N2678" s="17"/>
      <c r="O2678" s="1"/>
      <c r="P2678" s="19"/>
    </row>
    <row r="2679" spans="1:16" ht="9.75" customHeight="1">
      <c r="A2679" s="20"/>
      <c r="B2679" s="21" t="s">
        <v>45</v>
      </c>
      <c r="C2679" s="21">
        <f t="shared" ref="C2679:M2679" si="573">SUM(C2663:C2678)</f>
        <v>39</v>
      </c>
      <c r="D2679" s="22">
        <f t="shared" si="573"/>
        <v>30</v>
      </c>
      <c r="E2679" s="23">
        <f t="shared" si="573"/>
        <v>11</v>
      </c>
      <c r="F2679" s="23">
        <f t="shared" si="573"/>
        <v>9</v>
      </c>
      <c r="G2679" s="23">
        <f t="shared" si="573"/>
        <v>9</v>
      </c>
      <c r="H2679" s="23">
        <f t="shared" si="573"/>
        <v>8</v>
      </c>
      <c r="I2679" s="23">
        <f t="shared" si="573"/>
        <v>9</v>
      </c>
      <c r="J2679" s="23">
        <f t="shared" si="573"/>
        <v>11</v>
      </c>
      <c r="K2679" s="23">
        <f t="shared" si="573"/>
        <v>11</v>
      </c>
      <c r="L2679" s="23">
        <f t="shared" si="573"/>
        <v>14</v>
      </c>
      <c r="M2679" s="24">
        <f t="shared" si="573"/>
        <v>14</v>
      </c>
      <c r="N2679" s="22">
        <f>MIN(D2679:M2679)</f>
        <v>8</v>
      </c>
      <c r="O2679" s="23">
        <f>C2679-N2679</f>
        <v>31</v>
      </c>
      <c r="P2679" s="25">
        <f>O2679/C2679</f>
        <v>0.79487179487179482</v>
      </c>
    </row>
    <row r="2680" spans="1:16" ht="9.75" customHeight="1">
      <c r="A2680" s="15" t="s">
        <v>255</v>
      </c>
      <c r="B2680" s="15" t="s">
        <v>29</v>
      </c>
      <c r="C2680" s="15"/>
      <c r="D2680" s="16"/>
      <c r="E2680" s="27"/>
      <c r="F2680" s="27"/>
      <c r="G2680" s="27"/>
      <c r="H2680" s="27"/>
      <c r="I2680" s="27"/>
      <c r="J2680" s="27"/>
      <c r="K2680" s="27"/>
      <c r="L2680" s="27"/>
      <c r="M2680" s="28"/>
      <c r="N2680" s="16"/>
      <c r="O2680" s="27"/>
      <c r="P2680" s="29"/>
    </row>
    <row r="2681" spans="1:16" ht="9.75" customHeight="1">
      <c r="A2681" s="14"/>
      <c r="B2681" s="14" t="s">
        <v>31</v>
      </c>
      <c r="C2681" s="14"/>
      <c r="D2681" s="17"/>
      <c r="E2681" s="1"/>
      <c r="F2681" s="1"/>
      <c r="G2681" s="1"/>
      <c r="H2681" s="1"/>
      <c r="I2681" s="1"/>
      <c r="J2681" s="1"/>
      <c r="K2681" s="1"/>
      <c r="L2681" s="1"/>
      <c r="M2681" s="18"/>
      <c r="N2681" s="17"/>
      <c r="O2681" s="1"/>
      <c r="P2681" s="19"/>
    </row>
    <row r="2682" spans="1:16" ht="9.75" customHeight="1">
      <c r="A2682" s="14"/>
      <c r="B2682" s="14" t="s">
        <v>34</v>
      </c>
      <c r="C2682" s="14"/>
      <c r="D2682" s="17"/>
      <c r="E2682" s="1"/>
      <c r="F2682" s="1"/>
      <c r="G2682" s="1"/>
      <c r="H2682" s="1"/>
      <c r="I2682" s="1"/>
      <c r="J2682" s="1"/>
      <c r="K2682" s="1"/>
      <c r="L2682" s="1"/>
      <c r="M2682" s="18"/>
      <c r="N2682" s="17"/>
      <c r="O2682" s="1"/>
      <c r="P2682" s="19"/>
    </row>
    <row r="2683" spans="1:16" ht="9.75" customHeight="1">
      <c r="A2683" s="14"/>
      <c r="B2683" s="14" t="s">
        <v>136</v>
      </c>
      <c r="C2683" s="14">
        <v>39</v>
      </c>
      <c r="D2683" s="31">
        <v>33</v>
      </c>
      <c r="E2683" s="32">
        <v>8</v>
      </c>
      <c r="F2683" s="32">
        <v>6</v>
      </c>
      <c r="G2683" s="32">
        <v>6</v>
      </c>
      <c r="H2683" s="32">
        <v>7</v>
      </c>
      <c r="I2683" s="32">
        <v>5</v>
      </c>
      <c r="J2683" s="32">
        <v>6</v>
      </c>
      <c r="K2683" s="32">
        <v>12</v>
      </c>
      <c r="L2683" s="32">
        <v>12</v>
      </c>
      <c r="M2683" s="33">
        <v>12</v>
      </c>
      <c r="N2683" s="17">
        <f>MIN(D2683:M2683)</f>
        <v>5</v>
      </c>
      <c r="O2683" s="1">
        <f>C2683-N2683</f>
        <v>34</v>
      </c>
      <c r="P2683" s="19">
        <f>O2683/C2683</f>
        <v>0.87179487179487181</v>
      </c>
    </row>
    <row r="2684" spans="1:16" ht="9.75" customHeight="1">
      <c r="A2684" s="14"/>
      <c r="B2684" s="14" t="s">
        <v>58</v>
      </c>
      <c r="C2684" s="14"/>
      <c r="D2684" s="17"/>
      <c r="E2684" s="1"/>
      <c r="F2684" s="1"/>
      <c r="G2684" s="1"/>
      <c r="H2684" s="1"/>
      <c r="I2684" s="1"/>
      <c r="J2684" s="1"/>
      <c r="K2684" s="1"/>
      <c r="L2684" s="1"/>
      <c r="M2684" s="18"/>
      <c r="N2684" s="17"/>
      <c r="O2684" s="1"/>
      <c r="P2684" s="19"/>
    </row>
    <row r="2685" spans="1:16" ht="9.75" customHeight="1">
      <c r="A2685" s="14"/>
      <c r="B2685" s="14" t="s">
        <v>39</v>
      </c>
      <c r="C2685" s="14"/>
      <c r="D2685" s="17"/>
      <c r="E2685" s="1"/>
      <c r="F2685" s="1"/>
      <c r="G2685" s="1"/>
      <c r="H2685" s="1"/>
      <c r="I2685" s="1"/>
      <c r="J2685" s="1"/>
      <c r="K2685" s="1"/>
      <c r="L2685" s="1"/>
      <c r="M2685" s="18"/>
      <c r="N2685" s="17"/>
      <c r="O2685" s="1"/>
      <c r="P2685" s="19"/>
    </row>
    <row r="2686" spans="1:16" ht="9.75" customHeight="1">
      <c r="A2686" s="14"/>
      <c r="B2686" s="14" t="s">
        <v>61</v>
      </c>
      <c r="C2686" s="14"/>
      <c r="D2686" s="17"/>
      <c r="E2686" s="1"/>
      <c r="F2686" s="1"/>
      <c r="G2686" s="1"/>
      <c r="H2686" s="1"/>
      <c r="I2686" s="1"/>
      <c r="J2686" s="1"/>
      <c r="K2686" s="1"/>
      <c r="L2686" s="1"/>
      <c r="M2686" s="18"/>
      <c r="N2686" s="17"/>
      <c r="O2686" s="1"/>
      <c r="P2686" s="19"/>
    </row>
    <row r="2687" spans="1:16" ht="9.75" customHeight="1">
      <c r="A2687" s="14"/>
      <c r="B2687" s="14" t="s">
        <v>61</v>
      </c>
      <c r="C2687" s="14"/>
      <c r="D2687" s="17"/>
      <c r="E2687" s="1"/>
      <c r="F2687" s="1"/>
      <c r="G2687" s="1"/>
      <c r="H2687" s="1"/>
      <c r="I2687" s="1"/>
      <c r="J2687" s="1"/>
      <c r="K2687" s="1"/>
      <c r="L2687" s="1"/>
      <c r="M2687" s="18"/>
      <c r="N2687" s="17"/>
      <c r="O2687" s="1"/>
      <c r="P2687" s="19"/>
    </row>
    <row r="2688" spans="1:16" ht="9.75" customHeight="1">
      <c r="A2688" s="14"/>
      <c r="B2688" s="14" t="s">
        <v>61</v>
      </c>
      <c r="C2688" s="14"/>
      <c r="D2688" s="17"/>
      <c r="E2688" s="1"/>
      <c r="F2688" s="1"/>
      <c r="G2688" s="1"/>
      <c r="H2688" s="1"/>
      <c r="I2688" s="1"/>
      <c r="J2688" s="1"/>
      <c r="K2688" s="1"/>
      <c r="L2688" s="1"/>
      <c r="M2688" s="18"/>
      <c r="N2688" s="17"/>
      <c r="O2688" s="1"/>
      <c r="P2688" s="19"/>
    </row>
    <row r="2689" spans="1:16" ht="9.75" customHeight="1">
      <c r="A2689" s="14"/>
      <c r="B2689" s="14" t="s">
        <v>61</v>
      </c>
      <c r="C2689" s="14"/>
      <c r="D2689" s="17"/>
      <c r="E2689" s="1"/>
      <c r="F2689" s="1"/>
      <c r="G2689" s="1"/>
      <c r="H2689" s="1"/>
      <c r="I2689" s="1"/>
      <c r="J2689" s="1"/>
      <c r="K2689" s="1"/>
      <c r="L2689" s="1"/>
      <c r="M2689" s="18"/>
      <c r="N2689" s="17"/>
      <c r="O2689" s="1"/>
      <c r="P2689" s="19"/>
    </row>
    <row r="2690" spans="1:16" ht="9.75" customHeight="1">
      <c r="A2690" s="14"/>
      <c r="B2690" s="14" t="s">
        <v>61</v>
      </c>
      <c r="C2690" s="14"/>
      <c r="D2690" s="17"/>
      <c r="E2690" s="1"/>
      <c r="F2690" s="1"/>
      <c r="G2690" s="1"/>
      <c r="H2690" s="1"/>
      <c r="I2690" s="1"/>
      <c r="J2690" s="1"/>
      <c r="K2690" s="1"/>
      <c r="L2690" s="1"/>
      <c r="M2690" s="18"/>
      <c r="N2690" s="17"/>
      <c r="O2690" s="1"/>
      <c r="P2690" s="19"/>
    </row>
    <row r="2691" spans="1:16" ht="9.75" customHeight="1">
      <c r="A2691" s="14"/>
      <c r="B2691" s="14" t="s">
        <v>61</v>
      </c>
      <c r="C2691" s="14"/>
      <c r="D2691" s="17"/>
      <c r="E2691" s="1"/>
      <c r="F2691" s="1"/>
      <c r="G2691" s="1"/>
      <c r="H2691" s="1"/>
      <c r="I2691" s="1"/>
      <c r="J2691" s="1"/>
      <c r="K2691" s="1"/>
      <c r="L2691" s="1"/>
      <c r="M2691" s="18"/>
      <c r="N2691" s="17"/>
      <c r="O2691" s="1"/>
      <c r="P2691" s="19"/>
    </row>
    <row r="2692" spans="1:16" ht="9.75" customHeight="1">
      <c r="A2692" s="14"/>
      <c r="B2692" s="14" t="s">
        <v>41</v>
      </c>
      <c r="C2692" s="14"/>
      <c r="D2692" s="17"/>
      <c r="E2692" s="1"/>
      <c r="F2692" s="1"/>
      <c r="G2692" s="1"/>
      <c r="H2692" s="1"/>
      <c r="I2692" s="1"/>
      <c r="J2692" s="1"/>
      <c r="K2692" s="1"/>
      <c r="L2692" s="1"/>
      <c r="M2692" s="18"/>
      <c r="N2692" s="17"/>
      <c r="O2692" s="1"/>
      <c r="P2692" s="19"/>
    </row>
    <row r="2693" spans="1:16" ht="9.75" customHeight="1">
      <c r="A2693" s="14"/>
      <c r="B2693" s="14" t="s">
        <v>42</v>
      </c>
      <c r="C2693" s="14"/>
      <c r="D2693" s="17"/>
      <c r="E2693" s="1"/>
      <c r="F2693" s="1"/>
      <c r="G2693" s="1"/>
      <c r="H2693" s="1"/>
      <c r="I2693" s="1"/>
      <c r="J2693" s="1"/>
      <c r="K2693" s="1"/>
      <c r="L2693" s="1"/>
      <c r="M2693" s="18"/>
      <c r="N2693" s="17"/>
      <c r="O2693" s="1"/>
      <c r="P2693" s="19"/>
    </row>
    <row r="2694" spans="1:16" ht="9.75" customHeight="1">
      <c r="A2694" s="14"/>
      <c r="B2694" s="14" t="s">
        <v>43</v>
      </c>
      <c r="C2694" s="14"/>
      <c r="D2694" s="17"/>
      <c r="E2694" s="1"/>
      <c r="F2694" s="1"/>
      <c r="G2694" s="1"/>
      <c r="H2694" s="1"/>
      <c r="I2694" s="1"/>
      <c r="J2694" s="1"/>
      <c r="K2694" s="1"/>
      <c r="L2694" s="1"/>
      <c r="M2694" s="18"/>
      <c r="N2694" s="17"/>
      <c r="O2694" s="1"/>
      <c r="P2694" s="19"/>
    </row>
    <row r="2695" spans="1:16" ht="9.75" customHeight="1">
      <c r="A2695" s="14"/>
      <c r="B2695" s="14" t="s">
        <v>44</v>
      </c>
      <c r="C2695" s="14"/>
      <c r="D2695" s="17"/>
      <c r="E2695" s="1"/>
      <c r="F2695" s="1"/>
      <c r="G2695" s="1"/>
      <c r="H2695" s="1"/>
      <c r="I2695" s="1"/>
      <c r="J2695" s="1"/>
      <c r="K2695" s="1"/>
      <c r="L2695" s="1"/>
      <c r="M2695" s="18"/>
      <c r="N2695" s="17"/>
      <c r="O2695" s="1"/>
      <c r="P2695" s="19"/>
    </row>
    <row r="2696" spans="1:16" ht="9.75" customHeight="1">
      <c r="A2696" s="20"/>
      <c r="B2696" s="21" t="s">
        <v>45</v>
      </c>
      <c r="C2696" s="21">
        <f t="shared" ref="C2696:M2696" si="574">SUM(C2680:C2695)</f>
        <v>39</v>
      </c>
      <c r="D2696" s="22">
        <f t="shared" si="574"/>
        <v>33</v>
      </c>
      <c r="E2696" s="23">
        <f t="shared" si="574"/>
        <v>8</v>
      </c>
      <c r="F2696" s="23">
        <f t="shared" si="574"/>
        <v>6</v>
      </c>
      <c r="G2696" s="23">
        <f t="shared" si="574"/>
        <v>6</v>
      </c>
      <c r="H2696" s="23">
        <f t="shared" si="574"/>
        <v>7</v>
      </c>
      <c r="I2696" s="23">
        <f t="shared" si="574"/>
        <v>5</v>
      </c>
      <c r="J2696" s="23">
        <f t="shared" si="574"/>
        <v>6</v>
      </c>
      <c r="K2696" s="23">
        <f t="shared" si="574"/>
        <v>12</v>
      </c>
      <c r="L2696" s="23">
        <f t="shared" si="574"/>
        <v>12</v>
      </c>
      <c r="M2696" s="24">
        <f t="shared" si="574"/>
        <v>12</v>
      </c>
      <c r="N2696" s="22">
        <f>MIN(D2696:M2696)</f>
        <v>5</v>
      </c>
      <c r="O2696" s="23">
        <f>C2696-N2696</f>
        <v>34</v>
      </c>
      <c r="P2696" s="25">
        <f>O2696/C2696</f>
        <v>0.87179487179487181</v>
      </c>
    </row>
    <row r="2697" spans="1:16" ht="9.75" customHeight="1">
      <c r="A2697" s="15" t="s">
        <v>267</v>
      </c>
      <c r="B2697" s="15" t="s">
        <v>29</v>
      </c>
      <c r="C2697" s="15"/>
      <c r="D2697" s="16"/>
      <c r="E2697" s="27"/>
      <c r="F2697" s="27"/>
      <c r="G2697" s="27"/>
      <c r="H2697" s="27"/>
      <c r="I2697" s="27"/>
      <c r="J2697" s="27"/>
      <c r="K2697" s="27"/>
      <c r="L2697" s="27"/>
      <c r="M2697" s="28"/>
      <c r="N2697" s="16"/>
      <c r="O2697" s="27"/>
      <c r="P2697" s="29"/>
    </row>
    <row r="2698" spans="1:16" ht="9.75" customHeight="1">
      <c r="A2698" s="14"/>
      <c r="B2698" s="14" t="s">
        <v>31</v>
      </c>
      <c r="C2698" s="14"/>
      <c r="D2698" s="17"/>
      <c r="E2698" s="1"/>
      <c r="F2698" s="1"/>
      <c r="G2698" s="1"/>
      <c r="H2698" s="1"/>
      <c r="I2698" s="1"/>
      <c r="J2698" s="1"/>
      <c r="K2698" s="1"/>
      <c r="L2698" s="1"/>
      <c r="M2698" s="18"/>
      <c r="N2698" s="17"/>
      <c r="O2698" s="1"/>
      <c r="P2698" s="19"/>
    </row>
    <row r="2699" spans="1:16" ht="9.75" customHeight="1">
      <c r="A2699" s="14"/>
      <c r="B2699" s="14" t="s">
        <v>34</v>
      </c>
      <c r="C2699" s="14"/>
      <c r="D2699" s="17"/>
      <c r="E2699" s="1"/>
      <c r="F2699" s="1"/>
      <c r="G2699" s="1"/>
      <c r="H2699" s="1"/>
      <c r="I2699" s="1"/>
      <c r="J2699" s="1"/>
      <c r="K2699" s="1"/>
      <c r="L2699" s="1"/>
      <c r="M2699" s="18"/>
      <c r="N2699" s="17"/>
      <c r="O2699" s="1"/>
      <c r="P2699" s="19"/>
    </row>
    <row r="2700" spans="1:16" ht="9.75" customHeight="1">
      <c r="A2700" s="14"/>
      <c r="B2700" s="14" t="s">
        <v>136</v>
      </c>
      <c r="C2700" s="14">
        <v>39</v>
      </c>
      <c r="D2700" s="31">
        <v>32</v>
      </c>
      <c r="E2700" s="32">
        <v>9</v>
      </c>
      <c r="F2700" s="32">
        <v>8</v>
      </c>
      <c r="G2700" s="32">
        <v>7</v>
      </c>
      <c r="H2700" s="32">
        <v>8</v>
      </c>
      <c r="I2700" s="32">
        <v>7</v>
      </c>
      <c r="J2700" s="32">
        <v>10</v>
      </c>
      <c r="K2700" s="32">
        <v>10</v>
      </c>
      <c r="L2700" s="32">
        <v>11</v>
      </c>
      <c r="M2700" s="33">
        <v>10</v>
      </c>
      <c r="N2700" s="17">
        <f>MIN(D2700:M2700)</f>
        <v>7</v>
      </c>
      <c r="O2700" s="1">
        <f>C2700-N2700</f>
        <v>32</v>
      </c>
      <c r="P2700" s="19">
        <f>O2700/C2700</f>
        <v>0.82051282051282048</v>
      </c>
    </row>
    <row r="2701" spans="1:16" ht="9.75" customHeight="1">
      <c r="A2701" s="14"/>
      <c r="B2701" s="14" t="s">
        <v>58</v>
      </c>
      <c r="C2701" s="14"/>
      <c r="D2701" s="17"/>
      <c r="E2701" s="1"/>
      <c r="F2701" s="1"/>
      <c r="G2701" s="1"/>
      <c r="H2701" s="1"/>
      <c r="I2701" s="1"/>
      <c r="J2701" s="1"/>
      <c r="K2701" s="1"/>
      <c r="L2701" s="1"/>
      <c r="M2701" s="18"/>
      <c r="N2701" s="17"/>
      <c r="O2701" s="1"/>
      <c r="P2701" s="19"/>
    </row>
    <row r="2702" spans="1:16" ht="9.75" customHeight="1">
      <c r="A2702" s="14"/>
      <c r="B2702" s="14" t="s">
        <v>39</v>
      </c>
      <c r="C2702" s="14"/>
      <c r="D2702" s="17"/>
      <c r="E2702" s="1"/>
      <c r="F2702" s="1"/>
      <c r="G2702" s="1"/>
      <c r="H2702" s="1"/>
      <c r="I2702" s="1"/>
      <c r="J2702" s="1"/>
      <c r="K2702" s="1"/>
      <c r="L2702" s="1"/>
      <c r="M2702" s="18"/>
      <c r="N2702" s="17"/>
      <c r="O2702" s="1"/>
      <c r="P2702" s="19"/>
    </row>
    <row r="2703" spans="1:16" ht="9.75" customHeight="1">
      <c r="A2703" s="14"/>
      <c r="B2703" s="14" t="s">
        <v>61</v>
      </c>
      <c r="C2703" s="14"/>
      <c r="D2703" s="17"/>
      <c r="E2703" s="1"/>
      <c r="F2703" s="1"/>
      <c r="G2703" s="1"/>
      <c r="H2703" s="1"/>
      <c r="I2703" s="1"/>
      <c r="J2703" s="1"/>
      <c r="K2703" s="1"/>
      <c r="L2703" s="1"/>
      <c r="M2703" s="18"/>
      <c r="N2703" s="17"/>
      <c r="O2703" s="1"/>
      <c r="P2703" s="19"/>
    </row>
    <row r="2704" spans="1:16" ht="9.75" customHeight="1">
      <c r="A2704" s="14"/>
      <c r="B2704" s="14" t="s">
        <v>61</v>
      </c>
      <c r="C2704" s="14"/>
      <c r="D2704" s="17"/>
      <c r="E2704" s="1"/>
      <c r="F2704" s="1"/>
      <c r="G2704" s="1"/>
      <c r="H2704" s="1"/>
      <c r="I2704" s="1"/>
      <c r="J2704" s="1"/>
      <c r="K2704" s="1"/>
      <c r="L2704" s="1"/>
      <c r="M2704" s="18"/>
      <c r="N2704" s="17"/>
      <c r="O2704" s="1"/>
      <c r="P2704" s="19"/>
    </row>
    <row r="2705" spans="1:16" ht="9.75" customHeight="1">
      <c r="A2705" s="14"/>
      <c r="B2705" s="14" t="s">
        <v>61</v>
      </c>
      <c r="C2705" s="14"/>
      <c r="D2705" s="17"/>
      <c r="E2705" s="1"/>
      <c r="F2705" s="1"/>
      <c r="G2705" s="1"/>
      <c r="H2705" s="1"/>
      <c r="I2705" s="1"/>
      <c r="J2705" s="1"/>
      <c r="K2705" s="1"/>
      <c r="L2705" s="1"/>
      <c r="M2705" s="18"/>
      <c r="N2705" s="17"/>
      <c r="O2705" s="1"/>
      <c r="P2705" s="19"/>
    </row>
    <row r="2706" spans="1:16" ht="9.75" customHeight="1">
      <c r="A2706" s="14"/>
      <c r="B2706" s="14" t="s">
        <v>61</v>
      </c>
      <c r="C2706" s="14"/>
      <c r="D2706" s="17"/>
      <c r="E2706" s="1"/>
      <c r="F2706" s="1"/>
      <c r="G2706" s="1"/>
      <c r="H2706" s="1"/>
      <c r="I2706" s="1"/>
      <c r="J2706" s="1"/>
      <c r="K2706" s="1"/>
      <c r="L2706" s="1"/>
      <c r="M2706" s="18"/>
      <c r="N2706" s="17"/>
      <c r="O2706" s="1"/>
      <c r="P2706" s="19"/>
    </row>
    <row r="2707" spans="1:16" ht="9.75" customHeight="1">
      <c r="A2707" s="14"/>
      <c r="B2707" s="14" t="s">
        <v>61</v>
      </c>
      <c r="C2707" s="14"/>
      <c r="D2707" s="17"/>
      <c r="E2707" s="1"/>
      <c r="F2707" s="1"/>
      <c r="G2707" s="1"/>
      <c r="H2707" s="1"/>
      <c r="I2707" s="1"/>
      <c r="J2707" s="1"/>
      <c r="K2707" s="1"/>
      <c r="L2707" s="1"/>
      <c r="M2707" s="18"/>
      <c r="N2707" s="17"/>
      <c r="O2707" s="1"/>
      <c r="P2707" s="19"/>
    </row>
    <row r="2708" spans="1:16" ht="9.75" customHeight="1">
      <c r="A2708" s="14"/>
      <c r="B2708" s="14" t="s">
        <v>61</v>
      </c>
      <c r="C2708" s="14"/>
      <c r="D2708" s="17"/>
      <c r="E2708" s="1"/>
      <c r="F2708" s="1"/>
      <c r="G2708" s="1"/>
      <c r="H2708" s="1"/>
      <c r="I2708" s="1"/>
      <c r="J2708" s="1"/>
      <c r="K2708" s="1"/>
      <c r="L2708" s="1"/>
      <c r="M2708" s="18"/>
      <c r="N2708" s="17"/>
      <c r="O2708" s="1"/>
      <c r="P2708" s="19"/>
    </row>
    <row r="2709" spans="1:16" ht="9.75" customHeight="1">
      <c r="A2709" s="14"/>
      <c r="B2709" s="14" t="s">
        <v>41</v>
      </c>
      <c r="C2709" s="14"/>
      <c r="D2709" s="17"/>
      <c r="E2709" s="1"/>
      <c r="F2709" s="1"/>
      <c r="G2709" s="1"/>
      <c r="H2709" s="1"/>
      <c r="I2709" s="1"/>
      <c r="J2709" s="1"/>
      <c r="K2709" s="1"/>
      <c r="L2709" s="1"/>
      <c r="M2709" s="18"/>
      <c r="N2709" s="17"/>
      <c r="O2709" s="1"/>
      <c r="P2709" s="19"/>
    </row>
    <row r="2710" spans="1:16" ht="9.75" customHeight="1">
      <c r="A2710" s="14"/>
      <c r="B2710" s="14" t="s">
        <v>42</v>
      </c>
      <c r="C2710" s="14"/>
      <c r="D2710" s="17"/>
      <c r="E2710" s="1"/>
      <c r="F2710" s="1"/>
      <c r="G2710" s="1"/>
      <c r="H2710" s="1"/>
      <c r="I2710" s="1"/>
      <c r="J2710" s="1"/>
      <c r="K2710" s="1"/>
      <c r="L2710" s="1"/>
      <c r="M2710" s="18"/>
      <c r="N2710" s="17"/>
      <c r="O2710" s="1"/>
      <c r="P2710" s="19"/>
    </row>
    <row r="2711" spans="1:16" ht="9.75" customHeight="1">
      <c r="A2711" s="14"/>
      <c r="B2711" s="14" t="s">
        <v>43</v>
      </c>
      <c r="C2711" s="14"/>
      <c r="D2711" s="17"/>
      <c r="E2711" s="1"/>
      <c r="F2711" s="1"/>
      <c r="G2711" s="1"/>
      <c r="H2711" s="1"/>
      <c r="I2711" s="1"/>
      <c r="J2711" s="1"/>
      <c r="K2711" s="1"/>
      <c r="L2711" s="1"/>
      <c r="M2711" s="18"/>
      <c r="N2711" s="17"/>
      <c r="O2711" s="1"/>
      <c r="P2711" s="19"/>
    </row>
    <row r="2712" spans="1:16" ht="9.75" customHeight="1">
      <c r="A2712" s="14"/>
      <c r="B2712" s="14" t="s">
        <v>44</v>
      </c>
      <c r="C2712" s="14"/>
      <c r="D2712" s="17"/>
      <c r="E2712" s="1"/>
      <c r="F2712" s="1"/>
      <c r="G2712" s="1"/>
      <c r="H2712" s="1"/>
      <c r="I2712" s="1"/>
      <c r="J2712" s="1"/>
      <c r="K2712" s="1"/>
      <c r="L2712" s="1"/>
      <c r="M2712" s="18"/>
      <c r="N2712" s="17"/>
      <c r="O2712" s="1"/>
      <c r="P2712" s="19"/>
    </row>
    <row r="2713" spans="1:16" ht="9.75" customHeight="1">
      <c r="A2713" s="20"/>
      <c r="B2713" s="21" t="s">
        <v>45</v>
      </c>
      <c r="C2713" s="21">
        <f t="shared" ref="C2713:M2713" si="575">SUM(C2697:C2712)</f>
        <v>39</v>
      </c>
      <c r="D2713" s="22">
        <f t="shared" si="575"/>
        <v>32</v>
      </c>
      <c r="E2713" s="23">
        <f t="shared" si="575"/>
        <v>9</v>
      </c>
      <c r="F2713" s="23">
        <f t="shared" si="575"/>
        <v>8</v>
      </c>
      <c r="G2713" s="23">
        <f t="shared" si="575"/>
        <v>7</v>
      </c>
      <c r="H2713" s="23">
        <f t="shared" si="575"/>
        <v>8</v>
      </c>
      <c r="I2713" s="23">
        <f t="shared" si="575"/>
        <v>7</v>
      </c>
      <c r="J2713" s="23">
        <f t="shared" si="575"/>
        <v>10</v>
      </c>
      <c r="K2713" s="23">
        <f t="shared" si="575"/>
        <v>10</v>
      </c>
      <c r="L2713" s="23">
        <f t="shared" si="575"/>
        <v>11</v>
      </c>
      <c r="M2713" s="24">
        <f t="shared" si="575"/>
        <v>10</v>
      </c>
      <c r="N2713" s="22">
        <f>MIN(D2713:M2713)</f>
        <v>7</v>
      </c>
      <c r="O2713" s="23">
        <f>C2713-N2713</f>
        <v>32</v>
      </c>
      <c r="P2713" s="25">
        <f>O2713/C2713</f>
        <v>0.82051282051282048</v>
      </c>
    </row>
    <row r="2714" spans="1:16" ht="9.75" customHeight="1">
      <c r="A2714" s="15" t="s">
        <v>276</v>
      </c>
      <c r="B2714" s="15" t="s">
        <v>29</v>
      </c>
      <c r="C2714" s="15"/>
      <c r="D2714" s="16"/>
      <c r="E2714" s="27"/>
      <c r="F2714" s="27"/>
      <c r="G2714" s="27"/>
      <c r="H2714" s="27"/>
      <c r="I2714" s="27"/>
      <c r="J2714" s="27"/>
      <c r="K2714" s="27"/>
      <c r="L2714" s="27"/>
      <c r="M2714" s="28"/>
      <c r="N2714" s="16"/>
      <c r="O2714" s="27"/>
      <c r="P2714" s="29"/>
    </row>
    <row r="2715" spans="1:16" ht="9.75" customHeight="1">
      <c r="A2715" s="14"/>
      <c r="B2715" s="14" t="s">
        <v>31</v>
      </c>
      <c r="C2715" s="14"/>
      <c r="D2715" s="17"/>
      <c r="E2715" s="1"/>
      <c r="F2715" s="1"/>
      <c r="G2715" s="1"/>
      <c r="H2715" s="1"/>
      <c r="I2715" s="1"/>
      <c r="J2715" s="1"/>
      <c r="K2715" s="1"/>
      <c r="L2715" s="1"/>
      <c r="M2715" s="18"/>
      <c r="N2715" s="17"/>
      <c r="O2715" s="1"/>
      <c r="P2715" s="19"/>
    </row>
    <row r="2716" spans="1:16" ht="9.75" customHeight="1">
      <c r="A2716" s="14"/>
      <c r="B2716" s="14" t="s">
        <v>34</v>
      </c>
      <c r="C2716" s="14"/>
      <c r="D2716" s="31"/>
      <c r="E2716" s="32"/>
      <c r="F2716" s="32"/>
      <c r="G2716" s="32"/>
      <c r="H2716" s="32"/>
      <c r="I2716" s="32"/>
      <c r="J2716" s="32"/>
      <c r="K2716" s="32"/>
      <c r="L2716" s="32"/>
      <c r="M2716" s="33"/>
      <c r="N2716" s="17"/>
      <c r="O2716" s="1"/>
      <c r="P2716" s="19"/>
    </row>
    <row r="2717" spans="1:16" ht="9.75" customHeight="1">
      <c r="A2717" s="14"/>
      <c r="B2717" s="14" t="s">
        <v>136</v>
      </c>
      <c r="C2717" s="14">
        <v>39</v>
      </c>
      <c r="D2717" s="31">
        <v>29</v>
      </c>
      <c r="E2717" s="32">
        <v>14</v>
      </c>
      <c r="F2717" s="32">
        <v>10</v>
      </c>
      <c r="G2717" s="32">
        <v>10</v>
      </c>
      <c r="H2717" s="32">
        <v>9</v>
      </c>
      <c r="I2717" s="32">
        <v>6</v>
      </c>
      <c r="J2717" s="32">
        <v>11</v>
      </c>
      <c r="K2717" s="32">
        <v>11</v>
      </c>
      <c r="L2717" s="32">
        <v>13</v>
      </c>
      <c r="M2717" s="33">
        <v>13</v>
      </c>
      <c r="N2717" s="17">
        <f>MIN(D2717:M2717)</f>
        <v>6</v>
      </c>
      <c r="O2717" s="1">
        <f>C2717-N2717</f>
        <v>33</v>
      </c>
      <c r="P2717" s="19">
        <f>O2717/C2717</f>
        <v>0.84615384615384615</v>
      </c>
    </row>
    <row r="2718" spans="1:16" ht="9.75" customHeight="1">
      <c r="A2718" s="14"/>
      <c r="B2718" s="14" t="s">
        <v>58</v>
      </c>
      <c r="C2718" s="14"/>
      <c r="D2718" s="17"/>
      <c r="E2718" s="1"/>
      <c r="F2718" s="1"/>
      <c r="G2718" s="1"/>
      <c r="H2718" s="1"/>
      <c r="I2718" s="1"/>
      <c r="J2718" s="1"/>
      <c r="K2718" s="1"/>
      <c r="L2718" s="1"/>
      <c r="M2718" s="18"/>
      <c r="N2718" s="17"/>
      <c r="O2718" s="1"/>
      <c r="P2718" s="19"/>
    </row>
    <row r="2719" spans="1:16" ht="9.75" customHeight="1">
      <c r="A2719" s="14"/>
      <c r="B2719" s="14" t="s">
        <v>39</v>
      </c>
      <c r="C2719" s="14"/>
      <c r="D2719" s="17"/>
      <c r="E2719" s="1"/>
      <c r="F2719" s="1"/>
      <c r="G2719" s="1"/>
      <c r="H2719" s="1"/>
      <c r="I2719" s="1"/>
      <c r="J2719" s="1"/>
      <c r="K2719" s="1"/>
      <c r="L2719" s="1"/>
      <c r="M2719" s="18"/>
      <c r="N2719" s="17"/>
      <c r="O2719" s="1"/>
      <c r="P2719" s="19"/>
    </row>
    <row r="2720" spans="1:16" ht="9.75" customHeight="1">
      <c r="A2720" s="14"/>
      <c r="B2720" s="14" t="s">
        <v>61</v>
      </c>
      <c r="C2720" s="14"/>
      <c r="D2720" s="17"/>
      <c r="E2720" s="1"/>
      <c r="F2720" s="1"/>
      <c r="G2720" s="1"/>
      <c r="H2720" s="1"/>
      <c r="I2720" s="1"/>
      <c r="J2720" s="1"/>
      <c r="K2720" s="1"/>
      <c r="L2720" s="1"/>
      <c r="M2720" s="18"/>
      <c r="N2720" s="17"/>
      <c r="O2720" s="1"/>
      <c r="P2720" s="19"/>
    </row>
    <row r="2721" spans="1:16" ht="9.75" customHeight="1">
      <c r="A2721" s="14"/>
      <c r="B2721" s="14" t="s">
        <v>61</v>
      </c>
      <c r="C2721" s="14"/>
      <c r="D2721" s="17"/>
      <c r="E2721" s="1"/>
      <c r="F2721" s="1"/>
      <c r="G2721" s="1"/>
      <c r="H2721" s="1"/>
      <c r="I2721" s="1"/>
      <c r="J2721" s="1"/>
      <c r="K2721" s="1"/>
      <c r="L2721" s="1"/>
      <c r="M2721" s="18"/>
      <c r="N2721" s="17"/>
      <c r="O2721" s="1"/>
      <c r="P2721" s="19"/>
    </row>
    <row r="2722" spans="1:16" ht="9.75" customHeight="1">
      <c r="A2722" s="14"/>
      <c r="B2722" s="14" t="s">
        <v>61</v>
      </c>
      <c r="C2722" s="14"/>
      <c r="D2722" s="17"/>
      <c r="E2722" s="1"/>
      <c r="F2722" s="1"/>
      <c r="G2722" s="1"/>
      <c r="H2722" s="1"/>
      <c r="I2722" s="1"/>
      <c r="J2722" s="1"/>
      <c r="K2722" s="1"/>
      <c r="L2722" s="1"/>
      <c r="M2722" s="18"/>
      <c r="N2722" s="17"/>
      <c r="O2722" s="1"/>
      <c r="P2722" s="19"/>
    </row>
    <row r="2723" spans="1:16" ht="9.75" customHeight="1">
      <c r="A2723" s="14"/>
      <c r="B2723" s="14" t="s">
        <v>61</v>
      </c>
      <c r="C2723" s="14"/>
      <c r="D2723" s="17"/>
      <c r="E2723" s="1"/>
      <c r="F2723" s="1"/>
      <c r="G2723" s="1"/>
      <c r="H2723" s="1"/>
      <c r="I2723" s="1"/>
      <c r="J2723" s="1"/>
      <c r="K2723" s="1"/>
      <c r="L2723" s="1"/>
      <c r="M2723" s="18"/>
      <c r="N2723" s="17"/>
      <c r="O2723" s="1"/>
      <c r="P2723" s="19"/>
    </row>
    <row r="2724" spans="1:16" ht="9.75" customHeight="1">
      <c r="A2724" s="14"/>
      <c r="B2724" s="14" t="s">
        <v>61</v>
      </c>
      <c r="C2724" s="14"/>
      <c r="D2724" s="17"/>
      <c r="E2724" s="1"/>
      <c r="F2724" s="1"/>
      <c r="G2724" s="1"/>
      <c r="H2724" s="1"/>
      <c r="I2724" s="1"/>
      <c r="J2724" s="1"/>
      <c r="K2724" s="1"/>
      <c r="L2724" s="1"/>
      <c r="M2724" s="18"/>
      <c r="N2724" s="17"/>
      <c r="O2724" s="1"/>
      <c r="P2724" s="19"/>
    </row>
    <row r="2725" spans="1:16" ht="9.75" customHeight="1">
      <c r="A2725" s="14"/>
      <c r="B2725" s="14" t="s">
        <v>61</v>
      </c>
      <c r="C2725" s="14"/>
      <c r="D2725" s="17"/>
      <c r="E2725" s="1"/>
      <c r="F2725" s="1"/>
      <c r="G2725" s="1"/>
      <c r="H2725" s="1"/>
      <c r="I2725" s="1"/>
      <c r="J2725" s="1"/>
      <c r="K2725" s="1"/>
      <c r="L2725" s="1"/>
      <c r="M2725" s="18"/>
      <c r="N2725" s="17"/>
      <c r="O2725" s="1"/>
      <c r="P2725" s="19"/>
    </row>
    <row r="2726" spans="1:16" ht="9.75" customHeight="1">
      <c r="A2726" s="14"/>
      <c r="B2726" s="14" t="s">
        <v>41</v>
      </c>
      <c r="C2726" s="14"/>
      <c r="D2726" s="17"/>
      <c r="E2726" s="1"/>
      <c r="F2726" s="1"/>
      <c r="G2726" s="1"/>
      <c r="H2726" s="1"/>
      <c r="I2726" s="1"/>
      <c r="J2726" s="1"/>
      <c r="K2726" s="1"/>
      <c r="L2726" s="1"/>
      <c r="M2726" s="18"/>
      <c r="N2726" s="17"/>
      <c r="O2726" s="1"/>
      <c r="P2726" s="19"/>
    </row>
    <row r="2727" spans="1:16" ht="9.75" customHeight="1">
      <c r="A2727" s="14"/>
      <c r="B2727" s="14" t="s">
        <v>42</v>
      </c>
      <c r="C2727" s="14"/>
      <c r="D2727" s="17"/>
      <c r="E2727" s="1"/>
      <c r="F2727" s="1"/>
      <c r="G2727" s="1"/>
      <c r="H2727" s="1"/>
      <c r="I2727" s="1"/>
      <c r="J2727" s="1"/>
      <c r="K2727" s="1"/>
      <c r="L2727" s="1"/>
      <c r="M2727" s="18"/>
      <c r="N2727" s="17"/>
      <c r="O2727" s="1"/>
      <c r="P2727" s="19"/>
    </row>
    <row r="2728" spans="1:16" ht="9.75" customHeight="1">
      <c r="A2728" s="14"/>
      <c r="B2728" s="14" t="s">
        <v>43</v>
      </c>
      <c r="C2728" s="14"/>
      <c r="D2728" s="17"/>
      <c r="E2728" s="1"/>
      <c r="F2728" s="1"/>
      <c r="G2728" s="1"/>
      <c r="H2728" s="1"/>
      <c r="I2728" s="1"/>
      <c r="J2728" s="1"/>
      <c r="K2728" s="1"/>
      <c r="L2728" s="1"/>
      <c r="M2728" s="18"/>
      <c r="N2728" s="17"/>
      <c r="O2728" s="1"/>
      <c r="P2728" s="19"/>
    </row>
    <row r="2729" spans="1:16" ht="9.75" customHeight="1">
      <c r="A2729" s="14"/>
      <c r="B2729" s="14" t="s">
        <v>44</v>
      </c>
      <c r="C2729" s="14"/>
      <c r="D2729" s="17"/>
      <c r="E2729" s="1"/>
      <c r="F2729" s="1"/>
      <c r="G2729" s="1"/>
      <c r="H2729" s="1"/>
      <c r="I2729" s="1"/>
      <c r="J2729" s="1"/>
      <c r="K2729" s="1"/>
      <c r="L2729" s="1"/>
      <c r="M2729" s="18"/>
      <c r="N2729" s="17"/>
      <c r="O2729" s="1"/>
      <c r="P2729" s="19"/>
    </row>
    <row r="2730" spans="1:16" ht="9.75" customHeight="1">
      <c r="A2730" s="20"/>
      <c r="B2730" s="21" t="s">
        <v>45</v>
      </c>
      <c r="C2730" s="21">
        <f t="shared" ref="C2730:M2730" si="576">SUM(C2714:C2729)</f>
        <v>39</v>
      </c>
      <c r="D2730" s="22">
        <f t="shared" si="576"/>
        <v>29</v>
      </c>
      <c r="E2730" s="23">
        <f t="shared" si="576"/>
        <v>14</v>
      </c>
      <c r="F2730" s="23">
        <f t="shared" si="576"/>
        <v>10</v>
      </c>
      <c r="G2730" s="23">
        <f t="shared" si="576"/>
        <v>10</v>
      </c>
      <c r="H2730" s="23">
        <f t="shared" si="576"/>
        <v>9</v>
      </c>
      <c r="I2730" s="23">
        <f t="shared" si="576"/>
        <v>6</v>
      </c>
      <c r="J2730" s="23">
        <f t="shared" si="576"/>
        <v>11</v>
      </c>
      <c r="K2730" s="23">
        <f t="shared" si="576"/>
        <v>11</v>
      </c>
      <c r="L2730" s="23">
        <f t="shared" si="576"/>
        <v>13</v>
      </c>
      <c r="M2730" s="24">
        <f t="shared" si="576"/>
        <v>13</v>
      </c>
      <c r="N2730" s="22">
        <f>MIN(D2730:M2730)</f>
        <v>6</v>
      </c>
      <c r="O2730" s="23">
        <f>C2730-N2730</f>
        <v>33</v>
      </c>
      <c r="P2730" s="25">
        <f>O2730/C2730</f>
        <v>0.84615384615384615</v>
      </c>
    </row>
    <row r="2731" spans="1:16" ht="9.75" customHeight="1">
      <c r="A2731" s="15" t="s">
        <v>287</v>
      </c>
      <c r="B2731" s="15" t="s">
        <v>29</v>
      </c>
      <c r="C2731" s="15"/>
      <c r="D2731" s="16"/>
      <c r="E2731" s="27"/>
      <c r="F2731" s="27"/>
      <c r="G2731" s="27"/>
      <c r="H2731" s="27"/>
      <c r="I2731" s="27"/>
      <c r="J2731" s="27"/>
      <c r="K2731" s="27"/>
      <c r="L2731" s="27"/>
      <c r="M2731" s="28"/>
      <c r="N2731" s="16"/>
      <c r="O2731" s="27"/>
      <c r="P2731" s="29"/>
    </row>
    <row r="2732" spans="1:16" ht="9.75" customHeight="1">
      <c r="A2732" s="14"/>
      <c r="B2732" s="14" t="s">
        <v>31</v>
      </c>
      <c r="C2732" s="14"/>
      <c r="D2732" s="17"/>
      <c r="E2732" s="1"/>
      <c r="F2732" s="1"/>
      <c r="G2732" s="1"/>
      <c r="H2732" s="1"/>
      <c r="I2732" s="1"/>
      <c r="J2732" s="1"/>
      <c r="K2732" s="1"/>
      <c r="L2732" s="1"/>
      <c r="M2732" s="18"/>
      <c r="N2732" s="17"/>
      <c r="O2732" s="1"/>
      <c r="P2732" s="19"/>
    </row>
    <row r="2733" spans="1:16" ht="9.75" customHeight="1">
      <c r="A2733" s="14"/>
      <c r="B2733" s="14" t="s">
        <v>34</v>
      </c>
      <c r="C2733" s="14"/>
      <c r="D2733" s="17"/>
      <c r="E2733" s="1"/>
      <c r="F2733" s="1"/>
      <c r="G2733" s="1"/>
      <c r="H2733" s="1"/>
      <c r="I2733" s="1"/>
      <c r="J2733" s="1"/>
      <c r="K2733" s="1"/>
      <c r="L2733" s="1"/>
      <c r="M2733" s="18"/>
      <c r="N2733" s="17"/>
      <c r="O2733" s="1"/>
      <c r="P2733" s="19"/>
    </row>
    <row r="2734" spans="1:16" ht="9.75" customHeight="1">
      <c r="A2734" s="14"/>
      <c r="B2734" s="14" t="s">
        <v>136</v>
      </c>
      <c r="C2734" s="14">
        <v>35</v>
      </c>
      <c r="D2734" s="31">
        <v>30</v>
      </c>
      <c r="E2734" s="32">
        <v>12</v>
      </c>
      <c r="F2734" s="32">
        <v>3</v>
      </c>
      <c r="G2734" s="32">
        <v>4</v>
      </c>
      <c r="H2734" s="32">
        <v>4</v>
      </c>
      <c r="I2734" s="32">
        <v>6</v>
      </c>
      <c r="J2734" s="32">
        <v>13</v>
      </c>
      <c r="K2734" s="32">
        <v>13</v>
      </c>
      <c r="L2734" s="32">
        <v>14</v>
      </c>
      <c r="M2734" s="33">
        <v>13</v>
      </c>
      <c r="N2734" s="17">
        <f>MIN(D2734:M2734)</f>
        <v>3</v>
      </c>
      <c r="O2734" s="1">
        <f>C2734-N2734</f>
        <v>32</v>
      </c>
      <c r="P2734" s="19">
        <f>O2734/C2734</f>
        <v>0.91428571428571426</v>
      </c>
    </row>
    <row r="2735" spans="1:16" ht="9.75" customHeight="1">
      <c r="A2735" s="14"/>
      <c r="B2735" s="14" t="s">
        <v>58</v>
      </c>
      <c r="C2735" s="14"/>
      <c r="D2735" s="17"/>
      <c r="E2735" s="1"/>
      <c r="F2735" s="1"/>
      <c r="G2735" s="1"/>
      <c r="H2735" s="1"/>
      <c r="I2735" s="1"/>
      <c r="J2735" s="1"/>
      <c r="K2735" s="1"/>
      <c r="L2735" s="1"/>
      <c r="M2735" s="18"/>
      <c r="N2735" s="17"/>
      <c r="O2735" s="1"/>
      <c r="P2735" s="19"/>
    </row>
    <row r="2736" spans="1:16" ht="9.75" customHeight="1">
      <c r="A2736" s="14"/>
      <c r="B2736" s="14" t="s">
        <v>39</v>
      </c>
      <c r="C2736" s="14"/>
      <c r="D2736" s="17"/>
      <c r="E2736" s="1"/>
      <c r="F2736" s="1"/>
      <c r="G2736" s="1"/>
      <c r="H2736" s="1"/>
      <c r="I2736" s="1"/>
      <c r="J2736" s="1"/>
      <c r="K2736" s="1"/>
      <c r="L2736" s="1"/>
      <c r="M2736" s="18"/>
      <c r="N2736" s="17"/>
      <c r="O2736" s="1"/>
      <c r="P2736" s="19"/>
    </row>
    <row r="2737" spans="1:16" ht="9.75" customHeight="1">
      <c r="A2737" s="14"/>
      <c r="B2737" s="14" t="s">
        <v>603</v>
      </c>
      <c r="C2737" s="14">
        <v>4</v>
      </c>
      <c r="D2737" s="31">
        <v>3</v>
      </c>
      <c r="E2737" s="32">
        <v>2</v>
      </c>
      <c r="F2737" s="32">
        <v>1</v>
      </c>
      <c r="G2737" s="32">
        <v>1</v>
      </c>
      <c r="H2737" s="32">
        <v>1</v>
      </c>
      <c r="I2737" s="32">
        <v>2</v>
      </c>
      <c r="J2737" s="32">
        <v>2</v>
      </c>
      <c r="K2737" s="32">
        <v>2</v>
      </c>
      <c r="L2737" s="32">
        <v>2</v>
      </c>
      <c r="M2737" s="33">
        <v>2</v>
      </c>
      <c r="N2737" s="17">
        <f>MIN(D2737:M2737)</f>
        <v>1</v>
      </c>
      <c r="O2737" s="1">
        <f>C2737-N2737</f>
        <v>3</v>
      </c>
      <c r="P2737" s="19">
        <f>O2737/C2737</f>
        <v>0.75</v>
      </c>
    </row>
    <row r="2738" spans="1:16" ht="9.75" customHeight="1">
      <c r="A2738" s="14"/>
      <c r="B2738" s="14" t="s">
        <v>61</v>
      </c>
      <c r="C2738" s="14"/>
      <c r="D2738" s="17"/>
      <c r="E2738" s="1"/>
      <c r="F2738" s="1"/>
      <c r="G2738" s="1"/>
      <c r="H2738" s="1"/>
      <c r="I2738" s="1"/>
      <c r="J2738" s="1"/>
      <c r="K2738" s="1"/>
      <c r="L2738" s="1"/>
      <c r="M2738" s="18"/>
      <c r="N2738" s="17"/>
      <c r="O2738" s="1"/>
      <c r="P2738" s="19"/>
    </row>
    <row r="2739" spans="1:16" ht="9.75" customHeight="1">
      <c r="A2739" s="14"/>
      <c r="B2739" s="14" t="s">
        <v>61</v>
      </c>
      <c r="C2739" s="14"/>
      <c r="D2739" s="17"/>
      <c r="E2739" s="1"/>
      <c r="F2739" s="1"/>
      <c r="G2739" s="1"/>
      <c r="H2739" s="1"/>
      <c r="I2739" s="1"/>
      <c r="J2739" s="1"/>
      <c r="K2739" s="1"/>
      <c r="L2739" s="1"/>
      <c r="M2739" s="18"/>
      <c r="N2739" s="17"/>
      <c r="O2739" s="1"/>
      <c r="P2739" s="19"/>
    </row>
    <row r="2740" spans="1:16" ht="9.75" customHeight="1">
      <c r="A2740" s="14"/>
      <c r="B2740" s="14" t="s">
        <v>61</v>
      </c>
      <c r="C2740" s="14"/>
      <c r="D2740" s="17"/>
      <c r="E2740" s="1"/>
      <c r="F2740" s="1"/>
      <c r="G2740" s="1"/>
      <c r="H2740" s="1"/>
      <c r="I2740" s="1"/>
      <c r="J2740" s="1"/>
      <c r="K2740" s="1"/>
      <c r="L2740" s="1"/>
      <c r="M2740" s="18"/>
      <c r="N2740" s="17"/>
      <c r="O2740" s="1"/>
      <c r="P2740" s="19"/>
    </row>
    <row r="2741" spans="1:16" ht="9.75" customHeight="1">
      <c r="A2741" s="14"/>
      <c r="B2741" s="14" t="s">
        <v>61</v>
      </c>
      <c r="C2741" s="14"/>
      <c r="D2741" s="17"/>
      <c r="E2741" s="1"/>
      <c r="F2741" s="1"/>
      <c r="G2741" s="1"/>
      <c r="H2741" s="1"/>
      <c r="I2741" s="1"/>
      <c r="J2741" s="1"/>
      <c r="K2741" s="1"/>
      <c r="L2741" s="1"/>
      <c r="M2741" s="18"/>
      <c r="N2741" s="17"/>
      <c r="O2741" s="1"/>
      <c r="P2741" s="19"/>
    </row>
    <row r="2742" spans="1:16" ht="9.75" customHeight="1">
      <c r="A2742" s="14"/>
      <c r="B2742" s="14" t="s">
        <v>61</v>
      </c>
      <c r="C2742" s="14"/>
      <c r="D2742" s="17"/>
      <c r="E2742" s="1"/>
      <c r="F2742" s="1"/>
      <c r="G2742" s="1"/>
      <c r="H2742" s="1"/>
      <c r="I2742" s="1"/>
      <c r="J2742" s="1"/>
      <c r="K2742" s="1"/>
      <c r="L2742" s="1"/>
      <c r="M2742" s="18"/>
      <c r="N2742" s="17"/>
      <c r="O2742" s="1"/>
      <c r="P2742" s="19"/>
    </row>
    <row r="2743" spans="1:16" ht="9.75" customHeight="1">
      <c r="A2743" s="14"/>
      <c r="B2743" s="14" t="s">
        <v>41</v>
      </c>
      <c r="C2743" s="14"/>
      <c r="D2743" s="17"/>
      <c r="E2743" s="1"/>
      <c r="F2743" s="1"/>
      <c r="G2743" s="1"/>
      <c r="H2743" s="1"/>
      <c r="I2743" s="1"/>
      <c r="J2743" s="1"/>
      <c r="K2743" s="1"/>
      <c r="L2743" s="1"/>
      <c r="M2743" s="18"/>
      <c r="N2743" s="17"/>
      <c r="O2743" s="1"/>
      <c r="P2743" s="19"/>
    </row>
    <row r="2744" spans="1:16" ht="9.75" customHeight="1">
      <c r="A2744" s="14"/>
      <c r="B2744" s="14" t="s">
        <v>42</v>
      </c>
      <c r="C2744" s="14"/>
      <c r="D2744" s="17"/>
      <c r="E2744" s="1"/>
      <c r="F2744" s="1"/>
      <c r="G2744" s="1"/>
      <c r="H2744" s="1"/>
      <c r="I2744" s="1"/>
      <c r="J2744" s="1"/>
      <c r="K2744" s="1"/>
      <c r="L2744" s="1"/>
      <c r="M2744" s="18"/>
      <c r="N2744" s="17"/>
      <c r="O2744" s="1"/>
      <c r="P2744" s="19"/>
    </row>
    <row r="2745" spans="1:16" ht="9.75" customHeight="1">
      <c r="A2745" s="14"/>
      <c r="B2745" s="14" t="s">
        <v>43</v>
      </c>
      <c r="C2745" s="14"/>
      <c r="D2745" s="17"/>
      <c r="E2745" s="1"/>
      <c r="F2745" s="1"/>
      <c r="G2745" s="1"/>
      <c r="H2745" s="1"/>
      <c r="I2745" s="1"/>
      <c r="J2745" s="1"/>
      <c r="K2745" s="1"/>
      <c r="L2745" s="1"/>
      <c r="M2745" s="18"/>
      <c r="N2745" s="17"/>
      <c r="O2745" s="1"/>
      <c r="P2745" s="19"/>
    </row>
    <row r="2746" spans="1:16" ht="9.75" customHeight="1">
      <c r="A2746" s="14"/>
      <c r="B2746" s="14" t="s">
        <v>44</v>
      </c>
      <c r="C2746" s="14"/>
      <c r="D2746" s="17"/>
      <c r="E2746" s="1"/>
      <c r="F2746" s="1"/>
      <c r="G2746" s="1"/>
      <c r="H2746" s="1"/>
      <c r="I2746" s="1"/>
      <c r="J2746" s="1"/>
      <c r="K2746" s="1"/>
      <c r="L2746" s="1"/>
      <c r="M2746" s="18"/>
      <c r="N2746" s="17"/>
      <c r="O2746" s="1"/>
      <c r="P2746" s="19"/>
    </row>
    <row r="2747" spans="1:16" ht="9.75" customHeight="1">
      <c r="A2747" s="20"/>
      <c r="B2747" s="21" t="s">
        <v>45</v>
      </c>
      <c r="C2747" s="21">
        <f t="shared" ref="C2747:M2747" si="577">SUM(C2731:C2746)</f>
        <v>39</v>
      </c>
      <c r="D2747" s="22">
        <f t="shared" si="577"/>
        <v>33</v>
      </c>
      <c r="E2747" s="23">
        <f t="shared" si="577"/>
        <v>14</v>
      </c>
      <c r="F2747" s="23">
        <f t="shared" si="577"/>
        <v>4</v>
      </c>
      <c r="G2747" s="23">
        <f t="shared" si="577"/>
        <v>5</v>
      </c>
      <c r="H2747" s="23">
        <f t="shared" si="577"/>
        <v>5</v>
      </c>
      <c r="I2747" s="23">
        <f t="shared" si="577"/>
        <v>8</v>
      </c>
      <c r="J2747" s="23">
        <f t="shared" si="577"/>
        <v>15</v>
      </c>
      <c r="K2747" s="23">
        <f t="shared" si="577"/>
        <v>15</v>
      </c>
      <c r="L2747" s="23">
        <f t="shared" si="577"/>
        <v>16</v>
      </c>
      <c r="M2747" s="24">
        <f t="shared" si="577"/>
        <v>15</v>
      </c>
      <c r="N2747" s="22">
        <f>MIN(D2747:M2747)</f>
        <v>4</v>
      </c>
      <c r="O2747" s="23">
        <f>C2747-N2747</f>
        <v>35</v>
      </c>
      <c r="P2747" s="25">
        <f>O2747/C2747</f>
        <v>0.89743589743589747</v>
      </c>
    </row>
    <row r="2748" spans="1:16" ht="9.75" customHeight="1">
      <c r="A2748" s="15" t="s">
        <v>297</v>
      </c>
      <c r="B2748" s="15" t="s">
        <v>29</v>
      </c>
      <c r="C2748" s="15"/>
      <c r="D2748" s="16"/>
      <c r="E2748" s="27"/>
      <c r="F2748" s="27"/>
      <c r="G2748" s="27"/>
      <c r="H2748" s="27"/>
      <c r="I2748" s="27"/>
      <c r="J2748" s="27"/>
      <c r="K2748" s="27"/>
      <c r="L2748" s="27"/>
      <c r="M2748" s="28"/>
      <c r="N2748" s="16"/>
      <c r="O2748" s="27"/>
      <c r="P2748" s="29"/>
    </row>
    <row r="2749" spans="1:16" ht="9.75" customHeight="1">
      <c r="A2749" s="14"/>
      <c r="B2749" s="14" t="s">
        <v>31</v>
      </c>
      <c r="C2749" s="14"/>
      <c r="D2749" s="17"/>
      <c r="E2749" s="1"/>
      <c r="F2749" s="1"/>
      <c r="G2749" s="1"/>
      <c r="H2749" s="1"/>
      <c r="I2749" s="1"/>
      <c r="J2749" s="1"/>
      <c r="K2749" s="1"/>
      <c r="L2749" s="1"/>
      <c r="M2749" s="18"/>
      <c r="N2749" s="17"/>
      <c r="O2749" s="1"/>
      <c r="P2749" s="19"/>
    </row>
    <row r="2750" spans="1:16" ht="9.75" customHeight="1">
      <c r="A2750" s="14"/>
      <c r="B2750" s="14" t="s">
        <v>34</v>
      </c>
      <c r="C2750" s="14"/>
      <c r="D2750" s="17"/>
      <c r="E2750" s="1"/>
      <c r="F2750" s="1"/>
      <c r="G2750" s="1"/>
      <c r="H2750" s="1"/>
      <c r="I2750" s="1"/>
      <c r="J2750" s="1"/>
      <c r="K2750" s="1"/>
      <c r="L2750" s="1"/>
      <c r="M2750" s="18"/>
      <c r="N2750" s="17"/>
      <c r="O2750" s="1"/>
      <c r="P2750" s="19"/>
    </row>
    <row r="2751" spans="1:16" ht="9.75" customHeight="1">
      <c r="A2751" s="14"/>
      <c r="B2751" s="14" t="s">
        <v>58</v>
      </c>
      <c r="C2751" s="14"/>
      <c r="D2751" s="17"/>
      <c r="E2751" s="1"/>
      <c r="F2751" s="1"/>
      <c r="G2751" s="1"/>
      <c r="H2751" s="1"/>
      <c r="I2751" s="1"/>
      <c r="J2751" s="1"/>
      <c r="K2751" s="1"/>
      <c r="L2751" s="1"/>
      <c r="M2751" s="18"/>
      <c r="N2751" s="17"/>
      <c r="O2751" s="1"/>
      <c r="P2751" s="19"/>
    </row>
    <row r="2752" spans="1:16" ht="9.75" customHeight="1">
      <c r="A2752" s="14"/>
      <c r="B2752" s="14" t="s">
        <v>58</v>
      </c>
      <c r="C2752" s="14"/>
      <c r="D2752" s="17"/>
      <c r="E2752" s="1"/>
      <c r="F2752" s="1"/>
      <c r="G2752" s="1"/>
      <c r="H2752" s="1"/>
      <c r="I2752" s="1"/>
      <c r="J2752" s="1"/>
      <c r="K2752" s="1"/>
      <c r="L2752" s="1"/>
      <c r="M2752" s="18"/>
      <c r="N2752" s="17"/>
      <c r="O2752" s="1"/>
      <c r="P2752" s="19"/>
    </row>
    <row r="2753" spans="1:16" ht="9.75" customHeight="1">
      <c r="A2753" s="14"/>
      <c r="B2753" s="14" t="s">
        <v>39</v>
      </c>
      <c r="C2753" s="14"/>
      <c r="D2753" s="17"/>
      <c r="E2753" s="1"/>
      <c r="F2753" s="1"/>
      <c r="G2753" s="1"/>
      <c r="H2753" s="1"/>
      <c r="I2753" s="1"/>
      <c r="J2753" s="1"/>
      <c r="K2753" s="1"/>
      <c r="L2753" s="1"/>
      <c r="M2753" s="18"/>
      <c r="N2753" s="17"/>
      <c r="O2753" s="1"/>
      <c r="P2753" s="19"/>
    </row>
    <row r="2754" spans="1:16" ht="9.75" customHeight="1">
      <c r="A2754" s="14"/>
      <c r="B2754" s="14" t="s">
        <v>499</v>
      </c>
      <c r="C2754" s="14">
        <v>2</v>
      </c>
      <c r="D2754" s="31">
        <v>2</v>
      </c>
      <c r="E2754" s="32">
        <v>0</v>
      </c>
      <c r="F2754" s="32">
        <v>0</v>
      </c>
      <c r="G2754" s="32">
        <v>0</v>
      </c>
      <c r="H2754" s="32">
        <v>0</v>
      </c>
      <c r="I2754" s="32">
        <v>0</v>
      </c>
      <c r="J2754" s="32">
        <v>1</v>
      </c>
      <c r="K2754" s="32">
        <v>1</v>
      </c>
      <c r="L2754" s="32">
        <v>1</v>
      </c>
      <c r="M2754" s="33">
        <v>1</v>
      </c>
      <c r="N2754" s="17">
        <f>MIN(D2754:M2754)</f>
        <v>0</v>
      </c>
      <c r="O2754" s="1">
        <f>C2754-N2754</f>
        <v>2</v>
      </c>
      <c r="P2754" s="19">
        <f>O2754/C2754</f>
        <v>1</v>
      </c>
    </row>
    <row r="2755" spans="1:16" ht="9.75" customHeight="1">
      <c r="A2755" s="14"/>
      <c r="B2755" s="14" t="s">
        <v>61</v>
      </c>
      <c r="C2755" s="14"/>
      <c r="D2755" s="17"/>
      <c r="E2755" s="1"/>
      <c r="F2755" s="1"/>
      <c r="G2755" s="1"/>
      <c r="H2755" s="1"/>
      <c r="I2755" s="1"/>
      <c r="J2755" s="1"/>
      <c r="K2755" s="1"/>
      <c r="L2755" s="1"/>
      <c r="M2755" s="18"/>
      <c r="N2755" s="17"/>
      <c r="O2755" s="1"/>
      <c r="P2755" s="19"/>
    </row>
    <row r="2756" spans="1:16" ht="9.75" customHeight="1">
      <c r="A2756" s="14"/>
      <c r="B2756" s="14" t="s">
        <v>61</v>
      </c>
      <c r="C2756" s="14"/>
      <c r="D2756" s="17"/>
      <c r="E2756" s="1"/>
      <c r="F2756" s="1"/>
      <c r="G2756" s="1"/>
      <c r="H2756" s="1"/>
      <c r="I2756" s="1"/>
      <c r="J2756" s="1"/>
      <c r="K2756" s="1"/>
      <c r="L2756" s="1"/>
      <c r="M2756" s="18"/>
      <c r="N2756" s="17"/>
      <c r="O2756" s="1"/>
      <c r="P2756" s="19"/>
    </row>
    <row r="2757" spans="1:16" ht="9.75" customHeight="1">
      <c r="A2757" s="14"/>
      <c r="B2757" s="14" t="s">
        <v>61</v>
      </c>
      <c r="C2757" s="14"/>
      <c r="D2757" s="17"/>
      <c r="E2757" s="1"/>
      <c r="F2757" s="1"/>
      <c r="G2757" s="1"/>
      <c r="H2757" s="1"/>
      <c r="I2757" s="1"/>
      <c r="J2757" s="1"/>
      <c r="K2757" s="1"/>
      <c r="L2757" s="1"/>
      <c r="M2757" s="18"/>
      <c r="N2757" s="17"/>
      <c r="O2757" s="1"/>
      <c r="P2757" s="19"/>
    </row>
    <row r="2758" spans="1:16" ht="9.75" customHeight="1">
      <c r="A2758" s="14"/>
      <c r="B2758" s="14" t="s">
        <v>61</v>
      </c>
      <c r="C2758" s="14"/>
      <c r="D2758" s="17"/>
      <c r="E2758" s="1"/>
      <c r="F2758" s="1"/>
      <c r="G2758" s="1"/>
      <c r="H2758" s="1"/>
      <c r="I2758" s="1"/>
      <c r="J2758" s="1"/>
      <c r="K2758" s="1"/>
      <c r="L2758" s="1"/>
      <c r="M2758" s="18"/>
      <c r="N2758" s="17"/>
      <c r="O2758" s="1"/>
      <c r="P2758" s="19"/>
    </row>
    <row r="2759" spans="1:16" ht="9.75" customHeight="1">
      <c r="A2759" s="14"/>
      <c r="B2759" s="14" t="s">
        <v>61</v>
      </c>
      <c r="C2759" s="14"/>
      <c r="D2759" s="17"/>
      <c r="E2759" s="1"/>
      <c r="F2759" s="1"/>
      <c r="G2759" s="1"/>
      <c r="H2759" s="1"/>
      <c r="I2759" s="1"/>
      <c r="J2759" s="1"/>
      <c r="K2759" s="1"/>
      <c r="L2759" s="1"/>
      <c r="M2759" s="18"/>
      <c r="N2759" s="17"/>
      <c r="O2759" s="1"/>
      <c r="P2759" s="19"/>
    </row>
    <row r="2760" spans="1:16" ht="9.75" customHeight="1">
      <c r="A2760" s="14"/>
      <c r="B2760" s="14" t="s">
        <v>41</v>
      </c>
      <c r="C2760" s="14">
        <v>10</v>
      </c>
      <c r="D2760" s="31">
        <v>6</v>
      </c>
      <c r="E2760" s="32">
        <v>4</v>
      </c>
      <c r="F2760" s="32">
        <v>3</v>
      </c>
      <c r="G2760" s="32">
        <v>5</v>
      </c>
      <c r="H2760" s="32">
        <v>5</v>
      </c>
      <c r="I2760" s="32">
        <v>6</v>
      </c>
      <c r="J2760" s="32">
        <v>6</v>
      </c>
      <c r="K2760" s="32">
        <v>6</v>
      </c>
      <c r="L2760" s="32">
        <v>6</v>
      </c>
      <c r="M2760" s="33">
        <v>6</v>
      </c>
      <c r="N2760" s="17">
        <f t="shared" ref="N2760:N2761" si="578">MIN(D2760:M2760)</f>
        <v>3</v>
      </c>
      <c r="O2760" s="1">
        <f t="shared" ref="O2760:O2761" si="579">C2760-N2760</f>
        <v>7</v>
      </c>
      <c r="P2760" s="19">
        <f t="shared" ref="P2760:P2761" si="580">O2760/C2760</f>
        <v>0.7</v>
      </c>
    </row>
    <row r="2761" spans="1:16" ht="9.75" customHeight="1">
      <c r="A2761" s="14"/>
      <c r="B2761" s="14" t="s">
        <v>42</v>
      </c>
      <c r="C2761" s="14">
        <v>2</v>
      </c>
      <c r="D2761" s="31">
        <v>1</v>
      </c>
      <c r="E2761" s="32">
        <v>0</v>
      </c>
      <c r="F2761" s="32">
        <v>0</v>
      </c>
      <c r="G2761" s="32">
        <v>0</v>
      </c>
      <c r="H2761" s="32">
        <v>0</v>
      </c>
      <c r="I2761" s="32">
        <v>0</v>
      </c>
      <c r="J2761" s="32">
        <v>1</v>
      </c>
      <c r="K2761" s="32">
        <v>1</v>
      </c>
      <c r="L2761" s="32">
        <v>1</v>
      </c>
      <c r="M2761" s="33">
        <v>1</v>
      </c>
      <c r="N2761" s="17">
        <f t="shared" si="578"/>
        <v>0</v>
      </c>
      <c r="O2761" s="1">
        <f t="shared" si="579"/>
        <v>2</v>
      </c>
      <c r="P2761" s="19">
        <f t="shared" si="580"/>
        <v>1</v>
      </c>
    </row>
    <row r="2762" spans="1:16" ht="9.75" customHeight="1">
      <c r="A2762" s="14"/>
      <c r="B2762" s="14" t="s">
        <v>43</v>
      </c>
      <c r="C2762" s="14"/>
      <c r="D2762" s="17"/>
      <c r="E2762" s="1"/>
      <c r="F2762" s="1"/>
      <c r="G2762" s="1"/>
      <c r="H2762" s="1"/>
      <c r="I2762" s="1"/>
      <c r="J2762" s="1"/>
      <c r="K2762" s="1"/>
      <c r="L2762" s="1"/>
      <c r="M2762" s="18"/>
      <c r="N2762" s="17"/>
      <c r="O2762" s="1"/>
      <c r="P2762" s="19"/>
    </row>
    <row r="2763" spans="1:16" ht="9.75" customHeight="1">
      <c r="A2763" s="14"/>
      <c r="B2763" s="14" t="s">
        <v>44</v>
      </c>
      <c r="C2763" s="14"/>
      <c r="D2763" s="17"/>
      <c r="E2763" s="1"/>
      <c r="F2763" s="1"/>
      <c r="G2763" s="1"/>
      <c r="H2763" s="1"/>
      <c r="I2763" s="1"/>
      <c r="J2763" s="1"/>
      <c r="K2763" s="1"/>
      <c r="L2763" s="1"/>
      <c r="M2763" s="18"/>
      <c r="N2763" s="17"/>
      <c r="O2763" s="1"/>
      <c r="P2763" s="19"/>
    </row>
    <row r="2764" spans="1:16" ht="9.75" customHeight="1">
      <c r="A2764" s="20"/>
      <c r="B2764" s="21" t="s">
        <v>45</v>
      </c>
      <c r="C2764" s="21">
        <f t="shared" ref="C2764:M2764" si="581">SUM(C2748:C2763)</f>
        <v>14</v>
      </c>
      <c r="D2764" s="22">
        <f t="shared" si="581"/>
        <v>9</v>
      </c>
      <c r="E2764" s="23">
        <f t="shared" si="581"/>
        <v>4</v>
      </c>
      <c r="F2764" s="23">
        <f t="shared" si="581"/>
        <v>3</v>
      </c>
      <c r="G2764" s="23">
        <f t="shared" si="581"/>
        <v>5</v>
      </c>
      <c r="H2764" s="23">
        <f t="shared" si="581"/>
        <v>5</v>
      </c>
      <c r="I2764" s="23">
        <f t="shared" si="581"/>
        <v>6</v>
      </c>
      <c r="J2764" s="23">
        <f t="shared" si="581"/>
        <v>8</v>
      </c>
      <c r="K2764" s="23">
        <f t="shared" si="581"/>
        <v>8</v>
      </c>
      <c r="L2764" s="23">
        <f t="shared" si="581"/>
        <v>8</v>
      </c>
      <c r="M2764" s="24">
        <f t="shared" si="581"/>
        <v>8</v>
      </c>
      <c r="N2764" s="22">
        <f t="shared" ref="N2764:N2765" si="582">MIN(D2764:M2764)</f>
        <v>3</v>
      </c>
      <c r="O2764" s="23">
        <f t="shared" ref="O2764:O2765" si="583">C2764-N2764</f>
        <v>11</v>
      </c>
      <c r="P2764" s="25">
        <f t="shared" ref="P2764:P2765" si="584">O2764/C2764</f>
        <v>0.7857142857142857</v>
      </c>
    </row>
    <row r="2765" spans="1:16" ht="9.75" customHeight="1">
      <c r="A2765" s="54" t="s">
        <v>306</v>
      </c>
      <c r="B2765" s="15" t="s">
        <v>29</v>
      </c>
      <c r="C2765" s="86">
        <v>12</v>
      </c>
      <c r="D2765" s="69">
        <v>0</v>
      </c>
      <c r="E2765" s="70">
        <v>0</v>
      </c>
      <c r="F2765" s="70">
        <v>0</v>
      </c>
      <c r="G2765" s="70">
        <v>0</v>
      </c>
      <c r="H2765" s="70">
        <v>0</v>
      </c>
      <c r="I2765" s="70">
        <v>0</v>
      </c>
      <c r="J2765" s="70">
        <v>0</v>
      </c>
      <c r="K2765" s="70">
        <v>0</v>
      </c>
      <c r="L2765" s="70">
        <v>0</v>
      </c>
      <c r="M2765" s="71">
        <v>0</v>
      </c>
      <c r="N2765" s="17">
        <f t="shared" si="582"/>
        <v>0</v>
      </c>
      <c r="O2765" s="1">
        <f t="shared" si="583"/>
        <v>12</v>
      </c>
      <c r="P2765" s="19">
        <f t="shared" si="584"/>
        <v>1</v>
      </c>
    </row>
    <row r="2766" spans="1:16" ht="9.75" customHeight="1">
      <c r="A2766" s="14"/>
      <c r="B2766" s="14" t="s">
        <v>31</v>
      </c>
      <c r="C2766" s="14"/>
      <c r="D2766" s="17"/>
      <c r="E2766" s="1"/>
      <c r="F2766" s="1"/>
      <c r="G2766" s="1"/>
      <c r="H2766" s="1"/>
      <c r="I2766" s="1"/>
      <c r="J2766" s="1"/>
      <c r="K2766" s="1"/>
      <c r="L2766" s="1"/>
      <c r="M2766" s="18"/>
      <c r="N2766" s="17"/>
      <c r="O2766" s="1"/>
      <c r="P2766" s="19"/>
    </row>
    <row r="2767" spans="1:16" ht="9.75" customHeight="1">
      <c r="A2767" s="14"/>
      <c r="B2767" s="14" t="s">
        <v>34</v>
      </c>
      <c r="C2767" s="14"/>
      <c r="D2767" s="17"/>
      <c r="E2767" s="1"/>
      <c r="F2767" s="1"/>
      <c r="G2767" s="1"/>
      <c r="H2767" s="1"/>
      <c r="I2767" s="1"/>
      <c r="J2767" s="1"/>
      <c r="K2767" s="1"/>
      <c r="L2767" s="1"/>
      <c r="M2767" s="18"/>
      <c r="N2767" s="17"/>
      <c r="O2767" s="1"/>
      <c r="P2767" s="19"/>
    </row>
    <row r="2768" spans="1:16" ht="9.75" customHeight="1">
      <c r="A2768" s="14"/>
      <c r="B2768" s="14" t="s">
        <v>58</v>
      </c>
      <c r="C2768" s="14"/>
      <c r="D2768" s="17"/>
      <c r="E2768" s="1"/>
      <c r="F2768" s="1"/>
      <c r="G2768" s="1"/>
      <c r="H2768" s="1"/>
      <c r="I2768" s="1"/>
      <c r="J2768" s="1"/>
      <c r="K2768" s="1"/>
      <c r="L2768" s="1"/>
      <c r="M2768" s="18"/>
      <c r="N2768" s="17"/>
      <c r="O2768" s="1"/>
      <c r="P2768" s="19"/>
    </row>
    <row r="2769" spans="1:16" ht="9.75" customHeight="1">
      <c r="A2769" s="14"/>
      <c r="B2769" s="14" t="s">
        <v>58</v>
      </c>
      <c r="C2769" s="14"/>
      <c r="D2769" s="17"/>
      <c r="E2769" s="1"/>
      <c r="F2769" s="1"/>
      <c r="G2769" s="1"/>
      <c r="H2769" s="1"/>
      <c r="I2769" s="1"/>
      <c r="J2769" s="1"/>
      <c r="K2769" s="1"/>
      <c r="L2769" s="1"/>
      <c r="M2769" s="18"/>
      <c r="N2769" s="17"/>
      <c r="O2769" s="1"/>
      <c r="P2769" s="19"/>
    </row>
    <row r="2770" spans="1:16" ht="9.75" customHeight="1">
      <c r="A2770" s="14"/>
      <c r="B2770" s="14" t="s">
        <v>39</v>
      </c>
      <c r="C2770" s="30">
        <v>13</v>
      </c>
      <c r="D2770" s="31">
        <v>4</v>
      </c>
      <c r="E2770" s="32">
        <v>0</v>
      </c>
      <c r="F2770" s="32">
        <v>0</v>
      </c>
      <c r="G2770" s="32">
        <v>0</v>
      </c>
      <c r="H2770" s="32">
        <v>0</v>
      </c>
      <c r="I2770" s="32">
        <v>0</v>
      </c>
      <c r="J2770" s="32">
        <v>5</v>
      </c>
      <c r="K2770" s="32">
        <v>6</v>
      </c>
      <c r="L2770" s="32">
        <v>6</v>
      </c>
      <c r="M2770" s="33">
        <v>5</v>
      </c>
      <c r="N2770" s="17">
        <f t="shared" ref="N2770:N2771" si="585">MIN(D2770:M2770)</f>
        <v>0</v>
      </c>
      <c r="O2770" s="1">
        <f t="shared" ref="O2770:O2771" si="586">C2770-N2770</f>
        <v>13</v>
      </c>
      <c r="P2770" s="19">
        <f t="shared" ref="P2770:P2771" si="587">O2770/C2770</f>
        <v>1</v>
      </c>
    </row>
    <row r="2771" spans="1:16" ht="9.75" customHeight="1">
      <c r="A2771" s="14"/>
      <c r="B2771" s="14" t="s">
        <v>60</v>
      </c>
      <c r="C2771" s="30">
        <v>6</v>
      </c>
      <c r="D2771" s="31">
        <v>4</v>
      </c>
      <c r="E2771" s="32">
        <v>3</v>
      </c>
      <c r="F2771" s="32">
        <v>2</v>
      </c>
      <c r="G2771" s="32">
        <v>2</v>
      </c>
      <c r="H2771" s="32">
        <v>2</v>
      </c>
      <c r="I2771" s="32">
        <v>4</v>
      </c>
      <c r="J2771" s="32">
        <v>4</v>
      </c>
      <c r="K2771" s="32">
        <v>4</v>
      </c>
      <c r="L2771" s="32">
        <v>4</v>
      </c>
      <c r="M2771" s="33">
        <v>4</v>
      </c>
      <c r="N2771" s="17">
        <f t="shared" si="585"/>
        <v>2</v>
      </c>
      <c r="O2771" s="1">
        <f t="shared" si="586"/>
        <v>4</v>
      </c>
      <c r="P2771" s="19">
        <f t="shared" si="587"/>
        <v>0.66666666666666663</v>
      </c>
    </row>
    <row r="2772" spans="1:16" ht="9.75" customHeight="1">
      <c r="A2772" s="14"/>
      <c r="B2772" s="30" t="s">
        <v>61</v>
      </c>
      <c r="C2772" s="14"/>
      <c r="D2772" s="17"/>
      <c r="E2772" s="1"/>
      <c r="F2772" s="1"/>
      <c r="G2772" s="1"/>
      <c r="H2772" s="1"/>
      <c r="I2772" s="1"/>
      <c r="J2772" s="1"/>
      <c r="K2772" s="1"/>
      <c r="L2772" s="1"/>
      <c r="M2772" s="18"/>
      <c r="N2772" s="17"/>
      <c r="O2772" s="1"/>
      <c r="P2772" s="19"/>
    </row>
    <row r="2773" spans="1:16" ht="9.75" customHeight="1">
      <c r="A2773" s="14"/>
      <c r="B2773" s="14" t="s">
        <v>61</v>
      </c>
      <c r="C2773" s="14"/>
      <c r="D2773" s="17"/>
      <c r="E2773" s="1"/>
      <c r="F2773" s="1"/>
      <c r="G2773" s="1"/>
      <c r="H2773" s="1"/>
      <c r="I2773" s="1"/>
      <c r="J2773" s="1"/>
      <c r="K2773" s="1"/>
      <c r="L2773" s="1"/>
      <c r="M2773" s="18"/>
      <c r="N2773" s="17"/>
      <c r="O2773" s="1"/>
      <c r="P2773" s="19"/>
    </row>
    <row r="2774" spans="1:16" ht="9.75" customHeight="1">
      <c r="A2774" s="14"/>
      <c r="B2774" s="14" t="s">
        <v>61</v>
      </c>
      <c r="C2774" s="14"/>
      <c r="D2774" s="17"/>
      <c r="E2774" s="1"/>
      <c r="F2774" s="1"/>
      <c r="G2774" s="1"/>
      <c r="H2774" s="1"/>
      <c r="I2774" s="1"/>
      <c r="J2774" s="1"/>
      <c r="K2774" s="1"/>
      <c r="L2774" s="1"/>
      <c r="M2774" s="18"/>
      <c r="N2774" s="17"/>
      <c r="O2774" s="1"/>
      <c r="P2774" s="19"/>
    </row>
    <row r="2775" spans="1:16" ht="9.75" customHeight="1">
      <c r="A2775" s="14"/>
      <c r="B2775" s="14" t="s">
        <v>61</v>
      </c>
      <c r="C2775" s="14"/>
      <c r="D2775" s="17"/>
      <c r="E2775" s="1"/>
      <c r="F2775" s="1"/>
      <c r="G2775" s="1"/>
      <c r="H2775" s="1"/>
      <c r="I2775" s="1"/>
      <c r="J2775" s="1"/>
      <c r="K2775" s="1"/>
      <c r="L2775" s="1"/>
      <c r="M2775" s="18"/>
      <c r="N2775" s="17"/>
      <c r="O2775" s="1"/>
      <c r="P2775" s="19"/>
    </row>
    <row r="2776" spans="1:16" ht="9.75" customHeight="1">
      <c r="A2776" s="14"/>
      <c r="B2776" s="14" t="s">
        <v>61</v>
      </c>
      <c r="C2776" s="14"/>
      <c r="D2776" s="17"/>
      <c r="E2776" s="1"/>
      <c r="F2776" s="1"/>
      <c r="G2776" s="1"/>
      <c r="H2776" s="1"/>
      <c r="I2776" s="1"/>
      <c r="J2776" s="1"/>
      <c r="K2776" s="1"/>
      <c r="L2776" s="1"/>
      <c r="M2776" s="18"/>
      <c r="N2776" s="17"/>
      <c r="O2776" s="1"/>
      <c r="P2776" s="19"/>
    </row>
    <row r="2777" spans="1:16" ht="9.75" customHeight="1">
      <c r="A2777" s="14"/>
      <c r="B2777" s="14" t="s">
        <v>41</v>
      </c>
      <c r="C2777" s="14"/>
      <c r="D2777" s="17"/>
      <c r="E2777" s="1"/>
      <c r="F2777" s="1"/>
      <c r="G2777" s="1"/>
      <c r="H2777" s="1"/>
      <c r="I2777" s="1"/>
      <c r="J2777" s="1"/>
      <c r="K2777" s="1"/>
      <c r="L2777" s="1"/>
      <c r="M2777" s="18"/>
      <c r="N2777" s="17"/>
      <c r="O2777" s="1"/>
      <c r="P2777" s="19"/>
    </row>
    <row r="2778" spans="1:16" ht="9.75" customHeight="1">
      <c r="A2778" s="14"/>
      <c r="B2778" s="14" t="s">
        <v>42</v>
      </c>
      <c r="C2778" s="14"/>
      <c r="D2778" s="17"/>
      <c r="E2778" s="1"/>
      <c r="F2778" s="1"/>
      <c r="G2778" s="1"/>
      <c r="H2778" s="1"/>
      <c r="I2778" s="1"/>
      <c r="J2778" s="1"/>
      <c r="K2778" s="1"/>
      <c r="L2778" s="1"/>
      <c r="M2778" s="18"/>
      <c r="N2778" s="17"/>
      <c r="O2778" s="1"/>
      <c r="P2778" s="19"/>
    </row>
    <row r="2779" spans="1:16" ht="9.75" customHeight="1">
      <c r="A2779" s="14"/>
      <c r="B2779" s="14" t="s">
        <v>43</v>
      </c>
      <c r="C2779" s="14"/>
      <c r="D2779" s="17"/>
      <c r="E2779" s="1"/>
      <c r="F2779" s="1"/>
      <c r="G2779" s="1"/>
      <c r="H2779" s="1"/>
      <c r="I2779" s="1"/>
      <c r="J2779" s="1"/>
      <c r="K2779" s="1"/>
      <c r="L2779" s="1"/>
      <c r="M2779" s="18"/>
      <c r="N2779" s="17"/>
      <c r="O2779" s="1"/>
      <c r="P2779" s="19"/>
    </row>
    <row r="2780" spans="1:16" ht="9.75" customHeight="1">
      <c r="A2780" s="14"/>
      <c r="B2780" s="14" t="s">
        <v>44</v>
      </c>
      <c r="C2780" s="14"/>
      <c r="D2780" s="17"/>
      <c r="E2780" s="1"/>
      <c r="F2780" s="1"/>
      <c r="G2780" s="1"/>
      <c r="H2780" s="1"/>
      <c r="I2780" s="1"/>
      <c r="J2780" s="1"/>
      <c r="K2780" s="1"/>
      <c r="L2780" s="1"/>
      <c r="M2780" s="18"/>
      <c r="N2780" s="17"/>
      <c r="O2780" s="1"/>
      <c r="P2780" s="19"/>
    </row>
    <row r="2781" spans="1:16" ht="9.75" customHeight="1">
      <c r="A2781" s="20"/>
      <c r="B2781" s="21" t="s">
        <v>45</v>
      </c>
      <c r="C2781" s="21">
        <f t="shared" ref="C2781:M2781" si="588">SUM(C2765:C2780)</f>
        <v>31</v>
      </c>
      <c r="D2781" s="22">
        <f t="shared" si="588"/>
        <v>8</v>
      </c>
      <c r="E2781" s="23">
        <f t="shared" si="588"/>
        <v>3</v>
      </c>
      <c r="F2781" s="23">
        <f t="shared" si="588"/>
        <v>2</v>
      </c>
      <c r="G2781" s="23">
        <f t="shared" si="588"/>
        <v>2</v>
      </c>
      <c r="H2781" s="23">
        <f t="shared" si="588"/>
        <v>2</v>
      </c>
      <c r="I2781" s="23">
        <f t="shared" si="588"/>
        <v>4</v>
      </c>
      <c r="J2781" s="23">
        <f t="shared" si="588"/>
        <v>9</v>
      </c>
      <c r="K2781" s="23">
        <f t="shared" si="588"/>
        <v>10</v>
      </c>
      <c r="L2781" s="23">
        <f t="shared" si="588"/>
        <v>10</v>
      </c>
      <c r="M2781" s="24">
        <f t="shared" si="588"/>
        <v>9</v>
      </c>
      <c r="N2781" s="22">
        <f t="shared" ref="N2781:N2782" si="589">MIN(D2781:M2781)</f>
        <v>2</v>
      </c>
      <c r="O2781" s="23">
        <f t="shared" ref="O2781:O2782" si="590">C2781-N2781</f>
        <v>29</v>
      </c>
      <c r="P2781" s="25">
        <f t="shared" ref="P2781:P2782" si="591">O2781/C2781</f>
        <v>0.93548387096774188</v>
      </c>
    </row>
    <row r="2782" spans="1:16" ht="9.75" customHeight="1">
      <c r="A2782" s="15" t="s">
        <v>315</v>
      </c>
      <c r="B2782" s="15" t="s">
        <v>29</v>
      </c>
      <c r="C2782" s="15">
        <v>44</v>
      </c>
      <c r="D2782" s="69">
        <v>18</v>
      </c>
      <c r="E2782" s="70">
        <v>9</v>
      </c>
      <c r="F2782" s="70">
        <v>0</v>
      </c>
      <c r="G2782" s="70">
        <v>0</v>
      </c>
      <c r="H2782" s="70">
        <v>0</v>
      </c>
      <c r="I2782" s="70">
        <v>0</v>
      </c>
      <c r="J2782" s="70">
        <v>5</v>
      </c>
      <c r="K2782" s="70">
        <v>8</v>
      </c>
      <c r="L2782" s="70">
        <v>9</v>
      </c>
      <c r="M2782" s="71">
        <v>8</v>
      </c>
      <c r="N2782" s="16">
        <f t="shared" si="589"/>
        <v>0</v>
      </c>
      <c r="O2782" s="27">
        <f t="shared" si="590"/>
        <v>44</v>
      </c>
      <c r="P2782" s="29">
        <f t="shared" si="591"/>
        <v>1</v>
      </c>
    </row>
    <row r="2783" spans="1:16" ht="9.75" customHeight="1">
      <c r="A2783" s="14"/>
      <c r="B2783" s="14" t="s">
        <v>31</v>
      </c>
      <c r="C2783" s="14"/>
      <c r="D2783" s="17"/>
      <c r="E2783" s="1"/>
      <c r="F2783" s="1"/>
      <c r="G2783" s="1"/>
      <c r="H2783" s="1"/>
      <c r="I2783" s="1"/>
      <c r="J2783" s="1"/>
      <c r="K2783" s="1"/>
      <c r="L2783" s="1"/>
      <c r="M2783" s="18"/>
      <c r="N2783" s="17"/>
      <c r="O2783" s="1"/>
      <c r="P2783" s="19"/>
    </row>
    <row r="2784" spans="1:16" ht="9.75" customHeight="1">
      <c r="A2784" s="14"/>
      <c r="B2784" s="14" t="s">
        <v>34</v>
      </c>
      <c r="C2784" s="14"/>
      <c r="D2784" s="17"/>
      <c r="E2784" s="1"/>
      <c r="F2784" s="1"/>
      <c r="G2784" s="1"/>
      <c r="H2784" s="1"/>
      <c r="I2784" s="1"/>
      <c r="J2784" s="1"/>
      <c r="K2784" s="1"/>
      <c r="L2784" s="1"/>
      <c r="M2784" s="18"/>
      <c r="N2784" s="17"/>
      <c r="O2784" s="1"/>
      <c r="P2784" s="19"/>
    </row>
    <row r="2785" spans="1:16" ht="9.75" customHeight="1">
      <c r="A2785" s="14"/>
      <c r="B2785" s="14" t="s">
        <v>58</v>
      </c>
      <c r="C2785" s="14"/>
      <c r="D2785" s="17"/>
      <c r="E2785" s="1"/>
      <c r="F2785" s="1"/>
      <c r="G2785" s="1"/>
      <c r="H2785" s="1"/>
      <c r="I2785" s="1"/>
      <c r="J2785" s="1"/>
      <c r="K2785" s="1"/>
      <c r="L2785" s="1"/>
      <c r="M2785" s="18"/>
      <c r="N2785" s="17"/>
      <c r="O2785" s="1"/>
      <c r="P2785" s="19"/>
    </row>
    <row r="2786" spans="1:16" ht="9.75" customHeight="1">
      <c r="A2786" s="14"/>
      <c r="B2786" s="14" t="s">
        <v>58</v>
      </c>
      <c r="C2786" s="14"/>
      <c r="D2786" s="17"/>
      <c r="E2786" s="1"/>
      <c r="F2786" s="1"/>
      <c r="G2786" s="1"/>
      <c r="H2786" s="1"/>
      <c r="I2786" s="1"/>
      <c r="J2786" s="1"/>
      <c r="K2786" s="1"/>
      <c r="L2786" s="1"/>
      <c r="M2786" s="18"/>
      <c r="N2786" s="17"/>
      <c r="O2786" s="1"/>
      <c r="P2786" s="19"/>
    </row>
    <row r="2787" spans="1:16" ht="9.75" customHeight="1">
      <c r="A2787" s="14"/>
      <c r="B2787" s="14" t="s">
        <v>39</v>
      </c>
      <c r="C2787" s="14"/>
      <c r="D2787" s="17"/>
      <c r="E2787" s="1"/>
      <c r="F2787" s="1"/>
      <c r="G2787" s="1"/>
      <c r="H2787" s="1"/>
      <c r="I2787" s="1"/>
      <c r="J2787" s="1"/>
      <c r="K2787" s="1"/>
      <c r="L2787" s="1"/>
      <c r="M2787" s="18"/>
      <c r="N2787" s="17"/>
      <c r="O2787" s="1"/>
      <c r="P2787" s="19"/>
    </row>
    <row r="2788" spans="1:16" ht="9.75" customHeight="1">
      <c r="A2788" s="14"/>
      <c r="B2788" s="14" t="s">
        <v>61</v>
      </c>
      <c r="C2788" s="14"/>
      <c r="D2788" s="17"/>
      <c r="E2788" s="1"/>
      <c r="F2788" s="1"/>
      <c r="G2788" s="1"/>
      <c r="H2788" s="1"/>
      <c r="I2788" s="1"/>
      <c r="J2788" s="1"/>
      <c r="K2788" s="1"/>
      <c r="L2788" s="1"/>
      <c r="M2788" s="18"/>
      <c r="N2788" s="17"/>
      <c r="O2788" s="1"/>
      <c r="P2788" s="19"/>
    </row>
    <row r="2789" spans="1:16" ht="9.75" customHeight="1">
      <c r="A2789" s="14"/>
      <c r="B2789" s="14" t="s">
        <v>61</v>
      </c>
      <c r="C2789" s="14"/>
      <c r="D2789" s="17"/>
      <c r="E2789" s="1"/>
      <c r="F2789" s="1"/>
      <c r="G2789" s="1"/>
      <c r="H2789" s="1"/>
      <c r="I2789" s="1"/>
      <c r="J2789" s="1"/>
      <c r="K2789" s="1"/>
      <c r="L2789" s="1"/>
      <c r="M2789" s="18"/>
      <c r="N2789" s="17"/>
      <c r="O2789" s="1"/>
      <c r="P2789" s="19"/>
    </row>
    <row r="2790" spans="1:16" ht="9.75" customHeight="1">
      <c r="A2790" s="14"/>
      <c r="B2790" s="14" t="s">
        <v>61</v>
      </c>
      <c r="C2790" s="14"/>
      <c r="D2790" s="17"/>
      <c r="E2790" s="1"/>
      <c r="F2790" s="1"/>
      <c r="G2790" s="1"/>
      <c r="H2790" s="1"/>
      <c r="I2790" s="1"/>
      <c r="J2790" s="1"/>
      <c r="K2790" s="1"/>
      <c r="L2790" s="1"/>
      <c r="M2790" s="18"/>
      <c r="N2790" s="17"/>
      <c r="O2790" s="1"/>
      <c r="P2790" s="19"/>
    </row>
    <row r="2791" spans="1:16" ht="9.75" customHeight="1">
      <c r="A2791" s="14"/>
      <c r="B2791" s="14" t="s">
        <v>61</v>
      </c>
      <c r="C2791" s="14"/>
      <c r="D2791" s="17"/>
      <c r="E2791" s="1"/>
      <c r="F2791" s="1"/>
      <c r="G2791" s="1"/>
      <c r="H2791" s="1"/>
      <c r="I2791" s="1"/>
      <c r="J2791" s="1"/>
      <c r="K2791" s="1"/>
      <c r="L2791" s="1"/>
      <c r="M2791" s="18"/>
      <c r="N2791" s="17"/>
      <c r="O2791" s="1"/>
      <c r="P2791" s="19"/>
    </row>
    <row r="2792" spans="1:16" ht="9.75" customHeight="1">
      <c r="A2792" s="14"/>
      <c r="B2792" s="14" t="s">
        <v>61</v>
      </c>
      <c r="C2792" s="14"/>
      <c r="D2792" s="17"/>
      <c r="E2792" s="1"/>
      <c r="F2792" s="1"/>
      <c r="G2792" s="1"/>
      <c r="H2792" s="1"/>
      <c r="I2792" s="1"/>
      <c r="J2792" s="1"/>
      <c r="K2792" s="1"/>
      <c r="L2792" s="1"/>
      <c r="M2792" s="18"/>
      <c r="N2792" s="17"/>
      <c r="O2792" s="1"/>
      <c r="P2792" s="19"/>
    </row>
    <row r="2793" spans="1:16" ht="9.75" customHeight="1">
      <c r="A2793" s="14"/>
      <c r="B2793" s="14" t="s">
        <v>61</v>
      </c>
      <c r="C2793" s="14"/>
      <c r="D2793" s="17"/>
      <c r="E2793" s="1"/>
      <c r="F2793" s="1"/>
      <c r="G2793" s="1"/>
      <c r="H2793" s="1"/>
      <c r="I2793" s="1"/>
      <c r="J2793" s="1"/>
      <c r="K2793" s="1"/>
      <c r="L2793" s="1"/>
      <c r="M2793" s="18"/>
      <c r="N2793" s="17"/>
      <c r="O2793" s="1"/>
      <c r="P2793" s="19"/>
    </row>
    <row r="2794" spans="1:16" ht="9.75" customHeight="1">
      <c r="A2794" s="14"/>
      <c r="B2794" s="14" t="s">
        <v>41</v>
      </c>
      <c r="C2794" s="14">
        <v>3</v>
      </c>
      <c r="D2794" s="31">
        <v>1</v>
      </c>
      <c r="E2794" s="32">
        <v>1</v>
      </c>
      <c r="F2794" s="32">
        <v>0</v>
      </c>
      <c r="G2794" s="32">
        <v>0</v>
      </c>
      <c r="H2794" s="32">
        <v>0</v>
      </c>
      <c r="I2794" s="32">
        <v>0</v>
      </c>
      <c r="J2794" s="32">
        <v>1</v>
      </c>
      <c r="K2794" s="32">
        <v>1</v>
      </c>
      <c r="L2794" s="32">
        <v>2</v>
      </c>
      <c r="M2794" s="33">
        <v>1</v>
      </c>
      <c r="N2794" s="17">
        <f>MIN(D2794:M2794)</f>
        <v>0</v>
      </c>
      <c r="O2794" s="1">
        <f>C2794-N2794</f>
        <v>3</v>
      </c>
      <c r="P2794" s="19">
        <f>O2794/C2794</f>
        <v>1</v>
      </c>
    </row>
    <row r="2795" spans="1:16" ht="9.75" customHeight="1">
      <c r="A2795" s="14"/>
      <c r="B2795" s="14" t="s">
        <v>42</v>
      </c>
      <c r="C2795" s="14"/>
      <c r="D2795" s="17"/>
      <c r="E2795" s="1"/>
      <c r="F2795" s="1"/>
      <c r="G2795" s="1"/>
      <c r="H2795" s="1"/>
      <c r="I2795" s="1"/>
      <c r="J2795" s="1"/>
      <c r="K2795" s="1"/>
      <c r="L2795" s="1"/>
      <c r="M2795" s="18"/>
      <c r="N2795" s="17"/>
      <c r="O2795" s="1"/>
      <c r="P2795" s="19"/>
    </row>
    <row r="2796" spans="1:16" ht="9.75" customHeight="1">
      <c r="A2796" s="14"/>
      <c r="B2796" s="14" t="s">
        <v>43</v>
      </c>
      <c r="C2796" s="14"/>
      <c r="D2796" s="17"/>
      <c r="E2796" s="1"/>
      <c r="F2796" s="1"/>
      <c r="G2796" s="1"/>
      <c r="H2796" s="1"/>
      <c r="I2796" s="1"/>
      <c r="J2796" s="1"/>
      <c r="K2796" s="1"/>
      <c r="L2796" s="1"/>
      <c r="M2796" s="18"/>
      <c r="N2796" s="17"/>
      <c r="O2796" s="1"/>
      <c r="P2796" s="19"/>
    </row>
    <row r="2797" spans="1:16" ht="9.75" customHeight="1">
      <c r="A2797" s="14"/>
      <c r="B2797" s="14" t="s">
        <v>44</v>
      </c>
      <c r="C2797" s="14"/>
      <c r="D2797" s="17"/>
      <c r="E2797" s="1"/>
      <c r="F2797" s="1"/>
      <c r="G2797" s="1"/>
      <c r="H2797" s="1"/>
      <c r="I2797" s="1"/>
      <c r="J2797" s="1"/>
      <c r="K2797" s="1"/>
      <c r="L2797" s="1"/>
      <c r="M2797" s="18"/>
      <c r="N2797" s="17"/>
      <c r="O2797" s="1"/>
      <c r="P2797" s="19"/>
    </row>
    <row r="2798" spans="1:16" ht="9.75" customHeight="1">
      <c r="A2798" s="20"/>
      <c r="B2798" s="21" t="s">
        <v>45</v>
      </c>
      <c r="C2798" s="21">
        <f t="shared" ref="C2798:M2798" si="592">SUM(C2782:C2797)</f>
        <v>47</v>
      </c>
      <c r="D2798" s="22">
        <f t="shared" si="592"/>
        <v>19</v>
      </c>
      <c r="E2798" s="23">
        <f t="shared" si="592"/>
        <v>10</v>
      </c>
      <c r="F2798" s="23">
        <f t="shared" si="592"/>
        <v>0</v>
      </c>
      <c r="G2798" s="23">
        <f t="shared" si="592"/>
        <v>0</v>
      </c>
      <c r="H2798" s="23">
        <f t="shared" si="592"/>
        <v>0</v>
      </c>
      <c r="I2798" s="23">
        <f t="shared" si="592"/>
        <v>0</v>
      </c>
      <c r="J2798" s="23">
        <f t="shared" si="592"/>
        <v>6</v>
      </c>
      <c r="K2798" s="23">
        <f t="shared" si="592"/>
        <v>9</v>
      </c>
      <c r="L2798" s="23">
        <f t="shared" si="592"/>
        <v>11</v>
      </c>
      <c r="M2798" s="24">
        <f t="shared" si="592"/>
        <v>9</v>
      </c>
      <c r="N2798" s="22">
        <f t="shared" ref="N2798:N2799" si="593">MIN(D2798:M2798)</f>
        <v>0</v>
      </c>
      <c r="O2798" s="23">
        <f t="shared" ref="O2798:O2799" si="594">C2798-N2798</f>
        <v>47</v>
      </c>
      <c r="P2798" s="25">
        <f t="shared" ref="P2798:P2799" si="595">O2798/C2798</f>
        <v>1</v>
      </c>
    </row>
    <row r="2799" spans="1:16" ht="9.75" customHeight="1">
      <c r="A2799" s="15" t="s">
        <v>320</v>
      </c>
      <c r="B2799" s="15" t="s">
        <v>29</v>
      </c>
      <c r="C2799" s="15">
        <v>47</v>
      </c>
      <c r="D2799" s="69">
        <v>20</v>
      </c>
      <c r="E2799" s="70">
        <v>11</v>
      </c>
      <c r="F2799" s="70">
        <v>0</v>
      </c>
      <c r="G2799" s="70">
        <v>0</v>
      </c>
      <c r="H2799" s="70">
        <v>0</v>
      </c>
      <c r="I2799" s="70">
        <v>0</v>
      </c>
      <c r="J2799" s="70">
        <v>4</v>
      </c>
      <c r="K2799" s="70">
        <v>6</v>
      </c>
      <c r="L2799" s="70">
        <v>7</v>
      </c>
      <c r="M2799" s="71">
        <v>9</v>
      </c>
      <c r="N2799" s="16">
        <f t="shared" si="593"/>
        <v>0</v>
      </c>
      <c r="O2799" s="27">
        <f t="shared" si="594"/>
        <v>47</v>
      </c>
      <c r="P2799" s="29">
        <f t="shared" si="595"/>
        <v>1</v>
      </c>
    </row>
    <row r="2800" spans="1:16" ht="9.75" customHeight="1">
      <c r="A2800" s="14"/>
      <c r="B2800" s="14" t="s">
        <v>31</v>
      </c>
      <c r="C2800" s="14"/>
      <c r="D2800" s="17"/>
      <c r="E2800" s="1"/>
      <c r="F2800" s="1"/>
      <c r="G2800" s="1"/>
      <c r="H2800" s="1"/>
      <c r="I2800" s="1"/>
      <c r="J2800" s="1"/>
      <c r="K2800" s="1"/>
      <c r="L2800" s="1"/>
      <c r="M2800" s="18"/>
      <c r="N2800" s="17"/>
      <c r="O2800" s="1"/>
      <c r="P2800" s="19"/>
    </row>
    <row r="2801" spans="1:16" ht="9.75" customHeight="1">
      <c r="A2801" s="14"/>
      <c r="B2801" s="14" t="s">
        <v>34</v>
      </c>
      <c r="C2801" s="14"/>
      <c r="D2801" s="17"/>
      <c r="E2801" s="1"/>
      <c r="F2801" s="1"/>
      <c r="G2801" s="1"/>
      <c r="H2801" s="1"/>
      <c r="I2801" s="1"/>
      <c r="J2801" s="1"/>
      <c r="K2801" s="1"/>
      <c r="L2801" s="1"/>
      <c r="M2801" s="18"/>
      <c r="N2801" s="17"/>
      <c r="O2801" s="1"/>
      <c r="P2801" s="19"/>
    </row>
    <row r="2802" spans="1:16" ht="9.75" customHeight="1">
      <c r="A2802" s="14"/>
      <c r="B2802" s="14" t="s">
        <v>58</v>
      </c>
      <c r="C2802" s="14"/>
      <c r="D2802" s="17"/>
      <c r="E2802" s="1"/>
      <c r="F2802" s="1"/>
      <c r="G2802" s="1"/>
      <c r="H2802" s="1"/>
      <c r="I2802" s="1"/>
      <c r="J2802" s="1"/>
      <c r="K2802" s="1"/>
      <c r="L2802" s="1"/>
      <c r="M2802" s="18"/>
      <c r="N2802" s="17"/>
      <c r="O2802" s="1"/>
      <c r="P2802" s="19"/>
    </row>
    <row r="2803" spans="1:16" ht="9.75" customHeight="1">
      <c r="A2803" s="14"/>
      <c r="B2803" s="14" t="s">
        <v>58</v>
      </c>
      <c r="C2803" s="14"/>
      <c r="D2803" s="17"/>
      <c r="E2803" s="1"/>
      <c r="F2803" s="1"/>
      <c r="G2803" s="1"/>
      <c r="H2803" s="1"/>
      <c r="I2803" s="1"/>
      <c r="J2803" s="1"/>
      <c r="K2803" s="1"/>
      <c r="L2803" s="1"/>
      <c r="M2803" s="18"/>
      <c r="N2803" s="17"/>
      <c r="O2803" s="1"/>
      <c r="P2803" s="19"/>
    </row>
    <row r="2804" spans="1:16" ht="9.75" customHeight="1">
      <c r="A2804" s="14"/>
      <c r="B2804" s="14" t="s">
        <v>39</v>
      </c>
      <c r="C2804" s="14"/>
      <c r="D2804" s="17"/>
      <c r="E2804" s="1"/>
      <c r="F2804" s="1"/>
      <c r="G2804" s="1"/>
      <c r="H2804" s="1"/>
      <c r="I2804" s="1"/>
      <c r="J2804" s="1"/>
      <c r="K2804" s="1"/>
      <c r="L2804" s="1"/>
      <c r="M2804" s="18"/>
      <c r="N2804" s="17"/>
      <c r="O2804" s="1"/>
      <c r="P2804" s="19"/>
    </row>
    <row r="2805" spans="1:16" ht="9.75" customHeight="1">
      <c r="A2805" s="14"/>
      <c r="B2805" s="14" t="s">
        <v>61</v>
      </c>
      <c r="C2805" s="14"/>
      <c r="D2805" s="17"/>
      <c r="E2805" s="1"/>
      <c r="F2805" s="1"/>
      <c r="G2805" s="1"/>
      <c r="H2805" s="1"/>
      <c r="I2805" s="1"/>
      <c r="J2805" s="1"/>
      <c r="K2805" s="1"/>
      <c r="L2805" s="1"/>
      <c r="M2805" s="18"/>
      <c r="N2805" s="17"/>
      <c r="O2805" s="1"/>
      <c r="P2805" s="19"/>
    </row>
    <row r="2806" spans="1:16" ht="9.75" customHeight="1">
      <c r="A2806" s="14"/>
      <c r="B2806" s="14" t="s">
        <v>61</v>
      </c>
      <c r="C2806" s="14"/>
      <c r="D2806" s="17"/>
      <c r="E2806" s="1"/>
      <c r="F2806" s="1"/>
      <c r="G2806" s="1"/>
      <c r="H2806" s="1"/>
      <c r="I2806" s="1"/>
      <c r="J2806" s="1"/>
      <c r="K2806" s="1"/>
      <c r="L2806" s="1"/>
      <c r="M2806" s="18"/>
      <c r="N2806" s="17"/>
      <c r="O2806" s="1"/>
      <c r="P2806" s="19"/>
    </row>
    <row r="2807" spans="1:16" ht="9.75" customHeight="1">
      <c r="A2807" s="14"/>
      <c r="B2807" s="14" t="s">
        <v>61</v>
      </c>
      <c r="C2807" s="14"/>
      <c r="D2807" s="17"/>
      <c r="E2807" s="1"/>
      <c r="F2807" s="1"/>
      <c r="G2807" s="1"/>
      <c r="H2807" s="1"/>
      <c r="I2807" s="1"/>
      <c r="J2807" s="1"/>
      <c r="K2807" s="1"/>
      <c r="L2807" s="1"/>
      <c r="M2807" s="18"/>
      <c r="N2807" s="17"/>
      <c r="O2807" s="1"/>
      <c r="P2807" s="19"/>
    </row>
    <row r="2808" spans="1:16" ht="9.75" customHeight="1">
      <c r="A2808" s="14"/>
      <c r="B2808" s="14" t="s">
        <v>61</v>
      </c>
      <c r="C2808" s="14"/>
      <c r="D2808" s="17"/>
      <c r="E2808" s="1"/>
      <c r="F2808" s="1"/>
      <c r="G2808" s="1"/>
      <c r="H2808" s="1"/>
      <c r="I2808" s="1"/>
      <c r="J2808" s="1"/>
      <c r="K2808" s="1"/>
      <c r="L2808" s="1"/>
      <c r="M2808" s="18"/>
      <c r="N2808" s="17"/>
      <c r="O2808" s="1"/>
      <c r="P2808" s="19"/>
    </row>
    <row r="2809" spans="1:16" ht="9.75" customHeight="1">
      <c r="A2809" s="14"/>
      <c r="B2809" s="14" t="s">
        <v>61</v>
      </c>
      <c r="C2809" s="14"/>
      <c r="D2809" s="17"/>
      <c r="E2809" s="1"/>
      <c r="F2809" s="1"/>
      <c r="G2809" s="1"/>
      <c r="H2809" s="1"/>
      <c r="I2809" s="1"/>
      <c r="J2809" s="1"/>
      <c r="K2809" s="1"/>
      <c r="L2809" s="1"/>
      <c r="M2809" s="18"/>
      <c r="N2809" s="17"/>
      <c r="O2809" s="1"/>
      <c r="P2809" s="19"/>
    </row>
    <row r="2810" spans="1:16" ht="9.75" customHeight="1">
      <c r="A2810" s="14"/>
      <c r="B2810" s="14" t="s">
        <v>61</v>
      </c>
      <c r="C2810" s="14"/>
      <c r="D2810" s="17"/>
      <c r="E2810" s="1"/>
      <c r="F2810" s="1"/>
      <c r="G2810" s="1"/>
      <c r="H2810" s="1"/>
      <c r="I2810" s="1"/>
      <c r="J2810" s="1"/>
      <c r="K2810" s="1"/>
      <c r="L2810" s="1"/>
      <c r="M2810" s="18"/>
      <c r="N2810" s="17"/>
      <c r="O2810" s="1"/>
      <c r="P2810" s="19"/>
    </row>
    <row r="2811" spans="1:16" ht="9.75" customHeight="1">
      <c r="A2811" s="14"/>
      <c r="B2811" s="14" t="s">
        <v>41</v>
      </c>
      <c r="C2811" s="14"/>
      <c r="D2811" s="17"/>
      <c r="E2811" s="1"/>
      <c r="F2811" s="1"/>
      <c r="G2811" s="1"/>
      <c r="H2811" s="1"/>
      <c r="I2811" s="1"/>
      <c r="J2811" s="1"/>
      <c r="K2811" s="1"/>
      <c r="L2811" s="1"/>
      <c r="M2811" s="18"/>
      <c r="N2811" s="17"/>
      <c r="O2811" s="1"/>
      <c r="P2811" s="19"/>
    </row>
    <row r="2812" spans="1:16" ht="9.75" customHeight="1">
      <c r="A2812" s="14"/>
      <c r="B2812" s="14" t="s">
        <v>42</v>
      </c>
      <c r="C2812" s="14"/>
      <c r="D2812" s="17"/>
      <c r="E2812" s="1"/>
      <c r="F2812" s="1"/>
      <c r="G2812" s="1"/>
      <c r="H2812" s="1"/>
      <c r="I2812" s="1"/>
      <c r="J2812" s="1"/>
      <c r="K2812" s="1"/>
      <c r="L2812" s="1"/>
      <c r="M2812" s="18"/>
      <c r="N2812" s="17"/>
      <c r="O2812" s="1"/>
      <c r="P2812" s="19"/>
    </row>
    <row r="2813" spans="1:16" ht="9.75" customHeight="1">
      <c r="A2813" s="14"/>
      <c r="B2813" s="14" t="s">
        <v>43</v>
      </c>
      <c r="C2813" s="14"/>
      <c r="D2813" s="17"/>
      <c r="E2813" s="1"/>
      <c r="F2813" s="1"/>
      <c r="G2813" s="1"/>
      <c r="H2813" s="1"/>
      <c r="I2813" s="1"/>
      <c r="J2813" s="1"/>
      <c r="K2813" s="1"/>
      <c r="L2813" s="1"/>
      <c r="M2813" s="18"/>
      <c r="N2813" s="17"/>
      <c r="O2813" s="1"/>
      <c r="P2813" s="19"/>
    </row>
    <row r="2814" spans="1:16" ht="9.75" customHeight="1">
      <c r="A2814" s="14"/>
      <c r="B2814" s="14" t="s">
        <v>44</v>
      </c>
      <c r="C2814" s="14"/>
      <c r="D2814" s="17"/>
      <c r="E2814" s="1"/>
      <c r="F2814" s="1"/>
      <c r="G2814" s="1"/>
      <c r="H2814" s="1"/>
      <c r="I2814" s="1"/>
      <c r="J2814" s="1"/>
      <c r="K2814" s="1"/>
      <c r="L2814" s="1"/>
      <c r="M2814" s="18"/>
      <c r="N2814" s="17"/>
      <c r="O2814" s="1"/>
      <c r="P2814" s="19"/>
    </row>
    <row r="2815" spans="1:16" ht="9.75" customHeight="1">
      <c r="A2815" s="20"/>
      <c r="B2815" s="21" t="s">
        <v>45</v>
      </c>
      <c r="C2815" s="21">
        <f t="shared" ref="C2815:M2815" si="596">SUM(C2799:C2814)</f>
        <v>47</v>
      </c>
      <c r="D2815" s="22">
        <f t="shared" si="596"/>
        <v>20</v>
      </c>
      <c r="E2815" s="23">
        <f t="shared" si="596"/>
        <v>11</v>
      </c>
      <c r="F2815" s="23">
        <f t="shared" si="596"/>
        <v>0</v>
      </c>
      <c r="G2815" s="23">
        <f t="shared" si="596"/>
        <v>0</v>
      </c>
      <c r="H2815" s="23">
        <f t="shared" si="596"/>
        <v>0</v>
      </c>
      <c r="I2815" s="23">
        <f t="shared" si="596"/>
        <v>0</v>
      </c>
      <c r="J2815" s="23">
        <f t="shared" si="596"/>
        <v>4</v>
      </c>
      <c r="K2815" s="23">
        <f t="shared" si="596"/>
        <v>6</v>
      </c>
      <c r="L2815" s="23">
        <f t="shared" si="596"/>
        <v>7</v>
      </c>
      <c r="M2815" s="24">
        <f t="shared" si="596"/>
        <v>9</v>
      </c>
      <c r="N2815" s="22">
        <f t="shared" ref="N2815:N2816" si="597">MIN(D2815:M2815)</f>
        <v>0</v>
      </c>
      <c r="O2815" s="23">
        <f t="shared" ref="O2815:O2816" si="598">C2815-N2815</f>
        <v>47</v>
      </c>
      <c r="P2815" s="25">
        <f t="shared" ref="P2815:P2816" si="599">O2815/C2815</f>
        <v>1</v>
      </c>
    </row>
    <row r="2816" spans="1:16" ht="9.75" customHeight="1">
      <c r="A2816" s="15" t="s">
        <v>326</v>
      </c>
      <c r="B2816" s="15" t="s">
        <v>29</v>
      </c>
      <c r="C2816" s="15">
        <v>45</v>
      </c>
      <c r="D2816" s="69">
        <v>13</v>
      </c>
      <c r="E2816" s="70">
        <v>7</v>
      </c>
      <c r="F2816" s="70">
        <v>0</v>
      </c>
      <c r="G2816" s="70">
        <v>0</v>
      </c>
      <c r="H2816" s="70">
        <v>0</v>
      </c>
      <c r="I2816" s="70">
        <v>0</v>
      </c>
      <c r="J2816" s="70">
        <v>3</v>
      </c>
      <c r="K2816" s="70">
        <v>7</v>
      </c>
      <c r="L2816" s="70">
        <v>7</v>
      </c>
      <c r="M2816" s="71">
        <v>8</v>
      </c>
      <c r="N2816" s="16">
        <f t="shared" si="597"/>
        <v>0</v>
      </c>
      <c r="O2816" s="27">
        <f t="shared" si="598"/>
        <v>45</v>
      </c>
      <c r="P2816" s="29">
        <f t="shared" si="599"/>
        <v>1</v>
      </c>
    </row>
    <row r="2817" spans="1:16" ht="9.75" customHeight="1">
      <c r="A2817" s="14"/>
      <c r="B2817" s="14" t="s">
        <v>31</v>
      </c>
      <c r="C2817" s="14"/>
      <c r="D2817" s="17"/>
      <c r="E2817" s="1"/>
      <c r="F2817" s="1"/>
      <c r="G2817" s="1"/>
      <c r="H2817" s="1"/>
      <c r="I2817" s="1"/>
      <c r="J2817" s="1"/>
      <c r="K2817" s="1"/>
      <c r="L2817" s="1"/>
      <c r="M2817" s="18"/>
      <c r="N2817" s="17"/>
      <c r="O2817" s="1"/>
      <c r="P2817" s="19"/>
    </row>
    <row r="2818" spans="1:16" ht="9.75" customHeight="1">
      <c r="A2818" s="14"/>
      <c r="B2818" s="14" t="s">
        <v>34</v>
      </c>
      <c r="C2818" s="14"/>
      <c r="D2818" s="17"/>
      <c r="E2818" s="1"/>
      <c r="F2818" s="1"/>
      <c r="G2818" s="1"/>
      <c r="H2818" s="1"/>
      <c r="I2818" s="1"/>
      <c r="J2818" s="1"/>
      <c r="K2818" s="1"/>
      <c r="L2818" s="1"/>
      <c r="M2818" s="18"/>
      <c r="N2818" s="17"/>
      <c r="O2818" s="1"/>
      <c r="P2818" s="19"/>
    </row>
    <row r="2819" spans="1:16" ht="9.75" customHeight="1">
      <c r="A2819" s="14"/>
      <c r="B2819" s="14" t="s">
        <v>58</v>
      </c>
      <c r="C2819" s="14"/>
      <c r="D2819" s="17"/>
      <c r="E2819" s="1"/>
      <c r="F2819" s="1"/>
      <c r="G2819" s="1"/>
      <c r="H2819" s="1"/>
      <c r="I2819" s="1"/>
      <c r="J2819" s="1"/>
      <c r="K2819" s="1"/>
      <c r="L2819" s="1"/>
      <c r="M2819" s="18"/>
      <c r="N2819" s="17"/>
      <c r="O2819" s="1"/>
      <c r="P2819" s="19"/>
    </row>
    <row r="2820" spans="1:16" ht="9.75" customHeight="1">
      <c r="A2820" s="14"/>
      <c r="B2820" s="14" t="s">
        <v>58</v>
      </c>
      <c r="C2820" s="14"/>
      <c r="D2820" s="17"/>
      <c r="E2820" s="1"/>
      <c r="F2820" s="1"/>
      <c r="G2820" s="1"/>
      <c r="H2820" s="1"/>
      <c r="I2820" s="1"/>
      <c r="J2820" s="1"/>
      <c r="K2820" s="1"/>
      <c r="L2820" s="1"/>
      <c r="M2820" s="18"/>
      <c r="N2820" s="17"/>
      <c r="O2820" s="1"/>
      <c r="P2820" s="19"/>
    </row>
    <row r="2821" spans="1:16" ht="9.75" customHeight="1">
      <c r="A2821" s="14"/>
      <c r="B2821" s="14" t="s">
        <v>39</v>
      </c>
      <c r="C2821" s="14"/>
      <c r="D2821" s="17"/>
      <c r="E2821" s="1"/>
      <c r="F2821" s="1"/>
      <c r="G2821" s="1"/>
      <c r="H2821" s="1"/>
      <c r="I2821" s="1"/>
      <c r="J2821" s="1"/>
      <c r="K2821" s="1"/>
      <c r="L2821" s="1"/>
      <c r="M2821" s="18"/>
      <c r="N2821" s="17"/>
      <c r="O2821" s="1"/>
      <c r="P2821" s="19"/>
    </row>
    <row r="2822" spans="1:16" ht="9.75" customHeight="1">
      <c r="A2822" s="14"/>
      <c r="B2822" s="14" t="s">
        <v>61</v>
      </c>
      <c r="C2822" s="14"/>
      <c r="D2822" s="17"/>
      <c r="E2822" s="1"/>
      <c r="F2822" s="1"/>
      <c r="G2822" s="1"/>
      <c r="H2822" s="1"/>
      <c r="I2822" s="1"/>
      <c r="J2822" s="1"/>
      <c r="K2822" s="1"/>
      <c r="L2822" s="1"/>
      <c r="M2822" s="18"/>
      <c r="N2822" s="17"/>
      <c r="O2822" s="1"/>
      <c r="P2822" s="19"/>
    </row>
    <row r="2823" spans="1:16" ht="9.75" customHeight="1">
      <c r="A2823" s="14"/>
      <c r="B2823" s="14" t="s">
        <v>61</v>
      </c>
      <c r="C2823" s="14"/>
      <c r="D2823" s="17"/>
      <c r="E2823" s="1"/>
      <c r="F2823" s="1"/>
      <c r="G2823" s="1"/>
      <c r="H2823" s="1"/>
      <c r="I2823" s="1"/>
      <c r="J2823" s="1"/>
      <c r="K2823" s="1"/>
      <c r="L2823" s="1"/>
      <c r="M2823" s="18"/>
      <c r="N2823" s="17"/>
      <c r="O2823" s="1"/>
      <c r="P2823" s="19"/>
    </row>
    <row r="2824" spans="1:16" ht="9.75" customHeight="1">
      <c r="A2824" s="14"/>
      <c r="B2824" s="14" t="s">
        <v>61</v>
      </c>
      <c r="C2824" s="14"/>
      <c r="D2824" s="17"/>
      <c r="E2824" s="1"/>
      <c r="F2824" s="1"/>
      <c r="G2824" s="1"/>
      <c r="H2824" s="1"/>
      <c r="I2824" s="1"/>
      <c r="J2824" s="1"/>
      <c r="K2824" s="1"/>
      <c r="L2824" s="1"/>
      <c r="M2824" s="18"/>
      <c r="N2824" s="17"/>
      <c r="O2824" s="1"/>
      <c r="P2824" s="19"/>
    </row>
    <row r="2825" spans="1:16" ht="9.75" customHeight="1">
      <c r="A2825" s="14"/>
      <c r="B2825" s="14" t="s">
        <v>61</v>
      </c>
      <c r="C2825" s="14"/>
      <c r="D2825" s="17"/>
      <c r="E2825" s="1"/>
      <c r="F2825" s="1"/>
      <c r="G2825" s="1"/>
      <c r="H2825" s="1"/>
      <c r="I2825" s="1"/>
      <c r="J2825" s="1"/>
      <c r="K2825" s="1"/>
      <c r="L2825" s="1"/>
      <c r="M2825" s="18"/>
      <c r="N2825" s="17"/>
      <c r="O2825" s="1"/>
      <c r="P2825" s="19"/>
    </row>
    <row r="2826" spans="1:16" ht="9.75" customHeight="1">
      <c r="A2826" s="14"/>
      <c r="B2826" s="14" t="s">
        <v>61</v>
      </c>
      <c r="C2826" s="14"/>
      <c r="D2826" s="17"/>
      <c r="E2826" s="1"/>
      <c r="F2826" s="1"/>
      <c r="G2826" s="1"/>
      <c r="H2826" s="1"/>
      <c r="I2826" s="1"/>
      <c r="J2826" s="1"/>
      <c r="K2826" s="1"/>
      <c r="L2826" s="1"/>
      <c r="M2826" s="18"/>
      <c r="N2826" s="17"/>
      <c r="O2826" s="1"/>
      <c r="P2826" s="19"/>
    </row>
    <row r="2827" spans="1:16" ht="9.75" customHeight="1">
      <c r="A2827" s="14"/>
      <c r="B2827" s="14" t="s">
        <v>61</v>
      </c>
      <c r="C2827" s="14"/>
      <c r="D2827" s="17"/>
      <c r="E2827" s="1"/>
      <c r="F2827" s="1"/>
      <c r="G2827" s="1"/>
      <c r="H2827" s="1"/>
      <c r="I2827" s="1"/>
      <c r="J2827" s="1"/>
      <c r="K2827" s="1"/>
      <c r="L2827" s="1"/>
      <c r="M2827" s="18"/>
      <c r="N2827" s="17"/>
      <c r="O2827" s="1"/>
      <c r="P2827" s="19"/>
    </row>
    <row r="2828" spans="1:16" ht="9.75" customHeight="1">
      <c r="A2828" s="14"/>
      <c r="B2828" s="14" t="s">
        <v>41</v>
      </c>
      <c r="C2828" s="14">
        <v>1</v>
      </c>
      <c r="D2828" s="31">
        <v>0</v>
      </c>
      <c r="E2828" s="32">
        <v>0</v>
      </c>
      <c r="F2828" s="32">
        <v>0</v>
      </c>
      <c r="G2828" s="32">
        <v>0</v>
      </c>
      <c r="H2828" s="32">
        <v>0</v>
      </c>
      <c r="I2828" s="32">
        <v>0</v>
      </c>
      <c r="J2828" s="32">
        <v>1</v>
      </c>
      <c r="K2828" s="32">
        <v>0</v>
      </c>
      <c r="L2828" s="32">
        <v>1</v>
      </c>
      <c r="M2828" s="33">
        <v>0</v>
      </c>
      <c r="N2828" s="17">
        <f>MIN(D2828:M2828)</f>
        <v>0</v>
      </c>
      <c r="O2828" s="1">
        <f>C2828-N2828</f>
        <v>1</v>
      </c>
      <c r="P2828" s="19">
        <f>O2828/C2828</f>
        <v>1</v>
      </c>
    </row>
    <row r="2829" spans="1:16" ht="9.75" customHeight="1">
      <c r="A2829" s="14"/>
      <c r="B2829" s="14" t="s">
        <v>42</v>
      </c>
      <c r="C2829" s="14"/>
      <c r="D2829" s="17"/>
      <c r="E2829" s="1"/>
      <c r="F2829" s="1"/>
      <c r="G2829" s="1"/>
      <c r="H2829" s="1"/>
      <c r="I2829" s="1"/>
      <c r="J2829" s="1"/>
      <c r="K2829" s="1"/>
      <c r="L2829" s="1"/>
      <c r="M2829" s="18"/>
      <c r="N2829" s="17"/>
      <c r="O2829" s="1"/>
      <c r="P2829" s="19"/>
    </row>
    <row r="2830" spans="1:16" ht="9.75" customHeight="1">
      <c r="A2830" s="14"/>
      <c r="B2830" s="14" t="s">
        <v>43</v>
      </c>
      <c r="C2830" s="14"/>
      <c r="D2830" s="17"/>
      <c r="E2830" s="1"/>
      <c r="F2830" s="1"/>
      <c r="G2830" s="1"/>
      <c r="H2830" s="1"/>
      <c r="I2830" s="1"/>
      <c r="J2830" s="1"/>
      <c r="K2830" s="1"/>
      <c r="L2830" s="1"/>
      <c r="M2830" s="18"/>
      <c r="N2830" s="17"/>
      <c r="O2830" s="1"/>
      <c r="P2830" s="19"/>
    </row>
    <row r="2831" spans="1:16" ht="9.75" customHeight="1">
      <c r="A2831" s="14"/>
      <c r="B2831" s="14" t="s">
        <v>44</v>
      </c>
      <c r="C2831" s="14"/>
      <c r="D2831" s="17"/>
      <c r="E2831" s="1"/>
      <c r="F2831" s="1"/>
      <c r="G2831" s="1"/>
      <c r="H2831" s="1"/>
      <c r="I2831" s="1"/>
      <c r="J2831" s="1"/>
      <c r="K2831" s="1"/>
      <c r="L2831" s="1"/>
      <c r="M2831" s="18"/>
      <c r="N2831" s="17"/>
      <c r="O2831" s="1"/>
      <c r="P2831" s="19"/>
    </row>
    <row r="2832" spans="1:16" ht="9.75" customHeight="1">
      <c r="A2832" s="20"/>
      <c r="B2832" s="21" t="s">
        <v>45</v>
      </c>
      <c r="C2832" s="21">
        <f t="shared" ref="C2832:M2832" si="600">SUM(C2816:C2831)</f>
        <v>46</v>
      </c>
      <c r="D2832" s="22">
        <f t="shared" si="600"/>
        <v>13</v>
      </c>
      <c r="E2832" s="23">
        <f t="shared" si="600"/>
        <v>7</v>
      </c>
      <c r="F2832" s="23">
        <f t="shared" si="600"/>
        <v>0</v>
      </c>
      <c r="G2832" s="23">
        <f t="shared" si="600"/>
        <v>0</v>
      </c>
      <c r="H2832" s="23">
        <f t="shared" si="600"/>
        <v>0</v>
      </c>
      <c r="I2832" s="23">
        <f t="shared" si="600"/>
        <v>0</v>
      </c>
      <c r="J2832" s="23">
        <f t="shared" si="600"/>
        <v>4</v>
      </c>
      <c r="K2832" s="23">
        <f t="shared" si="600"/>
        <v>7</v>
      </c>
      <c r="L2832" s="23">
        <f t="shared" si="600"/>
        <v>8</v>
      </c>
      <c r="M2832" s="24">
        <f t="shared" si="600"/>
        <v>8</v>
      </c>
      <c r="N2832" s="22">
        <f t="shared" ref="N2832:N2833" si="601">MIN(D2832:M2832)</f>
        <v>0</v>
      </c>
      <c r="O2832" s="23">
        <f t="shared" ref="O2832:O2833" si="602">C2832-N2832</f>
        <v>46</v>
      </c>
      <c r="P2832" s="25">
        <f t="shared" ref="P2832:P2833" si="603">O2832/C2832</f>
        <v>1</v>
      </c>
    </row>
    <row r="2833" spans="1:16" ht="9.75" customHeight="1">
      <c r="A2833" s="15" t="s">
        <v>331</v>
      </c>
      <c r="B2833" s="15" t="s">
        <v>29</v>
      </c>
      <c r="C2833" s="15">
        <v>47</v>
      </c>
      <c r="D2833" s="69">
        <v>17</v>
      </c>
      <c r="E2833" s="70">
        <v>5</v>
      </c>
      <c r="F2833" s="70">
        <v>0</v>
      </c>
      <c r="G2833" s="70">
        <v>0</v>
      </c>
      <c r="H2833" s="70">
        <v>0</v>
      </c>
      <c r="I2833" s="70">
        <v>0</v>
      </c>
      <c r="J2833" s="70">
        <v>5</v>
      </c>
      <c r="K2833" s="70">
        <v>5</v>
      </c>
      <c r="L2833" s="70">
        <v>6</v>
      </c>
      <c r="M2833" s="71">
        <v>7</v>
      </c>
      <c r="N2833" s="16">
        <f t="shared" si="601"/>
        <v>0</v>
      </c>
      <c r="O2833" s="27">
        <f t="shared" si="602"/>
        <v>47</v>
      </c>
      <c r="P2833" s="29">
        <f t="shared" si="603"/>
        <v>1</v>
      </c>
    </row>
    <row r="2834" spans="1:16" ht="9.75" customHeight="1">
      <c r="A2834" s="14"/>
      <c r="B2834" s="14" t="s">
        <v>31</v>
      </c>
      <c r="C2834" s="14"/>
      <c r="D2834" s="17"/>
      <c r="E2834" s="1"/>
      <c r="F2834" s="1"/>
      <c r="G2834" s="1"/>
      <c r="H2834" s="1"/>
      <c r="I2834" s="1"/>
      <c r="J2834" s="1"/>
      <c r="K2834" s="1"/>
      <c r="L2834" s="1"/>
      <c r="M2834" s="18"/>
      <c r="N2834" s="17"/>
      <c r="O2834" s="1"/>
      <c r="P2834" s="19"/>
    </row>
    <row r="2835" spans="1:16" ht="9.75" customHeight="1">
      <c r="A2835" s="14"/>
      <c r="B2835" s="14" t="s">
        <v>34</v>
      </c>
      <c r="C2835" s="14"/>
      <c r="D2835" s="17"/>
      <c r="E2835" s="1"/>
      <c r="F2835" s="1"/>
      <c r="G2835" s="1"/>
      <c r="H2835" s="1"/>
      <c r="I2835" s="1"/>
      <c r="J2835" s="1"/>
      <c r="K2835" s="1"/>
      <c r="L2835" s="1"/>
      <c r="M2835" s="18"/>
      <c r="N2835" s="17"/>
      <c r="O2835" s="1"/>
      <c r="P2835" s="19"/>
    </row>
    <row r="2836" spans="1:16" ht="9.75" customHeight="1">
      <c r="A2836" s="14"/>
      <c r="B2836" s="14" t="s">
        <v>58</v>
      </c>
      <c r="C2836" s="14"/>
      <c r="D2836" s="17"/>
      <c r="E2836" s="1"/>
      <c r="F2836" s="1"/>
      <c r="G2836" s="1"/>
      <c r="H2836" s="1"/>
      <c r="I2836" s="1"/>
      <c r="J2836" s="1"/>
      <c r="K2836" s="1"/>
      <c r="L2836" s="1"/>
      <c r="M2836" s="18"/>
      <c r="N2836" s="17"/>
      <c r="O2836" s="1"/>
      <c r="P2836" s="19"/>
    </row>
    <row r="2837" spans="1:16" ht="9.75" customHeight="1">
      <c r="A2837" s="14"/>
      <c r="B2837" s="14" t="s">
        <v>58</v>
      </c>
      <c r="C2837" s="14"/>
      <c r="D2837" s="17"/>
      <c r="E2837" s="1"/>
      <c r="F2837" s="1"/>
      <c r="G2837" s="1"/>
      <c r="H2837" s="1"/>
      <c r="I2837" s="1"/>
      <c r="J2837" s="1"/>
      <c r="K2837" s="1"/>
      <c r="L2837" s="1"/>
      <c r="M2837" s="18"/>
      <c r="N2837" s="17"/>
      <c r="O2837" s="1"/>
      <c r="P2837" s="19"/>
    </row>
    <row r="2838" spans="1:16" ht="9.75" customHeight="1">
      <c r="A2838" s="14"/>
      <c r="B2838" s="14" t="s">
        <v>39</v>
      </c>
      <c r="C2838" s="14"/>
      <c r="D2838" s="17"/>
      <c r="E2838" s="1"/>
      <c r="F2838" s="1"/>
      <c r="G2838" s="1"/>
      <c r="H2838" s="1"/>
      <c r="I2838" s="1"/>
      <c r="J2838" s="1"/>
      <c r="K2838" s="1"/>
      <c r="L2838" s="1"/>
      <c r="M2838" s="18"/>
      <c r="N2838" s="17"/>
      <c r="O2838" s="1"/>
      <c r="P2838" s="19"/>
    </row>
    <row r="2839" spans="1:16" ht="9.75" customHeight="1">
      <c r="A2839" s="14"/>
      <c r="B2839" s="14" t="s">
        <v>61</v>
      </c>
      <c r="C2839" s="14"/>
      <c r="D2839" s="17"/>
      <c r="E2839" s="1"/>
      <c r="F2839" s="1"/>
      <c r="G2839" s="1"/>
      <c r="H2839" s="1"/>
      <c r="I2839" s="1"/>
      <c r="J2839" s="1"/>
      <c r="K2839" s="1"/>
      <c r="L2839" s="1"/>
      <c r="M2839" s="18"/>
      <c r="N2839" s="17"/>
      <c r="O2839" s="1"/>
      <c r="P2839" s="19"/>
    </row>
    <row r="2840" spans="1:16" ht="9.75" customHeight="1">
      <c r="A2840" s="14"/>
      <c r="B2840" s="14" t="s">
        <v>61</v>
      </c>
      <c r="C2840" s="14"/>
      <c r="D2840" s="17"/>
      <c r="E2840" s="1"/>
      <c r="F2840" s="1"/>
      <c r="G2840" s="1"/>
      <c r="H2840" s="1"/>
      <c r="I2840" s="1"/>
      <c r="J2840" s="1"/>
      <c r="K2840" s="1"/>
      <c r="L2840" s="1"/>
      <c r="M2840" s="18"/>
      <c r="N2840" s="17"/>
      <c r="O2840" s="1"/>
      <c r="P2840" s="19"/>
    </row>
    <row r="2841" spans="1:16" ht="9.75" customHeight="1">
      <c r="A2841" s="14"/>
      <c r="B2841" s="14" t="s">
        <v>61</v>
      </c>
      <c r="C2841" s="14"/>
      <c r="D2841" s="17"/>
      <c r="E2841" s="1"/>
      <c r="F2841" s="1"/>
      <c r="G2841" s="1"/>
      <c r="H2841" s="1"/>
      <c r="I2841" s="1"/>
      <c r="J2841" s="1"/>
      <c r="K2841" s="1"/>
      <c r="L2841" s="1"/>
      <c r="M2841" s="18"/>
      <c r="N2841" s="17"/>
      <c r="O2841" s="1"/>
      <c r="P2841" s="19"/>
    </row>
    <row r="2842" spans="1:16" ht="9.75" customHeight="1">
      <c r="A2842" s="14"/>
      <c r="B2842" s="14" t="s">
        <v>61</v>
      </c>
      <c r="C2842" s="14"/>
      <c r="D2842" s="17"/>
      <c r="E2842" s="1"/>
      <c r="F2842" s="1"/>
      <c r="G2842" s="1"/>
      <c r="H2842" s="1"/>
      <c r="I2842" s="1"/>
      <c r="J2842" s="1"/>
      <c r="K2842" s="1"/>
      <c r="L2842" s="1"/>
      <c r="M2842" s="18"/>
      <c r="N2842" s="17"/>
      <c r="O2842" s="1"/>
      <c r="P2842" s="19"/>
    </row>
    <row r="2843" spans="1:16" ht="9.75" customHeight="1">
      <c r="A2843" s="14"/>
      <c r="B2843" s="14" t="s">
        <v>61</v>
      </c>
      <c r="C2843" s="14"/>
      <c r="D2843" s="17"/>
      <c r="E2843" s="1"/>
      <c r="F2843" s="1"/>
      <c r="G2843" s="1"/>
      <c r="H2843" s="1"/>
      <c r="I2843" s="1"/>
      <c r="J2843" s="1"/>
      <c r="K2843" s="1"/>
      <c r="L2843" s="1"/>
      <c r="M2843" s="18"/>
      <c r="N2843" s="17"/>
      <c r="O2843" s="1"/>
      <c r="P2843" s="19"/>
    </row>
    <row r="2844" spans="1:16" ht="9.75" customHeight="1">
      <c r="A2844" s="14"/>
      <c r="B2844" s="14" t="s">
        <v>61</v>
      </c>
      <c r="C2844" s="14"/>
      <c r="D2844" s="17"/>
      <c r="E2844" s="1"/>
      <c r="F2844" s="1"/>
      <c r="G2844" s="1"/>
      <c r="H2844" s="1"/>
      <c r="I2844" s="1"/>
      <c r="J2844" s="1"/>
      <c r="K2844" s="1"/>
      <c r="L2844" s="1"/>
      <c r="M2844" s="18"/>
      <c r="N2844" s="17"/>
      <c r="O2844" s="1"/>
      <c r="P2844" s="19"/>
    </row>
    <row r="2845" spans="1:16" ht="9.75" customHeight="1">
      <c r="A2845" s="14"/>
      <c r="B2845" s="14" t="s">
        <v>41</v>
      </c>
      <c r="C2845" s="14"/>
      <c r="D2845" s="17"/>
      <c r="E2845" s="1"/>
      <c r="F2845" s="1"/>
      <c r="G2845" s="1"/>
      <c r="H2845" s="1"/>
      <c r="I2845" s="1"/>
      <c r="J2845" s="1"/>
      <c r="K2845" s="1"/>
      <c r="L2845" s="1"/>
      <c r="M2845" s="18"/>
      <c r="N2845" s="17"/>
      <c r="O2845" s="1"/>
      <c r="P2845" s="19"/>
    </row>
    <row r="2846" spans="1:16" ht="9.75" customHeight="1">
      <c r="A2846" s="14"/>
      <c r="B2846" s="14" t="s">
        <v>42</v>
      </c>
      <c r="C2846" s="14"/>
      <c r="D2846" s="17"/>
      <c r="E2846" s="1"/>
      <c r="F2846" s="1"/>
      <c r="G2846" s="1"/>
      <c r="H2846" s="1"/>
      <c r="I2846" s="1"/>
      <c r="J2846" s="1"/>
      <c r="K2846" s="1"/>
      <c r="L2846" s="1"/>
      <c r="M2846" s="18"/>
      <c r="N2846" s="17"/>
      <c r="O2846" s="1"/>
      <c r="P2846" s="19"/>
    </row>
    <row r="2847" spans="1:16" ht="9.75" customHeight="1">
      <c r="A2847" s="14"/>
      <c r="B2847" s="14" t="s">
        <v>43</v>
      </c>
      <c r="C2847" s="14"/>
      <c r="D2847" s="17"/>
      <c r="E2847" s="1"/>
      <c r="F2847" s="1"/>
      <c r="G2847" s="1"/>
      <c r="H2847" s="1"/>
      <c r="I2847" s="1"/>
      <c r="J2847" s="1"/>
      <c r="K2847" s="1"/>
      <c r="L2847" s="1"/>
      <c r="M2847" s="18"/>
      <c r="N2847" s="17"/>
      <c r="O2847" s="1"/>
      <c r="P2847" s="19"/>
    </row>
    <row r="2848" spans="1:16" ht="9.75" customHeight="1">
      <c r="A2848" s="14"/>
      <c r="B2848" s="14" t="s">
        <v>44</v>
      </c>
      <c r="C2848" s="14"/>
      <c r="D2848" s="17"/>
      <c r="E2848" s="1"/>
      <c r="F2848" s="1"/>
      <c r="G2848" s="1"/>
      <c r="H2848" s="1"/>
      <c r="I2848" s="1"/>
      <c r="J2848" s="1"/>
      <c r="K2848" s="1"/>
      <c r="L2848" s="1"/>
      <c r="M2848" s="18"/>
      <c r="N2848" s="17"/>
      <c r="O2848" s="1"/>
      <c r="P2848" s="19"/>
    </row>
    <row r="2849" spans="1:16" ht="9.75" customHeight="1">
      <c r="A2849" s="20"/>
      <c r="B2849" s="21" t="s">
        <v>45</v>
      </c>
      <c r="C2849" s="21">
        <f t="shared" ref="C2849:M2849" si="604">SUM(C2833:C2848)</f>
        <v>47</v>
      </c>
      <c r="D2849" s="22">
        <f t="shared" si="604"/>
        <v>17</v>
      </c>
      <c r="E2849" s="23">
        <f t="shared" si="604"/>
        <v>5</v>
      </c>
      <c r="F2849" s="23">
        <f t="shared" si="604"/>
        <v>0</v>
      </c>
      <c r="G2849" s="23">
        <f t="shared" si="604"/>
        <v>0</v>
      </c>
      <c r="H2849" s="23">
        <f t="shared" si="604"/>
        <v>0</v>
      </c>
      <c r="I2849" s="23">
        <f t="shared" si="604"/>
        <v>0</v>
      </c>
      <c r="J2849" s="23">
        <f t="shared" si="604"/>
        <v>5</v>
      </c>
      <c r="K2849" s="23">
        <f t="shared" si="604"/>
        <v>5</v>
      </c>
      <c r="L2849" s="23">
        <f t="shared" si="604"/>
        <v>6</v>
      </c>
      <c r="M2849" s="24">
        <f t="shared" si="604"/>
        <v>7</v>
      </c>
      <c r="N2849" s="22">
        <f t="shared" ref="N2849:N2850" si="605">MIN(D2849:M2849)</f>
        <v>0</v>
      </c>
      <c r="O2849" s="23">
        <f t="shared" ref="O2849:O2850" si="606">C2849-N2849</f>
        <v>47</v>
      </c>
      <c r="P2849" s="25">
        <f t="shared" ref="P2849:P2850" si="607">O2849/C2849</f>
        <v>1</v>
      </c>
    </row>
    <row r="2850" spans="1:16" ht="9.75" customHeight="1">
      <c r="A2850" s="15" t="s">
        <v>335</v>
      </c>
      <c r="B2850" s="15" t="s">
        <v>29</v>
      </c>
      <c r="C2850" s="15">
        <v>43</v>
      </c>
      <c r="D2850" s="69">
        <v>23</v>
      </c>
      <c r="E2850" s="70">
        <v>6</v>
      </c>
      <c r="F2850" s="70">
        <v>0</v>
      </c>
      <c r="G2850" s="70">
        <v>0</v>
      </c>
      <c r="H2850" s="70">
        <v>0</v>
      </c>
      <c r="I2850" s="70">
        <v>0</v>
      </c>
      <c r="J2850" s="70">
        <v>6</v>
      </c>
      <c r="K2850" s="70">
        <v>7</v>
      </c>
      <c r="L2850" s="70">
        <v>7</v>
      </c>
      <c r="M2850" s="71">
        <v>6</v>
      </c>
      <c r="N2850" s="16">
        <f t="shared" si="605"/>
        <v>0</v>
      </c>
      <c r="O2850" s="27">
        <f t="shared" si="606"/>
        <v>43</v>
      </c>
      <c r="P2850" s="29">
        <f t="shared" si="607"/>
        <v>1</v>
      </c>
    </row>
    <row r="2851" spans="1:16" ht="9.75" customHeight="1">
      <c r="A2851" s="14"/>
      <c r="B2851" s="14" t="s">
        <v>31</v>
      </c>
      <c r="C2851" s="14"/>
      <c r="D2851" s="17"/>
      <c r="E2851" s="1"/>
      <c r="F2851" s="1"/>
      <c r="G2851" s="1"/>
      <c r="H2851" s="1"/>
      <c r="I2851" s="1"/>
      <c r="J2851" s="1"/>
      <c r="K2851" s="1"/>
      <c r="L2851" s="1"/>
      <c r="M2851" s="18"/>
      <c r="N2851" s="17"/>
      <c r="O2851" s="1"/>
      <c r="P2851" s="19"/>
    </row>
    <row r="2852" spans="1:16" ht="9.75" customHeight="1">
      <c r="A2852" s="14"/>
      <c r="B2852" s="14" t="s">
        <v>34</v>
      </c>
      <c r="C2852" s="14"/>
      <c r="D2852" s="17"/>
      <c r="E2852" s="1"/>
      <c r="F2852" s="1"/>
      <c r="G2852" s="1"/>
      <c r="H2852" s="1"/>
      <c r="I2852" s="1"/>
      <c r="J2852" s="1"/>
      <c r="K2852" s="1"/>
      <c r="L2852" s="1"/>
      <c r="M2852" s="18"/>
      <c r="N2852" s="17"/>
      <c r="O2852" s="1"/>
      <c r="P2852" s="19"/>
    </row>
    <row r="2853" spans="1:16" ht="9.75" customHeight="1">
      <c r="A2853" s="14"/>
      <c r="B2853" s="14" t="s">
        <v>58</v>
      </c>
      <c r="C2853" s="14"/>
      <c r="D2853" s="17"/>
      <c r="E2853" s="1"/>
      <c r="F2853" s="1"/>
      <c r="G2853" s="1"/>
      <c r="H2853" s="1"/>
      <c r="I2853" s="1"/>
      <c r="J2853" s="1"/>
      <c r="K2853" s="1"/>
      <c r="L2853" s="1"/>
      <c r="M2853" s="18"/>
      <c r="N2853" s="17"/>
      <c r="O2853" s="1"/>
      <c r="P2853" s="19"/>
    </row>
    <row r="2854" spans="1:16" ht="9.75" customHeight="1">
      <c r="A2854" s="14"/>
      <c r="B2854" s="14" t="s">
        <v>58</v>
      </c>
      <c r="C2854" s="14"/>
      <c r="D2854" s="17"/>
      <c r="E2854" s="1"/>
      <c r="F2854" s="1"/>
      <c r="G2854" s="1"/>
      <c r="H2854" s="1"/>
      <c r="I2854" s="1"/>
      <c r="J2854" s="1"/>
      <c r="K2854" s="1"/>
      <c r="L2854" s="1"/>
      <c r="M2854" s="18"/>
      <c r="N2854" s="17"/>
      <c r="O2854" s="1"/>
      <c r="P2854" s="19"/>
    </row>
    <row r="2855" spans="1:16" ht="9.75" customHeight="1">
      <c r="A2855" s="14"/>
      <c r="B2855" s="14" t="s">
        <v>39</v>
      </c>
      <c r="C2855" s="14"/>
      <c r="D2855" s="17"/>
      <c r="E2855" s="1"/>
      <c r="F2855" s="1"/>
      <c r="G2855" s="1"/>
      <c r="H2855" s="1"/>
      <c r="I2855" s="1"/>
      <c r="J2855" s="1"/>
      <c r="K2855" s="1"/>
      <c r="L2855" s="1"/>
      <c r="M2855" s="18"/>
      <c r="N2855" s="17"/>
      <c r="O2855" s="1"/>
      <c r="P2855" s="19"/>
    </row>
    <row r="2856" spans="1:16" ht="9.75" customHeight="1">
      <c r="A2856" s="14"/>
      <c r="B2856" s="14" t="s">
        <v>61</v>
      </c>
      <c r="C2856" s="14"/>
      <c r="D2856" s="17"/>
      <c r="E2856" s="1"/>
      <c r="F2856" s="1"/>
      <c r="G2856" s="1"/>
      <c r="H2856" s="1"/>
      <c r="I2856" s="1"/>
      <c r="J2856" s="1"/>
      <c r="K2856" s="1"/>
      <c r="L2856" s="1"/>
      <c r="M2856" s="18"/>
      <c r="N2856" s="17"/>
      <c r="O2856" s="1"/>
      <c r="P2856" s="19"/>
    </row>
    <row r="2857" spans="1:16" ht="9.75" customHeight="1">
      <c r="A2857" s="14"/>
      <c r="B2857" s="14" t="s">
        <v>61</v>
      </c>
      <c r="C2857" s="14"/>
      <c r="D2857" s="17"/>
      <c r="E2857" s="1"/>
      <c r="F2857" s="1"/>
      <c r="G2857" s="1"/>
      <c r="H2857" s="1"/>
      <c r="I2857" s="1"/>
      <c r="J2857" s="1"/>
      <c r="K2857" s="1"/>
      <c r="L2857" s="1"/>
      <c r="M2857" s="18"/>
      <c r="N2857" s="17"/>
      <c r="O2857" s="1"/>
      <c r="P2857" s="19"/>
    </row>
    <row r="2858" spans="1:16" ht="9.75" customHeight="1">
      <c r="A2858" s="14"/>
      <c r="B2858" s="14" t="s">
        <v>61</v>
      </c>
      <c r="C2858" s="14"/>
      <c r="D2858" s="17"/>
      <c r="E2858" s="1"/>
      <c r="F2858" s="1"/>
      <c r="G2858" s="1"/>
      <c r="H2858" s="1"/>
      <c r="I2858" s="1"/>
      <c r="J2858" s="1"/>
      <c r="K2858" s="1"/>
      <c r="L2858" s="1"/>
      <c r="M2858" s="18"/>
      <c r="N2858" s="17"/>
      <c r="O2858" s="1"/>
      <c r="P2858" s="19"/>
    </row>
    <row r="2859" spans="1:16" ht="9.75" customHeight="1">
      <c r="A2859" s="14"/>
      <c r="B2859" s="14" t="s">
        <v>61</v>
      </c>
      <c r="C2859" s="14"/>
      <c r="D2859" s="17"/>
      <c r="E2859" s="1"/>
      <c r="F2859" s="1"/>
      <c r="G2859" s="1"/>
      <c r="H2859" s="1"/>
      <c r="I2859" s="1"/>
      <c r="J2859" s="1"/>
      <c r="K2859" s="1"/>
      <c r="L2859" s="1"/>
      <c r="M2859" s="18"/>
      <c r="N2859" s="17"/>
      <c r="O2859" s="1"/>
      <c r="P2859" s="19"/>
    </row>
    <row r="2860" spans="1:16" ht="9.75" customHeight="1">
      <c r="A2860" s="14"/>
      <c r="B2860" s="14" t="s">
        <v>61</v>
      </c>
      <c r="C2860" s="14"/>
      <c r="D2860" s="17"/>
      <c r="E2860" s="1"/>
      <c r="F2860" s="1"/>
      <c r="G2860" s="1"/>
      <c r="H2860" s="1"/>
      <c r="I2860" s="1"/>
      <c r="J2860" s="1"/>
      <c r="K2860" s="1"/>
      <c r="L2860" s="1"/>
      <c r="M2860" s="18"/>
      <c r="N2860" s="17"/>
      <c r="O2860" s="1"/>
      <c r="P2860" s="19"/>
    </row>
    <row r="2861" spans="1:16" ht="9.75" customHeight="1">
      <c r="A2861" s="14"/>
      <c r="B2861" s="14" t="s">
        <v>61</v>
      </c>
      <c r="C2861" s="14"/>
      <c r="D2861" s="17"/>
      <c r="E2861" s="1"/>
      <c r="F2861" s="1"/>
      <c r="G2861" s="1"/>
      <c r="H2861" s="1"/>
      <c r="I2861" s="1"/>
      <c r="J2861" s="1"/>
      <c r="K2861" s="1"/>
      <c r="L2861" s="1"/>
      <c r="M2861" s="18"/>
      <c r="N2861" s="17"/>
      <c r="O2861" s="1"/>
      <c r="P2861" s="19"/>
    </row>
    <row r="2862" spans="1:16" ht="9.75" customHeight="1">
      <c r="A2862" s="14"/>
      <c r="B2862" s="14" t="s">
        <v>41</v>
      </c>
      <c r="C2862" s="14">
        <v>1</v>
      </c>
      <c r="D2862" s="31">
        <v>0</v>
      </c>
      <c r="E2862" s="32">
        <v>0</v>
      </c>
      <c r="F2862" s="32">
        <v>0</v>
      </c>
      <c r="G2862" s="32">
        <v>0</v>
      </c>
      <c r="H2862" s="32">
        <v>0</v>
      </c>
      <c r="I2862" s="32">
        <v>0</v>
      </c>
      <c r="J2862" s="32">
        <v>1</v>
      </c>
      <c r="K2862" s="32">
        <v>0</v>
      </c>
      <c r="L2862" s="32">
        <v>1</v>
      </c>
      <c r="M2862" s="33">
        <v>0</v>
      </c>
      <c r="N2862" s="17">
        <f>MIN(D2862:M2862)</f>
        <v>0</v>
      </c>
      <c r="O2862" s="1">
        <f>C2862-N2862</f>
        <v>1</v>
      </c>
      <c r="P2862" s="19">
        <f>O2862/C2862</f>
        <v>1</v>
      </c>
    </row>
    <row r="2863" spans="1:16" ht="9.75" customHeight="1">
      <c r="A2863" s="14"/>
      <c r="B2863" s="14" t="s">
        <v>42</v>
      </c>
      <c r="C2863" s="14"/>
      <c r="D2863" s="17"/>
      <c r="E2863" s="1"/>
      <c r="F2863" s="1"/>
      <c r="G2863" s="1"/>
      <c r="H2863" s="1"/>
      <c r="I2863" s="1"/>
      <c r="J2863" s="1"/>
      <c r="K2863" s="1"/>
      <c r="L2863" s="1"/>
      <c r="M2863" s="18"/>
      <c r="N2863" s="17"/>
      <c r="O2863" s="1"/>
      <c r="P2863" s="19"/>
    </row>
    <row r="2864" spans="1:16" ht="9.75" customHeight="1">
      <c r="A2864" s="14"/>
      <c r="B2864" s="14" t="s">
        <v>43</v>
      </c>
      <c r="C2864" s="14"/>
      <c r="D2864" s="17"/>
      <c r="E2864" s="1"/>
      <c r="F2864" s="1"/>
      <c r="G2864" s="1"/>
      <c r="H2864" s="1"/>
      <c r="I2864" s="1"/>
      <c r="J2864" s="1"/>
      <c r="K2864" s="1"/>
      <c r="L2864" s="1"/>
      <c r="M2864" s="18"/>
      <c r="N2864" s="17"/>
      <c r="O2864" s="1"/>
      <c r="P2864" s="19"/>
    </row>
    <row r="2865" spans="1:16" ht="9.75" customHeight="1">
      <c r="A2865" s="14"/>
      <c r="B2865" s="14" t="s">
        <v>44</v>
      </c>
      <c r="C2865" s="14"/>
      <c r="D2865" s="17"/>
      <c r="E2865" s="1"/>
      <c r="F2865" s="1"/>
      <c r="G2865" s="1"/>
      <c r="H2865" s="1"/>
      <c r="I2865" s="1"/>
      <c r="J2865" s="1"/>
      <c r="K2865" s="1"/>
      <c r="L2865" s="1"/>
      <c r="M2865" s="18"/>
      <c r="N2865" s="17"/>
      <c r="O2865" s="1"/>
      <c r="P2865" s="19"/>
    </row>
    <row r="2866" spans="1:16" ht="9.75" customHeight="1">
      <c r="A2866" s="20"/>
      <c r="B2866" s="21" t="s">
        <v>45</v>
      </c>
      <c r="C2866" s="21">
        <f t="shared" ref="C2866:M2866" si="608">SUM(C2850:C2865)</f>
        <v>44</v>
      </c>
      <c r="D2866" s="22">
        <f t="shared" si="608"/>
        <v>23</v>
      </c>
      <c r="E2866" s="23">
        <f t="shared" si="608"/>
        <v>6</v>
      </c>
      <c r="F2866" s="23">
        <f t="shared" si="608"/>
        <v>0</v>
      </c>
      <c r="G2866" s="23">
        <f t="shared" si="608"/>
        <v>0</v>
      </c>
      <c r="H2866" s="23">
        <f t="shared" si="608"/>
        <v>0</v>
      </c>
      <c r="I2866" s="23">
        <f t="shared" si="608"/>
        <v>0</v>
      </c>
      <c r="J2866" s="23">
        <f t="shared" si="608"/>
        <v>7</v>
      </c>
      <c r="K2866" s="23">
        <f t="shared" si="608"/>
        <v>7</v>
      </c>
      <c r="L2866" s="23">
        <f t="shared" si="608"/>
        <v>8</v>
      </c>
      <c r="M2866" s="24">
        <f t="shared" si="608"/>
        <v>6</v>
      </c>
      <c r="N2866" s="22">
        <f>MIN(D2866:M2866)</f>
        <v>0</v>
      </c>
      <c r="O2866" s="23">
        <f>C2866-N2866</f>
        <v>44</v>
      </c>
      <c r="P2866" s="25">
        <f>O2866/C2866</f>
        <v>1</v>
      </c>
    </row>
    <row r="2867" spans="1:16" ht="9.75" customHeight="1">
      <c r="A2867" s="15" t="s">
        <v>337</v>
      </c>
      <c r="B2867" s="15" t="s">
        <v>29</v>
      </c>
      <c r="C2867" s="15"/>
      <c r="D2867" s="16"/>
      <c r="E2867" s="27"/>
      <c r="F2867" s="27"/>
      <c r="G2867" s="27"/>
      <c r="H2867" s="27"/>
      <c r="I2867" s="27"/>
      <c r="J2867" s="27"/>
      <c r="K2867" s="27"/>
      <c r="L2867" s="27"/>
      <c r="M2867" s="28"/>
      <c r="N2867" s="16"/>
      <c r="O2867" s="27"/>
      <c r="P2867" s="29"/>
    </row>
    <row r="2868" spans="1:16" ht="9.75" customHeight="1">
      <c r="A2868" s="14"/>
      <c r="B2868" s="14" t="s">
        <v>31</v>
      </c>
      <c r="C2868" s="14">
        <v>53</v>
      </c>
      <c r="D2868" s="31">
        <v>33</v>
      </c>
      <c r="E2868" s="32">
        <v>19</v>
      </c>
      <c r="F2868" s="32">
        <v>13</v>
      </c>
      <c r="G2868" s="32">
        <v>12</v>
      </c>
      <c r="H2868" s="32">
        <v>12</v>
      </c>
      <c r="I2868" s="32">
        <v>12</v>
      </c>
      <c r="J2868" s="32">
        <v>18</v>
      </c>
      <c r="K2868" s="32">
        <v>19</v>
      </c>
      <c r="L2868" s="32">
        <v>19</v>
      </c>
      <c r="M2868" s="33">
        <v>22</v>
      </c>
      <c r="N2868" s="17">
        <f>MIN(D2868:M2868)</f>
        <v>12</v>
      </c>
      <c r="O2868" s="1">
        <f>C2868-N2868</f>
        <v>41</v>
      </c>
      <c r="P2868" s="19">
        <f>O2868/C2868</f>
        <v>0.77358490566037741</v>
      </c>
    </row>
    <row r="2869" spans="1:16" ht="9.75" customHeight="1">
      <c r="A2869" s="14"/>
      <c r="B2869" s="14" t="s">
        <v>34</v>
      </c>
      <c r="C2869" s="14"/>
      <c r="D2869" s="17"/>
      <c r="E2869" s="1"/>
      <c r="F2869" s="1"/>
      <c r="G2869" s="1"/>
      <c r="H2869" s="1"/>
      <c r="I2869" s="1"/>
      <c r="J2869" s="1"/>
      <c r="K2869" s="1"/>
      <c r="L2869" s="1"/>
      <c r="M2869" s="18"/>
      <c r="N2869" s="17"/>
      <c r="O2869" s="1"/>
      <c r="P2869" s="19"/>
    </row>
    <row r="2870" spans="1:16" ht="9.75" customHeight="1">
      <c r="A2870" s="14"/>
      <c r="B2870" s="14" t="s">
        <v>58</v>
      </c>
      <c r="C2870" s="14"/>
      <c r="D2870" s="17"/>
      <c r="E2870" s="1"/>
      <c r="F2870" s="1"/>
      <c r="G2870" s="1"/>
      <c r="H2870" s="1"/>
      <c r="I2870" s="1"/>
      <c r="J2870" s="1"/>
      <c r="K2870" s="1"/>
      <c r="L2870" s="1"/>
      <c r="M2870" s="18"/>
      <c r="N2870" s="17"/>
      <c r="O2870" s="1"/>
      <c r="P2870" s="19"/>
    </row>
    <row r="2871" spans="1:16" ht="9.75" customHeight="1">
      <c r="A2871" s="14"/>
      <c r="B2871" s="14" t="s">
        <v>58</v>
      </c>
      <c r="C2871" s="14"/>
      <c r="D2871" s="17"/>
      <c r="E2871" s="1"/>
      <c r="F2871" s="1"/>
      <c r="G2871" s="1"/>
      <c r="H2871" s="1"/>
      <c r="I2871" s="1"/>
      <c r="J2871" s="1"/>
      <c r="K2871" s="1"/>
      <c r="L2871" s="1"/>
      <c r="M2871" s="18"/>
      <c r="N2871" s="17"/>
      <c r="O2871" s="1"/>
      <c r="P2871" s="19"/>
    </row>
    <row r="2872" spans="1:16" ht="9.75" customHeight="1">
      <c r="A2872" s="14"/>
      <c r="B2872" s="14" t="s">
        <v>39</v>
      </c>
      <c r="C2872" s="14"/>
      <c r="D2872" s="17"/>
      <c r="E2872" s="1"/>
      <c r="F2872" s="1"/>
      <c r="G2872" s="1"/>
      <c r="H2872" s="1"/>
      <c r="I2872" s="1"/>
      <c r="J2872" s="1"/>
      <c r="K2872" s="1"/>
      <c r="L2872" s="1"/>
      <c r="M2872" s="18"/>
      <c r="N2872" s="17"/>
      <c r="O2872" s="1"/>
      <c r="P2872" s="19"/>
    </row>
    <row r="2873" spans="1:16" ht="9.75" customHeight="1">
      <c r="A2873" s="14"/>
      <c r="B2873" s="14" t="s">
        <v>61</v>
      </c>
      <c r="C2873" s="14"/>
      <c r="D2873" s="17"/>
      <c r="E2873" s="1"/>
      <c r="F2873" s="1"/>
      <c r="G2873" s="1"/>
      <c r="H2873" s="1"/>
      <c r="I2873" s="1"/>
      <c r="J2873" s="1"/>
      <c r="K2873" s="1"/>
      <c r="L2873" s="1"/>
      <c r="M2873" s="18"/>
      <c r="N2873" s="17"/>
      <c r="O2873" s="1"/>
      <c r="P2873" s="19"/>
    </row>
    <row r="2874" spans="1:16" ht="9.75" customHeight="1">
      <c r="A2874" s="14"/>
      <c r="B2874" s="14" t="s">
        <v>61</v>
      </c>
      <c r="C2874" s="14"/>
      <c r="D2874" s="17"/>
      <c r="E2874" s="1"/>
      <c r="F2874" s="1"/>
      <c r="G2874" s="1"/>
      <c r="H2874" s="1"/>
      <c r="I2874" s="1"/>
      <c r="J2874" s="1"/>
      <c r="K2874" s="1"/>
      <c r="L2874" s="1"/>
      <c r="M2874" s="18"/>
      <c r="N2874" s="17"/>
      <c r="O2874" s="1"/>
      <c r="P2874" s="19"/>
    </row>
    <row r="2875" spans="1:16" ht="9.75" customHeight="1">
      <c r="A2875" s="14"/>
      <c r="B2875" s="14" t="s">
        <v>61</v>
      </c>
      <c r="C2875" s="14"/>
      <c r="D2875" s="17"/>
      <c r="E2875" s="1"/>
      <c r="F2875" s="1"/>
      <c r="G2875" s="1"/>
      <c r="H2875" s="1"/>
      <c r="I2875" s="1"/>
      <c r="J2875" s="1"/>
      <c r="K2875" s="1"/>
      <c r="L2875" s="1"/>
      <c r="M2875" s="18"/>
      <c r="N2875" s="17"/>
      <c r="O2875" s="1"/>
      <c r="P2875" s="19"/>
    </row>
    <row r="2876" spans="1:16" ht="9.75" customHeight="1">
      <c r="A2876" s="14"/>
      <c r="B2876" s="14" t="s">
        <v>61</v>
      </c>
      <c r="C2876" s="14"/>
      <c r="D2876" s="17"/>
      <c r="E2876" s="1"/>
      <c r="F2876" s="1"/>
      <c r="G2876" s="1"/>
      <c r="H2876" s="1"/>
      <c r="I2876" s="1"/>
      <c r="J2876" s="1"/>
      <c r="K2876" s="1"/>
      <c r="L2876" s="1"/>
      <c r="M2876" s="18"/>
      <c r="N2876" s="17"/>
      <c r="O2876" s="1"/>
      <c r="P2876" s="19"/>
    </row>
    <row r="2877" spans="1:16" ht="9.75" customHeight="1">
      <c r="A2877" s="14"/>
      <c r="B2877" s="14" t="s">
        <v>61</v>
      </c>
      <c r="C2877" s="14"/>
      <c r="D2877" s="17"/>
      <c r="E2877" s="1"/>
      <c r="F2877" s="1"/>
      <c r="G2877" s="1"/>
      <c r="H2877" s="1"/>
      <c r="I2877" s="1"/>
      <c r="J2877" s="1"/>
      <c r="K2877" s="1"/>
      <c r="L2877" s="1"/>
      <c r="M2877" s="18"/>
      <c r="N2877" s="17"/>
      <c r="O2877" s="1"/>
      <c r="P2877" s="19"/>
    </row>
    <row r="2878" spans="1:16" ht="9.75" customHeight="1">
      <c r="A2878" s="14"/>
      <c r="B2878" s="14" t="s">
        <v>61</v>
      </c>
      <c r="C2878" s="14"/>
      <c r="D2878" s="17"/>
      <c r="E2878" s="1"/>
      <c r="F2878" s="1"/>
      <c r="G2878" s="1"/>
      <c r="H2878" s="1"/>
      <c r="I2878" s="1"/>
      <c r="J2878" s="1"/>
      <c r="K2878" s="1"/>
      <c r="L2878" s="1"/>
      <c r="M2878" s="18"/>
      <c r="N2878" s="17"/>
      <c r="O2878" s="1"/>
      <c r="P2878" s="19"/>
    </row>
    <row r="2879" spans="1:16" ht="9.75" customHeight="1">
      <c r="A2879" s="14"/>
      <c r="B2879" s="14" t="s">
        <v>41</v>
      </c>
      <c r="C2879" s="14">
        <v>2</v>
      </c>
      <c r="D2879" s="31">
        <v>1</v>
      </c>
      <c r="E2879" s="32">
        <v>1</v>
      </c>
      <c r="F2879" s="32">
        <v>0</v>
      </c>
      <c r="G2879" s="32">
        <v>0</v>
      </c>
      <c r="H2879" s="32">
        <v>0</v>
      </c>
      <c r="I2879" s="32">
        <v>1</v>
      </c>
      <c r="J2879" s="32">
        <v>1</v>
      </c>
      <c r="K2879" s="32">
        <v>1</v>
      </c>
      <c r="L2879" s="32">
        <v>1</v>
      </c>
      <c r="M2879" s="33">
        <v>1</v>
      </c>
      <c r="N2879" s="17">
        <f>MIN(D2879:M2879)</f>
        <v>0</v>
      </c>
      <c r="O2879" s="1">
        <f>C2879-N2879</f>
        <v>2</v>
      </c>
      <c r="P2879" s="19">
        <f>O2879/C2879</f>
        <v>1</v>
      </c>
    </row>
    <row r="2880" spans="1:16" ht="9.75" customHeight="1">
      <c r="A2880" s="14"/>
      <c r="B2880" s="14" t="s">
        <v>42</v>
      </c>
      <c r="C2880" s="14"/>
      <c r="D2880" s="17"/>
      <c r="E2880" s="1"/>
      <c r="F2880" s="1"/>
      <c r="G2880" s="1"/>
      <c r="H2880" s="1"/>
      <c r="I2880" s="1"/>
      <c r="J2880" s="1"/>
      <c r="K2880" s="1"/>
      <c r="L2880" s="1"/>
      <c r="M2880" s="18"/>
      <c r="N2880" s="17"/>
      <c r="O2880" s="1"/>
      <c r="P2880" s="19"/>
    </row>
    <row r="2881" spans="1:16" ht="9.75" customHeight="1">
      <c r="A2881" s="14"/>
      <c r="B2881" s="14" t="s">
        <v>43</v>
      </c>
      <c r="C2881" s="14"/>
      <c r="D2881" s="17"/>
      <c r="E2881" s="1"/>
      <c r="F2881" s="1"/>
      <c r="G2881" s="1"/>
      <c r="H2881" s="1"/>
      <c r="I2881" s="1"/>
      <c r="J2881" s="1"/>
      <c r="K2881" s="1"/>
      <c r="L2881" s="1"/>
      <c r="M2881" s="18"/>
      <c r="N2881" s="17"/>
      <c r="O2881" s="1"/>
      <c r="P2881" s="19"/>
    </row>
    <row r="2882" spans="1:16" ht="9.75" customHeight="1">
      <c r="A2882" s="14"/>
      <c r="B2882" s="14" t="s">
        <v>44</v>
      </c>
      <c r="C2882" s="14"/>
      <c r="D2882" s="17"/>
      <c r="E2882" s="1"/>
      <c r="F2882" s="1"/>
      <c r="G2882" s="1"/>
      <c r="H2882" s="1"/>
      <c r="I2882" s="1"/>
      <c r="J2882" s="1"/>
      <c r="K2882" s="1"/>
      <c r="L2882" s="1"/>
      <c r="M2882" s="18"/>
      <c r="N2882" s="17"/>
      <c r="O2882" s="1"/>
      <c r="P2882" s="19"/>
    </row>
    <row r="2883" spans="1:16" ht="9.75" customHeight="1">
      <c r="A2883" s="20"/>
      <c r="B2883" s="21" t="s">
        <v>45</v>
      </c>
      <c r="C2883" s="21">
        <f t="shared" ref="C2883:M2883" si="609">SUM(C2867:C2882)</f>
        <v>55</v>
      </c>
      <c r="D2883" s="22">
        <f t="shared" si="609"/>
        <v>34</v>
      </c>
      <c r="E2883" s="23">
        <f t="shared" si="609"/>
        <v>20</v>
      </c>
      <c r="F2883" s="23">
        <f t="shared" si="609"/>
        <v>13</v>
      </c>
      <c r="G2883" s="23">
        <f t="shared" si="609"/>
        <v>12</v>
      </c>
      <c r="H2883" s="23">
        <f t="shared" si="609"/>
        <v>12</v>
      </c>
      <c r="I2883" s="23">
        <f t="shared" si="609"/>
        <v>13</v>
      </c>
      <c r="J2883" s="23">
        <f t="shared" si="609"/>
        <v>19</v>
      </c>
      <c r="K2883" s="23">
        <f t="shared" si="609"/>
        <v>20</v>
      </c>
      <c r="L2883" s="23">
        <f t="shared" si="609"/>
        <v>20</v>
      </c>
      <c r="M2883" s="24">
        <f t="shared" si="609"/>
        <v>23</v>
      </c>
      <c r="N2883" s="22">
        <f>MIN(D2883:M2883)</f>
        <v>12</v>
      </c>
      <c r="O2883" s="23">
        <f>C2883-N2883</f>
        <v>43</v>
      </c>
      <c r="P2883" s="25">
        <f>O2883/C2883</f>
        <v>0.78181818181818186</v>
      </c>
    </row>
    <row r="2884" spans="1:16" ht="9.75" customHeight="1">
      <c r="A2884" s="15" t="s">
        <v>338</v>
      </c>
      <c r="B2884" s="15" t="s">
        <v>29</v>
      </c>
      <c r="C2884" s="15"/>
      <c r="D2884" s="16"/>
      <c r="E2884" s="27"/>
      <c r="F2884" s="27"/>
      <c r="G2884" s="27"/>
      <c r="H2884" s="27"/>
      <c r="I2884" s="27"/>
      <c r="J2884" s="27"/>
      <c r="K2884" s="27"/>
      <c r="L2884" s="27"/>
      <c r="M2884" s="28"/>
      <c r="N2884" s="16"/>
      <c r="O2884" s="27"/>
      <c r="P2884" s="29"/>
    </row>
    <row r="2885" spans="1:16" ht="9.75" customHeight="1">
      <c r="A2885" s="14"/>
      <c r="B2885" s="14" t="s">
        <v>31</v>
      </c>
      <c r="C2885" s="30">
        <v>80</v>
      </c>
      <c r="D2885" s="31">
        <v>22</v>
      </c>
      <c r="E2885" s="32">
        <v>14</v>
      </c>
      <c r="F2885" s="32">
        <v>8</v>
      </c>
      <c r="G2885" s="32">
        <v>10</v>
      </c>
      <c r="H2885" s="32">
        <v>9</v>
      </c>
      <c r="I2885" s="32">
        <v>9</v>
      </c>
      <c r="J2885" s="32">
        <v>16</v>
      </c>
      <c r="K2885" s="32">
        <v>16</v>
      </c>
      <c r="L2885" s="32">
        <v>17</v>
      </c>
      <c r="M2885" s="33">
        <v>20</v>
      </c>
      <c r="N2885" s="17">
        <f>MIN(D2885:M2885)</f>
        <v>8</v>
      </c>
      <c r="O2885" s="1">
        <f>C2885-N2885</f>
        <v>72</v>
      </c>
      <c r="P2885" s="19">
        <f>O2885/C2885</f>
        <v>0.9</v>
      </c>
    </row>
    <row r="2886" spans="1:16" ht="9.75" customHeight="1">
      <c r="A2886" s="14"/>
      <c r="B2886" s="14" t="s">
        <v>34</v>
      </c>
      <c r="C2886" s="14"/>
      <c r="D2886" s="17"/>
      <c r="E2886" s="1"/>
      <c r="F2886" s="1"/>
      <c r="G2886" s="1"/>
      <c r="H2886" s="1"/>
      <c r="I2886" s="1"/>
      <c r="J2886" s="1"/>
      <c r="K2886" s="1"/>
      <c r="L2886" s="1"/>
      <c r="M2886" s="18"/>
      <c r="N2886" s="17"/>
      <c r="O2886" s="1"/>
      <c r="P2886" s="19"/>
    </row>
    <row r="2887" spans="1:16" ht="9.75" customHeight="1">
      <c r="A2887" s="14"/>
      <c r="B2887" s="14" t="s">
        <v>58</v>
      </c>
      <c r="C2887" s="14"/>
      <c r="D2887" s="17"/>
      <c r="E2887" s="1"/>
      <c r="F2887" s="1"/>
      <c r="G2887" s="1"/>
      <c r="H2887" s="1"/>
      <c r="I2887" s="1"/>
      <c r="J2887" s="1"/>
      <c r="K2887" s="1"/>
      <c r="L2887" s="1"/>
      <c r="M2887" s="18"/>
      <c r="N2887" s="17"/>
      <c r="O2887" s="1"/>
      <c r="P2887" s="19"/>
    </row>
    <row r="2888" spans="1:16" ht="9.75" customHeight="1">
      <c r="A2888" s="14"/>
      <c r="B2888" s="14" t="s">
        <v>58</v>
      </c>
      <c r="C2888" s="14"/>
      <c r="D2888" s="17"/>
      <c r="E2888" s="1"/>
      <c r="F2888" s="1"/>
      <c r="G2888" s="1"/>
      <c r="H2888" s="1"/>
      <c r="I2888" s="1"/>
      <c r="J2888" s="1"/>
      <c r="K2888" s="1"/>
      <c r="L2888" s="1"/>
      <c r="M2888" s="18"/>
      <c r="N2888" s="17"/>
      <c r="O2888" s="1"/>
      <c r="P2888" s="19"/>
    </row>
    <row r="2889" spans="1:16" ht="9.75" customHeight="1">
      <c r="A2889" s="14"/>
      <c r="B2889" s="14" t="s">
        <v>39</v>
      </c>
      <c r="C2889" s="14"/>
      <c r="D2889" s="17"/>
      <c r="E2889" s="1"/>
      <c r="F2889" s="1"/>
      <c r="G2889" s="1"/>
      <c r="H2889" s="1"/>
      <c r="I2889" s="1"/>
      <c r="J2889" s="1"/>
      <c r="K2889" s="1"/>
      <c r="L2889" s="1"/>
      <c r="M2889" s="18"/>
      <c r="N2889" s="17"/>
      <c r="O2889" s="1"/>
      <c r="P2889" s="19"/>
    </row>
    <row r="2890" spans="1:16" ht="9.75" customHeight="1">
      <c r="A2890" s="14"/>
      <c r="B2890" s="14" t="s">
        <v>604</v>
      </c>
      <c r="C2890" s="14">
        <v>4</v>
      </c>
      <c r="D2890" s="31">
        <v>3</v>
      </c>
      <c r="E2890" s="32">
        <v>1</v>
      </c>
      <c r="F2890" s="32">
        <v>1</v>
      </c>
      <c r="G2890" s="32">
        <v>1</v>
      </c>
      <c r="H2890" s="32">
        <v>1</v>
      </c>
      <c r="I2890" s="32">
        <v>2</v>
      </c>
      <c r="J2890" s="32">
        <v>2</v>
      </c>
      <c r="K2890" s="32">
        <v>2</v>
      </c>
      <c r="L2890" s="32">
        <v>2</v>
      </c>
      <c r="M2890" s="33">
        <v>2</v>
      </c>
      <c r="N2890" s="17">
        <f t="shared" ref="N2890:N2891" si="610">MIN(D2890:M2890)</f>
        <v>1</v>
      </c>
      <c r="O2890" s="1">
        <f t="shared" ref="O2890:O2891" si="611">C2890-N2890</f>
        <v>3</v>
      </c>
      <c r="P2890" s="19">
        <f t="shared" ref="P2890:P2891" si="612">O2890/C2890</f>
        <v>0.75</v>
      </c>
    </row>
    <row r="2891" spans="1:16" ht="9.75" customHeight="1">
      <c r="A2891" s="14"/>
      <c r="B2891" s="14" t="s">
        <v>60</v>
      </c>
      <c r="C2891" s="30">
        <v>5</v>
      </c>
      <c r="D2891" s="31">
        <v>2</v>
      </c>
      <c r="E2891" s="32">
        <v>1</v>
      </c>
      <c r="F2891" s="32">
        <v>2</v>
      </c>
      <c r="G2891" s="32">
        <v>2</v>
      </c>
      <c r="H2891" s="32">
        <v>1</v>
      </c>
      <c r="I2891" s="32">
        <v>3</v>
      </c>
      <c r="J2891" s="32">
        <v>3</v>
      </c>
      <c r="K2891" s="32">
        <v>3</v>
      </c>
      <c r="L2891" s="32">
        <v>3</v>
      </c>
      <c r="M2891" s="33">
        <v>3</v>
      </c>
      <c r="N2891" s="17">
        <f t="shared" si="610"/>
        <v>1</v>
      </c>
      <c r="O2891" s="1">
        <f t="shared" si="611"/>
        <v>4</v>
      </c>
      <c r="P2891" s="19">
        <f t="shared" si="612"/>
        <v>0.8</v>
      </c>
    </row>
    <row r="2892" spans="1:16" ht="9.75" customHeight="1">
      <c r="A2892" s="14"/>
      <c r="B2892" s="14" t="s">
        <v>61</v>
      </c>
      <c r="C2892" s="14"/>
      <c r="D2892" s="17"/>
      <c r="E2892" s="1"/>
      <c r="F2892" s="1"/>
      <c r="G2892" s="1"/>
      <c r="H2892" s="1"/>
      <c r="I2892" s="1"/>
      <c r="J2892" s="1"/>
      <c r="K2892" s="1"/>
      <c r="L2892" s="1"/>
      <c r="M2892" s="18"/>
      <c r="N2892" s="17"/>
      <c r="O2892" s="1"/>
      <c r="P2892" s="19"/>
    </row>
    <row r="2893" spans="1:16" ht="9.75" customHeight="1">
      <c r="A2893" s="14"/>
      <c r="B2893" s="14" t="s">
        <v>61</v>
      </c>
      <c r="C2893" s="14"/>
      <c r="D2893" s="17"/>
      <c r="E2893" s="1"/>
      <c r="F2893" s="1"/>
      <c r="G2893" s="1"/>
      <c r="H2893" s="1"/>
      <c r="I2893" s="1"/>
      <c r="J2893" s="1"/>
      <c r="K2893" s="1"/>
      <c r="L2893" s="1"/>
      <c r="M2893" s="18"/>
      <c r="N2893" s="17"/>
      <c r="O2893" s="1"/>
      <c r="P2893" s="19"/>
    </row>
    <row r="2894" spans="1:16" ht="9.75" customHeight="1">
      <c r="A2894" s="14"/>
      <c r="B2894" s="14" t="s">
        <v>61</v>
      </c>
      <c r="C2894" s="14"/>
      <c r="D2894" s="17"/>
      <c r="E2894" s="1"/>
      <c r="F2894" s="1"/>
      <c r="G2894" s="1"/>
      <c r="H2894" s="1"/>
      <c r="I2894" s="1"/>
      <c r="J2894" s="1"/>
      <c r="K2894" s="1"/>
      <c r="L2894" s="1"/>
      <c r="M2894" s="18"/>
      <c r="N2894" s="17"/>
      <c r="O2894" s="1"/>
      <c r="P2894" s="19"/>
    </row>
    <row r="2895" spans="1:16" ht="9.75" customHeight="1">
      <c r="A2895" s="14"/>
      <c r="B2895" s="14" t="s">
        <v>61</v>
      </c>
      <c r="C2895" s="14"/>
      <c r="D2895" s="17"/>
      <c r="E2895" s="1"/>
      <c r="F2895" s="1"/>
      <c r="G2895" s="1"/>
      <c r="H2895" s="1"/>
      <c r="I2895" s="1"/>
      <c r="J2895" s="1"/>
      <c r="K2895" s="1"/>
      <c r="L2895" s="1"/>
      <c r="M2895" s="18"/>
      <c r="N2895" s="17"/>
      <c r="O2895" s="1"/>
      <c r="P2895" s="19"/>
    </row>
    <row r="2896" spans="1:16" ht="9.75" customHeight="1">
      <c r="A2896" s="14"/>
      <c r="B2896" s="14" t="s">
        <v>41</v>
      </c>
      <c r="C2896" s="14">
        <v>2</v>
      </c>
      <c r="D2896" s="31">
        <v>1</v>
      </c>
      <c r="E2896" s="32">
        <v>1</v>
      </c>
      <c r="F2896" s="32">
        <v>0</v>
      </c>
      <c r="G2896" s="32">
        <v>0</v>
      </c>
      <c r="H2896" s="32">
        <v>0</v>
      </c>
      <c r="I2896" s="32">
        <v>1</v>
      </c>
      <c r="J2896" s="32">
        <v>1</v>
      </c>
      <c r="K2896" s="32">
        <v>1</v>
      </c>
      <c r="L2896" s="32">
        <v>1</v>
      </c>
      <c r="M2896" s="33">
        <v>1</v>
      </c>
      <c r="N2896" s="17">
        <f>MIN(D2896:M2896)</f>
        <v>0</v>
      </c>
      <c r="O2896" s="1">
        <f>C2896-N2896</f>
        <v>2</v>
      </c>
      <c r="P2896" s="19">
        <f>O2896/C2896</f>
        <v>1</v>
      </c>
    </row>
    <row r="2897" spans="1:16" ht="9.75" customHeight="1">
      <c r="A2897" s="14"/>
      <c r="B2897" s="14" t="s">
        <v>42</v>
      </c>
      <c r="C2897" s="14"/>
      <c r="D2897" s="17"/>
      <c r="E2897" s="1"/>
      <c r="F2897" s="1"/>
      <c r="G2897" s="1"/>
      <c r="H2897" s="1"/>
      <c r="I2897" s="1"/>
      <c r="J2897" s="1"/>
      <c r="K2897" s="1"/>
      <c r="L2897" s="1"/>
      <c r="M2897" s="18"/>
      <c r="N2897" s="17"/>
      <c r="O2897" s="1"/>
      <c r="P2897" s="19"/>
    </row>
    <row r="2898" spans="1:16" ht="9.75" customHeight="1">
      <c r="A2898" s="14"/>
      <c r="B2898" s="14" t="s">
        <v>43</v>
      </c>
      <c r="C2898" s="14"/>
      <c r="D2898" s="17"/>
      <c r="E2898" s="1"/>
      <c r="F2898" s="1"/>
      <c r="G2898" s="1"/>
      <c r="H2898" s="1"/>
      <c r="I2898" s="1"/>
      <c r="J2898" s="1"/>
      <c r="K2898" s="1"/>
      <c r="L2898" s="1"/>
      <c r="M2898" s="18"/>
      <c r="N2898" s="17"/>
      <c r="O2898" s="1"/>
      <c r="P2898" s="19"/>
    </row>
    <row r="2899" spans="1:16" ht="9.75" customHeight="1">
      <c r="A2899" s="14"/>
      <c r="B2899" s="14" t="s">
        <v>44</v>
      </c>
      <c r="C2899" s="14"/>
      <c r="D2899" s="17"/>
      <c r="E2899" s="1"/>
      <c r="F2899" s="1"/>
      <c r="G2899" s="1"/>
      <c r="H2899" s="1"/>
      <c r="I2899" s="1"/>
      <c r="J2899" s="1"/>
      <c r="K2899" s="1"/>
      <c r="L2899" s="1"/>
      <c r="M2899" s="18"/>
      <c r="N2899" s="17"/>
      <c r="O2899" s="1"/>
      <c r="P2899" s="19"/>
    </row>
    <row r="2900" spans="1:16" ht="9.75" customHeight="1">
      <c r="A2900" s="20"/>
      <c r="B2900" s="21" t="s">
        <v>45</v>
      </c>
      <c r="C2900" s="21">
        <f t="shared" ref="C2900:M2900" si="613">SUM(C2884:C2899)</f>
        <v>91</v>
      </c>
      <c r="D2900" s="22">
        <f t="shared" si="613"/>
        <v>28</v>
      </c>
      <c r="E2900" s="23">
        <f t="shared" si="613"/>
        <v>17</v>
      </c>
      <c r="F2900" s="23">
        <f t="shared" si="613"/>
        <v>11</v>
      </c>
      <c r="G2900" s="23">
        <f t="shared" si="613"/>
        <v>13</v>
      </c>
      <c r="H2900" s="23">
        <f t="shared" si="613"/>
        <v>11</v>
      </c>
      <c r="I2900" s="23">
        <f t="shared" si="613"/>
        <v>15</v>
      </c>
      <c r="J2900" s="23">
        <f t="shared" si="613"/>
        <v>22</v>
      </c>
      <c r="K2900" s="23">
        <f t="shared" si="613"/>
        <v>22</v>
      </c>
      <c r="L2900" s="23">
        <f t="shared" si="613"/>
        <v>23</v>
      </c>
      <c r="M2900" s="24">
        <f t="shared" si="613"/>
        <v>26</v>
      </c>
      <c r="N2900" s="22">
        <f>MIN(D2900:M2900)</f>
        <v>11</v>
      </c>
      <c r="O2900" s="23">
        <f>C2900-N2900</f>
        <v>80</v>
      </c>
      <c r="P2900" s="25">
        <f>O2900/C2900</f>
        <v>0.87912087912087911</v>
      </c>
    </row>
    <row r="2901" spans="1:16" ht="9.75" customHeight="1">
      <c r="A2901" s="15" t="s">
        <v>339</v>
      </c>
      <c r="B2901" s="15" t="s">
        <v>29</v>
      </c>
      <c r="C2901" s="15"/>
      <c r="D2901" s="16"/>
      <c r="E2901" s="27"/>
      <c r="F2901" s="27"/>
      <c r="G2901" s="27"/>
      <c r="H2901" s="27"/>
      <c r="I2901" s="27"/>
      <c r="J2901" s="27"/>
      <c r="K2901" s="27"/>
      <c r="L2901" s="27"/>
      <c r="M2901" s="28"/>
      <c r="N2901" s="16"/>
      <c r="O2901" s="27"/>
      <c r="P2901" s="29"/>
    </row>
    <row r="2902" spans="1:16" ht="9.75" customHeight="1">
      <c r="A2902" s="14"/>
      <c r="B2902" s="14" t="s">
        <v>31</v>
      </c>
      <c r="C2902" s="30">
        <v>100</v>
      </c>
      <c r="D2902" s="31">
        <v>70</v>
      </c>
      <c r="E2902" s="32">
        <v>28</v>
      </c>
      <c r="F2902" s="32">
        <v>26</v>
      </c>
      <c r="G2902" s="32">
        <v>24</v>
      </c>
      <c r="H2902" s="32">
        <v>24</v>
      </c>
      <c r="I2902" s="32">
        <v>23</v>
      </c>
      <c r="J2902" s="32">
        <v>25</v>
      </c>
      <c r="K2902" s="32">
        <v>25</v>
      </c>
      <c r="L2902" s="32">
        <v>26</v>
      </c>
      <c r="M2902" s="33">
        <v>26</v>
      </c>
      <c r="N2902" s="17">
        <f>MIN(D2902:M2902)</f>
        <v>23</v>
      </c>
      <c r="O2902" s="1">
        <f>C2902-N2902</f>
        <v>77</v>
      </c>
      <c r="P2902" s="19">
        <f>O2902/C2902</f>
        <v>0.77</v>
      </c>
    </row>
    <row r="2903" spans="1:16" ht="9.75" customHeight="1">
      <c r="A2903" s="14"/>
      <c r="B2903" s="14" t="s">
        <v>34</v>
      </c>
      <c r="C2903" s="14"/>
      <c r="D2903" s="17"/>
      <c r="E2903" s="1"/>
      <c r="F2903" s="1"/>
      <c r="G2903" s="1"/>
      <c r="H2903" s="1"/>
      <c r="I2903" s="1"/>
      <c r="J2903" s="1"/>
      <c r="K2903" s="1"/>
      <c r="L2903" s="1"/>
      <c r="M2903" s="18"/>
      <c r="N2903" s="17"/>
      <c r="O2903" s="1"/>
      <c r="P2903" s="19"/>
    </row>
    <row r="2904" spans="1:16" ht="9.75" customHeight="1">
      <c r="A2904" s="14"/>
      <c r="B2904" s="14" t="s">
        <v>58</v>
      </c>
      <c r="C2904" s="14"/>
      <c r="D2904" s="17"/>
      <c r="E2904" s="1"/>
      <c r="F2904" s="1"/>
      <c r="G2904" s="1"/>
      <c r="H2904" s="1"/>
      <c r="I2904" s="1"/>
      <c r="J2904" s="1"/>
      <c r="K2904" s="1"/>
      <c r="L2904" s="1"/>
      <c r="M2904" s="18"/>
      <c r="N2904" s="17"/>
      <c r="O2904" s="1"/>
      <c r="P2904" s="19"/>
    </row>
    <row r="2905" spans="1:16" ht="9.75" customHeight="1">
      <c r="A2905" s="14"/>
      <c r="B2905" s="14" t="s">
        <v>58</v>
      </c>
      <c r="C2905" s="14"/>
      <c r="D2905" s="17"/>
      <c r="E2905" s="1"/>
      <c r="F2905" s="1"/>
      <c r="G2905" s="1"/>
      <c r="H2905" s="1"/>
      <c r="I2905" s="1"/>
      <c r="J2905" s="1"/>
      <c r="K2905" s="1"/>
      <c r="L2905" s="1"/>
      <c r="M2905" s="18"/>
      <c r="N2905" s="17"/>
      <c r="O2905" s="1"/>
      <c r="P2905" s="19"/>
    </row>
    <row r="2906" spans="1:16" ht="9.75" customHeight="1">
      <c r="A2906" s="14"/>
      <c r="B2906" s="14" t="s">
        <v>39</v>
      </c>
      <c r="C2906" s="14"/>
      <c r="D2906" s="17"/>
      <c r="E2906" s="1"/>
      <c r="F2906" s="1"/>
      <c r="G2906" s="1"/>
      <c r="H2906" s="1"/>
      <c r="I2906" s="1"/>
      <c r="J2906" s="1"/>
      <c r="K2906" s="1"/>
      <c r="L2906" s="1"/>
      <c r="M2906" s="18"/>
      <c r="N2906" s="17"/>
      <c r="O2906" s="1"/>
      <c r="P2906" s="19"/>
    </row>
    <row r="2907" spans="1:16" ht="9.75" customHeight="1">
      <c r="A2907" s="14"/>
      <c r="B2907" s="14" t="s">
        <v>499</v>
      </c>
      <c r="C2907" s="30"/>
      <c r="D2907" s="17"/>
      <c r="E2907" s="1"/>
      <c r="F2907" s="1"/>
      <c r="G2907" s="1"/>
      <c r="H2907" s="1"/>
      <c r="I2907" s="1"/>
      <c r="J2907" s="1"/>
      <c r="K2907" s="1"/>
      <c r="L2907" s="1"/>
      <c r="M2907" s="18"/>
      <c r="N2907" s="17"/>
      <c r="O2907" s="1"/>
      <c r="P2907" s="19"/>
    </row>
    <row r="2908" spans="1:16" ht="9.75" customHeight="1">
      <c r="A2908" s="14"/>
      <c r="B2908" s="14" t="s">
        <v>61</v>
      </c>
      <c r="C2908" s="14"/>
      <c r="D2908" s="17"/>
      <c r="E2908" s="1"/>
      <c r="F2908" s="1"/>
      <c r="G2908" s="1"/>
      <c r="H2908" s="1"/>
      <c r="I2908" s="1"/>
      <c r="J2908" s="1"/>
      <c r="K2908" s="1"/>
      <c r="L2908" s="1"/>
      <c r="M2908" s="18"/>
      <c r="N2908" s="17"/>
      <c r="O2908" s="1"/>
      <c r="P2908" s="19"/>
    </row>
    <row r="2909" spans="1:16" ht="9.75" customHeight="1">
      <c r="A2909" s="14"/>
      <c r="B2909" s="14" t="s">
        <v>61</v>
      </c>
      <c r="C2909" s="14"/>
      <c r="D2909" s="17"/>
      <c r="E2909" s="1"/>
      <c r="F2909" s="1"/>
      <c r="G2909" s="1"/>
      <c r="H2909" s="1"/>
      <c r="I2909" s="1"/>
      <c r="J2909" s="1"/>
      <c r="K2909" s="1"/>
      <c r="L2909" s="1"/>
      <c r="M2909" s="18"/>
      <c r="N2909" s="17"/>
      <c r="O2909" s="1"/>
      <c r="P2909" s="19"/>
    </row>
    <row r="2910" spans="1:16" ht="9.75" customHeight="1">
      <c r="A2910" s="14"/>
      <c r="B2910" s="14" t="s">
        <v>61</v>
      </c>
      <c r="C2910" s="14"/>
      <c r="D2910" s="17"/>
      <c r="E2910" s="1"/>
      <c r="F2910" s="1"/>
      <c r="G2910" s="1"/>
      <c r="H2910" s="1"/>
      <c r="I2910" s="1"/>
      <c r="J2910" s="1"/>
      <c r="K2910" s="1"/>
      <c r="L2910" s="1"/>
      <c r="M2910" s="18"/>
      <c r="N2910" s="17"/>
      <c r="O2910" s="1"/>
      <c r="P2910" s="19"/>
    </row>
    <row r="2911" spans="1:16" ht="9.75" customHeight="1">
      <c r="A2911" s="14"/>
      <c r="B2911" s="14" t="s">
        <v>61</v>
      </c>
      <c r="C2911" s="14"/>
      <c r="D2911" s="17"/>
      <c r="E2911" s="1"/>
      <c r="F2911" s="1"/>
      <c r="G2911" s="1"/>
      <c r="H2911" s="1"/>
      <c r="I2911" s="1"/>
      <c r="J2911" s="1"/>
      <c r="K2911" s="1"/>
      <c r="L2911" s="1"/>
      <c r="M2911" s="18"/>
      <c r="N2911" s="17"/>
      <c r="O2911" s="1"/>
      <c r="P2911" s="19"/>
    </row>
    <row r="2912" spans="1:16" ht="9.75" customHeight="1">
      <c r="A2912" s="14"/>
      <c r="B2912" s="14" t="s">
        <v>61</v>
      </c>
      <c r="C2912" s="14"/>
      <c r="D2912" s="17"/>
      <c r="E2912" s="1"/>
      <c r="F2912" s="1"/>
      <c r="G2912" s="1"/>
      <c r="H2912" s="1"/>
      <c r="I2912" s="1"/>
      <c r="J2912" s="1"/>
      <c r="K2912" s="1"/>
      <c r="L2912" s="1"/>
      <c r="M2912" s="18"/>
      <c r="N2912" s="17"/>
      <c r="O2912" s="1"/>
      <c r="P2912" s="19"/>
    </row>
    <row r="2913" spans="1:16" ht="9.75" customHeight="1">
      <c r="A2913" s="14"/>
      <c r="B2913" s="14" t="s">
        <v>41</v>
      </c>
      <c r="C2913" s="14"/>
      <c r="D2913" s="17"/>
      <c r="E2913" s="1"/>
      <c r="F2913" s="1"/>
      <c r="G2913" s="1"/>
      <c r="H2913" s="1"/>
      <c r="I2913" s="1"/>
      <c r="J2913" s="1"/>
      <c r="K2913" s="1"/>
      <c r="L2913" s="1"/>
      <c r="M2913" s="18"/>
      <c r="N2913" s="17"/>
      <c r="O2913" s="1"/>
      <c r="P2913" s="19"/>
    </row>
    <row r="2914" spans="1:16" ht="9.75" customHeight="1">
      <c r="A2914" s="14"/>
      <c r="B2914" s="14" t="s">
        <v>42</v>
      </c>
      <c r="C2914" s="14"/>
      <c r="D2914" s="17"/>
      <c r="E2914" s="1"/>
      <c r="F2914" s="1"/>
      <c r="G2914" s="1"/>
      <c r="H2914" s="1"/>
      <c r="I2914" s="1"/>
      <c r="J2914" s="1"/>
      <c r="K2914" s="1"/>
      <c r="L2914" s="1"/>
      <c r="M2914" s="18"/>
      <c r="N2914" s="17"/>
      <c r="O2914" s="1"/>
      <c r="P2914" s="19"/>
    </row>
    <row r="2915" spans="1:16" ht="9.75" customHeight="1">
      <c r="A2915" s="14"/>
      <c r="B2915" s="14" t="s">
        <v>43</v>
      </c>
      <c r="C2915" s="14"/>
      <c r="D2915" s="17"/>
      <c r="E2915" s="1"/>
      <c r="F2915" s="1"/>
      <c r="G2915" s="1"/>
      <c r="H2915" s="1"/>
      <c r="I2915" s="1"/>
      <c r="J2915" s="1"/>
      <c r="K2915" s="1"/>
      <c r="L2915" s="1"/>
      <c r="M2915" s="18"/>
      <c r="N2915" s="17"/>
      <c r="O2915" s="1"/>
      <c r="P2915" s="19"/>
    </row>
    <row r="2916" spans="1:16" ht="9.75" customHeight="1">
      <c r="A2916" s="14"/>
      <c r="B2916" s="14" t="s">
        <v>44</v>
      </c>
      <c r="C2916" s="14"/>
      <c r="D2916" s="17"/>
      <c r="E2916" s="1"/>
      <c r="F2916" s="1"/>
      <c r="G2916" s="1"/>
      <c r="H2916" s="1"/>
      <c r="I2916" s="1"/>
      <c r="J2916" s="1"/>
      <c r="K2916" s="1"/>
      <c r="L2916" s="1"/>
      <c r="M2916" s="18"/>
      <c r="N2916" s="17"/>
      <c r="O2916" s="1"/>
      <c r="P2916" s="19"/>
    </row>
    <row r="2917" spans="1:16" ht="9.75" customHeight="1">
      <c r="A2917" s="20"/>
      <c r="B2917" s="21" t="s">
        <v>45</v>
      </c>
      <c r="C2917" s="21">
        <f t="shared" ref="C2917:M2917" si="614">SUM(C2901:C2916)</f>
        <v>100</v>
      </c>
      <c r="D2917" s="22">
        <f t="shared" si="614"/>
        <v>70</v>
      </c>
      <c r="E2917" s="23">
        <f t="shared" si="614"/>
        <v>28</v>
      </c>
      <c r="F2917" s="23">
        <f t="shared" si="614"/>
        <v>26</v>
      </c>
      <c r="G2917" s="23">
        <f t="shared" si="614"/>
        <v>24</v>
      </c>
      <c r="H2917" s="23">
        <f t="shared" si="614"/>
        <v>24</v>
      </c>
      <c r="I2917" s="23">
        <f t="shared" si="614"/>
        <v>23</v>
      </c>
      <c r="J2917" s="23">
        <f t="shared" si="614"/>
        <v>25</v>
      </c>
      <c r="K2917" s="23">
        <f t="shared" si="614"/>
        <v>25</v>
      </c>
      <c r="L2917" s="23">
        <f t="shared" si="614"/>
        <v>26</v>
      </c>
      <c r="M2917" s="24">
        <f t="shared" si="614"/>
        <v>26</v>
      </c>
      <c r="N2917" s="22">
        <f>MIN(D2917:M2917)</f>
        <v>23</v>
      </c>
      <c r="O2917" s="23">
        <f>C2917-N2917</f>
        <v>77</v>
      </c>
      <c r="P2917" s="25">
        <f>O2917/C2917</f>
        <v>0.77</v>
      </c>
    </row>
    <row r="2918" spans="1:16" ht="9.75" customHeight="1">
      <c r="A2918" s="15" t="s">
        <v>340</v>
      </c>
      <c r="B2918" s="15" t="s">
        <v>29</v>
      </c>
      <c r="C2918" s="15"/>
      <c r="D2918" s="16"/>
      <c r="E2918" s="27"/>
      <c r="F2918" s="27"/>
      <c r="G2918" s="27"/>
      <c r="H2918" s="27"/>
      <c r="I2918" s="27"/>
      <c r="J2918" s="27"/>
      <c r="K2918" s="27"/>
      <c r="L2918" s="27"/>
      <c r="M2918" s="28"/>
      <c r="N2918" s="16"/>
      <c r="O2918" s="27"/>
      <c r="P2918" s="29"/>
    </row>
    <row r="2919" spans="1:16" ht="9.75" customHeight="1">
      <c r="A2919" s="14"/>
      <c r="B2919" s="14" t="s">
        <v>31</v>
      </c>
      <c r="C2919" s="14">
        <v>103</v>
      </c>
      <c r="D2919" s="31">
        <v>72</v>
      </c>
      <c r="E2919" s="32">
        <v>29</v>
      </c>
      <c r="F2919" s="32">
        <v>30</v>
      </c>
      <c r="G2919" s="32">
        <v>30</v>
      </c>
      <c r="H2919" s="32">
        <v>28</v>
      </c>
      <c r="I2919" s="32">
        <v>29</v>
      </c>
      <c r="J2919" s="32">
        <v>30</v>
      </c>
      <c r="K2919" s="32">
        <v>30</v>
      </c>
      <c r="L2919" s="32">
        <v>31</v>
      </c>
      <c r="M2919" s="33">
        <v>32</v>
      </c>
      <c r="N2919" s="17">
        <f>MIN(D2919:M2919)</f>
        <v>28</v>
      </c>
      <c r="O2919" s="1">
        <f>C2919-N2919</f>
        <v>75</v>
      </c>
      <c r="P2919" s="19">
        <f>O2919/C2919</f>
        <v>0.72815533980582525</v>
      </c>
    </row>
    <row r="2920" spans="1:16" ht="9.75" customHeight="1">
      <c r="A2920" s="14"/>
      <c r="B2920" s="14" t="s">
        <v>34</v>
      </c>
      <c r="C2920" s="14"/>
      <c r="D2920" s="17"/>
      <c r="E2920" s="1"/>
      <c r="F2920" s="1"/>
      <c r="G2920" s="1"/>
      <c r="H2920" s="1"/>
      <c r="I2920" s="1"/>
      <c r="J2920" s="1"/>
      <c r="K2920" s="1"/>
      <c r="L2920" s="1"/>
      <c r="M2920" s="18"/>
      <c r="N2920" s="17"/>
      <c r="O2920" s="1"/>
      <c r="P2920" s="19"/>
    </row>
    <row r="2921" spans="1:16" ht="9.75" customHeight="1">
      <c r="A2921" s="14"/>
      <c r="B2921" s="14" t="s">
        <v>58</v>
      </c>
      <c r="C2921" s="14"/>
      <c r="D2921" s="17"/>
      <c r="E2921" s="1"/>
      <c r="F2921" s="1"/>
      <c r="G2921" s="1"/>
      <c r="H2921" s="1"/>
      <c r="I2921" s="1"/>
      <c r="J2921" s="1"/>
      <c r="K2921" s="1"/>
      <c r="L2921" s="1"/>
      <c r="M2921" s="18"/>
      <c r="N2921" s="17"/>
      <c r="O2921" s="1"/>
      <c r="P2921" s="19"/>
    </row>
    <row r="2922" spans="1:16" ht="9.75" customHeight="1">
      <c r="A2922" s="14"/>
      <c r="B2922" s="14" t="s">
        <v>58</v>
      </c>
      <c r="C2922" s="14"/>
      <c r="D2922" s="17"/>
      <c r="E2922" s="1"/>
      <c r="F2922" s="1"/>
      <c r="G2922" s="1"/>
      <c r="H2922" s="1"/>
      <c r="I2922" s="1"/>
      <c r="J2922" s="1"/>
      <c r="K2922" s="1"/>
      <c r="L2922" s="1"/>
      <c r="M2922" s="18"/>
      <c r="N2922" s="17"/>
      <c r="O2922" s="1"/>
      <c r="P2922" s="19"/>
    </row>
    <row r="2923" spans="1:16" ht="9.75" customHeight="1">
      <c r="A2923" s="14"/>
      <c r="B2923" s="14" t="s">
        <v>39</v>
      </c>
      <c r="C2923" s="14"/>
      <c r="D2923" s="17"/>
      <c r="E2923" s="1"/>
      <c r="F2923" s="1"/>
      <c r="G2923" s="1"/>
      <c r="H2923" s="1"/>
      <c r="I2923" s="1"/>
      <c r="J2923" s="1"/>
      <c r="K2923" s="1"/>
      <c r="L2923" s="1"/>
      <c r="M2923" s="18"/>
      <c r="N2923" s="17"/>
      <c r="O2923" s="1"/>
      <c r="P2923" s="19"/>
    </row>
    <row r="2924" spans="1:16" ht="9.75" customHeight="1">
      <c r="A2924" s="14"/>
      <c r="B2924" s="14" t="s">
        <v>61</v>
      </c>
      <c r="C2924" s="14"/>
      <c r="D2924" s="17"/>
      <c r="E2924" s="1"/>
      <c r="F2924" s="1"/>
      <c r="G2924" s="1"/>
      <c r="H2924" s="1"/>
      <c r="I2924" s="1"/>
      <c r="J2924" s="1"/>
      <c r="K2924" s="1"/>
      <c r="L2924" s="1"/>
      <c r="M2924" s="18"/>
      <c r="N2924" s="17"/>
      <c r="O2924" s="1"/>
      <c r="P2924" s="19"/>
    </row>
    <row r="2925" spans="1:16" ht="9.75" customHeight="1">
      <c r="A2925" s="14"/>
      <c r="B2925" s="14" t="s">
        <v>61</v>
      </c>
      <c r="C2925" s="14"/>
      <c r="D2925" s="17"/>
      <c r="E2925" s="1"/>
      <c r="F2925" s="1"/>
      <c r="G2925" s="1"/>
      <c r="H2925" s="1"/>
      <c r="I2925" s="1"/>
      <c r="J2925" s="1"/>
      <c r="K2925" s="1"/>
      <c r="L2925" s="1"/>
      <c r="M2925" s="18"/>
      <c r="N2925" s="17"/>
      <c r="O2925" s="1"/>
      <c r="P2925" s="19"/>
    </row>
    <row r="2926" spans="1:16" ht="9.75" customHeight="1">
      <c r="A2926" s="14"/>
      <c r="B2926" s="14" t="s">
        <v>61</v>
      </c>
      <c r="C2926" s="14"/>
      <c r="D2926" s="17"/>
      <c r="E2926" s="1"/>
      <c r="F2926" s="1"/>
      <c r="G2926" s="1"/>
      <c r="H2926" s="1"/>
      <c r="I2926" s="1"/>
      <c r="J2926" s="1"/>
      <c r="K2926" s="1"/>
      <c r="L2926" s="1"/>
      <c r="M2926" s="18"/>
      <c r="N2926" s="17"/>
      <c r="O2926" s="1"/>
      <c r="P2926" s="19"/>
    </row>
    <row r="2927" spans="1:16" ht="9.75" customHeight="1">
      <c r="A2927" s="14"/>
      <c r="B2927" s="14" t="s">
        <v>61</v>
      </c>
      <c r="C2927" s="14"/>
      <c r="D2927" s="17"/>
      <c r="E2927" s="1"/>
      <c r="F2927" s="1"/>
      <c r="G2927" s="1"/>
      <c r="H2927" s="1"/>
      <c r="I2927" s="1"/>
      <c r="J2927" s="1"/>
      <c r="K2927" s="1"/>
      <c r="L2927" s="1"/>
      <c r="M2927" s="18"/>
      <c r="N2927" s="17"/>
      <c r="O2927" s="1"/>
      <c r="P2927" s="19"/>
    </row>
    <row r="2928" spans="1:16" ht="9.75" customHeight="1">
      <c r="A2928" s="14"/>
      <c r="B2928" s="14" t="s">
        <v>61</v>
      </c>
      <c r="C2928" s="14"/>
      <c r="D2928" s="17"/>
      <c r="E2928" s="1"/>
      <c r="F2928" s="1"/>
      <c r="G2928" s="1"/>
      <c r="H2928" s="1"/>
      <c r="I2928" s="1"/>
      <c r="J2928" s="1"/>
      <c r="K2928" s="1"/>
      <c r="L2928" s="1"/>
      <c r="M2928" s="18"/>
      <c r="N2928" s="17"/>
      <c r="O2928" s="1"/>
      <c r="P2928" s="19"/>
    </row>
    <row r="2929" spans="1:16" ht="9.75" customHeight="1">
      <c r="A2929" s="14"/>
      <c r="B2929" s="14" t="s">
        <v>61</v>
      </c>
      <c r="C2929" s="14"/>
      <c r="D2929" s="17"/>
      <c r="E2929" s="1"/>
      <c r="F2929" s="1"/>
      <c r="G2929" s="1"/>
      <c r="H2929" s="1"/>
      <c r="I2929" s="1"/>
      <c r="J2929" s="1"/>
      <c r="K2929" s="1"/>
      <c r="L2929" s="1"/>
      <c r="M2929" s="18"/>
      <c r="N2929" s="17"/>
      <c r="O2929" s="1"/>
      <c r="P2929" s="19"/>
    </row>
    <row r="2930" spans="1:16" ht="9.75" customHeight="1">
      <c r="A2930" s="14"/>
      <c r="B2930" s="14" t="s">
        <v>41</v>
      </c>
      <c r="C2930" s="14"/>
      <c r="D2930" s="17"/>
      <c r="E2930" s="1"/>
      <c r="F2930" s="1"/>
      <c r="G2930" s="1"/>
      <c r="H2930" s="1"/>
      <c r="I2930" s="1"/>
      <c r="J2930" s="1"/>
      <c r="K2930" s="1"/>
      <c r="L2930" s="1"/>
      <c r="M2930" s="18"/>
      <c r="N2930" s="17"/>
      <c r="O2930" s="1"/>
      <c r="P2930" s="19"/>
    </row>
    <row r="2931" spans="1:16" ht="9.75" customHeight="1">
      <c r="A2931" s="14"/>
      <c r="B2931" s="14" t="s">
        <v>42</v>
      </c>
      <c r="C2931" s="14"/>
      <c r="D2931" s="17"/>
      <c r="E2931" s="1"/>
      <c r="F2931" s="1"/>
      <c r="G2931" s="1"/>
      <c r="H2931" s="1"/>
      <c r="I2931" s="1"/>
      <c r="J2931" s="1"/>
      <c r="K2931" s="1"/>
      <c r="L2931" s="1"/>
      <c r="M2931" s="18"/>
      <c r="N2931" s="17"/>
      <c r="O2931" s="1"/>
      <c r="P2931" s="19"/>
    </row>
    <row r="2932" spans="1:16" ht="9.75" customHeight="1">
      <c r="A2932" s="14"/>
      <c r="B2932" s="14" t="s">
        <v>43</v>
      </c>
      <c r="C2932" s="14"/>
      <c r="D2932" s="17"/>
      <c r="E2932" s="1"/>
      <c r="F2932" s="1"/>
      <c r="G2932" s="1"/>
      <c r="H2932" s="1"/>
      <c r="I2932" s="1"/>
      <c r="J2932" s="1"/>
      <c r="K2932" s="1"/>
      <c r="L2932" s="1"/>
      <c r="M2932" s="18"/>
      <c r="N2932" s="17"/>
      <c r="O2932" s="1"/>
      <c r="P2932" s="19"/>
    </row>
    <row r="2933" spans="1:16" ht="9.75" customHeight="1">
      <c r="A2933" s="14"/>
      <c r="B2933" s="14" t="s">
        <v>44</v>
      </c>
      <c r="C2933" s="14"/>
      <c r="D2933" s="17"/>
      <c r="E2933" s="1"/>
      <c r="F2933" s="1"/>
      <c r="G2933" s="1"/>
      <c r="H2933" s="1"/>
      <c r="I2933" s="1"/>
      <c r="J2933" s="1"/>
      <c r="K2933" s="1"/>
      <c r="L2933" s="1"/>
      <c r="M2933" s="18"/>
      <c r="N2933" s="17"/>
      <c r="O2933" s="1"/>
      <c r="P2933" s="19"/>
    </row>
    <row r="2934" spans="1:16" ht="9.75" customHeight="1">
      <c r="A2934" s="20"/>
      <c r="B2934" s="21" t="s">
        <v>45</v>
      </c>
      <c r="C2934" s="21">
        <f t="shared" ref="C2934:M2934" si="615">SUM(C2918:C2933)</f>
        <v>103</v>
      </c>
      <c r="D2934" s="22">
        <f t="shared" si="615"/>
        <v>72</v>
      </c>
      <c r="E2934" s="23">
        <f t="shared" si="615"/>
        <v>29</v>
      </c>
      <c r="F2934" s="23">
        <f t="shared" si="615"/>
        <v>30</v>
      </c>
      <c r="G2934" s="23">
        <f t="shared" si="615"/>
        <v>30</v>
      </c>
      <c r="H2934" s="23">
        <f t="shared" si="615"/>
        <v>28</v>
      </c>
      <c r="I2934" s="23">
        <f t="shared" si="615"/>
        <v>29</v>
      </c>
      <c r="J2934" s="23">
        <f t="shared" si="615"/>
        <v>30</v>
      </c>
      <c r="K2934" s="23">
        <f t="shared" si="615"/>
        <v>30</v>
      </c>
      <c r="L2934" s="23">
        <f t="shared" si="615"/>
        <v>31</v>
      </c>
      <c r="M2934" s="24">
        <f t="shared" si="615"/>
        <v>32</v>
      </c>
      <c r="N2934" s="22">
        <f>MIN(D2934:M2934)</f>
        <v>28</v>
      </c>
      <c r="O2934" s="23">
        <f>C2934-N2934</f>
        <v>75</v>
      </c>
      <c r="P2934" s="25">
        <f>O2934/C2934</f>
        <v>0.72815533980582525</v>
      </c>
    </row>
    <row r="2935" spans="1:16" ht="9.75" customHeight="1">
      <c r="A2935" s="15" t="s">
        <v>341</v>
      </c>
      <c r="B2935" s="15" t="s">
        <v>29</v>
      </c>
      <c r="C2935" s="15"/>
      <c r="D2935" s="16"/>
      <c r="E2935" s="27"/>
      <c r="F2935" s="27"/>
      <c r="G2935" s="27"/>
      <c r="H2935" s="27"/>
      <c r="I2935" s="27"/>
      <c r="J2935" s="27"/>
      <c r="K2935" s="27"/>
      <c r="L2935" s="27"/>
      <c r="M2935" s="28"/>
      <c r="N2935" s="16"/>
      <c r="O2935" s="27"/>
      <c r="P2935" s="29"/>
    </row>
    <row r="2936" spans="1:16" ht="9.75" customHeight="1">
      <c r="A2936" s="14"/>
      <c r="B2936" s="14" t="s">
        <v>31</v>
      </c>
      <c r="C2936" s="14">
        <v>175</v>
      </c>
      <c r="D2936" s="31">
        <v>115</v>
      </c>
      <c r="E2936" s="32">
        <v>14</v>
      </c>
      <c r="F2936" s="32">
        <v>19</v>
      </c>
      <c r="G2936" s="32">
        <v>18</v>
      </c>
      <c r="H2936" s="32">
        <v>25</v>
      </c>
      <c r="I2936" s="32">
        <v>26</v>
      </c>
      <c r="J2936" s="32">
        <v>28</v>
      </c>
      <c r="K2936" s="32">
        <v>28</v>
      </c>
      <c r="L2936" s="32">
        <v>28</v>
      </c>
      <c r="M2936" s="33">
        <v>29</v>
      </c>
      <c r="N2936" s="17">
        <f>MIN(D2936:M2936)</f>
        <v>14</v>
      </c>
      <c r="O2936" s="1">
        <f>C2936-N2936</f>
        <v>161</v>
      </c>
      <c r="P2936" s="19">
        <f>O2936/C2936</f>
        <v>0.92</v>
      </c>
    </row>
    <row r="2937" spans="1:16" ht="9.75" customHeight="1">
      <c r="A2937" s="14"/>
      <c r="B2937" s="14" t="s">
        <v>34</v>
      </c>
      <c r="C2937" s="14"/>
      <c r="D2937" s="17"/>
      <c r="E2937" s="1"/>
      <c r="F2937" s="1"/>
      <c r="G2937" s="1"/>
      <c r="H2937" s="1"/>
      <c r="I2937" s="1"/>
      <c r="J2937" s="1"/>
      <c r="K2937" s="1"/>
      <c r="L2937" s="1"/>
      <c r="M2937" s="18"/>
      <c r="N2937" s="17"/>
      <c r="O2937" s="1"/>
      <c r="P2937" s="19"/>
    </row>
    <row r="2938" spans="1:16" ht="9.75" customHeight="1">
      <c r="A2938" s="14"/>
      <c r="B2938" s="14" t="s">
        <v>58</v>
      </c>
      <c r="C2938" s="14"/>
      <c r="D2938" s="17"/>
      <c r="E2938" s="1"/>
      <c r="F2938" s="1"/>
      <c r="G2938" s="1"/>
      <c r="H2938" s="1"/>
      <c r="I2938" s="1"/>
      <c r="J2938" s="1"/>
      <c r="K2938" s="1"/>
      <c r="L2938" s="1"/>
      <c r="M2938" s="18"/>
      <c r="N2938" s="17"/>
      <c r="O2938" s="1"/>
      <c r="P2938" s="19"/>
    </row>
    <row r="2939" spans="1:16" ht="9.75" customHeight="1">
      <c r="A2939" s="14"/>
      <c r="B2939" s="14" t="s">
        <v>58</v>
      </c>
      <c r="C2939" s="14"/>
      <c r="D2939" s="17"/>
      <c r="E2939" s="1"/>
      <c r="F2939" s="1"/>
      <c r="G2939" s="1"/>
      <c r="H2939" s="1"/>
      <c r="I2939" s="1"/>
      <c r="J2939" s="1"/>
      <c r="K2939" s="1"/>
      <c r="L2939" s="1"/>
      <c r="M2939" s="18"/>
      <c r="N2939" s="17"/>
      <c r="O2939" s="1"/>
      <c r="P2939" s="19"/>
    </row>
    <row r="2940" spans="1:16" ht="9.75" customHeight="1">
      <c r="A2940" s="14"/>
      <c r="B2940" s="14" t="s">
        <v>39</v>
      </c>
      <c r="C2940" s="14"/>
      <c r="D2940" s="17"/>
      <c r="E2940" s="1"/>
      <c r="F2940" s="1"/>
      <c r="G2940" s="1"/>
      <c r="H2940" s="1"/>
      <c r="I2940" s="1"/>
      <c r="J2940" s="1"/>
      <c r="K2940" s="1"/>
      <c r="L2940" s="1"/>
      <c r="M2940" s="18"/>
      <c r="N2940" s="17"/>
      <c r="O2940" s="1"/>
      <c r="P2940" s="19"/>
    </row>
    <row r="2941" spans="1:16" ht="9.75" customHeight="1">
      <c r="A2941" s="14"/>
      <c r="B2941" s="14" t="s">
        <v>61</v>
      </c>
      <c r="C2941" s="14"/>
      <c r="D2941" s="17"/>
      <c r="E2941" s="1"/>
      <c r="F2941" s="1"/>
      <c r="G2941" s="1"/>
      <c r="H2941" s="1"/>
      <c r="I2941" s="1"/>
      <c r="J2941" s="1"/>
      <c r="K2941" s="1"/>
      <c r="L2941" s="1"/>
      <c r="M2941" s="18"/>
      <c r="N2941" s="17"/>
      <c r="O2941" s="1"/>
      <c r="P2941" s="19"/>
    </row>
    <row r="2942" spans="1:16" ht="9.75" customHeight="1">
      <c r="A2942" s="14"/>
      <c r="B2942" s="14" t="s">
        <v>61</v>
      </c>
      <c r="C2942" s="14"/>
      <c r="D2942" s="17"/>
      <c r="E2942" s="1"/>
      <c r="F2942" s="1"/>
      <c r="G2942" s="1"/>
      <c r="H2942" s="1"/>
      <c r="I2942" s="1"/>
      <c r="J2942" s="1"/>
      <c r="K2942" s="1"/>
      <c r="L2942" s="1"/>
      <c r="M2942" s="18"/>
      <c r="N2942" s="17"/>
      <c r="O2942" s="1"/>
      <c r="P2942" s="19"/>
    </row>
    <row r="2943" spans="1:16" ht="9.75" customHeight="1">
      <c r="A2943" s="14"/>
      <c r="B2943" s="14" t="s">
        <v>61</v>
      </c>
      <c r="C2943" s="14"/>
      <c r="D2943" s="17"/>
      <c r="E2943" s="1"/>
      <c r="F2943" s="1"/>
      <c r="G2943" s="1"/>
      <c r="H2943" s="1"/>
      <c r="I2943" s="1"/>
      <c r="J2943" s="1"/>
      <c r="K2943" s="1"/>
      <c r="L2943" s="1"/>
      <c r="M2943" s="18"/>
      <c r="N2943" s="17"/>
      <c r="O2943" s="1"/>
      <c r="P2943" s="19"/>
    </row>
    <row r="2944" spans="1:16" ht="9.75" customHeight="1">
      <c r="A2944" s="14"/>
      <c r="B2944" s="14" t="s">
        <v>61</v>
      </c>
      <c r="C2944" s="14"/>
      <c r="D2944" s="17"/>
      <c r="E2944" s="1"/>
      <c r="F2944" s="1"/>
      <c r="G2944" s="1"/>
      <c r="H2944" s="1"/>
      <c r="I2944" s="1"/>
      <c r="J2944" s="1"/>
      <c r="K2944" s="1"/>
      <c r="L2944" s="1"/>
      <c r="M2944" s="18"/>
      <c r="N2944" s="17"/>
      <c r="O2944" s="1"/>
      <c r="P2944" s="19"/>
    </row>
    <row r="2945" spans="1:16" ht="9.75" customHeight="1">
      <c r="A2945" s="14"/>
      <c r="B2945" s="14" t="s">
        <v>61</v>
      </c>
      <c r="C2945" s="14"/>
      <c r="D2945" s="17"/>
      <c r="E2945" s="1"/>
      <c r="F2945" s="1"/>
      <c r="G2945" s="1"/>
      <c r="H2945" s="1"/>
      <c r="I2945" s="1"/>
      <c r="J2945" s="1"/>
      <c r="K2945" s="1"/>
      <c r="L2945" s="1"/>
      <c r="M2945" s="18"/>
      <c r="N2945" s="17"/>
      <c r="O2945" s="1"/>
      <c r="P2945" s="19"/>
    </row>
    <row r="2946" spans="1:16" ht="9.75" customHeight="1">
      <c r="A2946" s="14"/>
      <c r="B2946" s="14" t="s">
        <v>61</v>
      </c>
      <c r="C2946" s="14"/>
      <c r="D2946" s="17"/>
      <c r="E2946" s="1"/>
      <c r="F2946" s="1"/>
      <c r="G2946" s="1"/>
      <c r="H2946" s="1"/>
      <c r="I2946" s="1"/>
      <c r="J2946" s="1"/>
      <c r="K2946" s="1"/>
      <c r="L2946" s="1"/>
      <c r="M2946" s="18"/>
      <c r="N2946" s="17"/>
      <c r="O2946" s="1"/>
      <c r="P2946" s="19"/>
    </row>
    <row r="2947" spans="1:16" ht="9.75" customHeight="1">
      <c r="A2947" s="14"/>
      <c r="B2947" s="14" t="s">
        <v>41</v>
      </c>
      <c r="C2947" s="14"/>
      <c r="D2947" s="17"/>
      <c r="E2947" s="1"/>
      <c r="F2947" s="1"/>
      <c r="G2947" s="1"/>
      <c r="H2947" s="1"/>
      <c r="I2947" s="1"/>
      <c r="J2947" s="1"/>
      <c r="K2947" s="1"/>
      <c r="L2947" s="1"/>
      <c r="M2947" s="18"/>
      <c r="N2947" s="17"/>
      <c r="O2947" s="1"/>
      <c r="P2947" s="19"/>
    </row>
    <row r="2948" spans="1:16" ht="9.75" customHeight="1">
      <c r="A2948" s="14"/>
      <c r="B2948" s="14" t="s">
        <v>42</v>
      </c>
      <c r="C2948" s="14"/>
      <c r="D2948" s="17"/>
      <c r="E2948" s="1"/>
      <c r="F2948" s="1"/>
      <c r="G2948" s="1"/>
      <c r="H2948" s="1"/>
      <c r="I2948" s="1"/>
      <c r="J2948" s="1"/>
      <c r="K2948" s="1"/>
      <c r="L2948" s="1"/>
      <c r="M2948" s="18"/>
      <c r="N2948" s="17"/>
      <c r="O2948" s="1"/>
      <c r="P2948" s="19"/>
    </row>
    <row r="2949" spans="1:16" ht="9.75" customHeight="1">
      <c r="A2949" s="14"/>
      <c r="B2949" s="14" t="s">
        <v>43</v>
      </c>
      <c r="C2949" s="14"/>
      <c r="D2949" s="17"/>
      <c r="E2949" s="1"/>
      <c r="F2949" s="1"/>
      <c r="G2949" s="1"/>
      <c r="H2949" s="1"/>
      <c r="I2949" s="1"/>
      <c r="J2949" s="1"/>
      <c r="K2949" s="1"/>
      <c r="L2949" s="1"/>
      <c r="M2949" s="18"/>
      <c r="N2949" s="17"/>
      <c r="O2949" s="1"/>
      <c r="P2949" s="19"/>
    </row>
    <row r="2950" spans="1:16" ht="9.75" customHeight="1">
      <c r="A2950" s="14"/>
      <c r="B2950" s="14" t="s">
        <v>44</v>
      </c>
      <c r="C2950" s="14"/>
      <c r="D2950" s="17"/>
      <c r="E2950" s="1"/>
      <c r="F2950" s="1"/>
      <c r="G2950" s="1"/>
      <c r="H2950" s="1"/>
      <c r="I2950" s="1"/>
      <c r="J2950" s="1"/>
      <c r="K2950" s="1"/>
      <c r="L2950" s="1"/>
      <c r="M2950" s="18"/>
      <c r="N2950" s="17"/>
      <c r="O2950" s="1"/>
      <c r="P2950" s="19"/>
    </row>
    <row r="2951" spans="1:16" ht="9.75" customHeight="1">
      <c r="A2951" s="20"/>
      <c r="B2951" s="21" t="s">
        <v>45</v>
      </c>
      <c r="C2951" s="21">
        <f t="shared" ref="C2951:M2951" si="616">SUM(C2935:C2950)</f>
        <v>175</v>
      </c>
      <c r="D2951" s="22">
        <f t="shared" si="616"/>
        <v>115</v>
      </c>
      <c r="E2951" s="23">
        <f t="shared" si="616"/>
        <v>14</v>
      </c>
      <c r="F2951" s="23">
        <f t="shared" si="616"/>
        <v>19</v>
      </c>
      <c r="G2951" s="23">
        <f t="shared" si="616"/>
        <v>18</v>
      </c>
      <c r="H2951" s="23">
        <f t="shared" si="616"/>
        <v>25</v>
      </c>
      <c r="I2951" s="23">
        <f t="shared" si="616"/>
        <v>26</v>
      </c>
      <c r="J2951" s="23">
        <f t="shared" si="616"/>
        <v>28</v>
      </c>
      <c r="K2951" s="23">
        <f t="shared" si="616"/>
        <v>28</v>
      </c>
      <c r="L2951" s="23">
        <f t="shared" si="616"/>
        <v>28</v>
      </c>
      <c r="M2951" s="24">
        <f t="shared" si="616"/>
        <v>29</v>
      </c>
      <c r="N2951" s="22">
        <f>MIN(D2951:M2951)</f>
        <v>14</v>
      </c>
      <c r="O2951" s="23">
        <f>C2951-N2951</f>
        <v>161</v>
      </c>
      <c r="P2951" s="25">
        <f>O2951/C2951</f>
        <v>0.92</v>
      </c>
    </row>
    <row r="2952" spans="1:16" ht="9.75" customHeight="1">
      <c r="A2952" s="15" t="s">
        <v>342</v>
      </c>
      <c r="B2952" s="15" t="s">
        <v>29</v>
      </c>
      <c r="C2952" s="15"/>
      <c r="D2952" s="16"/>
      <c r="E2952" s="27"/>
      <c r="F2952" s="27"/>
      <c r="G2952" s="27"/>
      <c r="H2952" s="27"/>
      <c r="I2952" s="27"/>
      <c r="J2952" s="27"/>
      <c r="K2952" s="27"/>
      <c r="L2952" s="27"/>
      <c r="M2952" s="28"/>
      <c r="N2952" s="16"/>
      <c r="O2952" s="27"/>
      <c r="P2952" s="29"/>
    </row>
    <row r="2953" spans="1:16" ht="9.75" customHeight="1">
      <c r="A2953" s="14"/>
      <c r="B2953" s="14" t="s">
        <v>31</v>
      </c>
      <c r="C2953" s="14">
        <v>125</v>
      </c>
      <c r="D2953" s="31">
        <v>100</v>
      </c>
      <c r="E2953" s="32">
        <v>30</v>
      </c>
      <c r="F2953" s="32">
        <v>13</v>
      </c>
      <c r="G2953" s="32">
        <v>12</v>
      </c>
      <c r="H2953" s="32">
        <v>13</v>
      </c>
      <c r="I2953" s="32">
        <v>10</v>
      </c>
      <c r="J2953" s="32">
        <v>15</v>
      </c>
      <c r="K2953" s="32">
        <v>15</v>
      </c>
      <c r="L2953" s="32">
        <v>16</v>
      </c>
      <c r="M2953" s="33">
        <v>17</v>
      </c>
      <c r="N2953" s="17">
        <f>MIN(D2953:M2953)</f>
        <v>10</v>
      </c>
      <c r="O2953" s="1">
        <f>C2953-N2953</f>
        <v>115</v>
      </c>
      <c r="P2953" s="19">
        <f>O2953/C2953</f>
        <v>0.92</v>
      </c>
    </row>
    <row r="2954" spans="1:16" ht="9.75" customHeight="1">
      <c r="A2954" s="14"/>
      <c r="B2954" s="14" t="s">
        <v>34</v>
      </c>
      <c r="C2954" s="14"/>
      <c r="D2954" s="17"/>
      <c r="E2954" s="1"/>
      <c r="F2954" s="1"/>
      <c r="G2954" s="1"/>
      <c r="H2954" s="1"/>
      <c r="I2954" s="1"/>
      <c r="J2954" s="1"/>
      <c r="K2954" s="1"/>
      <c r="L2954" s="1"/>
      <c r="M2954" s="33"/>
      <c r="N2954" s="17"/>
      <c r="O2954" s="1"/>
      <c r="P2954" s="19"/>
    </row>
    <row r="2955" spans="1:16" ht="9.75" customHeight="1">
      <c r="A2955" s="14"/>
      <c r="B2955" s="14" t="s">
        <v>58</v>
      </c>
      <c r="C2955" s="14"/>
      <c r="D2955" s="17"/>
      <c r="E2955" s="1"/>
      <c r="F2955" s="1"/>
      <c r="G2955" s="1"/>
      <c r="H2955" s="1"/>
      <c r="I2955" s="1"/>
      <c r="J2955" s="1"/>
      <c r="K2955" s="1"/>
      <c r="L2955" s="1"/>
      <c r="M2955" s="18"/>
      <c r="N2955" s="17"/>
      <c r="O2955" s="1"/>
      <c r="P2955" s="19"/>
    </row>
    <row r="2956" spans="1:16" ht="9.75" customHeight="1">
      <c r="A2956" s="14"/>
      <c r="B2956" s="14" t="s">
        <v>58</v>
      </c>
      <c r="C2956" s="14"/>
      <c r="D2956" s="17"/>
      <c r="E2956" s="1"/>
      <c r="F2956" s="1"/>
      <c r="G2956" s="1"/>
      <c r="H2956" s="1"/>
      <c r="I2956" s="1"/>
      <c r="J2956" s="1"/>
      <c r="K2956" s="1"/>
      <c r="L2956" s="1"/>
      <c r="M2956" s="18"/>
      <c r="N2956" s="17"/>
      <c r="O2956" s="1"/>
      <c r="P2956" s="19"/>
    </row>
    <row r="2957" spans="1:16" ht="9.75" customHeight="1">
      <c r="A2957" s="14"/>
      <c r="B2957" s="14" t="s">
        <v>39</v>
      </c>
      <c r="C2957" s="14"/>
      <c r="D2957" s="17"/>
      <c r="E2957" s="1"/>
      <c r="F2957" s="1"/>
      <c r="G2957" s="1"/>
      <c r="H2957" s="1"/>
      <c r="I2957" s="1"/>
      <c r="J2957" s="1"/>
      <c r="K2957" s="1"/>
      <c r="L2957" s="1"/>
      <c r="M2957" s="18"/>
      <c r="N2957" s="17"/>
      <c r="O2957" s="1"/>
      <c r="P2957" s="19"/>
    </row>
    <row r="2958" spans="1:16" ht="9.75" customHeight="1">
      <c r="A2958" s="14"/>
      <c r="B2958" s="14" t="s">
        <v>61</v>
      </c>
      <c r="C2958" s="14"/>
      <c r="D2958" s="17"/>
      <c r="E2958" s="1"/>
      <c r="F2958" s="1"/>
      <c r="G2958" s="1"/>
      <c r="H2958" s="1"/>
      <c r="I2958" s="1"/>
      <c r="J2958" s="1"/>
      <c r="K2958" s="1"/>
      <c r="L2958" s="1"/>
      <c r="M2958" s="18"/>
      <c r="N2958" s="17"/>
      <c r="O2958" s="1"/>
      <c r="P2958" s="19"/>
    </row>
    <row r="2959" spans="1:16" ht="9.75" customHeight="1">
      <c r="A2959" s="14"/>
      <c r="B2959" s="14" t="s">
        <v>61</v>
      </c>
      <c r="C2959" s="14"/>
      <c r="D2959" s="17"/>
      <c r="E2959" s="1"/>
      <c r="F2959" s="1"/>
      <c r="G2959" s="1"/>
      <c r="H2959" s="1"/>
      <c r="I2959" s="1"/>
      <c r="J2959" s="1"/>
      <c r="K2959" s="1"/>
      <c r="L2959" s="1"/>
      <c r="M2959" s="18"/>
      <c r="N2959" s="17"/>
      <c r="O2959" s="1"/>
      <c r="P2959" s="19"/>
    </row>
    <row r="2960" spans="1:16" ht="9.75" customHeight="1">
      <c r="A2960" s="14"/>
      <c r="B2960" s="14" t="s">
        <v>61</v>
      </c>
      <c r="C2960" s="14"/>
      <c r="D2960" s="17"/>
      <c r="E2960" s="1"/>
      <c r="F2960" s="1"/>
      <c r="G2960" s="1"/>
      <c r="H2960" s="1"/>
      <c r="I2960" s="1"/>
      <c r="J2960" s="1"/>
      <c r="K2960" s="1"/>
      <c r="L2960" s="1"/>
      <c r="M2960" s="18"/>
      <c r="N2960" s="17"/>
      <c r="O2960" s="1"/>
      <c r="P2960" s="19"/>
    </row>
    <row r="2961" spans="1:16" ht="9.75" customHeight="1">
      <c r="A2961" s="14"/>
      <c r="B2961" s="14" t="s">
        <v>61</v>
      </c>
      <c r="C2961" s="14"/>
      <c r="D2961" s="17"/>
      <c r="E2961" s="1"/>
      <c r="F2961" s="1"/>
      <c r="G2961" s="1"/>
      <c r="H2961" s="1"/>
      <c r="I2961" s="1"/>
      <c r="J2961" s="1"/>
      <c r="K2961" s="1"/>
      <c r="L2961" s="1"/>
      <c r="M2961" s="18"/>
      <c r="N2961" s="17"/>
      <c r="O2961" s="1"/>
      <c r="P2961" s="19"/>
    </row>
    <row r="2962" spans="1:16" ht="9.75" customHeight="1">
      <c r="A2962" s="14"/>
      <c r="B2962" s="14" t="s">
        <v>61</v>
      </c>
      <c r="C2962" s="14"/>
      <c r="D2962" s="17"/>
      <c r="E2962" s="1"/>
      <c r="F2962" s="1"/>
      <c r="G2962" s="1"/>
      <c r="H2962" s="1"/>
      <c r="I2962" s="1"/>
      <c r="J2962" s="1"/>
      <c r="K2962" s="1"/>
      <c r="L2962" s="1"/>
      <c r="M2962" s="18"/>
      <c r="N2962" s="17"/>
      <c r="O2962" s="1"/>
      <c r="P2962" s="19"/>
    </row>
    <row r="2963" spans="1:16" ht="9.75" customHeight="1">
      <c r="A2963" s="14"/>
      <c r="B2963" s="14" t="s">
        <v>61</v>
      </c>
      <c r="C2963" s="14"/>
      <c r="D2963" s="17"/>
      <c r="E2963" s="1"/>
      <c r="F2963" s="1"/>
      <c r="G2963" s="1"/>
      <c r="H2963" s="1"/>
      <c r="I2963" s="1"/>
      <c r="J2963" s="1"/>
      <c r="K2963" s="1"/>
      <c r="L2963" s="1"/>
      <c r="M2963" s="18"/>
      <c r="N2963" s="17"/>
      <c r="O2963" s="1"/>
      <c r="P2963" s="19"/>
    </row>
    <row r="2964" spans="1:16" ht="9.75" customHeight="1">
      <c r="A2964" s="14"/>
      <c r="B2964" s="14" t="s">
        <v>41</v>
      </c>
      <c r="C2964" s="14">
        <v>2</v>
      </c>
      <c r="D2964" s="31">
        <v>1</v>
      </c>
      <c r="E2964" s="32">
        <v>0</v>
      </c>
      <c r="F2964" s="32">
        <v>0</v>
      </c>
      <c r="G2964" s="32">
        <v>0</v>
      </c>
      <c r="H2964" s="32">
        <v>0</v>
      </c>
      <c r="I2964" s="32">
        <v>0</v>
      </c>
      <c r="J2964" s="32">
        <v>1</v>
      </c>
      <c r="K2964" s="32">
        <v>1</v>
      </c>
      <c r="L2964" s="32">
        <v>1</v>
      </c>
      <c r="M2964" s="33">
        <v>1</v>
      </c>
      <c r="N2964" s="17">
        <f>MIN(D2964:M2964)</f>
        <v>0</v>
      </c>
      <c r="O2964" s="1">
        <f>C2964-N2964</f>
        <v>2</v>
      </c>
      <c r="P2964" s="19">
        <f>O2964/C2964</f>
        <v>1</v>
      </c>
    </row>
    <row r="2965" spans="1:16" ht="9.75" customHeight="1">
      <c r="A2965" s="14"/>
      <c r="B2965" s="14" t="s">
        <v>42</v>
      </c>
      <c r="C2965" s="14"/>
      <c r="D2965" s="17"/>
      <c r="E2965" s="1"/>
      <c r="F2965" s="1"/>
      <c r="G2965" s="1"/>
      <c r="H2965" s="1"/>
      <c r="I2965" s="1"/>
      <c r="J2965" s="1"/>
      <c r="K2965" s="1"/>
      <c r="L2965" s="1"/>
      <c r="M2965" s="18"/>
      <c r="N2965" s="17"/>
      <c r="O2965" s="1"/>
      <c r="P2965" s="19"/>
    </row>
    <row r="2966" spans="1:16" ht="9.75" customHeight="1">
      <c r="A2966" s="14"/>
      <c r="B2966" s="14" t="s">
        <v>43</v>
      </c>
      <c r="C2966" s="14"/>
      <c r="D2966" s="17"/>
      <c r="E2966" s="1"/>
      <c r="F2966" s="1"/>
      <c r="G2966" s="1"/>
      <c r="H2966" s="1"/>
      <c r="I2966" s="1"/>
      <c r="J2966" s="1"/>
      <c r="K2966" s="1"/>
      <c r="L2966" s="1"/>
      <c r="M2966" s="18"/>
      <c r="N2966" s="17"/>
      <c r="O2966" s="1"/>
      <c r="P2966" s="19"/>
    </row>
    <row r="2967" spans="1:16" ht="9.75" customHeight="1">
      <c r="A2967" s="14"/>
      <c r="B2967" s="14" t="s">
        <v>44</v>
      </c>
      <c r="C2967" s="14"/>
      <c r="D2967" s="17"/>
      <c r="E2967" s="1"/>
      <c r="F2967" s="1"/>
      <c r="G2967" s="1"/>
      <c r="H2967" s="1"/>
      <c r="I2967" s="1"/>
      <c r="J2967" s="1"/>
      <c r="K2967" s="1"/>
      <c r="L2967" s="1"/>
      <c r="M2967" s="18"/>
      <c r="N2967" s="17"/>
      <c r="O2967" s="1"/>
      <c r="P2967" s="19"/>
    </row>
    <row r="2968" spans="1:16" ht="9.75" customHeight="1">
      <c r="A2968" s="20"/>
      <c r="B2968" s="21" t="s">
        <v>45</v>
      </c>
      <c r="C2968" s="21">
        <f t="shared" ref="C2968:M2968" si="617">SUM(C2952:C2967)</f>
        <v>127</v>
      </c>
      <c r="D2968" s="22">
        <f t="shared" si="617"/>
        <v>101</v>
      </c>
      <c r="E2968" s="23">
        <f t="shared" si="617"/>
        <v>30</v>
      </c>
      <c r="F2968" s="23">
        <f t="shared" si="617"/>
        <v>13</v>
      </c>
      <c r="G2968" s="23">
        <f t="shared" si="617"/>
        <v>12</v>
      </c>
      <c r="H2968" s="23">
        <f t="shared" si="617"/>
        <v>13</v>
      </c>
      <c r="I2968" s="23">
        <f t="shared" si="617"/>
        <v>10</v>
      </c>
      <c r="J2968" s="23">
        <f t="shared" si="617"/>
        <v>16</v>
      </c>
      <c r="K2968" s="23">
        <f t="shared" si="617"/>
        <v>16</v>
      </c>
      <c r="L2968" s="23">
        <f t="shared" si="617"/>
        <v>17</v>
      </c>
      <c r="M2968" s="24">
        <f t="shared" si="617"/>
        <v>18</v>
      </c>
      <c r="N2968" s="22">
        <f>MIN(D2968:M2968)</f>
        <v>10</v>
      </c>
      <c r="O2968" s="23">
        <f>C2968-N2968</f>
        <v>117</v>
      </c>
      <c r="P2968" s="25">
        <f>O2968/C2968</f>
        <v>0.92125984251968507</v>
      </c>
    </row>
    <row r="2969" spans="1:16" ht="9.75" customHeight="1">
      <c r="A2969" s="15" t="s">
        <v>343</v>
      </c>
      <c r="B2969" s="15" t="s">
        <v>29</v>
      </c>
      <c r="C2969" s="15"/>
      <c r="D2969" s="16"/>
      <c r="E2969" s="27"/>
      <c r="F2969" s="27"/>
      <c r="G2969" s="27"/>
      <c r="H2969" s="27"/>
      <c r="I2969" s="27"/>
      <c r="J2969" s="27"/>
      <c r="K2969" s="27"/>
      <c r="L2969" s="27"/>
      <c r="M2969" s="28"/>
      <c r="N2969" s="16"/>
      <c r="O2969" s="27"/>
      <c r="P2969" s="29"/>
    </row>
    <row r="2970" spans="1:16" ht="9.75" customHeight="1">
      <c r="A2970" s="14"/>
      <c r="B2970" s="14" t="s">
        <v>31</v>
      </c>
      <c r="C2970" s="14">
        <v>86</v>
      </c>
      <c r="D2970" s="31">
        <v>70</v>
      </c>
      <c r="E2970" s="32">
        <v>28</v>
      </c>
      <c r="F2970" s="32">
        <v>10</v>
      </c>
      <c r="G2970" s="32">
        <v>9</v>
      </c>
      <c r="H2970" s="32">
        <v>9</v>
      </c>
      <c r="I2970" s="32">
        <v>7</v>
      </c>
      <c r="J2970" s="32">
        <v>13</v>
      </c>
      <c r="K2970" s="32">
        <v>13</v>
      </c>
      <c r="L2970" s="32">
        <v>14</v>
      </c>
      <c r="M2970" s="33">
        <v>17</v>
      </c>
      <c r="N2970" s="17">
        <f>MIN(D2970:M2970)</f>
        <v>7</v>
      </c>
      <c r="O2970" s="1">
        <f>C2970-N2970</f>
        <v>79</v>
      </c>
      <c r="P2970" s="19">
        <f>O2970/C2970</f>
        <v>0.91860465116279066</v>
      </c>
    </row>
    <row r="2971" spans="1:16" ht="9.75" customHeight="1">
      <c r="A2971" s="14"/>
      <c r="B2971" s="14" t="s">
        <v>34</v>
      </c>
      <c r="C2971" s="14"/>
      <c r="D2971" s="17"/>
      <c r="E2971" s="1"/>
      <c r="F2971" s="1"/>
      <c r="G2971" s="1"/>
      <c r="H2971" s="1"/>
      <c r="I2971" s="1"/>
      <c r="J2971" s="1"/>
      <c r="K2971" s="1"/>
      <c r="L2971" s="1"/>
      <c r="M2971" s="18"/>
      <c r="N2971" s="17"/>
      <c r="O2971" s="1"/>
      <c r="P2971" s="19"/>
    </row>
    <row r="2972" spans="1:16" ht="9.75" customHeight="1">
      <c r="A2972" s="14"/>
      <c r="B2972" s="14" t="s">
        <v>58</v>
      </c>
      <c r="C2972" s="14"/>
      <c r="D2972" s="17"/>
      <c r="E2972" s="1"/>
      <c r="F2972" s="1"/>
      <c r="G2972" s="1"/>
      <c r="H2972" s="1"/>
      <c r="I2972" s="1"/>
      <c r="J2972" s="1"/>
      <c r="K2972" s="1"/>
      <c r="L2972" s="1"/>
      <c r="M2972" s="18"/>
      <c r="N2972" s="17"/>
      <c r="O2972" s="1"/>
      <c r="P2972" s="19"/>
    </row>
    <row r="2973" spans="1:16" ht="9.75" customHeight="1">
      <c r="A2973" s="14"/>
      <c r="B2973" s="14" t="s">
        <v>58</v>
      </c>
      <c r="C2973" s="14"/>
      <c r="D2973" s="17"/>
      <c r="E2973" s="1"/>
      <c r="F2973" s="1"/>
      <c r="G2973" s="1"/>
      <c r="H2973" s="1"/>
      <c r="I2973" s="1"/>
      <c r="J2973" s="1"/>
      <c r="K2973" s="1"/>
      <c r="L2973" s="1"/>
      <c r="M2973" s="18"/>
      <c r="N2973" s="17"/>
      <c r="O2973" s="1"/>
      <c r="P2973" s="19"/>
    </row>
    <row r="2974" spans="1:16" ht="9.75" customHeight="1">
      <c r="A2974" s="14"/>
      <c r="B2974" s="14" t="s">
        <v>39</v>
      </c>
      <c r="C2974" s="14"/>
      <c r="D2974" s="17"/>
      <c r="E2974" s="1"/>
      <c r="F2974" s="1"/>
      <c r="G2974" s="1"/>
      <c r="H2974" s="1"/>
      <c r="I2974" s="1"/>
      <c r="J2974" s="1"/>
      <c r="K2974" s="1"/>
      <c r="L2974" s="1"/>
      <c r="M2974" s="18"/>
      <c r="N2974" s="17"/>
      <c r="O2974" s="1"/>
      <c r="P2974" s="19"/>
    </row>
    <row r="2975" spans="1:16" ht="9.75" customHeight="1">
      <c r="A2975" s="14"/>
      <c r="B2975" s="14" t="s">
        <v>61</v>
      </c>
      <c r="C2975" s="14"/>
      <c r="D2975" s="17"/>
      <c r="E2975" s="1"/>
      <c r="F2975" s="1"/>
      <c r="G2975" s="1"/>
      <c r="H2975" s="1"/>
      <c r="I2975" s="1"/>
      <c r="J2975" s="1"/>
      <c r="K2975" s="1"/>
      <c r="L2975" s="1"/>
      <c r="M2975" s="18"/>
      <c r="N2975" s="17"/>
      <c r="O2975" s="1"/>
      <c r="P2975" s="19"/>
    </row>
    <row r="2976" spans="1:16" ht="9.75" customHeight="1">
      <c r="A2976" s="14"/>
      <c r="B2976" s="14" t="s">
        <v>61</v>
      </c>
      <c r="C2976" s="14"/>
      <c r="D2976" s="17"/>
      <c r="E2976" s="1"/>
      <c r="F2976" s="1"/>
      <c r="G2976" s="1"/>
      <c r="H2976" s="1"/>
      <c r="I2976" s="1"/>
      <c r="J2976" s="1"/>
      <c r="K2976" s="1"/>
      <c r="L2976" s="1"/>
      <c r="M2976" s="18"/>
      <c r="N2976" s="17"/>
      <c r="O2976" s="1"/>
      <c r="P2976" s="19"/>
    </row>
    <row r="2977" spans="1:16" ht="9.75" customHeight="1">
      <c r="A2977" s="14"/>
      <c r="B2977" s="14" t="s">
        <v>61</v>
      </c>
      <c r="C2977" s="14"/>
      <c r="D2977" s="17"/>
      <c r="E2977" s="1"/>
      <c r="F2977" s="1"/>
      <c r="G2977" s="1"/>
      <c r="H2977" s="1"/>
      <c r="I2977" s="1"/>
      <c r="J2977" s="1"/>
      <c r="K2977" s="1"/>
      <c r="L2977" s="1"/>
      <c r="M2977" s="18"/>
      <c r="N2977" s="17"/>
      <c r="O2977" s="1"/>
      <c r="P2977" s="19"/>
    </row>
    <row r="2978" spans="1:16" ht="9.75" customHeight="1">
      <c r="A2978" s="14"/>
      <c r="B2978" s="14" t="s">
        <v>61</v>
      </c>
      <c r="C2978" s="14"/>
      <c r="D2978" s="17"/>
      <c r="E2978" s="1"/>
      <c r="F2978" s="1"/>
      <c r="G2978" s="1"/>
      <c r="H2978" s="1"/>
      <c r="I2978" s="1"/>
      <c r="J2978" s="1"/>
      <c r="K2978" s="1"/>
      <c r="L2978" s="1"/>
      <c r="M2978" s="18"/>
      <c r="N2978" s="17"/>
      <c r="O2978" s="1"/>
      <c r="P2978" s="19"/>
    </row>
    <row r="2979" spans="1:16" ht="9.75" customHeight="1">
      <c r="A2979" s="14"/>
      <c r="B2979" s="14" t="s">
        <v>61</v>
      </c>
      <c r="C2979" s="14"/>
      <c r="D2979" s="17"/>
      <c r="E2979" s="1"/>
      <c r="F2979" s="1"/>
      <c r="G2979" s="1"/>
      <c r="H2979" s="1"/>
      <c r="I2979" s="1"/>
      <c r="J2979" s="1"/>
      <c r="K2979" s="1"/>
      <c r="L2979" s="1"/>
      <c r="M2979" s="18"/>
      <c r="N2979" s="17"/>
      <c r="O2979" s="1"/>
      <c r="P2979" s="19"/>
    </row>
    <row r="2980" spans="1:16" ht="9.75" customHeight="1">
      <c r="A2980" s="14"/>
      <c r="B2980" s="14" t="s">
        <v>61</v>
      </c>
      <c r="C2980" s="14"/>
      <c r="D2980" s="17"/>
      <c r="E2980" s="1"/>
      <c r="F2980" s="1"/>
      <c r="G2980" s="1"/>
      <c r="H2980" s="1"/>
      <c r="I2980" s="1"/>
      <c r="J2980" s="1"/>
      <c r="K2980" s="1"/>
      <c r="L2980" s="1"/>
      <c r="M2980" s="18"/>
      <c r="N2980" s="17"/>
      <c r="O2980" s="1"/>
      <c r="P2980" s="19"/>
    </row>
    <row r="2981" spans="1:16" ht="9.75" customHeight="1">
      <c r="A2981" s="14"/>
      <c r="B2981" s="14" t="s">
        <v>41</v>
      </c>
      <c r="C2981" s="14"/>
      <c r="D2981" s="17"/>
      <c r="E2981" s="1"/>
      <c r="F2981" s="1"/>
      <c r="G2981" s="1"/>
      <c r="H2981" s="1"/>
      <c r="I2981" s="1"/>
      <c r="J2981" s="1"/>
      <c r="K2981" s="1"/>
      <c r="L2981" s="1"/>
      <c r="M2981" s="18"/>
      <c r="N2981" s="17"/>
      <c r="O2981" s="1"/>
      <c r="P2981" s="19"/>
    </row>
    <row r="2982" spans="1:16" ht="9.75" customHeight="1">
      <c r="A2982" s="14"/>
      <c r="B2982" s="14" t="s">
        <v>42</v>
      </c>
      <c r="C2982" s="14"/>
      <c r="D2982" s="17"/>
      <c r="E2982" s="1"/>
      <c r="F2982" s="1"/>
      <c r="G2982" s="1"/>
      <c r="H2982" s="1"/>
      <c r="I2982" s="1"/>
      <c r="J2982" s="1"/>
      <c r="K2982" s="1"/>
      <c r="L2982" s="1"/>
      <c r="M2982" s="18"/>
      <c r="N2982" s="17"/>
      <c r="O2982" s="1"/>
      <c r="P2982" s="19"/>
    </row>
    <row r="2983" spans="1:16" ht="9.75" customHeight="1">
      <c r="A2983" s="14"/>
      <c r="B2983" s="14" t="s">
        <v>43</v>
      </c>
      <c r="C2983" s="14"/>
      <c r="D2983" s="17"/>
      <c r="E2983" s="1"/>
      <c r="F2983" s="1"/>
      <c r="G2983" s="1"/>
      <c r="H2983" s="1"/>
      <c r="I2983" s="1"/>
      <c r="J2983" s="1"/>
      <c r="K2983" s="1"/>
      <c r="L2983" s="1"/>
      <c r="M2983" s="18"/>
      <c r="N2983" s="17"/>
      <c r="O2983" s="1"/>
      <c r="P2983" s="19"/>
    </row>
    <row r="2984" spans="1:16" ht="9.75" customHeight="1">
      <c r="A2984" s="14"/>
      <c r="B2984" s="14" t="s">
        <v>44</v>
      </c>
      <c r="C2984" s="14"/>
      <c r="D2984" s="17"/>
      <c r="E2984" s="1"/>
      <c r="F2984" s="1"/>
      <c r="G2984" s="1"/>
      <c r="H2984" s="1"/>
      <c r="I2984" s="1"/>
      <c r="J2984" s="1"/>
      <c r="K2984" s="1"/>
      <c r="L2984" s="1"/>
      <c r="M2984" s="18"/>
      <c r="N2984" s="17"/>
      <c r="O2984" s="1"/>
      <c r="P2984" s="19"/>
    </row>
    <row r="2985" spans="1:16" ht="9.75" customHeight="1">
      <c r="A2985" s="20"/>
      <c r="B2985" s="21" t="s">
        <v>45</v>
      </c>
      <c r="C2985" s="21">
        <f t="shared" ref="C2985:M2985" si="618">SUM(C2969:C2984)</f>
        <v>86</v>
      </c>
      <c r="D2985" s="22">
        <f t="shared" si="618"/>
        <v>70</v>
      </c>
      <c r="E2985" s="23">
        <f t="shared" si="618"/>
        <v>28</v>
      </c>
      <c r="F2985" s="23">
        <f t="shared" si="618"/>
        <v>10</v>
      </c>
      <c r="G2985" s="23">
        <f t="shared" si="618"/>
        <v>9</v>
      </c>
      <c r="H2985" s="23">
        <f t="shared" si="618"/>
        <v>9</v>
      </c>
      <c r="I2985" s="23">
        <f t="shared" si="618"/>
        <v>7</v>
      </c>
      <c r="J2985" s="23">
        <f t="shared" si="618"/>
        <v>13</v>
      </c>
      <c r="K2985" s="23">
        <f t="shared" si="618"/>
        <v>13</v>
      </c>
      <c r="L2985" s="23">
        <f t="shared" si="618"/>
        <v>14</v>
      </c>
      <c r="M2985" s="24">
        <f t="shared" si="618"/>
        <v>17</v>
      </c>
      <c r="N2985" s="22">
        <f>MIN(D2985:M2985)</f>
        <v>7</v>
      </c>
      <c r="O2985" s="23">
        <f>C2985-N2985</f>
        <v>79</v>
      </c>
      <c r="P2985" s="25">
        <f>O2985/C2985</f>
        <v>0.91860465116279066</v>
      </c>
    </row>
    <row r="2986" spans="1:16" ht="9.75" customHeight="1">
      <c r="A2986" s="15" t="s">
        <v>344</v>
      </c>
      <c r="B2986" s="15" t="s">
        <v>29</v>
      </c>
      <c r="C2986" s="15"/>
      <c r="D2986" s="16"/>
      <c r="E2986" s="27"/>
      <c r="F2986" s="27"/>
      <c r="G2986" s="27"/>
      <c r="H2986" s="27"/>
      <c r="I2986" s="27"/>
      <c r="J2986" s="27"/>
      <c r="K2986" s="27"/>
      <c r="L2986" s="27"/>
      <c r="M2986" s="28"/>
      <c r="N2986" s="16"/>
      <c r="O2986" s="27"/>
      <c r="P2986" s="29"/>
    </row>
    <row r="2987" spans="1:16" ht="9.75" customHeight="1">
      <c r="A2987" s="14"/>
      <c r="B2987" s="14" t="s">
        <v>31</v>
      </c>
      <c r="C2987" s="14">
        <v>91</v>
      </c>
      <c r="D2987" s="31">
        <v>61</v>
      </c>
      <c r="E2987" s="32">
        <v>26</v>
      </c>
      <c r="F2987" s="32">
        <v>10</v>
      </c>
      <c r="G2987" s="32">
        <v>10</v>
      </c>
      <c r="H2987" s="32">
        <v>8</v>
      </c>
      <c r="I2987" s="32">
        <v>11</v>
      </c>
      <c r="J2987" s="32">
        <v>13</v>
      </c>
      <c r="K2987" s="32">
        <v>14</v>
      </c>
      <c r="L2987" s="32">
        <v>16</v>
      </c>
      <c r="M2987" s="33">
        <v>18</v>
      </c>
      <c r="N2987" s="17">
        <f>MIN(D2987:M2987)</f>
        <v>8</v>
      </c>
      <c r="O2987" s="1">
        <f>C2987-N2987</f>
        <v>83</v>
      </c>
      <c r="P2987" s="19">
        <f>O2987/C2987</f>
        <v>0.91208791208791207</v>
      </c>
    </row>
    <row r="2988" spans="1:16" ht="9.75" customHeight="1">
      <c r="A2988" s="14"/>
      <c r="B2988" s="14" t="s">
        <v>34</v>
      </c>
      <c r="C2988" s="14"/>
      <c r="D2988" s="17"/>
      <c r="E2988" s="1"/>
      <c r="F2988" s="1"/>
      <c r="G2988" s="1"/>
      <c r="H2988" s="1"/>
      <c r="I2988" s="1"/>
      <c r="J2988" s="1"/>
      <c r="K2988" s="1"/>
      <c r="L2988" s="1"/>
      <c r="M2988" s="18"/>
      <c r="N2988" s="17"/>
      <c r="O2988" s="1"/>
      <c r="P2988" s="19"/>
    </row>
    <row r="2989" spans="1:16" ht="9.75" customHeight="1">
      <c r="A2989" s="14"/>
      <c r="B2989" s="14" t="s">
        <v>58</v>
      </c>
      <c r="C2989" s="14"/>
      <c r="D2989" s="17"/>
      <c r="E2989" s="1"/>
      <c r="F2989" s="1"/>
      <c r="G2989" s="1"/>
      <c r="H2989" s="1"/>
      <c r="I2989" s="1"/>
      <c r="J2989" s="1"/>
      <c r="K2989" s="1"/>
      <c r="L2989" s="1"/>
      <c r="M2989" s="18"/>
      <c r="N2989" s="17"/>
      <c r="O2989" s="1"/>
      <c r="P2989" s="19"/>
    </row>
    <row r="2990" spans="1:16" ht="9.75" customHeight="1">
      <c r="A2990" s="14"/>
      <c r="B2990" s="14" t="s">
        <v>58</v>
      </c>
      <c r="C2990" s="14"/>
      <c r="D2990" s="17"/>
      <c r="E2990" s="1"/>
      <c r="F2990" s="1"/>
      <c r="G2990" s="1"/>
      <c r="H2990" s="1"/>
      <c r="I2990" s="1"/>
      <c r="J2990" s="1"/>
      <c r="K2990" s="1"/>
      <c r="L2990" s="1"/>
      <c r="M2990" s="18"/>
      <c r="N2990" s="17"/>
      <c r="O2990" s="1"/>
      <c r="P2990" s="19"/>
    </row>
    <row r="2991" spans="1:16" ht="9.75" customHeight="1">
      <c r="A2991" s="14"/>
      <c r="B2991" s="14" t="s">
        <v>39</v>
      </c>
      <c r="C2991" s="14"/>
      <c r="D2991" s="17"/>
      <c r="E2991" s="1"/>
      <c r="F2991" s="1"/>
      <c r="G2991" s="1"/>
      <c r="H2991" s="1"/>
      <c r="I2991" s="1"/>
      <c r="J2991" s="1"/>
      <c r="K2991" s="1"/>
      <c r="L2991" s="1"/>
      <c r="M2991" s="18"/>
      <c r="N2991" s="17"/>
      <c r="O2991" s="1"/>
      <c r="P2991" s="19"/>
    </row>
    <row r="2992" spans="1:16" ht="9.75" customHeight="1">
      <c r="A2992" s="14"/>
      <c r="B2992" s="14" t="s">
        <v>61</v>
      </c>
      <c r="C2992" s="14"/>
      <c r="D2992" s="17"/>
      <c r="E2992" s="1"/>
      <c r="F2992" s="1"/>
      <c r="G2992" s="1"/>
      <c r="H2992" s="1"/>
      <c r="I2992" s="1"/>
      <c r="J2992" s="1"/>
      <c r="K2992" s="1"/>
      <c r="L2992" s="1"/>
      <c r="M2992" s="18"/>
      <c r="N2992" s="17"/>
      <c r="O2992" s="1"/>
      <c r="P2992" s="19"/>
    </row>
    <row r="2993" spans="1:16" ht="9.75" customHeight="1">
      <c r="A2993" s="14"/>
      <c r="B2993" s="14" t="s">
        <v>61</v>
      </c>
      <c r="C2993" s="14"/>
      <c r="D2993" s="17"/>
      <c r="E2993" s="1"/>
      <c r="F2993" s="1"/>
      <c r="G2993" s="1"/>
      <c r="H2993" s="1"/>
      <c r="I2993" s="1"/>
      <c r="J2993" s="1"/>
      <c r="K2993" s="1"/>
      <c r="L2993" s="1"/>
      <c r="M2993" s="18"/>
      <c r="N2993" s="17"/>
      <c r="O2993" s="1"/>
      <c r="P2993" s="19"/>
    </row>
    <row r="2994" spans="1:16" ht="9.75" customHeight="1">
      <c r="A2994" s="14"/>
      <c r="B2994" s="14" t="s">
        <v>61</v>
      </c>
      <c r="C2994" s="14"/>
      <c r="D2994" s="17"/>
      <c r="E2994" s="1"/>
      <c r="F2994" s="1"/>
      <c r="G2994" s="1"/>
      <c r="H2994" s="1"/>
      <c r="I2994" s="1"/>
      <c r="J2994" s="1"/>
      <c r="K2994" s="1"/>
      <c r="L2994" s="1"/>
      <c r="M2994" s="18"/>
      <c r="N2994" s="17"/>
      <c r="O2994" s="1"/>
      <c r="P2994" s="19"/>
    </row>
    <row r="2995" spans="1:16" ht="9.75" customHeight="1">
      <c r="A2995" s="14"/>
      <c r="B2995" s="14" t="s">
        <v>61</v>
      </c>
      <c r="C2995" s="14"/>
      <c r="D2995" s="17"/>
      <c r="E2995" s="1"/>
      <c r="F2995" s="1"/>
      <c r="G2995" s="1"/>
      <c r="H2995" s="1"/>
      <c r="I2995" s="1"/>
      <c r="J2995" s="1"/>
      <c r="K2995" s="1"/>
      <c r="L2995" s="1"/>
      <c r="M2995" s="18"/>
      <c r="N2995" s="17"/>
      <c r="O2995" s="1"/>
      <c r="P2995" s="19"/>
    </row>
    <row r="2996" spans="1:16" ht="9.75" customHeight="1">
      <c r="A2996" s="14"/>
      <c r="B2996" s="14" t="s">
        <v>61</v>
      </c>
      <c r="C2996" s="14"/>
      <c r="D2996" s="17"/>
      <c r="E2996" s="1"/>
      <c r="F2996" s="1"/>
      <c r="G2996" s="1"/>
      <c r="H2996" s="1"/>
      <c r="I2996" s="1"/>
      <c r="J2996" s="1"/>
      <c r="K2996" s="1"/>
      <c r="L2996" s="1"/>
      <c r="M2996" s="18"/>
      <c r="N2996" s="17"/>
      <c r="O2996" s="1"/>
      <c r="P2996" s="19"/>
    </row>
    <row r="2997" spans="1:16" ht="9.75" customHeight="1">
      <c r="A2997" s="14"/>
      <c r="B2997" s="14" t="s">
        <v>61</v>
      </c>
      <c r="C2997" s="14"/>
      <c r="D2997" s="17"/>
      <c r="E2997" s="1"/>
      <c r="F2997" s="1"/>
      <c r="G2997" s="1"/>
      <c r="H2997" s="1"/>
      <c r="I2997" s="1"/>
      <c r="J2997" s="1"/>
      <c r="K2997" s="1"/>
      <c r="L2997" s="1"/>
      <c r="M2997" s="18"/>
      <c r="N2997" s="17"/>
      <c r="O2997" s="1"/>
      <c r="P2997" s="19"/>
    </row>
    <row r="2998" spans="1:16" ht="9.75" customHeight="1">
      <c r="A2998" s="14"/>
      <c r="B2998" s="14" t="s">
        <v>41</v>
      </c>
      <c r="C2998" s="14"/>
      <c r="D2998" s="17"/>
      <c r="E2998" s="1"/>
      <c r="F2998" s="1"/>
      <c r="G2998" s="1"/>
      <c r="H2998" s="1"/>
      <c r="I2998" s="1"/>
      <c r="J2998" s="1"/>
      <c r="K2998" s="1"/>
      <c r="L2998" s="1"/>
      <c r="M2998" s="18"/>
      <c r="N2998" s="17"/>
      <c r="O2998" s="1"/>
      <c r="P2998" s="19"/>
    </row>
    <row r="2999" spans="1:16" ht="9.75" customHeight="1">
      <c r="A2999" s="14"/>
      <c r="B2999" s="14" t="s">
        <v>42</v>
      </c>
      <c r="C2999" s="14"/>
      <c r="D2999" s="17"/>
      <c r="E2999" s="1"/>
      <c r="F2999" s="1"/>
      <c r="G2999" s="1"/>
      <c r="H2999" s="1"/>
      <c r="I2999" s="1"/>
      <c r="J2999" s="1"/>
      <c r="K2999" s="1"/>
      <c r="L2999" s="1"/>
      <c r="M2999" s="18"/>
      <c r="N2999" s="17"/>
      <c r="O2999" s="1"/>
      <c r="P2999" s="19"/>
    </row>
    <row r="3000" spans="1:16" ht="9.75" customHeight="1">
      <c r="A3000" s="14"/>
      <c r="B3000" s="14" t="s">
        <v>43</v>
      </c>
      <c r="C3000" s="14"/>
      <c r="D3000" s="17"/>
      <c r="E3000" s="1"/>
      <c r="F3000" s="1"/>
      <c r="G3000" s="1"/>
      <c r="H3000" s="1"/>
      <c r="I3000" s="1"/>
      <c r="J3000" s="1"/>
      <c r="K3000" s="1"/>
      <c r="L3000" s="1"/>
      <c r="M3000" s="18"/>
      <c r="N3000" s="17"/>
      <c r="O3000" s="1"/>
      <c r="P3000" s="19"/>
    </row>
    <row r="3001" spans="1:16" ht="9.75" customHeight="1">
      <c r="A3001" s="14"/>
      <c r="B3001" s="14" t="s">
        <v>44</v>
      </c>
      <c r="C3001" s="14"/>
      <c r="D3001" s="17"/>
      <c r="E3001" s="1"/>
      <c r="F3001" s="1"/>
      <c r="G3001" s="1"/>
      <c r="H3001" s="1"/>
      <c r="I3001" s="1"/>
      <c r="J3001" s="1"/>
      <c r="K3001" s="1"/>
      <c r="L3001" s="1"/>
      <c r="M3001" s="18"/>
      <c r="N3001" s="17"/>
      <c r="O3001" s="1"/>
      <c r="P3001" s="19"/>
    </row>
    <row r="3002" spans="1:16" ht="9.75" customHeight="1">
      <c r="A3002" s="20"/>
      <c r="B3002" s="21" t="s">
        <v>45</v>
      </c>
      <c r="C3002" s="21">
        <f t="shared" ref="C3002:M3002" si="619">SUM(C2986:C3001)</f>
        <v>91</v>
      </c>
      <c r="D3002" s="22">
        <f t="shared" si="619"/>
        <v>61</v>
      </c>
      <c r="E3002" s="23">
        <f t="shared" si="619"/>
        <v>26</v>
      </c>
      <c r="F3002" s="23">
        <f t="shared" si="619"/>
        <v>10</v>
      </c>
      <c r="G3002" s="23">
        <f t="shared" si="619"/>
        <v>10</v>
      </c>
      <c r="H3002" s="23">
        <f t="shared" si="619"/>
        <v>8</v>
      </c>
      <c r="I3002" s="23">
        <f t="shared" si="619"/>
        <v>11</v>
      </c>
      <c r="J3002" s="23">
        <f t="shared" si="619"/>
        <v>13</v>
      </c>
      <c r="K3002" s="23">
        <f t="shared" si="619"/>
        <v>14</v>
      </c>
      <c r="L3002" s="23">
        <f t="shared" si="619"/>
        <v>16</v>
      </c>
      <c r="M3002" s="24">
        <f t="shared" si="619"/>
        <v>18</v>
      </c>
      <c r="N3002" s="22">
        <f>MIN(D3002:M3002)</f>
        <v>8</v>
      </c>
      <c r="O3002" s="23">
        <f>C3002-N3002</f>
        <v>83</v>
      </c>
      <c r="P3002" s="25">
        <f>O3002/C3002</f>
        <v>0.91208791208791207</v>
      </c>
    </row>
    <row r="3003" spans="1:16" ht="9.75" customHeight="1">
      <c r="A3003" s="15" t="s">
        <v>345</v>
      </c>
      <c r="B3003" s="15" t="s">
        <v>29</v>
      </c>
      <c r="C3003" s="15"/>
      <c r="D3003" s="16"/>
      <c r="E3003" s="27"/>
      <c r="F3003" s="27"/>
      <c r="G3003" s="27"/>
      <c r="H3003" s="27"/>
      <c r="I3003" s="27"/>
      <c r="J3003" s="27"/>
      <c r="K3003" s="27"/>
      <c r="L3003" s="27"/>
      <c r="M3003" s="28"/>
      <c r="N3003" s="16"/>
      <c r="O3003" s="27"/>
      <c r="P3003" s="29"/>
    </row>
    <row r="3004" spans="1:16" ht="9.75" customHeight="1">
      <c r="A3004" s="14"/>
      <c r="B3004" s="14" t="s">
        <v>31</v>
      </c>
      <c r="C3004" s="14">
        <v>85</v>
      </c>
      <c r="D3004" s="31">
        <v>59</v>
      </c>
      <c r="E3004" s="32">
        <v>22</v>
      </c>
      <c r="F3004" s="32">
        <v>16</v>
      </c>
      <c r="G3004" s="32">
        <v>16</v>
      </c>
      <c r="H3004" s="32">
        <v>13</v>
      </c>
      <c r="I3004" s="32">
        <v>12</v>
      </c>
      <c r="J3004" s="32">
        <v>14</v>
      </c>
      <c r="K3004" s="32">
        <v>14</v>
      </c>
      <c r="L3004" s="32">
        <v>16</v>
      </c>
      <c r="M3004" s="33">
        <v>16</v>
      </c>
      <c r="N3004" s="17">
        <f>MIN(D3004:M3004)</f>
        <v>12</v>
      </c>
      <c r="O3004" s="1">
        <f>C3004-N3004</f>
        <v>73</v>
      </c>
      <c r="P3004" s="19">
        <f>O3004/C3004</f>
        <v>0.85882352941176465</v>
      </c>
    </row>
    <row r="3005" spans="1:16" ht="9.75" customHeight="1">
      <c r="A3005" s="14"/>
      <c r="B3005" s="14" t="s">
        <v>34</v>
      </c>
      <c r="C3005" s="14"/>
      <c r="D3005" s="17"/>
      <c r="E3005" s="1"/>
      <c r="F3005" s="1"/>
      <c r="G3005" s="1"/>
      <c r="H3005" s="1"/>
      <c r="I3005" s="1"/>
      <c r="J3005" s="1"/>
      <c r="K3005" s="1"/>
      <c r="L3005" s="1"/>
      <c r="M3005" s="18"/>
      <c r="N3005" s="17"/>
      <c r="O3005" s="1"/>
      <c r="P3005" s="19"/>
    </row>
    <row r="3006" spans="1:16" ht="9.75" customHeight="1">
      <c r="A3006" s="14"/>
      <c r="B3006" s="14" t="s">
        <v>58</v>
      </c>
      <c r="C3006" s="14"/>
      <c r="D3006" s="17"/>
      <c r="E3006" s="1"/>
      <c r="F3006" s="1"/>
      <c r="G3006" s="1"/>
      <c r="H3006" s="1"/>
      <c r="I3006" s="1"/>
      <c r="J3006" s="1"/>
      <c r="K3006" s="1"/>
      <c r="L3006" s="1"/>
      <c r="M3006" s="18"/>
      <c r="N3006" s="17"/>
      <c r="O3006" s="1"/>
      <c r="P3006" s="19"/>
    </row>
    <row r="3007" spans="1:16" ht="9.75" customHeight="1">
      <c r="A3007" s="14"/>
      <c r="B3007" s="14" t="s">
        <v>58</v>
      </c>
      <c r="C3007" s="14"/>
      <c r="D3007" s="17"/>
      <c r="E3007" s="1"/>
      <c r="F3007" s="1"/>
      <c r="G3007" s="1"/>
      <c r="H3007" s="1"/>
      <c r="I3007" s="1"/>
      <c r="J3007" s="1"/>
      <c r="K3007" s="1"/>
      <c r="L3007" s="1"/>
      <c r="M3007" s="18"/>
      <c r="N3007" s="17"/>
      <c r="O3007" s="1"/>
      <c r="P3007" s="19"/>
    </row>
    <row r="3008" spans="1:16" ht="9.75" customHeight="1">
      <c r="A3008" s="14"/>
      <c r="B3008" s="14" t="s">
        <v>39</v>
      </c>
      <c r="C3008" s="14"/>
      <c r="D3008" s="17"/>
      <c r="E3008" s="1"/>
      <c r="F3008" s="1"/>
      <c r="G3008" s="1"/>
      <c r="H3008" s="1"/>
      <c r="I3008" s="1"/>
      <c r="J3008" s="1"/>
      <c r="K3008" s="1"/>
      <c r="L3008" s="1"/>
      <c r="M3008" s="18"/>
      <c r="N3008" s="17"/>
      <c r="O3008" s="1"/>
      <c r="P3008" s="19"/>
    </row>
    <row r="3009" spans="1:16" ht="9.75" customHeight="1">
      <c r="A3009" s="14"/>
      <c r="B3009" s="14" t="s">
        <v>61</v>
      </c>
      <c r="C3009" s="14"/>
      <c r="D3009" s="17"/>
      <c r="E3009" s="1"/>
      <c r="F3009" s="1"/>
      <c r="G3009" s="1"/>
      <c r="H3009" s="1"/>
      <c r="I3009" s="1"/>
      <c r="J3009" s="1"/>
      <c r="K3009" s="1"/>
      <c r="L3009" s="1"/>
      <c r="M3009" s="18"/>
      <c r="N3009" s="17"/>
      <c r="O3009" s="1"/>
      <c r="P3009" s="19"/>
    </row>
    <row r="3010" spans="1:16" ht="9.75" customHeight="1">
      <c r="A3010" s="14"/>
      <c r="B3010" s="14" t="s">
        <v>61</v>
      </c>
      <c r="C3010" s="14"/>
      <c r="D3010" s="17"/>
      <c r="E3010" s="1"/>
      <c r="F3010" s="1"/>
      <c r="G3010" s="1"/>
      <c r="H3010" s="1"/>
      <c r="I3010" s="1"/>
      <c r="J3010" s="1"/>
      <c r="K3010" s="1"/>
      <c r="L3010" s="1"/>
      <c r="M3010" s="18"/>
      <c r="N3010" s="17"/>
      <c r="O3010" s="1"/>
      <c r="P3010" s="19"/>
    </row>
    <row r="3011" spans="1:16" ht="9.75" customHeight="1">
      <c r="A3011" s="14"/>
      <c r="B3011" s="14" t="s">
        <v>61</v>
      </c>
      <c r="C3011" s="14"/>
      <c r="D3011" s="17"/>
      <c r="E3011" s="1"/>
      <c r="F3011" s="1"/>
      <c r="G3011" s="1"/>
      <c r="H3011" s="1"/>
      <c r="I3011" s="1"/>
      <c r="J3011" s="1"/>
      <c r="K3011" s="1"/>
      <c r="L3011" s="1"/>
      <c r="M3011" s="18"/>
      <c r="N3011" s="17"/>
      <c r="O3011" s="1"/>
      <c r="P3011" s="19"/>
    </row>
    <row r="3012" spans="1:16" ht="9.75" customHeight="1">
      <c r="A3012" s="14"/>
      <c r="B3012" s="14" t="s">
        <v>61</v>
      </c>
      <c r="C3012" s="14"/>
      <c r="D3012" s="17"/>
      <c r="E3012" s="1"/>
      <c r="F3012" s="1"/>
      <c r="G3012" s="1"/>
      <c r="H3012" s="1"/>
      <c r="I3012" s="1"/>
      <c r="J3012" s="1"/>
      <c r="K3012" s="1"/>
      <c r="L3012" s="1"/>
      <c r="M3012" s="18"/>
      <c r="N3012" s="17"/>
      <c r="O3012" s="1"/>
      <c r="P3012" s="19"/>
    </row>
    <row r="3013" spans="1:16" ht="9.75" customHeight="1">
      <c r="A3013" s="14"/>
      <c r="B3013" s="14" t="s">
        <v>61</v>
      </c>
      <c r="C3013" s="14"/>
      <c r="D3013" s="17"/>
      <c r="E3013" s="1"/>
      <c r="F3013" s="1"/>
      <c r="G3013" s="1"/>
      <c r="H3013" s="1"/>
      <c r="I3013" s="1"/>
      <c r="J3013" s="1"/>
      <c r="K3013" s="1"/>
      <c r="L3013" s="1"/>
      <c r="M3013" s="18"/>
      <c r="N3013" s="17"/>
      <c r="O3013" s="1"/>
      <c r="P3013" s="19"/>
    </row>
    <row r="3014" spans="1:16" ht="9.75" customHeight="1">
      <c r="A3014" s="14"/>
      <c r="B3014" s="14" t="s">
        <v>61</v>
      </c>
      <c r="C3014" s="14"/>
      <c r="D3014" s="17"/>
      <c r="E3014" s="1"/>
      <c r="F3014" s="1"/>
      <c r="G3014" s="1"/>
      <c r="H3014" s="1"/>
      <c r="I3014" s="1"/>
      <c r="J3014" s="1"/>
      <c r="K3014" s="1"/>
      <c r="L3014" s="1"/>
      <c r="M3014" s="18"/>
      <c r="N3014" s="17"/>
      <c r="O3014" s="1"/>
      <c r="P3014" s="19"/>
    </row>
    <row r="3015" spans="1:16" ht="9.75" customHeight="1">
      <c r="A3015" s="14"/>
      <c r="B3015" s="14" t="s">
        <v>41</v>
      </c>
      <c r="C3015" s="14"/>
      <c r="D3015" s="17"/>
      <c r="E3015" s="1"/>
      <c r="F3015" s="1"/>
      <c r="G3015" s="1"/>
      <c r="H3015" s="1"/>
      <c r="I3015" s="1"/>
      <c r="J3015" s="1"/>
      <c r="K3015" s="1"/>
      <c r="L3015" s="1"/>
      <c r="M3015" s="18"/>
      <c r="N3015" s="17"/>
      <c r="O3015" s="1"/>
      <c r="P3015" s="19"/>
    </row>
    <row r="3016" spans="1:16" ht="9.75" customHeight="1">
      <c r="A3016" s="14"/>
      <c r="B3016" s="14" t="s">
        <v>42</v>
      </c>
      <c r="C3016" s="14"/>
      <c r="D3016" s="17"/>
      <c r="E3016" s="1"/>
      <c r="F3016" s="1"/>
      <c r="G3016" s="1"/>
      <c r="H3016" s="1"/>
      <c r="I3016" s="1"/>
      <c r="J3016" s="1"/>
      <c r="K3016" s="1"/>
      <c r="L3016" s="1"/>
      <c r="M3016" s="18"/>
      <c r="N3016" s="17"/>
      <c r="O3016" s="1"/>
      <c r="P3016" s="19"/>
    </row>
    <row r="3017" spans="1:16" ht="9.75" customHeight="1">
      <c r="A3017" s="14"/>
      <c r="B3017" s="14" t="s">
        <v>43</v>
      </c>
      <c r="C3017" s="14"/>
      <c r="D3017" s="17"/>
      <c r="E3017" s="1"/>
      <c r="F3017" s="1"/>
      <c r="G3017" s="1"/>
      <c r="H3017" s="1"/>
      <c r="I3017" s="1"/>
      <c r="J3017" s="1"/>
      <c r="K3017" s="1"/>
      <c r="L3017" s="1"/>
      <c r="M3017" s="18"/>
      <c r="N3017" s="17"/>
      <c r="O3017" s="1"/>
      <c r="P3017" s="19"/>
    </row>
    <row r="3018" spans="1:16" ht="9.75" customHeight="1">
      <c r="A3018" s="14"/>
      <c r="B3018" s="14" t="s">
        <v>44</v>
      </c>
      <c r="C3018" s="14"/>
      <c r="D3018" s="17"/>
      <c r="E3018" s="1"/>
      <c r="F3018" s="1"/>
      <c r="G3018" s="1"/>
      <c r="H3018" s="1"/>
      <c r="I3018" s="1"/>
      <c r="J3018" s="1"/>
      <c r="K3018" s="1"/>
      <c r="L3018" s="1"/>
      <c r="M3018" s="18"/>
      <c r="N3018" s="17"/>
      <c r="O3018" s="1"/>
      <c r="P3018" s="19"/>
    </row>
    <row r="3019" spans="1:16" ht="9.75" customHeight="1">
      <c r="A3019" s="20"/>
      <c r="B3019" s="21" t="s">
        <v>45</v>
      </c>
      <c r="C3019" s="21">
        <f t="shared" ref="C3019:M3019" si="620">SUM(C3003:C3018)</f>
        <v>85</v>
      </c>
      <c r="D3019" s="22">
        <f t="shared" si="620"/>
        <v>59</v>
      </c>
      <c r="E3019" s="23">
        <f t="shared" si="620"/>
        <v>22</v>
      </c>
      <c r="F3019" s="23">
        <f t="shared" si="620"/>
        <v>16</v>
      </c>
      <c r="G3019" s="23">
        <f t="shared" si="620"/>
        <v>16</v>
      </c>
      <c r="H3019" s="23">
        <f t="shared" si="620"/>
        <v>13</v>
      </c>
      <c r="I3019" s="23">
        <f t="shared" si="620"/>
        <v>12</v>
      </c>
      <c r="J3019" s="23">
        <f t="shared" si="620"/>
        <v>14</v>
      </c>
      <c r="K3019" s="23">
        <f t="shared" si="620"/>
        <v>14</v>
      </c>
      <c r="L3019" s="23">
        <f t="shared" si="620"/>
        <v>16</v>
      </c>
      <c r="M3019" s="24">
        <f t="shared" si="620"/>
        <v>16</v>
      </c>
      <c r="N3019" s="22">
        <f>MIN(D3019:M3019)</f>
        <v>12</v>
      </c>
      <c r="O3019" s="23">
        <f>C3019-N3019</f>
        <v>73</v>
      </c>
      <c r="P3019" s="25">
        <f>O3019/C3019</f>
        <v>0.85882352941176465</v>
      </c>
    </row>
    <row r="3020" spans="1:16" ht="9.75" customHeight="1">
      <c r="A3020" s="15" t="s">
        <v>346</v>
      </c>
      <c r="B3020" s="15" t="s">
        <v>29</v>
      </c>
      <c r="C3020" s="15"/>
      <c r="D3020" s="16"/>
      <c r="E3020" s="27"/>
      <c r="F3020" s="27"/>
      <c r="G3020" s="27"/>
      <c r="H3020" s="27"/>
      <c r="I3020" s="27"/>
      <c r="J3020" s="27"/>
      <c r="K3020" s="27"/>
      <c r="L3020" s="27"/>
      <c r="M3020" s="28"/>
      <c r="N3020" s="16"/>
      <c r="O3020" s="27"/>
      <c r="P3020" s="29"/>
    </row>
    <row r="3021" spans="1:16" ht="9.75" customHeight="1">
      <c r="A3021" s="14"/>
      <c r="B3021" s="14" t="s">
        <v>31</v>
      </c>
      <c r="C3021" s="14">
        <v>91</v>
      </c>
      <c r="D3021" s="31">
        <v>61</v>
      </c>
      <c r="E3021" s="32">
        <v>29</v>
      </c>
      <c r="F3021" s="32">
        <v>11</v>
      </c>
      <c r="G3021" s="32">
        <v>10</v>
      </c>
      <c r="H3021" s="32">
        <v>9</v>
      </c>
      <c r="I3021" s="32">
        <v>11</v>
      </c>
      <c r="J3021" s="32">
        <v>14</v>
      </c>
      <c r="K3021" s="32">
        <v>15</v>
      </c>
      <c r="L3021" s="32">
        <v>15</v>
      </c>
      <c r="M3021" s="33">
        <v>18</v>
      </c>
      <c r="N3021" s="17">
        <f>MIN(D3021:M3021)</f>
        <v>9</v>
      </c>
      <c r="O3021" s="1">
        <f>C3021-N3021</f>
        <v>82</v>
      </c>
      <c r="P3021" s="19">
        <f>O3021/C3021</f>
        <v>0.90109890109890112</v>
      </c>
    </row>
    <row r="3022" spans="1:16" ht="9.75" customHeight="1">
      <c r="A3022" s="14"/>
      <c r="B3022" s="14" t="s">
        <v>34</v>
      </c>
      <c r="C3022" s="14"/>
      <c r="D3022" s="17"/>
      <c r="E3022" s="1"/>
      <c r="F3022" s="1"/>
      <c r="G3022" s="1"/>
      <c r="H3022" s="1"/>
      <c r="I3022" s="1"/>
      <c r="J3022" s="1"/>
      <c r="K3022" s="1"/>
      <c r="L3022" s="1"/>
      <c r="M3022" s="18"/>
      <c r="N3022" s="17"/>
      <c r="O3022" s="1"/>
      <c r="P3022" s="19"/>
    </row>
    <row r="3023" spans="1:16" ht="9.75" customHeight="1">
      <c r="A3023" s="14"/>
      <c r="B3023" s="14" t="s">
        <v>58</v>
      </c>
      <c r="C3023" s="14"/>
      <c r="D3023" s="17"/>
      <c r="E3023" s="1"/>
      <c r="F3023" s="1"/>
      <c r="G3023" s="1"/>
      <c r="H3023" s="1"/>
      <c r="I3023" s="1"/>
      <c r="J3023" s="1"/>
      <c r="K3023" s="1"/>
      <c r="L3023" s="1"/>
      <c r="M3023" s="18"/>
      <c r="N3023" s="17"/>
      <c r="O3023" s="1"/>
      <c r="P3023" s="19"/>
    </row>
    <row r="3024" spans="1:16" ht="9.75" customHeight="1">
      <c r="A3024" s="14"/>
      <c r="B3024" s="14" t="s">
        <v>58</v>
      </c>
      <c r="C3024" s="14"/>
      <c r="D3024" s="17"/>
      <c r="E3024" s="1"/>
      <c r="F3024" s="1"/>
      <c r="G3024" s="1"/>
      <c r="H3024" s="1"/>
      <c r="I3024" s="1"/>
      <c r="J3024" s="1"/>
      <c r="K3024" s="1"/>
      <c r="L3024" s="1"/>
      <c r="M3024" s="18"/>
      <c r="N3024" s="17"/>
      <c r="O3024" s="1"/>
      <c r="P3024" s="19"/>
    </row>
    <row r="3025" spans="1:16" ht="9.75" customHeight="1">
      <c r="A3025" s="14"/>
      <c r="B3025" s="14" t="s">
        <v>39</v>
      </c>
      <c r="C3025" s="14"/>
      <c r="D3025" s="17"/>
      <c r="E3025" s="1"/>
      <c r="F3025" s="1"/>
      <c r="G3025" s="1"/>
      <c r="H3025" s="1"/>
      <c r="I3025" s="1"/>
      <c r="J3025" s="1"/>
      <c r="K3025" s="1"/>
      <c r="L3025" s="1"/>
      <c r="M3025" s="18"/>
      <c r="N3025" s="17"/>
      <c r="O3025" s="1"/>
      <c r="P3025" s="19"/>
    </row>
    <row r="3026" spans="1:16" ht="9.75" customHeight="1">
      <c r="A3026" s="14"/>
      <c r="B3026" s="14" t="s">
        <v>61</v>
      </c>
      <c r="C3026" s="14"/>
      <c r="D3026" s="17"/>
      <c r="E3026" s="1"/>
      <c r="F3026" s="1"/>
      <c r="G3026" s="1"/>
      <c r="H3026" s="1"/>
      <c r="I3026" s="1"/>
      <c r="J3026" s="1"/>
      <c r="K3026" s="1"/>
      <c r="L3026" s="1"/>
      <c r="M3026" s="18"/>
      <c r="N3026" s="17"/>
      <c r="O3026" s="1"/>
      <c r="P3026" s="19"/>
    </row>
    <row r="3027" spans="1:16" ht="9.75" customHeight="1">
      <c r="A3027" s="14"/>
      <c r="B3027" s="14" t="s">
        <v>61</v>
      </c>
      <c r="C3027" s="14"/>
      <c r="D3027" s="17"/>
      <c r="E3027" s="1"/>
      <c r="F3027" s="1"/>
      <c r="G3027" s="1"/>
      <c r="H3027" s="1"/>
      <c r="I3027" s="1"/>
      <c r="J3027" s="1"/>
      <c r="K3027" s="1"/>
      <c r="L3027" s="1"/>
      <c r="M3027" s="18"/>
      <c r="N3027" s="17"/>
      <c r="O3027" s="1"/>
      <c r="P3027" s="19"/>
    </row>
    <row r="3028" spans="1:16" ht="9.75" customHeight="1">
      <c r="A3028" s="14"/>
      <c r="B3028" s="14" t="s">
        <v>61</v>
      </c>
      <c r="C3028" s="14"/>
      <c r="D3028" s="17"/>
      <c r="E3028" s="1"/>
      <c r="F3028" s="1"/>
      <c r="G3028" s="1"/>
      <c r="H3028" s="1"/>
      <c r="I3028" s="1"/>
      <c r="J3028" s="1"/>
      <c r="K3028" s="1"/>
      <c r="L3028" s="1"/>
      <c r="M3028" s="18"/>
      <c r="N3028" s="17"/>
      <c r="O3028" s="1"/>
      <c r="P3028" s="19"/>
    </row>
    <row r="3029" spans="1:16" ht="9.75" customHeight="1">
      <c r="A3029" s="14"/>
      <c r="B3029" s="14" t="s">
        <v>61</v>
      </c>
      <c r="C3029" s="14"/>
      <c r="D3029" s="17"/>
      <c r="E3029" s="1"/>
      <c r="F3029" s="1"/>
      <c r="G3029" s="1"/>
      <c r="H3029" s="1"/>
      <c r="I3029" s="1"/>
      <c r="J3029" s="1"/>
      <c r="K3029" s="1"/>
      <c r="L3029" s="1"/>
      <c r="M3029" s="18"/>
      <c r="N3029" s="17"/>
      <c r="O3029" s="1"/>
      <c r="P3029" s="19"/>
    </row>
    <row r="3030" spans="1:16" ht="9.75" customHeight="1">
      <c r="A3030" s="14"/>
      <c r="B3030" s="14" t="s">
        <v>61</v>
      </c>
      <c r="C3030" s="14"/>
      <c r="D3030" s="17"/>
      <c r="E3030" s="1"/>
      <c r="F3030" s="1"/>
      <c r="G3030" s="1"/>
      <c r="H3030" s="1"/>
      <c r="I3030" s="1"/>
      <c r="J3030" s="1"/>
      <c r="K3030" s="1"/>
      <c r="L3030" s="1"/>
      <c r="M3030" s="18"/>
      <c r="N3030" s="17"/>
      <c r="O3030" s="1"/>
      <c r="P3030" s="19"/>
    </row>
    <row r="3031" spans="1:16" ht="9.75" customHeight="1">
      <c r="A3031" s="14"/>
      <c r="B3031" s="14" t="s">
        <v>61</v>
      </c>
      <c r="C3031" s="14"/>
      <c r="D3031" s="17"/>
      <c r="E3031" s="1"/>
      <c r="F3031" s="1"/>
      <c r="G3031" s="1"/>
      <c r="H3031" s="1"/>
      <c r="I3031" s="1"/>
      <c r="J3031" s="1"/>
      <c r="K3031" s="1"/>
      <c r="L3031" s="1"/>
      <c r="M3031" s="18"/>
      <c r="N3031" s="17"/>
      <c r="O3031" s="1"/>
      <c r="P3031" s="19"/>
    </row>
    <row r="3032" spans="1:16" ht="9.75" customHeight="1">
      <c r="A3032" s="14"/>
      <c r="B3032" s="14" t="s">
        <v>41</v>
      </c>
      <c r="C3032" s="14"/>
      <c r="D3032" s="17"/>
      <c r="E3032" s="1"/>
      <c r="F3032" s="1"/>
      <c r="G3032" s="1"/>
      <c r="H3032" s="1"/>
      <c r="I3032" s="1"/>
      <c r="J3032" s="1"/>
      <c r="K3032" s="1"/>
      <c r="L3032" s="1"/>
      <c r="M3032" s="18"/>
      <c r="N3032" s="17"/>
      <c r="O3032" s="1"/>
      <c r="P3032" s="19"/>
    </row>
    <row r="3033" spans="1:16" ht="9.75" customHeight="1">
      <c r="A3033" s="14"/>
      <c r="B3033" s="14" t="s">
        <v>42</v>
      </c>
      <c r="C3033" s="14"/>
      <c r="D3033" s="17"/>
      <c r="E3033" s="1"/>
      <c r="F3033" s="1"/>
      <c r="G3033" s="1"/>
      <c r="H3033" s="1"/>
      <c r="I3033" s="1"/>
      <c r="J3033" s="1"/>
      <c r="K3033" s="1"/>
      <c r="L3033" s="1"/>
      <c r="M3033" s="18"/>
      <c r="N3033" s="17"/>
      <c r="O3033" s="1"/>
      <c r="P3033" s="19"/>
    </row>
    <row r="3034" spans="1:16" ht="9.75" customHeight="1">
      <c r="A3034" s="14"/>
      <c r="B3034" s="14" t="s">
        <v>43</v>
      </c>
      <c r="C3034" s="14"/>
      <c r="D3034" s="17"/>
      <c r="E3034" s="1"/>
      <c r="F3034" s="1"/>
      <c r="G3034" s="1"/>
      <c r="H3034" s="1"/>
      <c r="I3034" s="1"/>
      <c r="J3034" s="1"/>
      <c r="K3034" s="1"/>
      <c r="L3034" s="1"/>
      <c r="M3034" s="18"/>
      <c r="N3034" s="17"/>
      <c r="O3034" s="1"/>
      <c r="P3034" s="19"/>
    </row>
    <row r="3035" spans="1:16" ht="9.75" customHeight="1">
      <c r="A3035" s="14"/>
      <c r="B3035" s="14" t="s">
        <v>44</v>
      </c>
      <c r="C3035" s="14"/>
      <c r="D3035" s="17"/>
      <c r="E3035" s="1"/>
      <c r="F3035" s="1"/>
      <c r="G3035" s="1"/>
      <c r="H3035" s="1"/>
      <c r="I3035" s="1"/>
      <c r="J3035" s="1"/>
      <c r="K3035" s="1"/>
      <c r="L3035" s="1"/>
      <c r="M3035" s="18"/>
      <c r="N3035" s="17"/>
      <c r="O3035" s="1"/>
      <c r="P3035" s="19"/>
    </row>
    <row r="3036" spans="1:16" ht="9.75" customHeight="1">
      <c r="A3036" s="20"/>
      <c r="B3036" s="21" t="s">
        <v>45</v>
      </c>
      <c r="C3036" s="21">
        <f t="shared" ref="C3036:M3036" si="621">SUM(C3020:C3035)</f>
        <v>91</v>
      </c>
      <c r="D3036" s="22">
        <f t="shared" si="621"/>
        <v>61</v>
      </c>
      <c r="E3036" s="23">
        <f t="shared" si="621"/>
        <v>29</v>
      </c>
      <c r="F3036" s="23">
        <f t="shared" si="621"/>
        <v>11</v>
      </c>
      <c r="G3036" s="23">
        <f t="shared" si="621"/>
        <v>10</v>
      </c>
      <c r="H3036" s="23">
        <f t="shared" si="621"/>
        <v>9</v>
      </c>
      <c r="I3036" s="23">
        <f t="shared" si="621"/>
        <v>11</v>
      </c>
      <c r="J3036" s="23">
        <f t="shared" si="621"/>
        <v>14</v>
      </c>
      <c r="K3036" s="23">
        <f t="shared" si="621"/>
        <v>15</v>
      </c>
      <c r="L3036" s="23">
        <f t="shared" si="621"/>
        <v>15</v>
      </c>
      <c r="M3036" s="24">
        <f t="shared" si="621"/>
        <v>18</v>
      </c>
      <c r="N3036" s="22">
        <f>MIN(D3036:M3036)</f>
        <v>9</v>
      </c>
      <c r="O3036" s="23">
        <f>C3036-N3036</f>
        <v>82</v>
      </c>
      <c r="P3036" s="25">
        <f>O3036/C3036</f>
        <v>0.90109890109890112</v>
      </c>
    </row>
    <row r="3037" spans="1:16" ht="9.75" customHeight="1">
      <c r="A3037" s="15" t="s">
        <v>347</v>
      </c>
      <c r="B3037" s="15" t="s">
        <v>29</v>
      </c>
      <c r="C3037" s="15"/>
      <c r="D3037" s="16"/>
      <c r="E3037" s="27"/>
      <c r="F3037" s="27"/>
      <c r="G3037" s="27"/>
      <c r="H3037" s="27"/>
      <c r="I3037" s="27"/>
      <c r="J3037" s="27"/>
      <c r="K3037" s="27"/>
      <c r="L3037" s="27"/>
      <c r="M3037" s="28"/>
      <c r="N3037" s="16"/>
      <c r="O3037" s="27"/>
      <c r="P3037" s="29"/>
    </row>
    <row r="3038" spans="1:16" ht="9.75" customHeight="1">
      <c r="A3038" s="14"/>
      <c r="B3038" s="14" t="s">
        <v>31</v>
      </c>
      <c r="C3038" s="14">
        <v>28</v>
      </c>
      <c r="D3038" s="31">
        <v>9</v>
      </c>
      <c r="E3038" s="32">
        <v>0</v>
      </c>
      <c r="F3038" s="32">
        <v>0</v>
      </c>
      <c r="G3038" s="32">
        <v>0</v>
      </c>
      <c r="H3038" s="32">
        <v>0</v>
      </c>
      <c r="I3038" s="32">
        <v>0</v>
      </c>
      <c r="J3038" s="32">
        <v>6</v>
      </c>
      <c r="K3038" s="32">
        <v>6</v>
      </c>
      <c r="L3038" s="32">
        <v>10</v>
      </c>
      <c r="M3038" s="33">
        <v>11</v>
      </c>
      <c r="N3038" s="17">
        <f>MIN(D3038:M3038)</f>
        <v>0</v>
      </c>
      <c r="O3038" s="1">
        <f>C3038-N3038</f>
        <v>28</v>
      </c>
      <c r="P3038" s="19">
        <f>O3038/C3038</f>
        <v>1</v>
      </c>
    </row>
    <row r="3039" spans="1:16" ht="9.75" customHeight="1">
      <c r="A3039" s="14"/>
      <c r="B3039" s="14" t="s">
        <v>34</v>
      </c>
      <c r="C3039" s="14"/>
      <c r="D3039" s="17"/>
      <c r="E3039" s="1"/>
      <c r="F3039" s="1"/>
      <c r="G3039" s="1"/>
      <c r="H3039" s="1"/>
      <c r="I3039" s="1"/>
      <c r="J3039" s="1"/>
      <c r="K3039" s="1"/>
      <c r="L3039" s="1"/>
      <c r="M3039" s="18"/>
      <c r="N3039" s="17"/>
      <c r="O3039" s="1"/>
      <c r="P3039" s="19"/>
    </row>
    <row r="3040" spans="1:16" ht="9.75" customHeight="1">
      <c r="A3040" s="14"/>
      <c r="B3040" s="14" t="s">
        <v>58</v>
      </c>
      <c r="C3040" s="14"/>
      <c r="D3040" s="17"/>
      <c r="E3040" s="1"/>
      <c r="F3040" s="1"/>
      <c r="G3040" s="1"/>
      <c r="H3040" s="1"/>
      <c r="I3040" s="1"/>
      <c r="J3040" s="1"/>
      <c r="K3040" s="1"/>
      <c r="L3040" s="1"/>
      <c r="M3040" s="18"/>
      <c r="N3040" s="17"/>
      <c r="O3040" s="1"/>
      <c r="P3040" s="19"/>
    </row>
    <row r="3041" spans="1:16" ht="9.75" customHeight="1">
      <c r="A3041" s="14"/>
      <c r="B3041" s="14" t="s">
        <v>58</v>
      </c>
      <c r="C3041" s="14"/>
      <c r="D3041" s="17"/>
      <c r="E3041" s="1"/>
      <c r="F3041" s="1"/>
      <c r="G3041" s="1"/>
      <c r="H3041" s="1"/>
      <c r="I3041" s="1"/>
      <c r="J3041" s="1"/>
      <c r="K3041" s="1"/>
      <c r="L3041" s="1"/>
      <c r="M3041" s="18"/>
      <c r="N3041" s="17"/>
      <c r="O3041" s="1"/>
      <c r="P3041" s="19"/>
    </row>
    <row r="3042" spans="1:16" ht="9.75" customHeight="1">
      <c r="A3042" s="14"/>
      <c r="B3042" s="14" t="s">
        <v>39</v>
      </c>
      <c r="C3042" s="14"/>
      <c r="D3042" s="17"/>
      <c r="E3042" s="1"/>
      <c r="F3042" s="1"/>
      <c r="G3042" s="1"/>
      <c r="H3042" s="1"/>
      <c r="I3042" s="1"/>
      <c r="J3042" s="1"/>
      <c r="K3042" s="1"/>
      <c r="L3042" s="1"/>
      <c r="M3042" s="18"/>
      <c r="N3042" s="17"/>
      <c r="O3042" s="1"/>
      <c r="P3042" s="19"/>
    </row>
    <row r="3043" spans="1:16" ht="9.75" customHeight="1">
      <c r="A3043" s="14"/>
      <c r="B3043" s="30" t="s">
        <v>61</v>
      </c>
      <c r="C3043" s="14"/>
      <c r="D3043" s="17"/>
      <c r="E3043" s="1"/>
      <c r="F3043" s="1"/>
      <c r="G3043" s="1"/>
      <c r="H3043" s="1"/>
      <c r="I3043" s="1"/>
      <c r="J3043" s="1"/>
      <c r="K3043" s="1"/>
      <c r="L3043" s="1"/>
      <c r="M3043" s="18"/>
      <c r="N3043" s="17"/>
      <c r="O3043" s="1"/>
      <c r="P3043" s="19"/>
    </row>
    <row r="3044" spans="1:16" ht="9.75" customHeight="1">
      <c r="A3044" s="14"/>
      <c r="B3044" s="14" t="s">
        <v>61</v>
      </c>
      <c r="C3044" s="14"/>
      <c r="D3044" s="17"/>
      <c r="E3044" s="1"/>
      <c r="F3044" s="1"/>
      <c r="G3044" s="1"/>
      <c r="H3044" s="1"/>
      <c r="I3044" s="1"/>
      <c r="J3044" s="1"/>
      <c r="K3044" s="1"/>
      <c r="L3044" s="1"/>
      <c r="M3044" s="18"/>
      <c r="N3044" s="17"/>
      <c r="O3044" s="1"/>
      <c r="P3044" s="19"/>
    </row>
    <row r="3045" spans="1:16" ht="9.75" customHeight="1">
      <c r="A3045" s="14"/>
      <c r="B3045" s="14" t="s">
        <v>61</v>
      </c>
      <c r="C3045" s="14"/>
      <c r="D3045" s="17"/>
      <c r="E3045" s="1"/>
      <c r="F3045" s="1"/>
      <c r="G3045" s="1"/>
      <c r="H3045" s="1"/>
      <c r="I3045" s="1"/>
      <c r="J3045" s="1"/>
      <c r="K3045" s="1"/>
      <c r="L3045" s="1"/>
      <c r="M3045" s="18"/>
      <c r="N3045" s="17"/>
      <c r="O3045" s="1"/>
      <c r="P3045" s="19"/>
    </row>
    <row r="3046" spans="1:16" ht="9.75" customHeight="1">
      <c r="A3046" s="14"/>
      <c r="B3046" s="14" t="s">
        <v>61</v>
      </c>
      <c r="C3046" s="14"/>
      <c r="D3046" s="17"/>
      <c r="E3046" s="1"/>
      <c r="F3046" s="1"/>
      <c r="G3046" s="1"/>
      <c r="H3046" s="1"/>
      <c r="I3046" s="1"/>
      <c r="J3046" s="1"/>
      <c r="K3046" s="1"/>
      <c r="L3046" s="1"/>
      <c r="M3046" s="18"/>
      <c r="N3046" s="17"/>
      <c r="O3046" s="1"/>
      <c r="P3046" s="19"/>
    </row>
    <row r="3047" spans="1:16" ht="9.75" customHeight="1">
      <c r="A3047" s="14"/>
      <c r="B3047" s="14" t="s">
        <v>61</v>
      </c>
      <c r="C3047" s="14"/>
      <c r="D3047" s="17"/>
      <c r="E3047" s="1"/>
      <c r="F3047" s="1"/>
      <c r="G3047" s="1"/>
      <c r="H3047" s="1"/>
      <c r="I3047" s="1"/>
      <c r="J3047" s="1"/>
      <c r="K3047" s="1"/>
      <c r="L3047" s="1"/>
      <c r="M3047" s="18"/>
      <c r="N3047" s="17"/>
      <c r="O3047" s="1"/>
      <c r="P3047" s="19"/>
    </row>
    <row r="3048" spans="1:16" ht="9.75" customHeight="1">
      <c r="A3048" s="14"/>
      <c r="B3048" s="14" t="s">
        <v>61</v>
      </c>
      <c r="C3048" s="14"/>
      <c r="D3048" s="17"/>
      <c r="E3048" s="1"/>
      <c r="F3048" s="1"/>
      <c r="G3048" s="1"/>
      <c r="H3048" s="1"/>
      <c r="I3048" s="1"/>
      <c r="J3048" s="1"/>
      <c r="K3048" s="1"/>
      <c r="L3048" s="1"/>
      <c r="M3048" s="18"/>
      <c r="N3048" s="17"/>
      <c r="O3048" s="1"/>
      <c r="P3048" s="19"/>
    </row>
    <row r="3049" spans="1:16" ht="9.75" customHeight="1">
      <c r="A3049" s="14"/>
      <c r="B3049" s="14" t="s">
        <v>41</v>
      </c>
      <c r="C3049" s="14"/>
      <c r="D3049" s="17"/>
      <c r="E3049" s="1"/>
      <c r="F3049" s="1"/>
      <c r="G3049" s="1"/>
      <c r="H3049" s="1"/>
      <c r="I3049" s="1"/>
      <c r="J3049" s="1"/>
      <c r="K3049" s="1"/>
      <c r="L3049" s="1"/>
      <c r="M3049" s="18"/>
      <c r="N3049" s="17"/>
      <c r="O3049" s="1"/>
      <c r="P3049" s="19"/>
    </row>
    <row r="3050" spans="1:16" ht="9.75" customHeight="1">
      <c r="A3050" s="14"/>
      <c r="B3050" s="14" t="s">
        <v>42</v>
      </c>
      <c r="C3050" s="14"/>
      <c r="D3050" s="17"/>
      <c r="E3050" s="1"/>
      <c r="F3050" s="1"/>
      <c r="G3050" s="1"/>
      <c r="H3050" s="1"/>
      <c r="I3050" s="1"/>
      <c r="J3050" s="1"/>
      <c r="K3050" s="1"/>
      <c r="L3050" s="1"/>
      <c r="M3050" s="18"/>
      <c r="N3050" s="17"/>
      <c r="O3050" s="1"/>
      <c r="P3050" s="19"/>
    </row>
    <row r="3051" spans="1:16" ht="9.75" customHeight="1">
      <c r="A3051" s="14"/>
      <c r="B3051" s="14" t="s">
        <v>43</v>
      </c>
      <c r="C3051" s="14"/>
      <c r="D3051" s="17"/>
      <c r="E3051" s="1"/>
      <c r="F3051" s="1"/>
      <c r="G3051" s="1"/>
      <c r="H3051" s="1"/>
      <c r="I3051" s="1"/>
      <c r="J3051" s="1"/>
      <c r="K3051" s="1"/>
      <c r="L3051" s="1"/>
      <c r="M3051" s="18"/>
      <c r="N3051" s="17"/>
      <c r="O3051" s="1"/>
      <c r="P3051" s="19"/>
    </row>
    <row r="3052" spans="1:16" ht="9.75" customHeight="1">
      <c r="A3052" s="14"/>
      <c r="B3052" s="14" t="s">
        <v>44</v>
      </c>
      <c r="C3052" s="14"/>
      <c r="D3052" s="17"/>
      <c r="E3052" s="1"/>
      <c r="F3052" s="1"/>
      <c r="G3052" s="1"/>
      <c r="H3052" s="1"/>
      <c r="I3052" s="1"/>
      <c r="J3052" s="1"/>
      <c r="K3052" s="1"/>
      <c r="L3052" s="1"/>
      <c r="M3052" s="18"/>
      <c r="N3052" s="17"/>
      <c r="O3052" s="1"/>
      <c r="P3052" s="19"/>
    </row>
    <row r="3053" spans="1:16" ht="9.75" customHeight="1">
      <c r="A3053" s="20"/>
      <c r="B3053" s="21" t="s">
        <v>45</v>
      </c>
      <c r="C3053" s="21">
        <f t="shared" ref="C3053:M3053" si="622">SUM(C3037:C3052)</f>
        <v>28</v>
      </c>
      <c r="D3053" s="22">
        <f t="shared" si="622"/>
        <v>9</v>
      </c>
      <c r="E3053" s="23">
        <f t="shared" si="622"/>
        <v>0</v>
      </c>
      <c r="F3053" s="23">
        <f t="shared" si="622"/>
        <v>0</v>
      </c>
      <c r="G3053" s="23">
        <f t="shared" si="622"/>
        <v>0</v>
      </c>
      <c r="H3053" s="23">
        <f t="shared" si="622"/>
        <v>0</v>
      </c>
      <c r="I3053" s="23">
        <f t="shared" si="622"/>
        <v>0</v>
      </c>
      <c r="J3053" s="23">
        <f t="shared" si="622"/>
        <v>6</v>
      </c>
      <c r="K3053" s="23">
        <f t="shared" si="622"/>
        <v>6</v>
      </c>
      <c r="L3053" s="23">
        <f t="shared" si="622"/>
        <v>10</v>
      </c>
      <c r="M3053" s="24">
        <f t="shared" si="622"/>
        <v>11</v>
      </c>
      <c r="N3053" s="22">
        <f>MIN(D3053:M3053)</f>
        <v>0</v>
      </c>
      <c r="O3053" s="23">
        <f>C3053-N3053</f>
        <v>28</v>
      </c>
      <c r="P3053" s="25">
        <f>O3053/C3053</f>
        <v>1</v>
      </c>
    </row>
    <row r="3054" spans="1:16" ht="9.75" customHeight="1">
      <c r="A3054" s="15" t="s">
        <v>221</v>
      </c>
      <c r="B3054" s="15" t="s">
        <v>29</v>
      </c>
      <c r="C3054" s="15"/>
      <c r="D3054" s="16"/>
      <c r="E3054" s="27"/>
      <c r="F3054" s="27"/>
      <c r="G3054" s="27"/>
      <c r="H3054" s="27"/>
      <c r="I3054" s="27"/>
      <c r="J3054" s="27"/>
      <c r="K3054" s="27"/>
      <c r="L3054" s="27"/>
      <c r="M3054" s="28"/>
      <c r="N3054" s="16"/>
      <c r="O3054" s="27"/>
      <c r="P3054" s="29"/>
    </row>
    <row r="3055" spans="1:16" ht="9.75" customHeight="1">
      <c r="A3055" s="14"/>
      <c r="B3055" s="14" t="s">
        <v>31</v>
      </c>
      <c r="C3055" s="14"/>
      <c r="D3055" s="17"/>
      <c r="E3055" s="1"/>
      <c r="F3055" s="1"/>
      <c r="G3055" s="1"/>
      <c r="H3055" s="1"/>
      <c r="I3055" s="1"/>
      <c r="J3055" s="1"/>
      <c r="K3055" s="1"/>
      <c r="L3055" s="1"/>
      <c r="M3055" s="18"/>
      <c r="N3055" s="17"/>
      <c r="O3055" s="1"/>
      <c r="P3055" s="19"/>
    </row>
    <row r="3056" spans="1:16" ht="9.75" customHeight="1">
      <c r="A3056" s="14"/>
      <c r="B3056" s="14" t="s">
        <v>34</v>
      </c>
      <c r="C3056" s="14"/>
      <c r="D3056" s="17"/>
      <c r="E3056" s="1"/>
      <c r="F3056" s="1"/>
      <c r="G3056" s="1"/>
      <c r="H3056" s="1"/>
      <c r="I3056" s="1"/>
      <c r="J3056" s="1"/>
      <c r="K3056" s="1"/>
      <c r="L3056" s="1"/>
      <c r="M3056" s="18"/>
      <c r="N3056" s="17"/>
      <c r="O3056" s="1"/>
      <c r="P3056" s="19"/>
    </row>
    <row r="3057" spans="1:16" ht="9.75" customHeight="1">
      <c r="A3057" s="14"/>
      <c r="B3057" s="14" t="s">
        <v>58</v>
      </c>
      <c r="C3057" s="14"/>
      <c r="D3057" s="17"/>
      <c r="E3057" s="1"/>
      <c r="F3057" s="1"/>
      <c r="G3057" s="1"/>
      <c r="H3057" s="1"/>
      <c r="I3057" s="1"/>
      <c r="J3057" s="1"/>
      <c r="K3057" s="1"/>
      <c r="L3057" s="1"/>
      <c r="M3057" s="18"/>
      <c r="N3057" s="17"/>
      <c r="O3057" s="1"/>
      <c r="P3057" s="19"/>
    </row>
    <row r="3058" spans="1:16" ht="9.75" customHeight="1">
      <c r="A3058" s="14"/>
      <c r="B3058" s="14" t="s">
        <v>58</v>
      </c>
      <c r="C3058" s="14"/>
      <c r="D3058" s="17"/>
      <c r="E3058" s="1"/>
      <c r="F3058" s="1"/>
      <c r="G3058" s="1"/>
      <c r="H3058" s="1"/>
      <c r="I3058" s="1"/>
      <c r="J3058" s="1"/>
      <c r="K3058" s="1"/>
      <c r="L3058" s="1"/>
      <c r="M3058" s="18"/>
      <c r="N3058" s="17"/>
      <c r="O3058" s="1"/>
      <c r="P3058" s="19"/>
    </row>
    <row r="3059" spans="1:16" ht="9.75" customHeight="1">
      <c r="A3059" s="14"/>
      <c r="B3059" s="14" t="s">
        <v>39</v>
      </c>
      <c r="C3059" s="14"/>
      <c r="D3059" s="17"/>
      <c r="E3059" s="1"/>
      <c r="F3059" s="1"/>
      <c r="G3059" s="1"/>
      <c r="H3059" s="1"/>
      <c r="I3059" s="1"/>
      <c r="J3059" s="1"/>
      <c r="K3059" s="1"/>
      <c r="L3059" s="1"/>
      <c r="M3059" s="18"/>
      <c r="N3059" s="17"/>
      <c r="O3059" s="1"/>
      <c r="P3059" s="19"/>
    </row>
    <row r="3060" spans="1:16" ht="9.75" customHeight="1">
      <c r="A3060" s="14"/>
      <c r="B3060" s="14" t="s">
        <v>605</v>
      </c>
      <c r="C3060" s="14">
        <v>32</v>
      </c>
      <c r="D3060" s="31">
        <v>32</v>
      </c>
      <c r="E3060" s="32">
        <v>26</v>
      </c>
      <c r="F3060" s="32">
        <v>15</v>
      </c>
      <c r="G3060" s="32">
        <v>13</v>
      </c>
      <c r="H3060" s="32">
        <v>17</v>
      </c>
      <c r="I3060" s="32">
        <v>22</v>
      </c>
      <c r="J3060" s="32">
        <v>22</v>
      </c>
      <c r="K3060" s="32">
        <v>18</v>
      </c>
      <c r="L3060" s="32">
        <v>16</v>
      </c>
      <c r="M3060" s="33">
        <v>15</v>
      </c>
      <c r="N3060" s="17">
        <f>MIN(D3060:M3060)</f>
        <v>13</v>
      </c>
      <c r="O3060" s="1">
        <f>C3060-N3060</f>
        <v>19</v>
      </c>
      <c r="P3060" s="19">
        <f>O3060/C3060</f>
        <v>0.59375</v>
      </c>
    </row>
    <row r="3061" spans="1:16" ht="9.75" customHeight="1">
      <c r="A3061" s="14"/>
      <c r="B3061" s="14" t="s">
        <v>61</v>
      </c>
      <c r="C3061" s="14"/>
      <c r="D3061" s="17"/>
      <c r="E3061" s="1"/>
      <c r="F3061" s="1"/>
      <c r="G3061" s="1"/>
      <c r="H3061" s="1"/>
      <c r="I3061" s="1"/>
      <c r="J3061" s="1"/>
      <c r="K3061" s="1"/>
      <c r="L3061" s="1"/>
      <c r="M3061" s="18"/>
      <c r="N3061" s="17"/>
      <c r="O3061" s="1"/>
      <c r="P3061" s="19"/>
    </row>
    <row r="3062" spans="1:16" ht="9.75" customHeight="1">
      <c r="A3062" s="14"/>
      <c r="B3062" s="14" t="s">
        <v>61</v>
      </c>
      <c r="C3062" s="14"/>
      <c r="D3062" s="17"/>
      <c r="E3062" s="1"/>
      <c r="F3062" s="1"/>
      <c r="G3062" s="1"/>
      <c r="H3062" s="1"/>
      <c r="I3062" s="1"/>
      <c r="J3062" s="1"/>
      <c r="K3062" s="1"/>
      <c r="L3062" s="1"/>
      <c r="M3062" s="18"/>
      <c r="N3062" s="17"/>
      <c r="O3062" s="1"/>
      <c r="P3062" s="19"/>
    </row>
    <row r="3063" spans="1:16" ht="9.75" customHeight="1">
      <c r="A3063" s="14"/>
      <c r="B3063" s="14" t="s">
        <v>61</v>
      </c>
      <c r="C3063" s="14"/>
      <c r="D3063" s="17"/>
      <c r="E3063" s="1"/>
      <c r="F3063" s="1"/>
      <c r="G3063" s="1"/>
      <c r="H3063" s="1"/>
      <c r="I3063" s="1"/>
      <c r="J3063" s="1"/>
      <c r="K3063" s="1"/>
      <c r="L3063" s="1"/>
      <c r="M3063" s="18"/>
      <c r="N3063" s="17"/>
      <c r="O3063" s="1"/>
      <c r="P3063" s="19"/>
    </row>
    <row r="3064" spans="1:16" ht="9.75" customHeight="1">
      <c r="A3064" s="14"/>
      <c r="B3064" s="14" t="s">
        <v>61</v>
      </c>
      <c r="C3064" s="14"/>
      <c r="D3064" s="17"/>
      <c r="E3064" s="1"/>
      <c r="F3064" s="1"/>
      <c r="G3064" s="1"/>
      <c r="H3064" s="1"/>
      <c r="I3064" s="1"/>
      <c r="J3064" s="1"/>
      <c r="K3064" s="1"/>
      <c r="L3064" s="1"/>
      <c r="M3064" s="18"/>
      <c r="N3064" s="17"/>
      <c r="O3064" s="1"/>
      <c r="P3064" s="19"/>
    </row>
    <row r="3065" spans="1:16" ht="9.75" customHeight="1">
      <c r="A3065" s="14"/>
      <c r="B3065" s="14" t="s">
        <v>61</v>
      </c>
      <c r="C3065" s="14"/>
      <c r="D3065" s="17"/>
      <c r="E3065" s="1"/>
      <c r="F3065" s="1"/>
      <c r="G3065" s="1"/>
      <c r="H3065" s="1"/>
      <c r="I3065" s="1"/>
      <c r="J3065" s="1"/>
      <c r="K3065" s="1"/>
      <c r="L3065" s="1"/>
      <c r="M3065" s="18"/>
      <c r="N3065" s="17"/>
      <c r="O3065" s="1"/>
      <c r="P3065" s="19"/>
    </row>
    <row r="3066" spans="1:16" ht="9.75" customHeight="1">
      <c r="A3066" s="14"/>
      <c r="B3066" s="14" t="s">
        <v>41</v>
      </c>
      <c r="C3066" s="14">
        <v>3</v>
      </c>
      <c r="D3066" s="31">
        <v>2</v>
      </c>
      <c r="E3066" s="32">
        <v>2</v>
      </c>
      <c r="F3066" s="32">
        <v>2</v>
      </c>
      <c r="G3066" s="32">
        <v>2</v>
      </c>
      <c r="H3066" s="32">
        <v>2</v>
      </c>
      <c r="I3066" s="32">
        <v>2</v>
      </c>
      <c r="J3066" s="32">
        <v>2</v>
      </c>
      <c r="K3066" s="32">
        <v>2</v>
      </c>
      <c r="L3066" s="32">
        <v>1</v>
      </c>
      <c r="M3066" s="33">
        <v>2</v>
      </c>
      <c r="N3066" s="17">
        <f>MIN(D3066:M3066)</f>
        <v>1</v>
      </c>
      <c r="O3066" s="1">
        <f>C3066-N3066</f>
        <v>2</v>
      </c>
      <c r="P3066" s="19">
        <f>O3066/C3066</f>
        <v>0.66666666666666663</v>
      </c>
    </row>
    <row r="3067" spans="1:16" ht="9.75" customHeight="1">
      <c r="A3067" s="14"/>
      <c r="B3067" s="14" t="s">
        <v>42</v>
      </c>
      <c r="C3067" s="14"/>
      <c r="D3067" s="17"/>
      <c r="E3067" s="1"/>
      <c r="F3067" s="1"/>
      <c r="G3067" s="1"/>
      <c r="H3067" s="1"/>
      <c r="I3067" s="1"/>
      <c r="J3067" s="1"/>
      <c r="K3067" s="1"/>
      <c r="L3067" s="1"/>
      <c r="M3067" s="18"/>
      <c r="N3067" s="17"/>
      <c r="O3067" s="1"/>
      <c r="P3067" s="19"/>
    </row>
    <row r="3068" spans="1:16" ht="9.75" customHeight="1">
      <c r="A3068" s="14"/>
      <c r="B3068" s="14" t="s">
        <v>43</v>
      </c>
      <c r="C3068" s="14"/>
      <c r="D3068" s="17"/>
      <c r="E3068" s="1"/>
      <c r="F3068" s="1"/>
      <c r="G3068" s="1"/>
      <c r="H3068" s="1"/>
      <c r="I3068" s="1"/>
      <c r="J3068" s="1"/>
      <c r="K3068" s="1"/>
      <c r="L3068" s="1"/>
      <c r="M3068" s="18"/>
      <c r="N3068" s="17"/>
      <c r="O3068" s="1"/>
      <c r="P3068" s="19"/>
    </row>
    <row r="3069" spans="1:16" ht="9.75" customHeight="1">
      <c r="A3069" s="14"/>
      <c r="B3069" s="14" t="s">
        <v>44</v>
      </c>
      <c r="C3069" s="14"/>
      <c r="D3069" s="17"/>
      <c r="E3069" s="1"/>
      <c r="F3069" s="1"/>
      <c r="G3069" s="1"/>
      <c r="H3069" s="1"/>
      <c r="I3069" s="1"/>
      <c r="J3069" s="1"/>
      <c r="K3069" s="1"/>
      <c r="L3069" s="1"/>
      <c r="M3069" s="18"/>
      <c r="N3069" s="17"/>
      <c r="O3069" s="1"/>
      <c r="P3069" s="19"/>
    </row>
    <row r="3070" spans="1:16" ht="9.75" customHeight="1">
      <c r="A3070" s="20"/>
      <c r="B3070" s="21" t="s">
        <v>45</v>
      </c>
      <c r="C3070" s="21">
        <f t="shared" ref="C3070:M3070" si="623">SUM(C3054:C3069)</f>
        <v>35</v>
      </c>
      <c r="D3070" s="22">
        <f t="shared" si="623"/>
        <v>34</v>
      </c>
      <c r="E3070" s="23">
        <f t="shared" si="623"/>
        <v>28</v>
      </c>
      <c r="F3070" s="23">
        <f t="shared" si="623"/>
        <v>17</v>
      </c>
      <c r="G3070" s="23">
        <f t="shared" si="623"/>
        <v>15</v>
      </c>
      <c r="H3070" s="23">
        <f t="shared" si="623"/>
        <v>19</v>
      </c>
      <c r="I3070" s="23">
        <f t="shared" si="623"/>
        <v>24</v>
      </c>
      <c r="J3070" s="23">
        <f t="shared" si="623"/>
        <v>24</v>
      </c>
      <c r="K3070" s="23">
        <f t="shared" si="623"/>
        <v>20</v>
      </c>
      <c r="L3070" s="23">
        <f t="shared" si="623"/>
        <v>17</v>
      </c>
      <c r="M3070" s="24">
        <f t="shared" si="623"/>
        <v>17</v>
      </c>
      <c r="N3070" s="22">
        <f t="shared" ref="N3070:N3072" si="624">MIN(D3070:M3070)</f>
        <v>15</v>
      </c>
      <c r="O3070" s="23">
        <f t="shared" ref="O3070:O3072" si="625">C3070-N3070</f>
        <v>20</v>
      </c>
      <c r="P3070" s="25">
        <f t="shared" ref="P3070:P3072" si="626">O3070/C3070</f>
        <v>0.5714285714285714</v>
      </c>
    </row>
    <row r="3071" spans="1:16" ht="9.75" customHeight="1">
      <c r="A3071" s="15" t="s">
        <v>233</v>
      </c>
      <c r="B3071" s="15" t="s">
        <v>29</v>
      </c>
      <c r="C3071" s="15">
        <v>11</v>
      </c>
      <c r="D3071" s="69">
        <v>11</v>
      </c>
      <c r="E3071" s="70">
        <v>8</v>
      </c>
      <c r="F3071" s="70">
        <v>5</v>
      </c>
      <c r="G3071" s="70">
        <v>4</v>
      </c>
      <c r="H3071" s="70">
        <v>4</v>
      </c>
      <c r="I3071" s="70">
        <v>4</v>
      </c>
      <c r="J3071" s="70">
        <v>3</v>
      </c>
      <c r="K3071" s="70">
        <v>3</v>
      </c>
      <c r="L3071" s="70">
        <v>3</v>
      </c>
      <c r="M3071" s="71">
        <v>5</v>
      </c>
      <c r="N3071" s="16">
        <f t="shared" si="624"/>
        <v>3</v>
      </c>
      <c r="O3071" s="27">
        <f t="shared" si="625"/>
        <v>8</v>
      </c>
      <c r="P3071" s="29">
        <f t="shared" si="626"/>
        <v>0.72727272727272729</v>
      </c>
    </row>
    <row r="3072" spans="1:16" ht="9.75" customHeight="1">
      <c r="A3072" s="14"/>
      <c r="B3072" s="14" t="s">
        <v>31</v>
      </c>
      <c r="C3072" s="14">
        <v>21</v>
      </c>
      <c r="D3072" s="31">
        <v>9</v>
      </c>
      <c r="E3072" s="32">
        <v>0</v>
      </c>
      <c r="F3072" s="32">
        <v>1</v>
      </c>
      <c r="G3072" s="32">
        <v>0</v>
      </c>
      <c r="H3072" s="32">
        <v>1</v>
      </c>
      <c r="I3072" s="32">
        <v>2</v>
      </c>
      <c r="J3072" s="32">
        <v>2</v>
      </c>
      <c r="K3072" s="32">
        <v>2</v>
      </c>
      <c r="L3072" s="32">
        <v>4</v>
      </c>
      <c r="M3072" s="33">
        <v>7</v>
      </c>
      <c r="N3072" s="17">
        <f t="shared" si="624"/>
        <v>0</v>
      </c>
      <c r="O3072" s="1">
        <f t="shared" si="625"/>
        <v>21</v>
      </c>
      <c r="P3072" s="19">
        <f t="shared" si="626"/>
        <v>1</v>
      </c>
    </row>
    <row r="3073" spans="1:16" ht="9.75" customHeight="1">
      <c r="A3073" s="14"/>
      <c r="B3073" s="14" t="s">
        <v>34</v>
      </c>
      <c r="C3073" s="14"/>
      <c r="D3073" s="17"/>
      <c r="E3073" s="1"/>
      <c r="F3073" s="1"/>
      <c r="G3073" s="1"/>
      <c r="H3073" s="1"/>
      <c r="I3073" s="1"/>
      <c r="J3073" s="1"/>
      <c r="K3073" s="1"/>
      <c r="L3073" s="1"/>
      <c r="M3073" s="18"/>
      <c r="N3073" s="17"/>
      <c r="O3073" s="1"/>
      <c r="P3073" s="19"/>
    </row>
    <row r="3074" spans="1:16" ht="9.75" customHeight="1">
      <c r="A3074" s="14"/>
      <c r="B3074" s="14" t="s">
        <v>58</v>
      </c>
      <c r="C3074" s="14"/>
      <c r="D3074" s="17"/>
      <c r="E3074" s="1"/>
      <c r="F3074" s="1"/>
      <c r="G3074" s="1"/>
      <c r="H3074" s="1"/>
      <c r="I3074" s="1"/>
      <c r="J3074" s="1"/>
      <c r="K3074" s="1"/>
      <c r="L3074" s="1"/>
      <c r="M3074" s="18"/>
      <c r="N3074" s="17"/>
      <c r="O3074" s="1"/>
      <c r="P3074" s="19"/>
    </row>
    <row r="3075" spans="1:16" ht="9.75" customHeight="1">
      <c r="A3075" s="14"/>
      <c r="B3075" s="14" t="s">
        <v>58</v>
      </c>
      <c r="C3075" s="14"/>
      <c r="D3075" s="17"/>
      <c r="E3075" s="1"/>
      <c r="F3075" s="1"/>
      <c r="G3075" s="1"/>
      <c r="H3075" s="1"/>
      <c r="I3075" s="1"/>
      <c r="J3075" s="1"/>
      <c r="K3075" s="1"/>
      <c r="L3075" s="1"/>
      <c r="M3075" s="18"/>
      <c r="N3075" s="17"/>
      <c r="O3075" s="1"/>
      <c r="P3075" s="19"/>
    </row>
    <row r="3076" spans="1:16" ht="9.75" customHeight="1">
      <c r="A3076" s="14"/>
      <c r="B3076" s="14" t="s">
        <v>39</v>
      </c>
      <c r="C3076" s="14">
        <v>2</v>
      </c>
      <c r="D3076" s="31">
        <v>2</v>
      </c>
      <c r="E3076" s="32">
        <v>2</v>
      </c>
      <c r="F3076" s="32">
        <v>2</v>
      </c>
      <c r="G3076" s="32">
        <v>2</v>
      </c>
      <c r="H3076" s="32">
        <v>1</v>
      </c>
      <c r="I3076" s="32">
        <v>1</v>
      </c>
      <c r="J3076" s="32">
        <v>1</v>
      </c>
      <c r="K3076" s="32">
        <v>1</v>
      </c>
      <c r="L3076" s="32">
        <v>1</v>
      </c>
      <c r="M3076" s="33">
        <v>1</v>
      </c>
      <c r="N3076" s="17">
        <f t="shared" ref="N3076:N3078" si="627">MIN(D3076:M3076)</f>
        <v>1</v>
      </c>
      <c r="O3076" s="1">
        <f t="shared" ref="O3076:O3078" si="628">C3076-N3076</f>
        <v>1</v>
      </c>
      <c r="P3076" s="19">
        <f t="shared" ref="P3076:P3078" si="629">O3076/C3076</f>
        <v>0.5</v>
      </c>
    </row>
    <row r="3077" spans="1:16" ht="9.75" customHeight="1">
      <c r="A3077" s="14"/>
      <c r="B3077" s="14" t="s">
        <v>605</v>
      </c>
      <c r="C3077" s="14">
        <v>3</v>
      </c>
      <c r="D3077" s="31">
        <v>3</v>
      </c>
      <c r="E3077" s="32">
        <v>5</v>
      </c>
      <c r="F3077" s="32">
        <v>3</v>
      </c>
      <c r="G3077" s="32">
        <v>2</v>
      </c>
      <c r="H3077" s="32">
        <v>4</v>
      </c>
      <c r="I3077" s="32">
        <v>6</v>
      </c>
      <c r="J3077" s="32">
        <v>3</v>
      </c>
      <c r="K3077" s="32">
        <v>3</v>
      </c>
      <c r="L3077" s="32">
        <v>3</v>
      </c>
      <c r="M3077" s="33">
        <v>3</v>
      </c>
      <c r="N3077" s="17">
        <f t="shared" si="627"/>
        <v>2</v>
      </c>
      <c r="O3077" s="1">
        <f t="shared" si="628"/>
        <v>1</v>
      </c>
      <c r="P3077" s="19">
        <f t="shared" si="629"/>
        <v>0.33333333333333331</v>
      </c>
    </row>
    <row r="3078" spans="1:16" ht="9.75" customHeight="1">
      <c r="A3078" s="14"/>
      <c r="B3078" s="14" t="s">
        <v>606</v>
      </c>
      <c r="C3078" s="14">
        <v>7</v>
      </c>
      <c r="D3078" s="31">
        <v>7</v>
      </c>
      <c r="E3078" s="32">
        <v>3</v>
      </c>
      <c r="F3078" s="32">
        <v>2</v>
      </c>
      <c r="G3078" s="32">
        <v>2</v>
      </c>
      <c r="H3078" s="32">
        <v>3</v>
      </c>
      <c r="I3078" s="32">
        <v>3</v>
      </c>
      <c r="J3078" s="32">
        <v>7</v>
      </c>
      <c r="K3078" s="32">
        <v>6</v>
      </c>
      <c r="L3078" s="32">
        <v>7</v>
      </c>
      <c r="M3078" s="33">
        <v>7</v>
      </c>
      <c r="N3078" s="17">
        <f t="shared" si="627"/>
        <v>2</v>
      </c>
      <c r="O3078" s="1">
        <f t="shared" si="628"/>
        <v>5</v>
      </c>
      <c r="P3078" s="19">
        <f t="shared" si="629"/>
        <v>0.7142857142857143</v>
      </c>
    </row>
    <row r="3079" spans="1:16" ht="9.75" customHeight="1">
      <c r="A3079" s="14"/>
      <c r="B3079" s="14" t="s">
        <v>61</v>
      </c>
      <c r="C3079" s="14"/>
      <c r="D3079" s="17"/>
      <c r="E3079" s="1"/>
      <c r="F3079" s="1"/>
      <c r="G3079" s="1"/>
      <c r="H3079" s="1"/>
      <c r="I3079" s="1"/>
      <c r="J3079" s="1"/>
      <c r="K3079" s="1"/>
      <c r="L3079" s="1"/>
      <c r="M3079" s="18"/>
      <c r="N3079" s="17"/>
      <c r="O3079" s="1"/>
      <c r="P3079" s="19"/>
    </row>
    <row r="3080" spans="1:16" ht="9.75" customHeight="1">
      <c r="A3080" s="14"/>
      <c r="B3080" s="14" t="s">
        <v>61</v>
      </c>
      <c r="C3080" s="14"/>
      <c r="D3080" s="17"/>
      <c r="E3080" s="1"/>
      <c r="F3080" s="1"/>
      <c r="G3080" s="1"/>
      <c r="H3080" s="1"/>
      <c r="I3080" s="1"/>
      <c r="J3080" s="1"/>
      <c r="K3080" s="1"/>
      <c r="L3080" s="1"/>
      <c r="M3080" s="18"/>
      <c r="N3080" s="17"/>
      <c r="O3080" s="1"/>
      <c r="P3080" s="19"/>
    </row>
    <row r="3081" spans="1:16" ht="9.75" customHeight="1">
      <c r="A3081" s="14"/>
      <c r="B3081" s="14" t="s">
        <v>61</v>
      </c>
      <c r="C3081" s="14"/>
      <c r="D3081" s="17"/>
      <c r="E3081" s="1"/>
      <c r="F3081" s="1"/>
      <c r="G3081" s="1"/>
      <c r="H3081" s="1"/>
      <c r="I3081" s="1"/>
      <c r="J3081" s="1"/>
      <c r="K3081" s="1"/>
      <c r="L3081" s="1"/>
      <c r="M3081" s="18"/>
      <c r="N3081" s="17"/>
      <c r="O3081" s="1"/>
      <c r="P3081" s="19"/>
    </row>
    <row r="3082" spans="1:16" ht="9.75" customHeight="1">
      <c r="A3082" s="14"/>
      <c r="B3082" s="14" t="s">
        <v>61</v>
      </c>
      <c r="C3082" s="14"/>
      <c r="D3082" s="17"/>
      <c r="E3082" s="1"/>
      <c r="F3082" s="1"/>
      <c r="G3082" s="1"/>
      <c r="H3082" s="1"/>
      <c r="I3082" s="1"/>
      <c r="J3082" s="1"/>
      <c r="K3082" s="1"/>
      <c r="L3082" s="1"/>
      <c r="M3082" s="18"/>
      <c r="N3082" s="17"/>
      <c r="O3082" s="1"/>
      <c r="P3082" s="19"/>
    </row>
    <row r="3083" spans="1:16" ht="9.75" customHeight="1">
      <c r="A3083" s="14"/>
      <c r="B3083" s="14" t="s">
        <v>41</v>
      </c>
      <c r="C3083" s="14">
        <v>1</v>
      </c>
      <c r="D3083" s="31">
        <v>1</v>
      </c>
      <c r="E3083" s="32">
        <v>0</v>
      </c>
      <c r="F3083" s="32">
        <v>1</v>
      </c>
      <c r="G3083" s="32">
        <v>1</v>
      </c>
      <c r="H3083" s="32">
        <v>1</v>
      </c>
      <c r="I3083" s="32">
        <v>1</v>
      </c>
      <c r="J3083" s="32">
        <v>1</v>
      </c>
      <c r="K3083" s="32">
        <v>1</v>
      </c>
      <c r="L3083" s="32">
        <v>0</v>
      </c>
      <c r="M3083" s="33">
        <v>1</v>
      </c>
      <c r="N3083" s="17">
        <f>MIN(D3083:M3083)</f>
        <v>0</v>
      </c>
      <c r="O3083" s="1">
        <f>C3083-N3083</f>
        <v>1</v>
      </c>
      <c r="P3083" s="19">
        <f>O3083/C3083</f>
        <v>1</v>
      </c>
    </row>
    <row r="3084" spans="1:16" ht="9.75" customHeight="1">
      <c r="A3084" s="14"/>
      <c r="B3084" s="14" t="s">
        <v>42</v>
      </c>
      <c r="C3084" s="14"/>
      <c r="D3084" s="17"/>
      <c r="E3084" s="1"/>
      <c r="F3084" s="1"/>
      <c r="G3084" s="1"/>
      <c r="H3084" s="1"/>
      <c r="I3084" s="1"/>
      <c r="J3084" s="1"/>
      <c r="K3084" s="1"/>
      <c r="L3084" s="1"/>
      <c r="M3084" s="18"/>
      <c r="N3084" s="17"/>
      <c r="O3084" s="1"/>
      <c r="P3084" s="19"/>
    </row>
    <row r="3085" spans="1:16" ht="9.75" customHeight="1">
      <c r="A3085" s="14"/>
      <c r="B3085" s="14" t="s">
        <v>43</v>
      </c>
      <c r="C3085" s="14"/>
      <c r="D3085" s="17"/>
      <c r="E3085" s="1"/>
      <c r="F3085" s="1"/>
      <c r="G3085" s="1"/>
      <c r="H3085" s="1"/>
      <c r="I3085" s="1"/>
      <c r="J3085" s="1"/>
      <c r="K3085" s="1"/>
      <c r="L3085" s="1"/>
      <c r="M3085" s="18"/>
      <c r="N3085" s="17"/>
      <c r="O3085" s="1"/>
      <c r="P3085" s="19"/>
    </row>
    <row r="3086" spans="1:16" ht="9.75" customHeight="1">
      <c r="A3086" s="14"/>
      <c r="B3086" s="14" t="s">
        <v>44</v>
      </c>
      <c r="C3086" s="14"/>
      <c r="D3086" s="17"/>
      <c r="E3086" s="1"/>
      <c r="F3086" s="1"/>
      <c r="G3086" s="1"/>
      <c r="H3086" s="1"/>
      <c r="I3086" s="1"/>
      <c r="J3086" s="1"/>
      <c r="K3086" s="1"/>
      <c r="L3086" s="1"/>
      <c r="M3086" s="18"/>
      <c r="N3086" s="17"/>
      <c r="O3086" s="1"/>
      <c r="P3086" s="19"/>
    </row>
    <row r="3087" spans="1:16" ht="9.75" customHeight="1">
      <c r="A3087" s="20"/>
      <c r="B3087" s="21" t="s">
        <v>45</v>
      </c>
      <c r="C3087" s="21">
        <f t="shared" ref="C3087:M3087" si="630">SUM(C3071:C3086)</f>
        <v>45</v>
      </c>
      <c r="D3087" s="22">
        <f t="shared" si="630"/>
        <v>33</v>
      </c>
      <c r="E3087" s="23">
        <f t="shared" si="630"/>
        <v>18</v>
      </c>
      <c r="F3087" s="23">
        <f t="shared" si="630"/>
        <v>14</v>
      </c>
      <c r="G3087" s="23">
        <f t="shared" si="630"/>
        <v>11</v>
      </c>
      <c r="H3087" s="23">
        <f t="shared" si="630"/>
        <v>14</v>
      </c>
      <c r="I3087" s="23">
        <f t="shared" si="630"/>
        <v>17</v>
      </c>
      <c r="J3087" s="23">
        <f t="shared" si="630"/>
        <v>17</v>
      </c>
      <c r="K3087" s="23">
        <f t="shared" si="630"/>
        <v>16</v>
      </c>
      <c r="L3087" s="23">
        <f t="shared" si="630"/>
        <v>18</v>
      </c>
      <c r="M3087" s="24">
        <f t="shared" si="630"/>
        <v>24</v>
      </c>
      <c r="N3087" s="22">
        <f>MIN(D3087:M3087)</f>
        <v>11</v>
      </c>
      <c r="O3087" s="23">
        <f>C3087-N3087</f>
        <v>34</v>
      </c>
      <c r="P3087" s="25">
        <f>O3087/C3087</f>
        <v>0.75555555555555554</v>
      </c>
    </row>
    <row r="3088" spans="1:16" ht="9.75" customHeight="1">
      <c r="A3088" s="15" t="s">
        <v>244</v>
      </c>
      <c r="B3088" s="15" t="s">
        <v>29</v>
      </c>
      <c r="C3088" s="14"/>
      <c r="D3088" s="17"/>
      <c r="E3088" s="1"/>
      <c r="F3088" s="1"/>
      <c r="G3088" s="1"/>
      <c r="H3088" s="1"/>
      <c r="I3088" s="1"/>
      <c r="J3088" s="1"/>
      <c r="K3088" s="1"/>
      <c r="L3088" s="1"/>
      <c r="M3088" s="18"/>
      <c r="N3088" s="17"/>
      <c r="O3088" s="1"/>
      <c r="P3088" s="19"/>
    </row>
    <row r="3089" spans="1:16" ht="9.75" customHeight="1">
      <c r="A3089" s="14"/>
      <c r="B3089" s="14" t="s">
        <v>31</v>
      </c>
      <c r="C3089" s="14"/>
      <c r="D3089" s="17"/>
      <c r="E3089" s="1"/>
      <c r="F3089" s="1"/>
      <c r="G3089" s="1"/>
      <c r="H3089" s="1"/>
      <c r="I3089" s="1"/>
      <c r="J3089" s="1"/>
      <c r="K3089" s="1"/>
      <c r="L3089" s="1"/>
      <c r="M3089" s="18"/>
      <c r="N3089" s="17"/>
      <c r="O3089" s="1"/>
      <c r="P3089" s="19"/>
    </row>
    <row r="3090" spans="1:16" ht="9.75" customHeight="1">
      <c r="A3090" s="14"/>
      <c r="B3090" s="14" t="s">
        <v>34</v>
      </c>
      <c r="C3090" s="14"/>
      <c r="D3090" s="17"/>
      <c r="E3090" s="1"/>
      <c r="F3090" s="1"/>
      <c r="G3090" s="1"/>
      <c r="H3090" s="1"/>
      <c r="I3090" s="1"/>
      <c r="J3090" s="1"/>
      <c r="K3090" s="1"/>
      <c r="L3090" s="1"/>
      <c r="M3090" s="18"/>
      <c r="N3090" s="17"/>
      <c r="O3090" s="1"/>
      <c r="P3090" s="19"/>
    </row>
    <row r="3091" spans="1:16" ht="9.75" customHeight="1">
      <c r="A3091" s="14"/>
      <c r="B3091" s="14" t="s">
        <v>58</v>
      </c>
      <c r="C3091" s="14"/>
      <c r="D3091" s="17"/>
      <c r="E3091" s="1"/>
      <c r="F3091" s="1"/>
      <c r="G3091" s="1"/>
      <c r="H3091" s="1"/>
      <c r="I3091" s="1"/>
      <c r="J3091" s="1"/>
      <c r="K3091" s="1"/>
      <c r="L3091" s="1"/>
      <c r="M3091" s="18"/>
      <c r="N3091" s="17"/>
      <c r="O3091" s="1"/>
      <c r="P3091" s="19"/>
    </row>
    <row r="3092" spans="1:16" ht="9.75" customHeight="1">
      <c r="A3092" s="14"/>
      <c r="B3092" s="14" t="s">
        <v>58</v>
      </c>
      <c r="C3092" s="14"/>
      <c r="D3092" s="17"/>
      <c r="E3092" s="1"/>
      <c r="F3092" s="1"/>
      <c r="G3092" s="1"/>
      <c r="H3092" s="1"/>
      <c r="I3092" s="1"/>
      <c r="J3092" s="1"/>
      <c r="K3092" s="1"/>
      <c r="L3092" s="1"/>
      <c r="M3092" s="18"/>
      <c r="N3092" s="17"/>
      <c r="O3092" s="1"/>
      <c r="P3092" s="19"/>
    </row>
    <row r="3093" spans="1:16" ht="9.75" customHeight="1">
      <c r="A3093" s="14"/>
      <c r="B3093" s="14" t="s">
        <v>39</v>
      </c>
      <c r="C3093" s="14"/>
      <c r="D3093" s="17"/>
      <c r="E3093" s="1"/>
      <c r="F3093" s="1"/>
      <c r="G3093" s="1"/>
      <c r="H3093" s="1"/>
      <c r="I3093" s="1"/>
      <c r="J3093" s="1"/>
      <c r="K3093" s="1"/>
      <c r="L3093" s="1"/>
      <c r="M3093" s="18"/>
      <c r="N3093" s="17"/>
      <c r="O3093" s="1"/>
      <c r="P3093" s="19"/>
    </row>
    <row r="3094" spans="1:16" ht="9.75" customHeight="1">
      <c r="A3094" s="14"/>
      <c r="B3094" s="14" t="s">
        <v>607</v>
      </c>
      <c r="C3094" s="14">
        <v>4</v>
      </c>
      <c r="D3094" s="31">
        <v>3</v>
      </c>
      <c r="E3094" s="32">
        <v>3</v>
      </c>
      <c r="F3094" s="32">
        <v>2</v>
      </c>
      <c r="G3094" s="32">
        <v>2</v>
      </c>
      <c r="H3094" s="32">
        <v>3</v>
      </c>
      <c r="I3094" s="32">
        <v>2</v>
      </c>
      <c r="J3094" s="32">
        <v>1</v>
      </c>
      <c r="K3094" s="32">
        <v>0</v>
      </c>
      <c r="L3094" s="32">
        <v>0</v>
      </c>
      <c r="M3094" s="33">
        <v>0</v>
      </c>
      <c r="N3094" s="17">
        <f t="shared" ref="N3094:N3095" si="631">MIN(D3094:M3094)</f>
        <v>0</v>
      </c>
      <c r="O3094" s="1">
        <f t="shared" ref="O3094:O3095" si="632">C3094-N3094</f>
        <v>4</v>
      </c>
      <c r="P3094" s="19">
        <f t="shared" ref="P3094:P3095" si="633">O3094/C3094</f>
        <v>1</v>
      </c>
    </row>
    <row r="3095" spans="1:16" ht="9.75" customHeight="1">
      <c r="A3095" s="14"/>
      <c r="B3095" s="14" t="s">
        <v>608</v>
      </c>
      <c r="C3095" s="14">
        <v>1</v>
      </c>
      <c r="D3095" s="31">
        <v>1</v>
      </c>
      <c r="E3095" s="32">
        <v>1</v>
      </c>
      <c r="F3095" s="32">
        <v>1</v>
      </c>
      <c r="G3095" s="32">
        <v>1</v>
      </c>
      <c r="H3095" s="32">
        <v>1</v>
      </c>
      <c r="I3095" s="32">
        <v>1</v>
      </c>
      <c r="J3095" s="32">
        <v>1</v>
      </c>
      <c r="K3095" s="32">
        <v>1</v>
      </c>
      <c r="L3095" s="32">
        <v>1</v>
      </c>
      <c r="M3095" s="33">
        <v>1</v>
      </c>
      <c r="N3095" s="17">
        <f t="shared" si="631"/>
        <v>1</v>
      </c>
      <c r="O3095" s="1">
        <f t="shared" si="632"/>
        <v>0</v>
      </c>
      <c r="P3095" s="19">
        <f t="shared" si="633"/>
        <v>0</v>
      </c>
    </row>
    <row r="3096" spans="1:16" ht="9.75" customHeight="1">
      <c r="A3096" s="14"/>
      <c r="B3096" s="14" t="s">
        <v>61</v>
      </c>
      <c r="C3096" s="14"/>
      <c r="D3096" s="17"/>
      <c r="E3096" s="1"/>
      <c r="F3096" s="1"/>
      <c r="G3096" s="1"/>
      <c r="H3096" s="1"/>
      <c r="I3096" s="1"/>
      <c r="J3096" s="1"/>
      <c r="K3096" s="1"/>
      <c r="L3096" s="1"/>
      <c r="M3096" s="18"/>
      <c r="N3096" s="17"/>
      <c r="O3096" s="1"/>
      <c r="P3096" s="19"/>
    </row>
    <row r="3097" spans="1:16" ht="9.75" customHeight="1">
      <c r="A3097" s="14"/>
      <c r="B3097" s="14" t="s">
        <v>61</v>
      </c>
      <c r="C3097" s="14"/>
      <c r="D3097" s="17"/>
      <c r="E3097" s="1"/>
      <c r="F3097" s="1"/>
      <c r="G3097" s="1"/>
      <c r="H3097" s="1"/>
      <c r="I3097" s="1"/>
      <c r="J3097" s="1"/>
      <c r="K3097" s="1"/>
      <c r="L3097" s="1"/>
      <c r="M3097" s="18"/>
      <c r="N3097" s="17"/>
      <c r="O3097" s="1"/>
      <c r="P3097" s="19"/>
    </row>
    <row r="3098" spans="1:16" ht="9.75" customHeight="1">
      <c r="A3098" s="14"/>
      <c r="B3098" s="14" t="s">
        <v>61</v>
      </c>
      <c r="C3098" s="14"/>
      <c r="D3098" s="17"/>
      <c r="E3098" s="1"/>
      <c r="F3098" s="1"/>
      <c r="G3098" s="1"/>
      <c r="H3098" s="1"/>
      <c r="I3098" s="1"/>
      <c r="J3098" s="1"/>
      <c r="K3098" s="1"/>
      <c r="L3098" s="1"/>
      <c r="M3098" s="18"/>
      <c r="N3098" s="17"/>
      <c r="O3098" s="1"/>
      <c r="P3098" s="19"/>
    </row>
    <row r="3099" spans="1:16" ht="9.75" customHeight="1">
      <c r="A3099" s="14"/>
      <c r="B3099" s="14" t="s">
        <v>61</v>
      </c>
      <c r="C3099" s="14"/>
      <c r="D3099" s="17"/>
      <c r="E3099" s="1"/>
      <c r="F3099" s="1"/>
      <c r="G3099" s="1"/>
      <c r="H3099" s="1"/>
      <c r="I3099" s="1"/>
      <c r="J3099" s="1"/>
      <c r="K3099" s="1"/>
      <c r="L3099" s="1"/>
      <c r="M3099" s="18"/>
      <c r="N3099" s="17"/>
      <c r="O3099" s="1"/>
      <c r="P3099" s="19"/>
    </row>
    <row r="3100" spans="1:16" ht="9.75" customHeight="1">
      <c r="A3100" s="14"/>
      <c r="B3100" s="14" t="s">
        <v>41</v>
      </c>
      <c r="C3100" s="14"/>
      <c r="D3100" s="17"/>
      <c r="E3100" s="1"/>
      <c r="F3100" s="1"/>
      <c r="G3100" s="1"/>
      <c r="H3100" s="1"/>
      <c r="I3100" s="1"/>
      <c r="J3100" s="1"/>
      <c r="K3100" s="1"/>
      <c r="L3100" s="1"/>
      <c r="M3100" s="18"/>
      <c r="N3100" s="17"/>
      <c r="O3100" s="1"/>
      <c r="P3100" s="19"/>
    </row>
    <row r="3101" spans="1:16" ht="9.75" customHeight="1">
      <c r="A3101" s="14"/>
      <c r="B3101" s="14" t="s">
        <v>42</v>
      </c>
      <c r="C3101" s="14">
        <v>2</v>
      </c>
      <c r="D3101" s="31">
        <v>0</v>
      </c>
      <c r="E3101" s="32">
        <v>0</v>
      </c>
      <c r="F3101" s="32">
        <v>0</v>
      </c>
      <c r="G3101" s="32">
        <v>0</v>
      </c>
      <c r="H3101" s="32">
        <v>0</v>
      </c>
      <c r="I3101" s="32">
        <v>0</v>
      </c>
      <c r="J3101" s="32">
        <v>0</v>
      </c>
      <c r="K3101" s="32">
        <v>0</v>
      </c>
      <c r="L3101" s="32">
        <v>0</v>
      </c>
      <c r="M3101" s="33">
        <v>0</v>
      </c>
      <c r="N3101" s="17">
        <f t="shared" ref="N3101:N3104" si="634">MIN(D3101:M3101)</f>
        <v>0</v>
      </c>
      <c r="O3101" s="1">
        <f t="shared" ref="O3101:O3104" si="635">C3101-N3101</f>
        <v>2</v>
      </c>
      <c r="P3101" s="19">
        <f t="shared" ref="P3101:P3104" si="636">O3101/C3101</f>
        <v>1</v>
      </c>
    </row>
    <row r="3102" spans="1:16" ht="9.75" customHeight="1">
      <c r="A3102" s="14"/>
      <c r="B3102" s="14" t="s">
        <v>43</v>
      </c>
      <c r="C3102" s="14">
        <v>4</v>
      </c>
      <c r="D3102" s="31">
        <v>0</v>
      </c>
      <c r="E3102" s="32">
        <v>1</v>
      </c>
      <c r="F3102" s="32">
        <v>0</v>
      </c>
      <c r="G3102" s="32">
        <v>1</v>
      </c>
      <c r="H3102" s="32">
        <v>0</v>
      </c>
      <c r="I3102" s="32">
        <v>0</v>
      </c>
      <c r="J3102" s="32">
        <v>0</v>
      </c>
      <c r="K3102" s="32">
        <v>0</v>
      </c>
      <c r="L3102" s="32">
        <v>1</v>
      </c>
      <c r="M3102" s="33">
        <v>0</v>
      </c>
      <c r="N3102" s="17">
        <f t="shared" si="634"/>
        <v>0</v>
      </c>
      <c r="O3102" s="1">
        <f t="shared" si="635"/>
        <v>4</v>
      </c>
      <c r="P3102" s="19">
        <f t="shared" si="636"/>
        <v>1</v>
      </c>
    </row>
    <row r="3103" spans="1:16" ht="9.75" customHeight="1">
      <c r="A3103" s="14"/>
      <c r="B3103" s="14" t="s">
        <v>44</v>
      </c>
      <c r="C3103" s="14">
        <v>6</v>
      </c>
      <c r="D3103" s="31">
        <v>3</v>
      </c>
      <c r="E3103" s="32">
        <v>3</v>
      </c>
      <c r="F3103" s="32">
        <v>2</v>
      </c>
      <c r="G3103" s="32">
        <v>1</v>
      </c>
      <c r="H3103" s="32">
        <v>5</v>
      </c>
      <c r="I3103" s="32">
        <v>1</v>
      </c>
      <c r="J3103" s="32">
        <v>1</v>
      </c>
      <c r="K3103" s="32">
        <v>3</v>
      </c>
      <c r="L3103" s="32">
        <v>1</v>
      </c>
      <c r="M3103" s="33">
        <v>4</v>
      </c>
      <c r="N3103" s="17">
        <f t="shared" si="634"/>
        <v>1</v>
      </c>
      <c r="O3103" s="1">
        <f t="shared" si="635"/>
        <v>5</v>
      </c>
      <c r="P3103" s="19">
        <f t="shared" si="636"/>
        <v>0.83333333333333337</v>
      </c>
    </row>
    <row r="3104" spans="1:16" ht="9.75" customHeight="1">
      <c r="A3104" s="20"/>
      <c r="B3104" s="21" t="s">
        <v>45</v>
      </c>
      <c r="C3104" s="21">
        <f t="shared" ref="C3104:M3104" si="637">SUM(C3088:C3103)</f>
        <v>17</v>
      </c>
      <c r="D3104" s="22">
        <f t="shared" si="637"/>
        <v>7</v>
      </c>
      <c r="E3104" s="23">
        <f t="shared" si="637"/>
        <v>8</v>
      </c>
      <c r="F3104" s="23">
        <f t="shared" si="637"/>
        <v>5</v>
      </c>
      <c r="G3104" s="23">
        <f t="shared" si="637"/>
        <v>5</v>
      </c>
      <c r="H3104" s="23">
        <f t="shared" si="637"/>
        <v>9</v>
      </c>
      <c r="I3104" s="23">
        <f t="shared" si="637"/>
        <v>4</v>
      </c>
      <c r="J3104" s="23">
        <f t="shared" si="637"/>
        <v>3</v>
      </c>
      <c r="K3104" s="23">
        <f t="shared" si="637"/>
        <v>4</v>
      </c>
      <c r="L3104" s="23">
        <f t="shared" si="637"/>
        <v>3</v>
      </c>
      <c r="M3104" s="24">
        <f t="shared" si="637"/>
        <v>5</v>
      </c>
      <c r="N3104" s="22">
        <f t="shared" si="634"/>
        <v>3</v>
      </c>
      <c r="O3104" s="23">
        <f t="shared" si="635"/>
        <v>14</v>
      </c>
      <c r="P3104" s="25">
        <f t="shared" si="636"/>
        <v>0.82352941176470584</v>
      </c>
    </row>
    <row r="3105" spans="1:16" ht="9.75" customHeight="1">
      <c r="A3105" s="15" t="s">
        <v>256</v>
      </c>
      <c r="B3105" s="15" t="s">
        <v>29</v>
      </c>
      <c r="C3105" s="14"/>
      <c r="D3105" s="17"/>
      <c r="E3105" s="1"/>
      <c r="F3105" s="1"/>
      <c r="G3105" s="1"/>
      <c r="H3105" s="1"/>
      <c r="I3105" s="1"/>
      <c r="J3105" s="1"/>
      <c r="K3105" s="1"/>
      <c r="L3105" s="1"/>
      <c r="M3105" s="18"/>
      <c r="N3105" s="17"/>
      <c r="O3105" s="1"/>
      <c r="P3105" s="19"/>
    </row>
    <row r="3106" spans="1:16" ht="9.75" customHeight="1">
      <c r="A3106" s="14"/>
      <c r="B3106" s="14" t="s">
        <v>31</v>
      </c>
      <c r="C3106" s="14">
        <v>7</v>
      </c>
      <c r="D3106" s="31">
        <v>0</v>
      </c>
      <c r="E3106" s="32">
        <v>1</v>
      </c>
      <c r="F3106" s="32">
        <v>0</v>
      </c>
      <c r="G3106" s="32">
        <v>0</v>
      </c>
      <c r="H3106" s="32">
        <v>0</v>
      </c>
      <c r="I3106" s="32">
        <v>0</v>
      </c>
      <c r="J3106" s="32">
        <v>0</v>
      </c>
      <c r="K3106" s="32">
        <v>1</v>
      </c>
      <c r="L3106" s="32">
        <v>1</v>
      </c>
      <c r="M3106" s="33">
        <v>3</v>
      </c>
      <c r="N3106" s="17">
        <f>MIN(D3106:M3106)</f>
        <v>0</v>
      </c>
      <c r="O3106" s="1">
        <f>C3106-N3106</f>
        <v>7</v>
      </c>
      <c r="P3106" s="19">
        <f>O3106/C3106</f>
        <v>1</v>
      </c>
    </row>
    <row r="3107" spans="1:16" ht="9.75" customHeight="1">
      <c r="A3107" s="14"/>
      <c r="B3107" s="14" t="s">
        <v>34</v>
      </c>
      <c r="C3107" s="14"/>
      <c r="D3107" s="17"/>
      <c r="E3107" s="1"/>
      <c r="F3107" s="1"/>
      <c r="G3107" s="1"/>
      <c r="H3107" s="1"/>
      <c r="I3107" s="1"/>
      <c r="J3107" s="1"/>
      <c r="K3107" s="1"/>
      <c r="L3107" s="1"/>
      <c r="M3107" s="18"/>
      <c r="N3107" s="17"/>
      <c r="O3107" s="1"/>
      <c r="P3107" s="19"/>
    </row>
    <row r="3108" spans="1:16" ht="9.75" customHeight="1">
      <c r="A3108" s="14"/>
      <c r="B3108" s="14" t="s">
        <v>58</v>
      </c>
      <c r="C3108" s="14"/>
      <c r="D3108" s="17"/>
      <c r="E3108" s="1"/>
      <c r="F3108" s="1"/>
      <c r="G3108" s="1"/>
      <c r="H3108" s="1"/>
      <c r="I3108" s="1"/>
      <c r="J3108" s="1"/>
      <c r="K3108" s="1"/>
      <c r="L3108" s="1"/>
      <c r="M3108" s="18"/>
      <c r="N3108" s="17"/>
      <c r="O3108" s="1"/>
      <c r="P3108" s="19"/>
    </row>
    <row r="3109" spans="1:16" ht="9.75" customHeight="1">
      <c r="A3109" s="14"/>
      <c r="B3109" s="14" t="s">
        <v>58</v>
      </c>
      <c r="C3109" s="14"/>
      <c r="D3109" s="17"/>
      <c r="E3109" s="1"/>
      <c r="F3109" s="1"/>
      <c r="G3109" s="1"/>
      <c r="H3109" s="1"/>
      <c r="I3109" s="1"/>
      <c r="J3109" s="1"/>
      <c r="K3109" s="1"/>
      <c r="L3109" s="1"/>
      <c r="M3109" s="18"/>
      <c r="N3109" s="17"/>
      <c r="O3109" s="1"/>
      <c r="P3109" s="19"/>
    </row>
    <row r="3110" spans="1:16" ht="9.75" customHeight="1">
      <c r="A3110" s="14"/>
      <c r="B3110" s="14" t="s">
        <v>39</v>
      </c>
      <c r="C3110" s="14">
        <v>4</v>
      </c>
      <c r="D3110" s="31">
        <v>3</v>
      </c>
      <c r="E3110" s="32">
        <v>1</v>
      </c>
      <c r="F3110" s="32">
        <v>1</v>
      </c>
      <c r="G3110" s="32">
        <v>1</v>
      </c>
      <c r="H3110" s="32">
        <v>1</v>
      </c>
      <c r="I3110" s="32">
        <v>1</v>
      </c>
      <c r="J3110" s="32">
        <v>1</v>
      </c>
      <c r="K3110" s="32">
        <v>1</v>
      </c>
      <c r="L3110" s="32">
        <v>2</v>
      </c>
      <c r="M3110" s="33">
        <v>2</v>
      </c>
      <c r="N3110" s="17">
        <f>MIN(D3110:M3110)</f>
        <v>1</v>
      </c>
      <c r="O3110" s="1">
        <f>C3110-N3110</f>
        <v>3</v>
      </c>
      <c r="P3110" s="19">
        <f>O3110/C3110</f>
        <v>0.75</v>
      </c>
    </row>
    <row r="3111" spans="1:16" ht="9.75" customHeight="1">
      <c r="A3111" s="14"/>
      <c r="B3111" s="14" t="s">
        <v>61</v>
      </c>
      <c r="C3111" s="14"/>
      <c r="D3111" s="17"/>
      <c r="E3111" s="1"/>
      <c r="F3111" s="1"/>
      <c r="G3111" s="1"/>
      <c r="H3111" s="1"/>
      <c r="I3111" s="1"/>
      <c r="J3111" s="1"/>
      <c r="K3111" s="1"/>
      <c r="L3111" s="1"/>
      <c r="M3111" s="18"/>
      <c r="N3111" s="17"/>
      <c r="O3111" s="1"/>
      <c r="P3111" s="19"/>
    </row>
    <row r="3112" spans="1:16" ht="9.75" customHeight="1">
      <c r="A3112" s="14"/>
      <c r="B3112" s="14" t="s">
        <v>61</v>
      </c>
      <c r="C3112" s="14"/>
      <c r="D3112" s="17"/>
      <c r="E3112" s="1"/>
      <c r="F3112" s="1"/>
      <c r="G3112" s="1"/>
      <c r="H3112" s="1"/>
      <c r="I3112" s="1"/>
      <c r="J3112" s="1"/>
      <c r="K3112" s="1"/>
      <c r="L3112" s="1"/>
      <c r="M3112" s="18"/>
      <c r="N3112" s="17"/>
      <c r="O3112" s="1"/>
      <c r="P3112" s="19"/>
    </row>
    <row r="3113" spans="1:16" ht="9.75" customHeight="1">
      <c r="A3113" s="14"/>
      <c r="B3113" s="14" t="s">
        <v>61</v>
      </c>
      <c r="C3113" s="14"/>
      <c r="D3113" s="17"/>
      <c r="E3113" s="1"/>
      <c r="F3113" s="1"/>
      <c r="G3113" s="1"/>
      <c r="H3113" s="1"/>
      <c r="I3113" s="1"/>
      <c r="J3113" s="1"/>
      <c r="K3113" s="1"/>
      <c r="L3113" s="1"/>
      <c r="M3113" s="18"/>
      <c r="N3113" s="17"/>
      <c r="O3113" s="1"/>
      <c r="P3113" s="19"/>
    </row>
    <row r="3114" spans="1:16" ht="9.75" customHeight="1">
      <c r="A3114" s="14"/>
      <c r="B3114" s="14" t="s">
        <v>61</v>
      </c>
      <c r="C3114" s="14"/>
      <c r="D3114" s="17"/>
      <c r="E3114" s="1"/>
      <c r="F3114" s="1"/>
      <c r="G3114" s="1"/>
      <c r="H3114" s="1"/>
      <c r="I3114" s="1"/>
      <c r="J3114" s="1"/>
      <c r="K3114" s="1"/>
      <c r="L3114" s="1"/>
      <c r="M3114" s="18"/>
      <c r="N3114" s="17"/>
      <c r="O3114" s="1"/>
      <c r="P3114" s="19"/>
    </row>
    <row r="3115" spans="1:16" ht="9.75" customHeight="1">
      <c r="A3115" s="14"/>
      <c r="B3115" s="14" t="s">
        <v>61</v>
      </c>
      <c r="C3115" s="14"/>
      <c r="D3115" s="17"/>
      <c r="E3115" s="1"/>
      <c r="F3115" s="1"/>
      <c r="G3115" s="1"/>
      <c r="H3115" s="1"/>
      <c r="I3115" s="1"/>
      <c r="J3115" s="1"/>
      <c r="K3115" s="1"/>
      <c r="L3115" s="1"/>
      <c r="M3115" s="18"/>
      <c r="N3115" s="17"/>
      <c r="O3115" s="1"/>
      <c r="P3115" s="19"/>
    </row>
    <row r="3116" spans="1:16" ht="9.75" customHeight="1">
      <c r="A3116" s="14"/>
      <c r="B3116" s="14" t="s">
        <v>61</v>
      </c>
      <c r="C3116" s="14"/>
      <c r="D3116" s="17"/>
      <c r="E3116" s="1"/>
      <c r="F3116" s="1"/>
      <c r="G3116" s="1"/>
      <c r="H3116" s="1"/>
      <c r="I3116" s="1"/>
      <c r="J3116" s="1"/>
      <c r="K3116" s="1"/>
      <c r="L3116" s="1"/>
      <c r="M3116" s="18"/>
      <c r="N3116" s="17"/>
      <c r="O3116" s="1"/>
      <c r="P3116" s="19"/>
    </row>
    <row r="3117" spans="1:16" ht="9.75" customHeight="1">
      <c r="A3117" s="14"/>
      <c r="B3117" s="14" t="s">
        <v>41</v>
      </c>
      <c r="C3117" s="14">
        <v>3</v>
      </c>
      <c r="D3117" s="31">
        <v>0</v>
      </c>
      <c r="E3117" s="32">
        <v>0</v>
      </c>
      <c r="F3117" s="32">
        <v>0</v>
      </c>
      <c r="G3117" s="32">
        <v>0</v>
      </c>
      <c r="H3117" s="32">
        <v>0</v>
      </c>
      <c r="I3117" s="32">
        <v>0</v>
      </c>
      <c r="J3117" s="32">
        <v>0</v>
      </c>
      <c r="K3117" s="32">
        <v>0</v>
      </c>
      <c r="L3117" s="32">
        <v>1</v>
      </c>
      <c r="M3117" s="33">
        <v>1</v>
      </c>
      <c r="N3117" s="17">
        <f t="shared" ref="N3117:N3118" si="638">MIN(D3117:M3117)</f>
        <v>0</v>
      </c>
      <c r="O3117" s="1">
        <f t="shared" ref="O3117:O3118" si="639">C3117-N3117</f>
        <v>3</v>
      </c>
      <c r="P3117" s="19">
        <f t="shared" ref="P3117:P3118" si="640">O3117/C3117</f>
        <v>1</v>
      </c>
    </row>
    <row r="3118" spans="1:16" ht="9.75" customHeight="1">
      <c r="A3118" s="14"/>
      <c r="B3118" s="14" t="s">
        <v>42</v>
      </c>
      <c r="C3118" s="14">
        <v>3</v>
      </c>
      <c r="D3118" s="31">
        <v>3</v>
      </c>
      <c r="E3118" s="32">
        <v>2</v>
      </c>
      <c r="F3118" s="32">
        <v>1</v>
      </c>
      <c r="G3118" s="32">
        <v>2</v>
      </c>
      <c r="H3118" s="32">
        <v>1</v>
      </c>
      <c r="I3118" s="32">
        <v>1</v>
      </c>
      <c r="J3118" s="32">
        <v>2</v>
      </c>
      <c r="K3118" s="32">
        <v>2</v>
      </c>
      <c r="L3118" s="32">
        <v>2</v>
      </c>
      <c r="M3118" s="33">
        <v>3</v>
      </c>
      <c r="N3118" s="17">
        <f t="shared" si="638"/>
        <v>1</v>
      </c>
      <c r="O3118" s="1">
        <f t="shared" si="639"/>
        <v>2</v>
      </c>
      <c r="P3118" s="19">
        <f t="shared" si="640"/>
        <v>0.66666666666666663</v>
      </c>
    </row>
    <row r="3119" spans="1:16" ht="9.75" customHeight="1">
      <c r="A3119" s="14"/>
      <c r="B3119" s="14" t="s">
        <v>43</v>
      </c>
      <c r="C3119" s="14"/>
      <c r="D3119" s="17"/>
      <c r="E3119" s="1"/>
      <c r="F3119" s="1"/>
      <c r="G3119" s="1"/>
      <c r="H3119" s="1"/>
      <c r="I3119" s="1"/>
      <c r="J3119" s="1"/>
      <c r="K3119" s="1"/>
      <c r="L3119" s="1"/>
      <c r="M3119" s="18"/>
      <c r="N3119" s="17"/>
      <c r="O3119" s="1"/>
      <c r="P3119" s="19"/>
    </row>
    <row r="3120" spans="1:16" ht="9.75" customHeight="1">
      <c r="A3120" s="14"/>
      <c r="B3120" s="14" t="s">
        <v>44</v>
      </c>
      <c r="C3120" s="14"/>
      <c r="D3120" s="17"/>
      <c r="E3120" s="1"/>
      <c r="F3120" s="1"/>
      <c r="G3120" s="1"/>
      <c r="H3120" s="1"/>
      <c r="I3120" s="1"/>
      <c r="J3120" s="1"/>
      <c r="K3120" s="1"/>
      <c r="L3120" s="1"/>
      <c r="M3120" s="18"/>
      <c r="N3120" s="17"/>
      <c r="O3120" s="1"/>
      <c r="P3120" s="19"/>
    </row>
    <row r="3121" spans="1:16" ht="9.75" customHeight="1">
      <c r="A3121" s="20"/>
      <c r="B3121" s="21" t="s">
        <v>45</v>
      </c>
      <c r="C3121" s="21">
        <f t="shared" ref="C3121:M3121" si="641">SUM(C3105:C3120)</f>
        <v>17</v>
      </c>
      <c r="D3121" s="22">
        <f t="shared" si="641"/>
        <v>6</v>
      </c>
      <c r="E3121" s="23">
        <f t="shared" si="641"/>
        <v>4</v>
      </c>
      <c r="F3121" s="23">
        <f t="shared" si="641"/>
        <v>2</v>
      </c>
      <c r="G3121" s="23">
        <f t="shared" si="641"/>
        <v>3</v>
      </c>
      <c r="H3121" s="23">
        <f t="shared" si="641"/>
        <v>2</v>
      </c>
      <c r="I3121" s="23">
        <f t="shared" si="641"/>
        <v>2</v>
      </c>
      <c r="J3121" s="23">
        <f t="shared" si="641"/>
        <v>3</v>
      </c>
      <c r="K3121" s="23">
        <f t="shared" si="641"/>
        <v>4</v>
      </c>
      <c r="L3121" s="23">
        <f t="shared" si="641"/>
        <v>6</v>
      </c>
      <c r="M3121" s="24">
        <f t="shared" si="641"/>
        <v>9</v>
      </c>
      <c r="N3121" s="22">
        <f>MIN(D3121:M3121)</f>
        <v>2</v>
      </c>
      <c r="O3121" s="23">
        <f>C3121-N3121</f>
        <v>15</v>
      </c>
      <c r="P3121" s="25">
        <f>O3121/C3121</f>
        <v>0.88235294117647056</v>
      </c>
    </row>
    <row r="3122" spans="1:16" ht="9.75" customHeight="1">
      <c r="A3122" s="15" t="s">
        <v>268</v>
      </c>
      <c r="B3122" s="15" t="s">
        <v>29</v>
      </c>
      <c r="C3122" s="14"/>
      <c r="D3122" s="17"/>
      <c r="E3122" s="1"/>
      <c r="F3122" s="1"/>
      <c r="G3122" s="1"/>
      <c r="H3122" s="1"/>
      <c r="I3122" s="1"/>
      <c r="J3122" s="1"/>
      <c r="K3122" s="1"/>
      <c r="L3122" s="1"/>
      <c r="M3122" s="18"/>
      <c r="N3122" s="17"/>
      <c r="O3122" s="1"/>
      <c r="P3122" s="19"/>
    </row>
    <row r="3123" spans="1:16" ht="9.75" customHeight="1">
      <c r="A3123" s="14"/>
      <c r="B3123" s="14" t="s">
        <v>31</v>
      </c>
      <c r="C3123" s="14"/>
      <c r="D3123" s="17"/>
      <c r="E3123" s="1"/>
      <c r="F3123" s="1"/>
      <c r="G3123" s="1"/>
      <c r="H3123" s="1"/>
      <c r="I3123" s="1"/>
      <c r="J3123" s="1"/>
      <c r="K3123" s="1"/>
      <c r="L3123" s="1"/>
      <c r="M3123" s="18"/>
      <c r="N3123" s="17"/>
      <c r="O3123" s="1"/>
      <c r="P3123" s="19"/>
    </row>
    <row r="3124" spans="1:16" ht="9.75" customHeight="1">
      <c r="A3124" s="14"/>
      <c r="B3124" s="14" t="s">
        <v>34</v>
      </c>
      <c r="C3124" s="14"/>
      <c r="D3124" s="17"/>
      <c r="E3124" s="1"/>
      <c r="F3124" s="1"/>
      <c r="G3124" s="1"/>
      <c r="H3124" s="1"/>
      <c r="I3124" s="1"/>
      <c r="J3124" s="1"/>
      <c r="K3124" s="1"/>
      <c r="L3124" s="1"/>
      <c r="M3124" s="18"/>
      <c r="N3124" s="17"/>
      <c r="O3124" s="1"/>
      <c r="P3124" s="19"/>
    </row>
    <row r="3125" spans="1:16" ht="9.75" customHeight="1">
      <c r="A3125" s="14"/>
      <c r="B3125" s="14" t="s">
        <v>58</v>
      </c>
      <c r="C3125" s="14"/>
      <c r="D3125" s="17"/>
      <c r="E3125" s="1"/>
      <c r="F3125" s="1"/>
      <c r="G3125" s="1"/>
      <c r="H3125" s="1"/>
      <c r="I3125" s="1"/>
      <c r="J3125" s="1"/>
      <c r="K3125" s="1"/>
      <c r="L3125" s="1"/>
      <c r="M3125" s="18"/>
      <c r="N3125" s="17"/>
      <c r="O3125" s="1"/>
      <c r="P3125" s="19"/>
    </row>
    <row r="3126" spans="1:16" ht="9.75" customHeight="1">
      <c r="A3126" s="14"/>
      <c r="B3126" s="14" t="s">
        <v>58</v>
      </c>
      <c r="C3126" s="14"/>
      <c r="D3126" s="17"/>
      <c r="E3126" s="1"/>
      <c r="F3126" s="1"/>
      <c r="G3126" s="1"/>
      <c r="H3126" s="1"/>
      <c r="I3126" s="1"/>
      <c r="J3126" s="1"/>
      <c r="K3126" s="1"/>
      <c r="L3126" s="1"/>
      <c r="M3126" s="18"/>
      <c r="N3126" s="17"/>
      <c r="O3126" s="1"/>
      <c r="P3126" s="19"/>
    </row>
    <row r="3127" spans="1:16" ht="9.75" customHeight="1">
      <c r="A3127" s="14"/>
      <c r="B3127" s="14" t="s">
        <v>39</v>
      </c>
      <c r="C3127" s="30">
        <v>24</v>
      </c>
      <c r="D3127" s="31">
        <v>22</v>
      </c>
      <c r="E3127" s="32">
        <v>18</v>
      </c>
      <c r="F3127" s="32">
        <v>12</v>
      </c>
      <c r="G3127" s="32">
        <v>11</v>
      </c>
      <c r="H3127" s="32">
        <v>17</v>
      </c>
      <c r="I3127" s="32">
        <v>17</v>
      </c>
      <c r="J3127" s="32">
        <v>18</v>
      </c>
      <c r="K3127" s="32">
        <v>16</v>
      </c>
      <c r="L3127" s="32">
        <v>19</v>
      </c>
      <c r="M3127" s="33">
        <v>19</v>
      </c>
      <c r="N3127" s="17">
        <f t="shared" ref="N3127:N3129" si="642">MIN(D3127:M3127)</f>
        <v>11</v>
      </c>
      <c r="O3127" s="1">
        <f t="shared" ref="O3127:O3129" si="643">C3127-N3127</f>
        <v>13</v>
      </c>
      <c r="P3127" s="19">
        <f t="shared" ref="P3127:P3129" si="644">O3127/C3127</f>
        <v>0.54166666666666663</v>
      </c>
    </row>
    <row r="3128" spans="1:16" ht="9.75" customHeight="1">
      <c r="A3128" s="14"/>
      <c r="B3128" s="14" t="s">
        <v>591</v>
      </c>
      <c r="C3128" s="14">
        <v>1</v>
      </c>
      <c r="D3128" s="31">
        <v>1</v>
      </c>
      <c r="E3128" s="32">
        <v>1</v>
      </c>
      <c r="F3128" s="32">
        <v>1</v>
      </c>
      <c r="G3128" s="32">
        <v>1</v>
      </c>
      <c r="H3128" s="32">
        <v>1</v>
      </c>
      <c r="I3128" s="32">
        <v>1</v>
      </c>
      <c r="J3128" s="32">
        <v>1</v>
      </c>
      <c r="K3128" s="32">
        <v>1</v>
      </c>
      <c r="L3128" s="32">
        <v>1</v>
      </c>
      <c r="M3128" s="33">
        <v>1</v>
      </c>
      <c r="N3128" s="17">
        <f t="shared" si="642"/>
        <v>1</v>
      </c>
      <c r="O3128" s="1">
        <f t="shared" si="643"/>
        <v>0</v>
      </c>
      <c r="P3128" s="19">
        <f t="shared" si="644"/>
        <v>0</v>
      </c>
    </row>
    <row r="3129" spans="1:16" ht="9.75" customHeight="1">
      <c r="A3129" s="14"/>
      <c r="B3129" s="14" t="s">
        <v>609</v>
      </c>
      <c r="C3129" s="30">
        <v>12</v>
      </c>
      <c r="D3129" s="31">
        <v>8</v>
      </c>
      <c r="E3129" s="32">
        <v>8</v>
      </c>
      <c r="F3129" s="32">
        <v>7</v>
      </c>
      <c r="G3129" s="32">
        <v>7</v>
      </c>
      <c r="H3129" s="32">
        <v>7</v>
      </c>
      <c r="I3129" s="32">
        <v>8</v>
      </c>
      <c r="J3129" s="32">
        <v>8</v>
      </c>
      <c r="K3129" s="32">
        <v>8</v>
      </c>
      <c r="L3129" s="32">
        <v>8</v>
      </c>
      <c r="M3129" s="33">
        <v>8</v>
      </c>
      <c r="N3129" s="17">
        <f t="shared" si="642"/>
        <v>7</v>
      </c>
      <c r="O3129" s="1">
        <f t="shared" si="643"/>
        <v>5</v>
      </c>
      <c r="P3129" s="19">
        <f t="shared" si="644"/>
        <v>0.41666666666666669</v>
      </c>
    </row>
    <row r="3130" spans="1:16" ht="9.75" customHeight="1">
      <c r="A3130" s="14"/>
      <c r="B3130" s="14" t="s">
        <v>61</v>
      </c>
      <c r="C3130" s="14"/>
      <c r="D3130" s="17"/>
      <c r="E3130" s="1"/>
      <c r="F3130" s="1"/>
      <c r="G3130" s="1"/>
      <c r="H3130" s="1"/>
      <c r="I3130" s="1"/>
      <c r="J3130" s="1"/>
      <c r="K3130" s="1"/>
      <c r="L3130" s="1"/>
      <c r="M3130" s="18"/>
      <c r="N3130" s="17"/>
      <c r="O3130" s="1"/>
      <c r="P3130" s="19"/>
    </row>
    <row r="3131" spans="1:16" ht="9.75" customHeight="1">
      <c r="A3131" s="14"/>
      <c r="B3131" s="14" t="s">
        <v>61</v>
      </c>
      <c r="C3131" s="14"/>
      <c r="D3131" s="17"/>
      <c r="E3131" s="1"/>
      <c r="F3131" s="1"/>
      <c r="G3131" s="1"/>
      <c r="H3131" s="1"/>
      <c r="I3131" s="1"/>
      <c r="J3131" s="1"/>
      <c r="K3131" s="1"/>
      <c r="L3131" s="1"/>
      <c r="M3131" s="18"/>
      <c r="N3131" s="17"/>
      <c r="O3131" s="1"/>
      <c r="P3131" s="19"/>
    </row>
    <row r="3132" spans="1:16" ht="9.75" customHeight="1">
      <c r="A3132" s="14"/>
      <c r="B3132" s="14" t="s">
        <v>61</v>
      </c>
      <c r="C3132" s="14"/>
      <c r="D3132" s="17"/>
      <c r="E3132" s="1"/>
      <c r="F3132" s="1"/>
      <c r="G3132" s="1"/>
      <c r="H3132" s="1"/>
      <c r="I3132" s="1"/>
      <c r="J3132" s="1"/>
      <c r="K3132" s="1"/>
      <c r="L3132" s="1"/>
      <c r="M3132" s="18"/>
      <c r="N3132" s="17"/>
      <c r="O3132" s="1"/>
      <c r="P3132" s="19"/>
    </row>
    <row r="3133" spans="1:16" ht="9.75" customHeight="1">
      <c r="A3133" s="14"/>
      <c r="B3133" s="14" t="s">
        <v>61</v>
      </c>
      <c r="C3133" s="14"/>
      <c r="D3133" s="17"/>
      <c r="E3133" s="1"/>
      <c r="F3133" s="1"/>
      <c r="G3133" s="1"/>
      <c r="H3133" s="1"/>
      <c r="I3133" s="1"/>
      <c r="J3133" s="1"/>
      <c r="K3133" s="1"/>
      <c r="L3133" s="1"/>
      <c r="M3133" s="18"/>
      <c r="N3133" s="17"/>
      <c r="O3133" s="1"/>
      <c r="P3133" s="19"/>
    </row>
    <row r="3134" spans="1:16" ht="9.75" customHeight="1">
      <c r="A3134" s="14"/>
      <c r="B3134" s="14" t="s">
        <v>41</v>
      </c>
      <c r="C3134" s="14">
        <v>3</v>
      </c>
      <c r="D3134" s="31">
        <v>3</v>
      </c>
      <c r="E3134" s="32">
        <v>1</v>
      </c>
      <c r="F3134" s="32">
        <v>0</v>
      </c>
      <c r="G3134" s="32">
        <v>0</v>
      </c>
      <c r="H3134" s="32">
        <v>0</v>
      </c>
      <c r="I3134" s="32">
        <v>1</v>
      </c>
      <c r="J3134" s="32">
        <v>0</v>
      </c>
      <c r="K3134" s="32">
        <v>0</v>
      </c>
      <c r="L3134" s="32">
        <v>1</v>
      </c>
      <c r="M3134" s="33">
        <v>1</v>
      </c>
      <c r="N3134" s="17">
        <f>MIN(D3134:M3134)</f>
        <v>0</v>
      </c>
      <c r="O3134" s="1">
        <f>C3134-N3134</f>
        <v>3</v>
      </c>
      <c r="P3134" s="19">
        <f>O3134/C3134</f>
        <v>1</v>
      </c>
    </row>
    <row r="3135" spans="1:16" ht="9.75" customHeight="1">
      <c r="A3135" s="14"/>
      <c r="B3135" s="14" t="s">
        <v>42</v>
      </c>
      <c r="C3135" s="14"/>
      <c r="D3135" s="17"/>
      <c r="E3135" s="1"/>
      <c r="F3135" s="1"/>
      <c r="G3135" s="1"/>
      <c r="H3135" s="1"/>
      <c r="I3135" s="1"/>
      <c r="J3135" s="1"/>
      <c r="K3135" s="1"/>
      <c r="L3135" s="1"/>
      <c r="M3135" s="18"/>
      <c r="N3135" s="17"/>
      <c r="O3135" s="1"/>
      <c r="P3135" s="19"/>
    </row>
    <row r="3136" spans="1:16" ht="9.75" customHeight="1">
      <c r="A3136" s="14"/>
      <c r="B3136" s="14" t="s">
        <v>43</v>
      </c>
      <c r="C3136" s="14"/>
      <c r="D3136" s="17"/>
      <c r="E3136" s="1"/>
      <c r="F3136" s="1"/>
      <c r="G3136" s="1"/>
      <c r="H3136" s="1"/>
      <c r="I3136" s="1"/>
      <c r="J3136" s="1"/>
      <c r="K3136" s="1"/>
      <c r="L3136" s="1"/>
      <c r="M3136" s="18"/>
      <c r="N3136" s="17"/>
      <c r="O3136" s="1"/>
      <c r="P3136" s="19"/>
    </row>
    <row r="3137" spans="1:16" ht="9.75" customHeight="1">
      <c r="A3137" s="14"/>
      <c r="B3137" s="14" t="s">
        <v>44</v>
      </c>
      <c r="C3137" s="14"/>
      <c r="D3137" s="17"/>
      <c r="E3137" s="1"/>
      <c r="F3137" s="1"/>
      <c r="G3137" s="1"/>
      <c r="H3137" s="1"/>
      <c r="I3137" s="1"/>
      <c r="J3137" s="1"/>
      <c r="K3137" s="1"/>
      <c r="L3137" s="1"/>
      <c r="M3137" s="18"/>
      <c r="N3137" s="17"/>
      <c r="O3137" s="1"/>
      <c r="P3137" s="19"/>
    </row>
    <row r="3138" spans="1:16" ht="9.75" customHeight="1">
      <c r="A3138" s="20"/>
      <c r="B3138" s="21" t="s">
        <v>45</v>
      </c>
      <c r="C3138" s="21">
        <f t="shared" ref="C3138:M3138" si="645">SUM(C3122:C3137)</f>
        <v>40</v>
      </c>
      <c r="D3138" s="22">
        <f t="shared" si="645"/>
        <v>34</v>
      </c>
      <c r="E3138" s="23">
        <f t="shared" si="645"/>
        <v>28</v>
      </c>
      <c r="F3138" s="23">
        <f t="shared" si="645"/>
        <v>20</v>
      </c>
      <c r="G3138" s="23">
        <f t="shared" si="645"/>
        <v>19</v>
      </c>
      <c r="H3138" s="23">
        <f t="shared" si="645"/>
        <v>25</v>
      </c>
      <c r="I3138" s="23">
        <f t="shared" si="645"/>
        <v>27</v>
      </c>
      <c r="J3138" s="23">
        <f t="shared" si="645"/>
        <v>27</v>
      </c>
      <c r="K3138" s="23">
        <f t="shared" si="645"/>
        <v>25</v>
      </c>
      <c r="L3138" s="23">
        <f t="shared" si="645"/>
        <v>29</v>
      </c>
      <c r="M3138" s="24">
        <f t="shared" si="645"/>
        <v>29</v>
      </c>
      <c r="N3138" s="22">
        <f t="shared" ref="N3138:N3139" si="646">MIN(D3138:M3138)</f>
        <v>19</v>
      </c>
      <c r="O3138" s="23">
        <f t="shared" ref="O3138:O3139" si="647">C3138-N3138</f>
        <v>21</v>
      </c>
      <c r="P3138" s="25">
        <f t="shared" ref="P3138:P3139" si="648">O3138/C3138</f>
        <v>0.52500000000000002</v>
      </c>
    </row>
    <row r="3139" spans="1:16" ht="9.75" customHeight="1">
      <c r="A3139" s="15" t="s">
        <v>277</v>
      </c>
      <c r="B3139" s="15" t="s">
        <v>29</v>
      </c>
      <c r="C3139" s="15">
        <v>12</v>
      </c>
      <c r="D3139" s="69">
        <v>7</v>
      </c>
      <c r="E3139" s="70">
        <v>4</v>
      </c>
      <c r="F3139" s="70">
        <v>2</v>
      </c>
      <c r="G3139" s="70">
        <v>1</v>
      </c>
      <c r="H3139" s="70">
        <v>2</v>
      </c>
      <c r="I3139" s="70">
        <v>1</v>
      </c>
      <c r="J3139" s="70">
        <v>1</v>
      </c>
      <c r="K3139" s="70">
        <v>1</v>
      </c>
      <c r="L3139" s="70">
        <v>3</v>
      </c>
      <c r="M3139" s="71">
        <v>5</v>
      </c>
      <c r="N3139" s="16">
        <f t="shared" si="646"/>
        <v>1</v>
      </c>
      <c r="O3139" s="27">
        <f t="shared" si="647"/>
        <v>11</v>
      </c>
      <c r="P3139" s="29">
        <f t="shared" si="648"/>
        <v>0.91666666666666663</v>
      </c>
    </row>
    <row r="3140" spans="1:16" ht="9.75" customHeight="1">
      <c r="A3140" s="14"/>
      <c r="B3140" s="14" t="s">
        <v>31</v>
      </c>
      <c r="C3140" s="14"/>
      <c r="D3140" s="17"/>
      <c r="E3140" s="1"/>
      <c r="F3140" s="1"/>
      <c r="G3140" s="1"/>
      <c r="H3140" s="1"/>
      <c r="I3140" s="1"/>
      <c r="J3140" s="1"/>
      <c r="K3140" s="1"/>
      <c r="L3140" s="1"/>
      <c r="M3140" s="18"/>
      <c r="N3140" s="17"/>
      <c r="O3140" s="1"/>
      <c r="P3140" s="19"/>
    </row>
    <row r="3141" spans="1:16" ht="9.75" customHeight="1">
      <c r="A3141" s="14"/>
      <c r="B3141" s="14" t="s">
        <v>34</v>
      </c>
      <c r="C3141" s="14"/>
      <c r="D3141" s="17"/>
      <c r="E3141" s="1"/>
      <c r="F3141" s="1"/>
      <c r="G3141" s="1"/>
      <c r="H3141" s="1"/>
      <c r="I3141" s="1"/>
      <c r="J3141" s="1"/>
      <c r="K3141" s="1"/>
      <c r="L3141" s="1"/>
      <c r="M3141" s="18"/>
      <c r="N3141" s="17"/>
      <c r="O3141" s="1"/>
      <c r="P3141" s="19"/>
    </row>
    <row r="3142" spans="1:16" ht="9.75" customHeight="1">
      <c r="A3142" s="14"/>
      <c r="B3142" s="14" t="s">
        <v>58</v>
      </c>
      <c r="C3142" s="14"/>
      <c r="D3142" s="17"/>
      <c r="E3142" s="1"/>
      <c r="F3142" s="1"/>
      <c r="G3142" s="1"/>
      <c r="H3142" s="1"/>
      <c r="I3142" s="1"/>
      <c r="J3142" s="1"/>
      <c r="K3142" s="1"/>
      <c r="L3142" s="1"/>
      <c r="M3142" s="18"/>
      <c r="N3142" s="17"/>
      <c r="O3142" s="1"/>
      <c r="P3142" s="19"/>
    </row>
    <row r="3143" spans="1:16" ht="9.75" customHeight="1">
      <c r="A3143" s="14"/>
      <c r="B3143" s="14" t="s">
        <v>58</v>
      </c>
      <c r="C3143" s="14"/>
      <c r="D3143" s="17"/>
      <c r="E3143" s="1"/>
      <c r="F3143" s="1"/>
      <c r="G3143" s="1"/>
      <c r="H3143" s="1"/>
      <c r="I3143" s="1"/>
      <c r="J3143" s="1"/>
      <c r="K3143" s="1"/>
      <c r="L3143" s="1"/>
      <c r="M3143" s="18"/>
      <c r="N3143" s="17"/>
      <c r="O3143" s="1"/>
      <c r="P3143" s="19"/>
    </row>
    <row r="3144" spans="1:16" ht="9.75" customHeight="1">
      <c r="A3144" s="14"/>
      <c r="B3144" s="14" t="s">
        <v>39</v>
      </c>
      <c r="C3144" s="30">
        <v>20</v>
      </c>
      <c r="D3144" s="31">
        <v>17</v>
      </c>
      <c r="E3144" s="32">
        <v>16</v>
      </c>
      <c r="F3144" s="32">
        <v>10</v>
      </c>
      <c r="G3144" s="32">
        <v>12</v>
      </c>
      <c r="H3144" s="32">
        <v>11</v>
      </c>
      <c r="I3144" s="32">
        <v>12</v>
      </c>
      <c r="J3144" s="32">
        <v>12</v>
      </c>
      <c r="K3144" s="32">
        <v>10</v>
      </c>
      <c r="L3144" s="32">
        <v>12</v>
      </c>
      <c r="M3144" s="33">
        <v>15</v>
      </c>
      <c r="N3144" s="17">
        <f t="shared" ref="N3144:N3146" si="649">MIN(D3144:M3144)</f>
        <v>10</v>
      </c>
      <c r="O3144" s="1">
        <f t="shared" ref="O3144:O3146" si="650">C3144-N3144</f>
        <v>10</v>
      </c>
      <c r="P3144" s="19">
        <f t="shared" ref="P3144:P3146" si="651">O3144/C3144</f>
        <v>0.5</v>
      </c>
    </row>
    <row r="3145" spans="1:16" ht="9.75" customHeight="1">
      <c r="A3145" s="14"/>
      <c r="B3145" s="14" t="s">
        <v>610</v>
      </c>
      <c r="C3145" s="14">
        <v>1</v>
      </c>
      <c r="D3145" s="31">
        <v>0</v>
      </c>
      <c r="E3145" s="32">
        <v>0</v>
      </c>
      <c r="F3145" s="32">
        <v>0</v>
      </c>
      <c r="G3145" s="32">
        <v>0</v>
      </c>
      <c r="H3145" s="32">
        <v>0</v>
      </c>
      <c r="I3145" s="32">
        <v>0</v>
      </c>
      <c r="J3145" s="32">
        <v>0</v>
      </c>
      <c r="K3145" s="32">
        <v>0</v>
      </c>
      <c r="L3145" s="32">
        <v>0</v>
      </c>
      <c r="M3145" s="33">
        <v>0</v>
      </c>
      <c r="N3145" s="17">
        <f t="shared" si="649"/>
        <v>0</v>
      </c>
      <c r="O3145" s="1">
        <f t="shared" si="650"/>
        <v>1</v>
      </c>
      <c r="P3145" s="19">
        <f t="shared" si="651"/>
        <v>1</v>
      </c>
    </row>
    <row r="3146" spans="1:16" ht="9.75" customHeight="1">
      <c r="A3146" s="14"/>
      <c r="B3146" s="14" t="s">
        <v>611</v>
      </c>
      <c r="C3146" s="14">
        <v>1</v>
      </c>
      <c r="D3146" s="31">
        <v>0</v>
      </c>
      <c r="E3146" s="32">
        <v>0</v>
      </c>
      <c r="F3146" s="32">
        <v>0</v>
      </c>
      <c r="G3146" s="32">
        <v>0</v>
      </c>
      <c r="H3146" s="32">
        <v>0</v>
      </c>
      <c r="I3146" s="32">
        <v>0</v>
      </c>
      <c r="J3146" s="32">
        <v>0</v>
      </c>
      <c r="K3146" s="32">
        <v>0</v>
      </c>
      <c r="L3146" s="32">
        <v>0</v>
      </c>
      <c r="M3146" s="33">
        <v>0</v>
      </c>
      <c r="N3146" s="17">
        <f t="shared" si="649"/>
        <v>0</v>
      </c>
      <c r="O3146" s="1">
        <f t="shared" si="650"/>
        <v>1</v>
      </c>
      <c r="P3146" s="19">
        <f t="shared" si="651"/>
        <v>1</v>
      </c>
    </row>
    <row r="3147" spans="1:16" ht="9.75" customHeight="1">
      <c r="A3147" s="14"/>
      <c r="B3147" s="14" t="s">
        <v>61</v>
      </c>
      <c r="C3147" s="14"/>
      <c r="D3147" s="17"/>
      <c r="E3147" s="1"/>
      <c r="F3147" s="1"/>
      <c r="G3147" s="1"/>
      <c r="H3147" s="1"/>
      <c r="I3147" s="1"/>
      <c r="J3147" s="1"/>
      <c r="K3147" s="1"/>
      <c r="L3147" s="1"/>
      <c r="M3147" s="18"/>
      <c r="N3147" s="17"/>
      <c r="O3147" s="1"/>
      <c r="P3147" s="19"/>
    </row>
    <row r="3148" spans="1:16" ht="9.75" customHeight="1">
      <c r="A3148" s="14"/>
      <c r="B3148" s="14" t="s">
        <v>61</v>
      </c>
      <c r="C3148" s="14"/>
      <c r="D3148" s="17"/>
      <c r="E3148" s="1"/>
      <c r="F3148" s="1"/>
      <c r="G3148" s="1"/>
      <c r="H3148" s="1"/>
      <c r="I3148" s="1"/>
      <c r="J3148" s="1"/>
      <c r="K3148" s="1"/>
      <c r="L3148" s="1"/>
      <c r="M3148" s="18"/>
      <c r="N3148" s="17"/>
      <c r="O3148" s="1"/>
      <c r="P3148" s="19"/>
    </row>
    <row r="3149" spans="1:16" ht="9.75" customHeight="1">
      <c r="A3149" s="14"/>
      <c r="B3149" s="14" t="s">
        <v>61</v>
      </c>
      <c r="C3149" s="14"/>
      <c r="D3149" s="17"/>
      <c r="E3149" s="1"/>
      <c r="F3149" s="1"/>
      <c r="G3149" s="1"/>
      <c r="H3149" s="1"/>
      <c r="I3149" s="1"/>
      <c r="J3149" s="1"/>
      <c r="K3149" s="1"/>
      <c r="L3149" s="1"/>
      <c r="M3149" s="18"/>
      <c r="N3149" s="17"/>
      <c r="O3149" s="1"/>
      <c r="P3149" s="19"/>
    </row>
    <row r="3150" spans="1:16" ht="9.75" customHeight="1">
      <c r="A3150" s="14"/>
      <c r="B3150" s="14" t="s">
        <v>61</v>
      </c>
      <c r="C3150" s="14"/>
      <c r="D3150" s="17"/>
      <c r="E3150" s="1"/>
      <c r="F3150" s="1"/>
      <c r="G3150" s="1"/>
      <c r="H3150" s="1"/>
      <c r="I3150" s="1"/>
      <c r="J3150" s="1"/>
      <c r="K3150" s="1"/>
      <c r="L3150" s="1"/>
      <c r="M3150" s="18"/>
      <c r="N3150" s="17"/>
      <c r="O3150" s="1"/>
      <c r="P3150" s="19"/>
    </row>
    <row r="3151" spans="1:16" ht="9.75" customHeight="1">
      <c r="A3151" s="14"/>
      <c r="B3151" s="14" t="s">
        <v>41</v>
      </c>
      <c r="C3151" s="14">
        <v>1</v>
      </c>
      <c r="D3151" s="31">
        <v>0</v>
      </c>
      <c r="E3151" s="32">
        <v>0</v>
      </c>
      <c r="F3151" s="32">
        <v>0</v>
      </c>
      <c r="G3151" s="32">
        <v>0</v>
      </c>
      <c r="H3151" s="32">
        <v>0</v>
      </c>
      <c r="I3151" s="32">
        <v>0</v>
      </c>
      <c r="J3151" s="32">
        <v>0</v>
      </c>
      <c r="K3151" s="32">
        <v>0</v>
      </c>
      <c r="L3151" s="32">
        <v>0</v>
      </c>
      <c r="M3151" s="33">
        <v>1</v>
      </c>
      <c r="N3151" s="17">
        <f t="shared" ref="N3151:N3156" si="652">MIN(D3151:M3151)</f>
        <v>0</v>
      </c>
      <c r="O3151" s="1">
        <f t="shared" ref="O3151:O3156" si="653">C3151-N3151</f>
        <v>1</v>
      </c>
      <c r="P3151" s="19">
        <f t="shared" ref="P3151:P3156" si="654">O3151/C3151</f>
        <v>1</v>
      </c>
    </row>
    <row r="3152" spans="1:16" ht="9.75" customHeight="1">
      <c r="A3152" s="14"/>
      <c r="B3152" s="14" t="s">
        <v>42</v>
      </c>
      <c r="C3152" s="14">
        <v>6</v>
      </c>
      <c r="D3152" s="31">
        <v>4</v>
      </c>
      <c r="E3152" s="32">
        <v>4</v>
      </c>
      <c r="F3152" s="32">
        <v>3</v>
      </c>
      <c r="G3152" s="32">
        <v>3</v>
      </c>
      <c r="H3152" s="32">
        <v>3</v>
      </c>
      <c r="I3152" s="32">
        <v>3</v>
      </c>
      <c r="J3152" s="32">
        <v>2</v>
      </c>
      <c r="K3152" s="32">
        <v>3</v>
      </c>
      <c r="L3152" s="32">
        <v>2</v>
      </c>
      <c r="M3152" s="33">
        <v>0</v>
      </c>
      <c r="N3152" s="17">
        <f t="shared" si="652"/>
        <v>0</v>
      </c>
      <c r="O3152" s="1">
        <f t="shared" si="653"/>
        <v>6</v>
      </c>
      <c r="P3152" s="19">
        <f t="shared" si="654"/>
        <v>1</v>
      </c>
    </row>
    <row r="3153" spans="1:16" ht="9.75" customHeight="1">
      <c r="A3153" s="14"/>
      <c r="B3153" s="14" t="s">
        <v>43</v>
      </c>
      <c r="C3153" s="30">
        <v>6</v>
      </c>
      <c r="D3153" s="31">
        <v>0</v>
      </c>
      <c r="E3153" s="32">
        <v>0</v>
      </c>
      <c r="F3153" s="32">
        <v>0</v>
      </c>
      <c r="G3153" s="32">
        <v>0</v>
      </c>
      <c r="H3153" s="32">
        <v>1</v>
      </c>
      <c r="I3153" s="32">
        <v>0</v>
      </c>
      <c r="J3153" s="32">
        <v>0</v>
      </c>
      <c r="K3153" s="32">
        <v>2</v>
      </c>
      <c r="L3153" s="32">
        <v>0</v>
      </c>
      <c r="M3153" s="33">
        <v>1</v>
      </c>
      <c r="N3153" s="17">
        <f t="shared" si="652"/>
        <v>0</v>
      </c>
      <c r="O3153" s="1">
        <f t="shared" si="653"/>
        <v>6</v>
      </c>
      <c r="P3153" s="19">
        <f t="shared" si="654"/>
        <v>1</v>
      </c>
    </row>
    <row r="3154" spans="1:16" ht="9.75" customHeight="1">
      <c r="A3154" s="14"/>
      <c r="B3154" s="14" t="s">
        <v>44</v>
      </c>
      <c r="C3154" s="14">
        <v>2</v>
      </c>
      <c r="D3154" s="31">
        <v>1</v>
      </c>
      <c r="E3154" s="32">
        <v>1</v>
      </c>
      <c r="F3154" s="32">
        <v>1</v>
      </c>
      <c r="G3154" s="32">
        <v>1</v>
      </c>
      <c r="H3154" s="32">
        <v>1</v>
      </c>
      <c r="I3154" s="32">
        <v>1</v>
      </c>
      <c r="J3154" s="32">
        <v>1</v>
      </c>
      <c r="K3154" s="32">
        <v>1</v>
      </c>
      <c r="L3154" s="32">
        <v>2</v>
      </c>
      <c r="M3154" s="33">
        <v>2</v>
      </c>
      <c r="N3154" s="17">
        <f t="shared" si="652"/>
        <v>1</v>
      </c>
      <c r="O3154" s="1">
        <f t="shared" si="653"/>
        <v>1</v>
      </c>
      <c r="P3154" s="19">
        <f t="shared" si="654"/>
        <v>0.5</v>
      </c>
    </row>
    <row r="3155" spans="1:16" ht="9.75" customHeight="1">
      <c r="A3155" s="20"/>
      <c r="B3155" s="21" t="s">
        <v>45</v>
      </c>
      <c r="C3155" s="21">
        <f t="shared" ref="C3155:M3155" si="655">SUM(C3139:C3154)</f>
        <v>49</v>
      </c>
      <c r="D3155" s="22">
        <f t="shared" si="655"/>
        <v>29</v>
      </c>
      <c r="E3155" s="23">
        <f t="shared" si="655"/>
        <v>25</v>
      </c>
      <c r="F3155" s="23">
        <f t="shared" si="655"/>
        <v>16</v>
      </c>
      <c r="G3155" s="23">
        <f t="shared" si="655"/>
        <v>17</v>
      </c>
      <c r="H3155" s="23">
        <f t="shared" si="655"/>
        <v>18</v>
      </c>
      <c r="I3155" s="23">
        <f t="shared" si="655"/>
        <v>17</v>
      </c>
      <c r="J3155" s="23">
        <f t="shared" si="655"/>
        <v>16</v>
      </c>
      <c r="K3155" s="23">
        <f t="shared" si="655"/>
        <v>17</v>
      </c>
      <c r="L3155" s="23">
        <f t="shared" si="655"/>
        <v>19</v>
      </c>
      <c r="M3155" s="24">
        <f t="shared" si="655"/>
        <v>24</v>
      </c>
      <c r="N3155" s="22">
        <f t="shared" si="652"/>
        <v>16</v>
      </c>
      <c r="O3155" s="23">
        <f t="shared" si="653"/>
        <v>33</v>
      </c>
      <c r="P3155" s="25">
        <f t="shared" si="654"/>
        <v>0.67346938775510201</v>
      </c>
    </row>
    <row r="3156" spans="1:16" ht="9.75" customHeight="1">
      <c r="A3156" s="15" t="s">
        <v>288</v>
      </c>
      <c r="B3156" s="15" t="s">
        <v>29</v>
      </c>
      <c r="C3156" s="15">
        <v>2</v>
      </c>
      <c r="D3156" s="69">
        <v>0</v>
      </c>
      <c r="E3156" s="70">
        <v>0</v>
      </c>
      <c r="F3156" s="70">
        <v>0</v>
      </c>
      <c r="G3156" s="70">
        <v>0</v>
      </c>
      <c r="H3156" s="70">
        <v>0</v>
      </c>
      <c r="I3156" s="70">
        <v>0</v>
      </c>
      <c r="J3156" s="70">
        <v>0</v>
      </c>
      <c r="K3156" s="70">
        <v>0</v>
      </c>
      <c r="L3156" s="70">
        <v>0</v>
      </c>
      <c r="M3156" s="71">
        <v>1</v>
      </c>
      <c r="N3156" s="16">
        <f t="shared" si="652"/>
        <v>0</v>
      </c>
      <c r="O3156" s="27">
        <f t="shared" si="653"/>
        <v>2</v>
      </c>
      <c r="P3156" s="29">
        <f t="shared" si="654"/>
        <v>1</v>
      </c>
    </row>
    <row r="3157" spans="1:16" ht="9.75" customHeight="1">
      <c r="A3157" s="14"/>
      <c r="B3157" s="14" t="s">
        <v>31</v>
      </c>
      <c r="C3157" s="14"/>
      <c r="D3157" s="17"/>
      <c r="E3157" s="1"/>
      <c r="F3157" s="1"/>
      <c r="G3157" s="1"/>
      <c r="H3157" s="1"/>
      <c r="I3157" s="1"/>
      <c r="J3157" s="1"/>
      <c r="K3157" s="1"/>
      <c r="L3157" s="1"/>
      <c r="M3157" s="18"/>
      <c r="N3157" s="17"/>
      <c r="O3157" s="1"/>
      <c r="P3157" s="19"/>
    </row>
    <row r="3158" spans="1:16" ht="9.75" customHeight="1">
      <c r="A3158" s="14"/>
      <c r="B3158" s="14" t="s">
        <v>34</v>
      </c>
      <c r="C3158" s="14"/>
      <c r="D3158" s="17"/>
      <c r="E3158" s="1"/>
      <c r="F3158" s="1"/>
      <c r="G3158" s="1"/>
      <c r="H3158" s="1"/>
      <c r="I3158" s="1"/>
      <c r="J3158" s="1"/>
      <c r="K3158" s="1"/>
      <c r="L3158" s="1"/>
      <c r="M3158" s="18"/>
      <c r="N3158" s="17"/>
      <c r="O3158" s="1"/>
      <c r="P3158" s="19"/>
    </row>
    <row r="3159" spans="1:16" ht="9.75" customHeight="1">
      <c r="A3159" s="14"/>
      <c r="B3159" s="14" t="s">
        <v>58</v>
      </c>
      <c r="C3159" s="14"/>
      <c r="D3159" s="17"/>
      <c r="E3159" s="1"/>
      <c r="F3159" s="1"/>
      <c r="G3159" s="1"/>
      <c r="H3159" s="1"/>
      <c r="I3159" s="1"/>
      <c r="J3159" s="1"/>
      <c r="K3159" s="1"/>
      <c r="L3159" s="1"/>
      <c r="M3159" s="18"/>
      <c r="N3159" s="17"/>
      <c r="O3159" s="1"/>
      <c r="P3159" s="19"/>
    </row>
    <row r="3160" spans="1:16" ht="9.75" customHeight="1">
      <c r="A3160" s="14"/>
      <c r="B3160" s="14" t="s">
        <v>58</v>
      </c>
      <c r="C3160" s="14"/>
      <c r="D3160" s="17"/>
      <c r="E3160" s="1"/>
      <c r="F3160" s="1"/>
      <c r="G3160" s="1"/>
      <c r="H3160" s="1"/>
      <c r="I3160" s="1"/>
      <c r="J3160" s="1"/>
      <c r="K3160" s="1"/>
      <c r="L3160" s="1"/>
      <c r="M3160" s="18"/>
      <c r="N3160" s="17"/>
      <c r="O3160" s="1"/>
      <c r="P3160" s="19"/>
    </row>
    <row r="3161" spans="1:16" ht="9.75" customHeight="1">
      <c r="A3161" s="14"/>
      <c r="B3161" s="14" t="s">
        <v>39</v>
      </c>
      <c r="C3161" s="14"/>
      <c r="D3161" s="17"/>
      <c r="E3161" s="1"/>
      <c r="F3161" s="1"/>
      <c r="G3161" s="1"/>
      <c r="H3161" s="1"/>
      <c r="I3161" s="1"/>
      <c r="J3161" s="1"/>
      <c r="K3161" s="1"/>
      <c r="L3161" s="1"/>
      <c r="M3161" s="18"/>
      <c r="N3161" s="17"/>
      <c r="O3161" s="1"/>
      <c r="P3161" s="19"/>
    </row>
    <row r="3162" spans="1:16" ht="9.75" customHeight="1">
      <c r="A3162" s="14"/>
      <c r="B3162" s="14" t="s">
        <v>61</v>
      </c>
      <c r="C3162" s="14"/>
      <c r="D3162" s="17"/>
      <c r="E3162" s="1"/>
      <c r="F3162" s="1"/>
      <c r="G3162" s="1"/>
      <c r="H3162" s="1"/>
      <c r="I3162" s="1"/>
      <c r="J3162" s="1"/>
      <c r="K3162" s="1"/>
      <c r="L3162" s="1"/>
      <c r="M3162" s="18"/>
      <c r="N3162" s="17"/>
      <c r="O3162" s="1"/>
      <c r="P3162" s="19"/>
    </row>
    <row r="3163" spans="1:16" ht="9.75" customHeight="1">
      <c r="A3163" s="14"/>
      <c r="B3163" s="14" t="s">
        <v>61</v>
      </c>
      <c r="C3163" s="14"/>
      <c r="D3163" s="17"/>
      <c r="E3163" s="1"/>
      <c r="F3163" s="1"/>
      <c r="G3163" s="1"/>
      <c r="H3163" s="1"/>
      <c r="I3163" s="1"/>
      <c r="J3163" s="1"/>
      <c r="K3163" s="1"/>
      <c r="L3163" s="1"/>
      <c r="M3163" s="18"/>
      <c r="N3163" s="17"/>
      <c r="O3163" s="1"/>
      <c r="P3163" s="19"/>
    </row>
    <row r="3164" spans="1:16" ht="9.75" customHeight="1">
      <c r="A3164" s="14"/>
      <c r="B3164" s="14" t="s">
        <v>61</v>
      </c>
      <c r="C3164" s="14"/>
      <c r="D3164" s="17"/>
      <c r="E3164" s="1"/>
      <c r="F3164" s="1"/>
      <c r="G3164" s="1"/>
      <c r="H3164" s="1"/>
      <c r="I3164" s="1"/>
      <c r="J3164" s="1"/>
      <c r="K3164" s="1"/>
      <c r="L3164" s="1"/>
      <c r="M3164" s="18"/>
      <c r="N3164" s="17"/>
      <c r="O3164" s="1"/>
      <c r="P3164" s="19"/>
    </row>
    <row r="3165" spans="1:16" ht="9.75" customHeight="1">
      <c r="A3165" s="14"/>
      <c r="B3165" s="14" t="s">
        <v>61</v>
      </c>
      <c r="C3165" s="14"/>
      <c r="D3165" s="17"/>
      <c r="E3165" s="1"/>
      <c r="F3165" s="1"/>
      <c r="G3165" s="1"/>
      <c r="H3165" s="1"/>
      <c r="I3165" s="1"/>
      <c r="J3165" s="1"/>
      <c r="K3165" s="1"/>
      <c r="L3165" s="1"/>
      <c r="M3165" s="18"/>
      <c r="N3165" s="17"/>
      <c r="O3165" s="1"/>
      <c r="P3165" s="19"/>
    </row>
    <row r="3166" spans="1:16" ht="9.75" customHeight="1">
      <c r="A3166" s="14"/>
      <c r="B3166" s="14" t="s">
        <v>61</v>
      </c>
      <c r="C3166" s="14"/>
      <c r="D3166" s="17"/>
      <c r="E3166" s="1"/>
      <c r="F3166" s="1"/>
      <c r="G3166" s="1"/>
      <c r="H3166" s="1"/>
      <c r="I3166" s="1"/>
      <c r="J3166" s="1"/>
      <c r="K3166" s="1"/>
      <c r="L3166" s="1"/>
      <c r="M3166" s="18"/>
      <c r="N3166" s="17"/>
      <c r="O3166" s="1"/>
      <c r="P3166" s="19"/>
    </row>
    <row r="3167" spans="1:16" ht="9.75" customHeight="1">
      <c r="A3167" s="14"/>
      <c r="B3167" s="14" t="s">
        <v>61</v>
      </c>
      <c r="C3167" s="14"/>
      <c r="D3167" s="17"/>
      <c r="E3167" s="1"/>
      <c r="F3167" s="1"/>
      <c r="G3167" s="1"/>
      <c r="H3167" s="1"/>
      <c r="I3167" s="1"/>
      <c r="J3167" s="1"/>
      <c r="K3167" s="1"/>
      <c r="L3167" s="1"/>
      <c r="M3167" s="18"/>
      <c r="N3167" s="17"/>
      <c r="O3167" s="1"/>
      <c r="P3167" s="19"/>
    </row>
    <row r="3168" spans="1:16" ht="9.75" customHeight="1">
      <c r="A3168" s="14"/>
      <c r="B3168" s="14" t="s">
        <v>41</v>
      </c>
      <c r="C3168" s="14"/>
      <c r="D3168" s="17"/>
      <c r="E3168" s="1"/>
      <c r="F3168" s="1"/>
      <c r="G3168" s="1"/>
      <c r="H3168" s="1"/>
      <c r="I3168" s="1"/>
      <c r="J3168" s="1"/>
      <c r="K3168" s="1"/>
      <c r="L3168" s="1"/>
      <c r="M3168" s="18"/>
      <c r="N3168" s="17"/>
      <c r="O3168" s="1"/>
      <c r="P3168" s="19"/>
    </row>
    <row r="3169" spans="1:16" ht="9.75" customHeight="1">
      <c r="A3169" s="14"/>
      <c r="B3169" s="14" t="s">
        <v>42</v>
      </c>
      <c r="C3169" s="14"/>
      <c r="D3169" s="17"/>
      <c r="E3169" s="1"/>
      <c r="F3169" s="1"/>
      <c r="G3169" s="1"/>
      <c r="H3169" s="1"/>
      <c r="I3169" s="1"/>
      <c r="J3169" s="1"/>
      <c r="K3169" s="1"/>
      <c r="L3169" s="1"/>
      <c r="M3169" s="18"/>
      <c r="N3169" s="17"/>
      <c r="O3169" s="1"/>
      <c r="P3169" s="19"/>
    </row>
    <row r="3170" spans="1:16" ht="9.75" customHeight="1">
      <c r="A3170" s="14"/>
      <c r="B3170" s="14" t="s">
        <v>43</v>
      </c>
      <c r="C3170" s="14">
        <v>3</v>
      </c>
      <c r="D3170" s="31">
        <v>3</v>
      </c>
      <c r="E3170" s="32">
        <v>3</v>
      </c>
      <c r="F3170" s="32">
        <v>2</v>
      </c>
      <c r="G3170" s="32">
        <v>3</v>
      </c>
      <c r="H3170" s="32">
        <v>3</v>
      </c>
      <c r="I3170" s="32">
        <v>2</v>
      </c>
      <c r="J3170" s="32">
        <v>2</v>
      </c>
      <c r="K3170" s="32">
        <v>2</v>
      </c>
      <c r="L3170" s="32">
        <v>2</v>
      </c>
      <c r="M3170" s="33">
        <v>3</v>
      </c>
      <c r="N3170" s="17">
        <f t="shared" ref="N3170:N3174" si="656">MIN(D3170:M3170)</f>
        <v>2</v>
      </c>
      <c r="O3170" s="1">
        <f t="shared" ref="O3170:O3174" si="657">C3170-N3170</f>
        <v>1</v>
      </c>
      <c r="P3170" s="19">
        <f t="shared" ref="P3170:P3174" si="658">O3170/C3170</f>
        <v>0.33333333333333331</v>
      </c>
    </row>
    <row r="3171" spans="1:16" ht="9.75" customHeight="1">
      <c r="A3171" s="14"/>
      <c r="B3171" s="14" t="s">
        <v>44</v>
      </c>
      <c r="C3171" s="20">
        <v>3</v>
      </c>
      <c r="D3171" s="163">
        <v>0</v>
      </c>
      <c r="E3171" s="164">
        <v>0</v>
      </c>
      <c r="F3171" s="164">
        <v>0</v>
      </c>
      <c r="G3171" s="164">
        <v>0</v>
      </c>
      <c r="H3171" s="164">
        <v>0</v>
      </c>
      <c r="I3171" s="164">
        <v>0</v>
      </c>
      <c r="J3171" s="164">
        <v>0</v>
      </c>
      <c r="K3171" s="164">
        <v>0</v>
      </c>
      <c r="L3171" s="164">
        <v>0</v>
      </c>
      <c r="M3171" s="165">
        <v>0</v>
      </c>
      <c r="N3171" s="26">
        <f t="shared" si="656"/>
        <v>0</v>
      </c>
      <c r="O3171" s="34">
        <f t="shared" si="657"/>
        <v>3</v>
      </c>
      <c r="P3171" s="166">
        <f t="shared" si="658"/>
        <v>1</v>
      </c>
    </row>
    <row r="3172" spans="1:16" ht="9.75" customHeight="1">
      <c r="A3172" s="20"/>
      <c r="B3172" s="21" t="s">
        <v>45</v>
      </c>
      <c r="C3172" s="21">
        <f t="shared" ref="C3172:M3172" si="659">SUM(C3156:C3171)</f>
        <v>8</v>
      </c>
      <c r="D3172" s="22">
        <f t="shared" si="659"/>
        <v>3</v>
      </c>
      <c r="E3172" s="23">
        <f t="shared" si="659"/>
        <v>3</v>
      </c>
      <c r="F3172" s="23">
        <f t="shared" si="659"/>
        <v>2</v>
      </c>
      <c r="G3172" s="23">
        <f t="shared" si="659"/>
        <v>3</v>
      </c>
      <c r="H3172" s="23">
        <f t="shared" si="659"/>
        <v>3</v>
      </c>
      <c r="I3172" s="23">
        <f t="shared" si="659"/>
        <v>2</v>
      </c>
      <c r="J3172" s="23">
        <f t="shared" si="659"/>
        <v>2</v>
      </c>
      <c r="K3172" s="23">
        <f t="shared" si="659"/>
        <v>2</v>
      </c>
      <c r="L3172" s="23">
        <f t="shared" si="659"/>
        <v>2</v>
      </c>
      <c r="M3172" s="24">
        <f t="shared" si="659"/>
        <v>4</v>
      </c>
      <c r="N3172" s="22">
        <f t="shared" si="656"/>
        <v>2</v>
      </c>
      <c r="O3172" s="23">
        <f t="shared" si="657"/>
        <v>6</v>
      </c>
      <c r="P3172" s="25">
        <f t="shared" si="658"/>
        <v>0.75</v>
      </c>
    </row>
    <row r="3173" spans="1:16" ht="9.75" customHeight="1">
      <c r="A3173" s="15" t="s">
        <v>298</v>
      </c>
      <c r="B3173" s="15" t="s">
        <v>29</v>
      </c>
      <c r="C3173" s="30">
        <v>12</v>
      </c>
      <c r="D3173" s="31">
        <v>1</v>
      </c>
      <c r="E3173" s="32">
        <v>0</v>
      </c>
      <c r="F3173" s="32">
        <v>0</v>
      </c>
      <c r="G3173" s="32">
        <v>0</v>
      </c>
      <c r="H3173" s="32">
        <v>3</v>
      </c>
      <c r="I3173" s="32">
        <v>0</v>
      </c>
      <c r="J3173" s="32">
        <v>0</v>
      </c>
      <c r="K3173" s="32">
        <v>1</v>
      </c>
      <c r="L3173" s="32">
        <v>2</v>
      </c>
      <c r="M3173" s="33">
        <v>1</v>
      </c>
      <c r="N3173" s="17">
        <f t="shared" si="656"/>
        <v>0</v>
      </c>
      <c r="O3173" s="1">
        <f t="shared" si="657"/>
        <v>12</v>
      </c>
      <c r="P3173" s="19">
        <f t="shared" si="658"/>
        <v>1</v>
      </c>
    </row>
    <row r="3174" spans="1:16" ht="9.75" customHeight="1">
      <c r="A3174" s="14"/>
      <c r="B3174" s="14" t="s">
        <v>31</v>
      </c>
      <c r="C3174" s="30">
        <v>5</v>
      </c>
      <c r="D3174" s="31">
        <v>0</v>
      </c>
      <c r="E3174" s="32">
        <v>0</v>
      </c>
      <c r="F3174" s="32">
        <v>0</v>
      </c>
      <c r="G3174" s="32">
        <v>0</v>
      </c>
      <c r="H3174" s="32">
        <v>0</v>
      </c>
      <c r="I3174" s="32">
        <v>0</v>
      </c>
      <c r="J3174" s="32">
        <v>0</v>
      </c>
      <c r="K3174" s="32">
        <v>0</v>
      </c>
      <c r="L3174" s="32">
        <v>1</v>
      </c>
      <c r="M3174" s="33">
        <v>0</v>
      </c>
      <c r="N3174" s="17">
        <f t="shared" si="656"/>
        <v>0</v>
      </c>
      <c r="O3174" s="1">
        <f t="shared" si="657"/>
        <v>5</v>
      </c>
      <c r="P3174" s="19">
        <f t="shared" si="658"/>
        <v>1</v>
      </c>
    </row>
    <row r="3175" spans="1:16" ht="9.75" customHeight="1">
      <c r="A3175" s="14"/>
      <c r="B3175" s="14" t="s">
        <v>34</v>
      </c>
      <c r="C3175" s="14"/>
      <c r="D3175" s="17"/>
      <c r="E3175" s="1"/>
      <c r="F3175" s="1"/>
      <c r="G3175" s="1"/>
      <c r="H3175" s="1"/>
      <c r="I3175" s="1"/>
      <c r="J3175" s="1"/>
      <c r="K3175" s="1"/>
      <c r="L3175" s="1"/>
      <c r="M3175" s="18"/>
      <c r="N3175" s="17"/>
      <c r="O3175" s="1"/>
      <c r="P3175" s="19"/>
    </row>
    <row r="3176" spans="1:16" ht="9.75" customHeight="1">
      <c r="A3176" s="14"/>
      <c r="B3176" s="14" t="s">
        <v>58</v>
      </c>
      <c r="C3176" s="14"/>
      <c r="D3176" s="17"/>
      <c r="E3176" s="1"/>
      <c r="F3176" s="1"/>
      <c r="G3176" s="1"/>
      <c r="H3176" s="1"/>
      <c r="I3176" s="1"/>
      <c r="J3176" s="1"/>
      <c r="K3176" s="1"/>
      <c r="L3176" s="1"/>
      <c r="M3176" s="18"/>
      <c r="N3176" s="17"/>
      <c r="O3176" s="1"/>
      <c r="P3176" s="19"/>
    </row>
    <row r="3177" spans="1:16" ht="9.75" customHeight="1">
      <c r="A3177" s="14"/>
      <c r="B3177" s="14" t="s">
        <v>58</v>
      </c>
      <c r="C3177" s="14"/>
      <c r="D3177" s="17"/>
      <c r="E3177" s="1"/>
      <c r="F3177" s="1"/>
      <c r="G3177" s="1"/>
      <c r="H3177" s="1"/>
      <c r="I3177" s="1"/>
      <c r="J3177" s="1"/>
      <c r="K3177" s="1"/>
      <c r="L3177" s="1"/>
      <c r="M3177" s="18"/>
      <c r="N3177" s="17"/>
      <c r="O3177" s="1"/>
      <c r="P3177" s="19"/>
    </row>
    <row r="3178" spans="1:16" ht="9.75" customHeight="1">
      <c r="A3178" s="14"/>
      <c r="B3178" s="14" t="s">
        <v>39</v>
      </c>
      <c r="C3178" s="30">
        <v>22</v>
      </c>
      <c r="D3178" s="31">
        <v>18</v>
      </c>
      <c r="E3178" s="32">
        <v>18</v>
      </c>
      <c r="F3178" s="32">
        <v>17</v>
      </c>
      <c r="G3178" s="32">
        <v>17</v>
      </c>
      <c r="H3178" s="32">
        <v>19</v>
      </c>
      <c r="I3178" s="32">
        <v>16</v>
      </c>
      <c r="J3178" s="32">
        <v>17</v>
      </c>
      <c r="K3178" s="32">
        <v>18</v>
      </c>
      <c r="L3178" s="32">
        <v>18</v>
      </c>
      <c r="M3178" s="33">
        <v>17</v>
      </c>
      <c r="N3178" s="17">
        <f t="shared" ref="N3178:N3183" si="660">MIN(D3178:M3178)</f>
        <v>16</v>
      </c>
      <c r="O3178" s="1">
        <f t="shared" ref="O3178:O3183" si="661">C3178-N3178</f>
        <v>6</v>
      </c>
      <c r="P3178" s="19">
        <f t="shared" ref="P3178:P3183" si="662">O3178/C3178</f>
        <v>0.27272727272727271</v>
      </c>
    </row>
    <row r="3179" spans="1:16" ht="9.75" customHeight="1">
      <c r="A3179" s="14"/>
      <c r="B3179" s="14" t="s">
        <v>612</v>
      </c>
      <c r="C3179" s="14">
        <v>16</v>
      </c>
      <c r="D3179" s="31">
        <v>12</v>
      </c>
      <c r="E3179" s="32">
        <v>12</v>
      </c>
      <c r="F3179" s="32">
        <v>9</v>
      </c>
      <c r="G3179" s="32">
        <v>10</v>
      </c>
      <c r="H3179" s="32">
        <v>7</v>
      </c>
      <c r="I3179" s="32">
        <v>10</v>
      </c>
      <c r="J3179" s="32">
        <v>11</v>
      </c>
      <c r="K3179" s="32">
        <v>9</v>
      </c>
      <c r="L3179" s="32">
        <v>11</v>
      </c>
      <c r="M3179" s="33">
        <v>14</v>
      </c>
      <c r="N3179" s="17">
        <f t="shared" si="660"/>
        <v>7</v>
      </c>
      <c r="O3179" s="1">
        <f t="shared" si="661"/>
        <v>9</v>
      </c>
      <c r="P3179" s="19">
        <f t="shared" si="662"/>
        <v>0.5625</v>
      </c>
    </row>
    <row r="3180" spans="1:16" ht="9.75" customHeight="1">
      <c r="A3180" s="14"/>
      <c r="B3180" s="30" t="s">
        <v>613</v>
      </c>
      <c r="C3180" s="30">
        <v>3</v>
      </c>
      <c r="D3180" s="31">
        <v>2</v>
      </c>
      <c r="E3180" s="32">
        <v>2</v>
      </c>
      <c r="F3180" s="32">
        <v>2</v>
      </c>
      <c r="G3180" s="32">
        <v>2</v>
      </c>
      <c r="H3180" s="32">
        <v>2</v>
      </c>
      <c r="I3180" s="32">
        <v>2</v>
      </c>
      <c r="J3180" s="32">
        <v>2</v>
      </c>
      <c r="K3180" s="32">
        <v>2</v>
      </c>
      <c r="L3180" s="32">
        <v>2</v>
      </c>
      <c r="M3180" s="33">
        <v>2</v>
      </c>
      <c r="N3180" s="17">
        <f t="shared" si="660"/>
        <v>2</v>
      </c>
      <c r="O3180" s="1">
        <f t="shared" si="661"/>
        <v>1</v>
      </c>
      <c r="P3180" s="19">
        <f t="shared" si="662"/>
        <v>0.33333333333333331</v>
      </c>
    </row>
    <row r="3181" spans="1:16" ht="9.75" customHeight="1">
      <c r="A3181" s="14"/>
      <c r="B3181" s="14" t="s">
        <v>614</v>
      </c>
      <c r="C3181" s="14">
        <v>1</v>
      </c>
      <c r="D3181" s="31">
        <v>1</v>
      </c>
      <c r="E3181" s="32">
        <v>1</v>
      </c>
      <c r="F3181" s="32">
        <v>1</v>
      </c>
      <c r="G3181" s="32">
        <v>1</v>
      </c>
      <c r="H3181" s="32">
        <v>1</v>
      </c>
      <c r="I3181" s="32">
        <v>0</v>
      </c>
      <c r="J3181" s="32">
        <v>0</v>
      </c>
      <c r="K3181" s="32">
        <v>1</v>
      </c>
      <c r="L3181" s="32">
        <v>1</v>
      </c>
      <c r="M3181" s="33">
        <v>1</v>
      </c>
      <c r="N3181" s="17">
        <f t="shared" si="660"/>
        <v>0</v>
      </c>
      <c r="O3181" s="1">
        <f t="shared" si="661"/>
        <v>1</v>
      </c>
      <c r="P3181" s="19">
        <f t="shared" si="662"/>
        <v>1</v>
      </c>
    </row>
    <row r="3182" spans="1:16" ht="9.75" customHeight="1">
      <c r="A3182" s="14"/>
      <c r="B3182" s="14" t="s">
        <v>122</v>
      </c>
      <c r="C3182" s="14">
        <v>1</v>
      </c>
      <c r="D3182" s="31">
        <v>0</v>
      </c>
      <c r="E3182" s="32">
        <v>0</v>
      </c>
      <c r="F3182" s="32">
        <v>0</v>
      </c>
      <c r="G3182" s="32">
        <v>1</v>
      </c>
      <c r="H3182" s="32">
        <v>1</v>
      </c>
      <c r="I3182" s="32">
        <v>1</v>
      </c>
      <c r="J3182" s="32">
        <v>1</v>
      </c>
      <c r="K3182" s="32">
        <v>1</v>
      </c>
      <c r="L3182" s="32">
        <v>1</v>
      </c>
      <c r="M3182" s="33">
        <v>1</v>
      </c>
      <c r="N3182" s="17">
        <f t="shared" si="660"/>
        <v>0</v>
      </c>
      <c r="O3182" s="1">
        <f t="shared" si="661"/>
        <v>1</v>
      </c>
      <c r="P3182" s="19">
        <f t="shared" si="662"/>
        <v>1</v>
      </c>
    </row>
    <row r="3183" spans="1:16" ht="9.75" customHeight="1">
      <c r="A3183" s="14"/>
      <c r="B3183" s="30" t="s">
        <v>615</v>
      </c>
      <c r="C3183" s="30">
        <v>1</v>
      </c>
      <c r="D3183" s="31">
        <v>1</v>
      </c>
      <c r="E3183" s="32">
        <v>1</v>
      </c>
      <c r="F3183" s="32">
        <v>1</v>
      </c>
      <c r="G3183" s="32">
        <v>1</v>
      </c>
      <c r="H3183" s="32">
        <v>1</v>
      </c>
      <c r="I3183" s="32">
        <v>1</v>
      </c>
      <c r="J3183" s="32">
        <v>1</v>
      </c>
      <c r="K3183" s="32">
        <v>1</v>
      </c>
      <c r="L3183" s="32">
        <v>0</v>
      </c>
      <c r="M3183" s="33">
        <v>1</v>
      </c>
      <c r="N3183" s="17">
        <f t="shared" si="660"/>
        <v>0</v>
      </c>
      <c r="O3183" s="1">
        <f t="shared" si="661"/>
        <v>1</v>
      </c>
      <c r="P3183" s="19">
        <f t="shared" si="662"/>
        <v>1</v>
      </c>
    </row>
    <row r="3184" spans="1:16" ht="9.75" customHeight="1">
      <c r="A3184" s="14"/>
      <c r="B3184" s="14" t="s">
        <v>61</v>
      </c>
      <c r="C3184" s="14"/>
      <c r="D3184" s="17"/>
      <c r="E3184" s="1"/>
      <c r="F3184" s="1"/>
      <c r="G3184" s="1"/>
      <c r="H3184" s="1"/>
      <c r="I3184" s="1"/>
      <c r="J3184" s="1"/>
      <c r="K3184" s="1"/>
      <c r="L3184" s="1"/>
      <c r="M3184" s="18"/>
      <c r="N3184" s="17"/>
      <c r="O3184" s="1"/>
      <c r="P3184" s="19"/>
    </row>
    <row r="3185" spans="1:16" ht="9.75" customHeight="1">
      <c r="A3185" s="14"/>
      <c r="B3185" s="14" t="s">
        <v>41</v>
      </c>
      <c r="C3185" s="14">
        <v>11</v>
      </c>
      <c r="D3185" s="31">
        <v>4</v>
      </c>
      <c r="E3185" s="32">
        <v>4</v>
      </c>
      <c r="F3185" s="32">
        <v>1</v>
      </c>
      <c r="G3185" s="32">
        <v>0</v>
      </c>
      <c r="H3185" s="32">
        <v>4</v>
      </c>
      <c r="I3185" s="32">
        <v>2</v>
      </c>
      <c r="J3185" s="32">
        <v>3</v>
      </c>
      <c r="K3185" s="32">
        <v>3</v>
      </c>
      <c r="L3185" s="32">
        <v>3</v>
      </c>
      <c r="M3185" s="33">
        <v>4</v>
      </c>
      <c r="N3185" s="17">
        <f t="shared" ref="N3185:N3186" si="663">MIN(D3185:M3185)</f>
        <v>0</v>
      </c>
      <c r="O3185" s="1">
        <f t="shared" ref="O3185:O3186" si="664">C3185-N3185</f>
        <v>11</v>
      </c>
      <c r="P3185" s="19">
        <f t="shared" ref="P3185:P3186" si="665">O3185/C3185</f>
        <v>1</v>
      </c>
    </row>
    <row r="3186" spans="1:16" ht="9.75" customHeight="1">
      <c r="A3186" s="14"/>
      <c r="B3186" s="14" t="s">
        <v>42</v>
      </c>
      <c r="C3186" s="30">
        <v>2</v>
      </c>
      <c r="D3186" s="31">
        <v>2</v>
      </c>
      <c r="E3186" s="32">
        <v>1</v>
      </c>
      <c r="F3186" s="32">
        <v>1</v>
      </c>
      <c r="G3186" s="32">
        <v>2</v>
      </c>
      <c r="H3186" s="32">
        <v>1</v>
      </c>
      <c r="I3186" s="32">
        <v>2</v>
      </c>
      <c r="J3186" s="32">
        <v>2</v>
      </c>
      <c r="K3186" s="32">
        <v>1</v>
      </c>
      <c r="L3186" s="32">
        <v>2</v>
      </c>
      <c r="M3186" s="33">
        <v>1</v>
      </c>
      <c r="N3186" s="17">
        <f t="shared" si="663"/>
        <v>1</v>
      </c>
      <c r="O3186" s="1">
        <f t="shared" si="664"/>
        <v>1</v>
      </c>
      <c r="P3186" s="19">
        <f t="shared" si="665"/>
        <v>0.5</v>
      </c>
    </row>
    <row r="3187" spans="1:16" ht="9.75" customHeight="1">
      <c r="A3187" s="14"/>
      <c r="B3187" s="14" t="s">
        <v>43</v>
      </c>
      <c r="C3187" s="14"/>
      <c r="D3187" s="17"/>
      <c r="E3187" s="1"/>
      <c r="F3187" s="1"/>
      <c r="G3187" s="1"/>
      <c r="H3187" s="1"/>
      <c r="I3187" s="1"/>
      <c r="J3187" s="1"/>
      <c r="K3187" s="1"/>
      <c r="L3187" s="1"/>
      <c r="M3187" s="18"/>
      <c r="N3187" s="17"/>
      <c r="O3187" s="1"/>
      <c r="P3187" s="19"/>
    </row>
    <row r="3188" spans="1:16" ht="9.75" customHeight="1">
      <c r="A3188" s="14"/>
      <c r="B3188" s="14" t="s">
        <v>44</v>
      </c>
      <c r="C3188" s="14">
        <v>2</v>
      </c>
      <c r="D3188" s="31">
        <v>2</v>
      </c>
      <c r="E3188" s="32">
        <v>1</v>
      </c>
      <c r="F3188" s="32">
        <v>1</v>
      </c>
      <c r="G3188" s="32">
        <v>2</v>
      </c>
      <c r="H3188" s="32">
        <v>1</v>
      </c>
      <c r="I3188" s="32">
        <v>2</v>
      </c>
      <c r="J3188" s="32">
        <v>2</v>
      </c>
      <c r="K3188" s="32">
        <v>1</v>
      </c>
      <c r="L3188" s="32">
        <v>2</v>
      </c>
      <c r="M3188" s="33">
        <v>1</v>
      </c>
      <c r="N3188" s="17">
        <f t="shared" ref="N3188:N3189" si="666">MIN(D3188:M3188)</f>
        <v>1</v>
      </c>
      <c r="O3188" s="1">
        <f t="shared" ref="O3188:O3189" si="667">C3188-N3188</f>
        <v>1</v>
      </c>
      <c r="P3188" s="19">
        <f t="shared" ref="P3188:P3189" si="668">O3188/C3188</f>
        <v>0.5</v>
      </c>
    </row>
    <row r="3189" spans="1:16" ht="9.75" customHeight="1">
      <c r="A3189" s="20"/>
      <c r="B3189" s="21" t="s">
        <v>45</v>
      </c>
      <c r="C3189" s="21">
        <f t="shared" ref="C3189:M3189" si="669">SUM(C3173:C3188)</f>
        <v>76</v>
      </c>
      <c r="D3189" s="22">
        <f t="shared" si="669"/>
        <v>43</v>
      </c>
      <c r="E3189" s="23">
        <f t="shared" si="669"/>
        <v>40</v>
      </c>
      <c r="F3189" s="23">
        <f t="shared" si="669"/>
        <v>33</v>
      </c>
      <c r="G3189" s="23">
        <f t="shared" si="669"/>
        <v>36</v>
      </c>
      <c r="H3189" s="23">
        <f t="shared" si="669"/>
        <v>40</v>
      </c>
      <c r="I3189" s="23">
        <f t="shared" si="669"/>
        <v>36</v>
      </c>
      <c r="J3189" s="23">
        <f t="shared" si="669"/>
        <v>39</v>
      </c>
      <c r="K3189" s="23">
        <f t="shared" si="669"/>
        <v>38</v>
      </c>
      <c r="L3189" s="23">
        <f t="shared" si="669"/>
        <v>43</v>
      </c>
      <c r="M3189" s="24">
        <f t="shared" si="669"/>
        <v>43</v>
      </c>
      <c r="N3189" s="22">
        <f t="shared" si="666"/>
        <v>33</v>
      </c>
      <c r="O3189" s="23">
        <f t="shared" si="667"/>
        <v>43</v>
      </c>
      <c r="P3189" s="25">
        <f t="shared" si="668"/>
        <v>0.56578947368421051</v>
      </c>
    </row>
    <row r="3190" spans="1:16" ht="9.75" customHeight="1">
      <c r="A3190" s="15" t="s">
        <v>307</v>
      </c>
      <c r="B3190" s="15" t="s">
        <v>29</v>
      </c>
      <c r="C3190" s="30"/>
      <c r="D3190" s="31"/>
      <c r="E3190" s="32"/>
      <c r="F3190" s="32"/>
      <c r="G3190" s="32"/>
      <c r="H3190" s="32"/>
      <c r="I3190" s="32"/>
      <c r="J3190" s="32"/>
      <c r="K3190" s="32"/>
      <c r="L3190" s="32"/>
      <c r="M3190" s="33"/>
      <c r="N3190" s="17"/>
      <c r="O3190" s="1"/>
      <c r="P3190" s="19"/>
    </row>
    <row r="3191" spans="1:16" ht="9.75" customHeight="1">
      <c r="A3191" s="14"/>
      <c r="B3191" s="14" t="s">
        <v>31</v>
      </c>
      <c r="C3191" s="14"/>
      <c r="D3191" s="17"/>
      <c r="E3191" s="1"/>
      <c r="F3191" s="1"/>
      <c r="G3191" s="1"/>
      <c r="H3191" s="1"/>
      <c r="I3191" s="1"/>
      <c r="J3191" s="1"/>
      <c r="K3191" s="1"/>
      <c r="L3191" s="1"/>
      <c r="M3191" s="18"/>
      <c r="N3191" s="17"/>
      <c r="O3191" s="1"/>
      <c r="P3191" s="19"/>
    </row>
    <row r="3192" spans="1:16" ht="9.75" customHeight="1">
      <c r="A3192" s="14"/>
      <c r="B3192" s="14" t="s">
        <v>34</v>
      </c>
      <c r="C3192" s="14"/>
      <c r="D3192" s="17"/>
      <c r="E3192" s="1"/>
      <c r="F3192" s="1"/>
      <c r="G3192" s="1"/>
      <c r="H3192" s="1"/>
      <c r="I3192" s="1"/>
      <c r="J3192" s="1"/>
      <c r="K3192" s="1"/>
      <c r="L3192" s="1"/>
      <c r="M3192" s="18"/>
      <c r="N3192" s="17"/>
      <c r="O3192" s="1"/>
      <c r="P3192" s="19"/>
    </row>
    <row r="3193" spans="1:16" ht="9.75" customHeight="1">
      <c r="A3193" s="14"/>
      <c r="B3193" s="14" t="s">
        <v>58</v>
      </c>
      <c r="C3193" s="14"/>
      <c r="D3193" s="17"/>
      <c r="E3193" s="1"/>
      <c r="F3193" s="1"/>
      <c r="G3193" s="1"/>
      <c r="H3193" s="1"/>
      <c r="I3193" s="1"/>
      <c r="J3193" s="1"/>
      <c r="K3193" s="1"/>
      <c r="L3193" s="1"/>
      <c r="M3193" s="18"/>
      <c r="N3193" s="17"/>
      <c r="O3193" s="1"/>
      <c r="P3193" s="19"/>
    </row>
    <row r="3194" spans="1:16" ht="9.75" customHeight="1">
      <c r="A3194" s="14"/>
      <c r="B3194" s="14" t="s">
        <v>58</v>
      </c>
      <c r="C3194" s="14"/>
      <c r="D3194" s="17"/>
      <c r="E3194" s="1"/>
      <c r="F3194" s="1"/>
      <c r="G3194" s="1"/>
      <c r="H3194" s="1"/>
      <c r="I3194" s="1"/>
      <c r="J3194" s="1"/>
      <c r="K3194" s="1"/>
      <c r="L3194" s="1"/>
      <c r="M3194" s="18"/>
      <c r="N3194" s="17"/>
      <c r="O3194" s="1"/>
      <c r="P3194" s="19"/>
    </row>
    <row r="3195" spans="1:16" ht="9.75" customHeight="1">
      <c r="A3195" s="14"/>
      <c r="B3195" s="14" t="s">
        <v>39</v>
      </c>
      <c r="C3195" s="30">
        <v>5</v>
      </c>
      <c r="D3195" s="31">
        <v>5</v>
      </c>
      <c r="E3195" s="32">
        <v>4</v>
      </c>
      <c r="F3195" s="32">
        <v>4</v>
      </c>
      <c r="G3195" s="32">
        <v>3</v>
      </c>
      <c r="H3195" s="32">
        <v>3</v>
      </c>
      <c r="I3195" s="32">
        <v>3</v>
      </c>
      <c r="J3195" s="32">
        <v>3</v>
      </c>
      <c r="K3195" s="32">
        <v>3</v>
      </c>
      <c r="L3195" s="32">
        <v>3</v>
      </c>
      <c r="M3195" s="33">
        <v>3</v>
      </c>
      <c r="N3195" s="17">
        <f t="shared" ref="N3195:N3196" si="670">MIN(D3195:M3195)</f>
        <v>3</v>
      </c>
      <c r="O3195" s="1">
        <f t="shared" ref="O3195:O3196" si="671">C3195-N3195</f>
        <v>2</v>
      </c>
      <c r="P3195" s="19">
        <f t="shared" ref="P3195:P3196" si="672">O3195/C3195</f>
        <v>0.4</v>
      </c>
    </row>
    <row r="3196" spans="1:16" ht="9.75" customHeight="1">
      <c r="A3196" s="14"/>
      <c r="B3196" s="30" t="s">
        <v>616</v>
      </c>
      <c r="C3196" s="30">
        <v>6</v>
      </c>
      <c r="D3196" s="31">
        <v>5</v>
      </c>
      <c r="E3196" s="32">
        <v>5</v>
      </c>
      <c r="F3196" s="32">
        <v>5</v>
      </c>
      <c r="G3196" s="32">
        <v>5</v>
      </c>
      <c r="H3196" s="32">
        <v>5</v>
      </c>
      <c r="I3196" s="32">
        <v>4</v>
      </c>
      <c r="J3196" s="32">
        <v>4</v>
      </c>
      <c r="K3196" s="32">
        <v>3</v>
      </c>
      <c r="L3196" s="32">
        <v>3</v>
      </c>
      <c r="M3196" s="33">
        <v>4</v>
      </c>
      <c r="N3196" s="17">
        <f t="shared" si="670"/>
        <v>3</v>
      </c>
      <c r="O3196" s="1">
        <f t="shared" si="671"/>
        <v>3</v>
      </c>
      <c r="P3196" s="19">
        <f t="shared" si="672"/>
        <v>0.5</v>
      </c>
    </row>
    <row r="3197" spans="1:16" ht="9.75" customHeight="1">
      <c r="A3197" s="14"/>
      <c r="B3197" s="14" t="s">
        <v>61</v>
      </c>
      <c r="C3197" s="14"/>
      <c r="D3197" s="17"/>
      <c r="E3197" s="1"/>
      <c r="F3197" s="1"/>
      <c r="G3197" s="1"/>
      <c r="H3197" s="1"/>
      <c r="I3197" s="1"/>
      <c r="J3197" s="1"/>
      <c r="K3197" s="1"/>
      <c r="L3197" s="1"/>
      <c r="M3197" s="18"/>
      <c r="N3197" s="17"/>
      <c r="O3197" s="1"/>
      <c r="P3197" s="19"/>
    </row>
    <row r="3198" spans="1:16" ht="9.75" customHeight="1">
      <c r="A3198" s="14"/>
      <c r="B3198" s="14" t="s">
        <v>61</v>
      </c>
      <c r="C3198" s="14"/>
      <c r="D3198" s="17"/>
      <c r="E3198" s="1"/>
      <c r="F3198" s="1"/>
      <c r="G3198" s="1"/>
      <c r="H3198" s="1"/>
      <c r="I3198" s="1"/>
      <c r="J3198" s="1"/>
      <c r="K3198" s="1"/>
      <c r="L3198" s="1"/>
      <c r="M3198" s="18"/>
      <c r="N3198" s="17"/>
      <c r="O3198" s="1"/>
      <c r="P3198" s="19"/>
    </row>
    <row r="3199" spans="1:16" ht="9.75" customHeight="1">
      <c r="A3199" s="14"/>
      <c r="B3199" s="14" t="s">
        <v>61</v>
      </c>
      <c r="C3199" s="14"/>
      <c r="D3199" s="17"/>
      <c r="E3199" s="1"/>
      <c r="F3199" s="1"/>
      <c r="G3199" s="1"/>
      <c r="H3199" s="1"/>
      <c r="I3199" s="1"/>
      <c r="J3199" s="1"/>
      <c r="K3199" s="1"/>
      <c r="L3199" s="1"/>
      <c r="M3199" s="18"/>
      <c r="N3199" s="17"/>
      <c r="O3199" s="1"/>
      <c r="P3199" s="19"/>
    </row>
    <row r="3200" spans="1:16" ht="9.75" customHeight="1">
      <c r="A3200" s="14"/>
      <c r="B3200" s="14" t="s">
        <v>61</v>
      </c>
      <c r="C3200" s="14"/>
      <c r="D3200" s="17"/>
      <c r="E3200" s="1"/>
      <c r="F3200" s="1"/>
      <c r="G3200" s="1"/>
      <c r="H3200" s="1"/>
      <c r="I3200" s="1"/>
      <c r="J3200" s="1"/>
      <c r="K3200" s="1"/>
      <c r="L3200" s="1"/>
      <c r="M3200" s="18"/>
      <c r="N3200" s="17"/>
      <c r="O3200" s="1"/>
      <c r="P3200" s="19"/>
    </row>
    <row r="3201" spans="1:16" ht="9.75" customHeight="1">
      <c r="A3201" s="14"/>
      <c r="B3201" s="14" t="s">
        <v>61</v>
      </c>
      <c r="C3201" s="14"/>
      <c r="D3201" s="17"/>
      <c r="E3201" s="1"/>
      <c r="F3201" s="1"/>
      <c r="G3201" s="1"/>
      <c r="H3201" s="1"/>
      <c r="I3201" s="1"/>
      <c r="J3201" s="1"/>
      <c r="K3201" s="1"/>
      <c r="L3201" s="1"/>
      <c r="M3201" s="18"/>
      <c r="N3201" s="17"/>
      <c r="O3201" s="1"/>
      <c r="P3201" s="19"/>
    </row>
    <row r="3202" spans="1:16" ht="9.75" customHeight="1">
      <c r="A3202" s="14"/>
      <c r="B3202" s="14" t="s">
        <v>41</v>
      </c>
      <c r="C3202" s="14"/>
      <c r="D3202" s="17"/>
      <c r="E3202" s="1"/>
      <c r="F3202" s="1"/>
      <c r="G3202" s="1"/>
      <c r="H3202" s="1"/>
      <c r="I3202" s="1"/>
      <c r="J3202" s="1"/>
      <c r="K3202" s="1"/>
      <c r="L3202" s="1"/>
      <c r="M3202" s="18"/>
      <c r="N3202" s="17"/>
      <c r="O3202" s="1"/>
      <c r="P3202" s="19"/>
    </row>
    <row r="3203" spans="1:16" ht="9.75" customHeight="1">
      <c r="A3203" s="14"/>
      <c r="B3203" s="14" t="s">
        <v>42</v>
      </c>
      <c r="C3203" s="14"/>
      <c r="D3203" s="17"/>
      <c r="E3203" s="1"/>
      <c r="F3203" s="1"/>
      <c r="G3203" s="1"/>
      <c r="H3203" s="1"/>
      <c r="I3203" s="1"/>
      <c r="J3203" s="1"/>
      <c r="K3203" s="1"/>
      <c r="L3203" s="1"/>
      <c r="M3203" s="18"/>
      <c r="N3203" s="17"/>
      <c r="O3203" s="1"/>
      <c r="P3203" s="19"/>
    </row>
    <row r="3204" spans="1:16" ht="9.75" customHeight="1">
      <c r="A3204" s="14"/>
      <c r="B3204" s="14" t="s">
        <v>43</v>
      </c>
      <c r="C3204" s="14"/>
      <c r="D3204" s="17"/>
      <c r="E3204" s="1"/>
      <c r="F3204" s="1"/>
      <c r="G3204" s="1"/>
      <c r="H3204" s="1"/>
      <c r="I3204" s="1"/>
      <c r="J3204" s="1"/>
      <c r="K3204" s="1"/>
      <c r="L3204" s="1"/>
      <c r="M3204" s="18"/>
      <c r="N3204" s="17"/>
      <c r="O3204" s="1"/>
      <c r="P3204" s="19"/>
    </row>
    <row r="3205" spans="1:16" ht="9.75" customHeight="1">
      <c r="A3205" s="14"/>
      <c r="B3205" s="14" t="s">
        <v>44</v>
      </c>
      <c r="C3205" s="14"/>
      <c r="D3205" s="17"/>
      <c r="E3205" s="1"/>
      <c r="F3205" s="1"/>
      <c r="G3205" s="1"/>
      <c r="H3205" s="1"/>
      <c r="I3205" s="1"/>
      <c r="J3205" s="1"/>
      <c r="K3205" s="1"/>
      <c r="L3205" s="1"/>
      <c r="M3205" s="18"/>
      <c r="N3205" s="17"/>
      <c r="O3205" s="1"/>
      <c r="P3205" s="19"/>
    </row>
    <row r="3206" spans="1:16" ht="9.75" customHeight="1">
      <c r="A3206" s="20"/>
      <c r="B3206" s="21" t="s">
        <v>45</v>
      </c>
      <c r="C3206" s="21">
        <f t="shared" ref="C3206:M3206" si="673">SUM(C3190:C3205)</f>
        <v>11</v>
      </c>
      <c r="D3206" s="22">
        <f t="shared" si="673"/>
        <v>10</v>
      </c>
      <c r="E3206" s="23">
        <f t="shared" si="673"/>
        <v>9</v>
      </c>
      <c r="F3206" s="23">
        <f t="shared" si="673"/>
        <v>9</v>
      </c>
      <c r="G3206" s="23">
        <f t="shared" si="673"/>
        <v>8</v>
      </c>
      <c r="H3206" s="23">
        <f t="shared" si="673"/>
        <v>8</v>
      </c>
      <c r="I3206" s="23">
        <f t="shared" si="673"/>
        <v>7</v>
      </c>
      <c r="J3206" s="23">
        <f t="shared" si="673"/>
        <v>7</v>
      </c>
      <c r="K3206" s="23">
        <f t="shared" si="673"/>
        <v>6</v>
      </c>
      <c r="L3206" s="23">
        <f t="shared" si="673"/>
        <v>6</v>
      </c>
      <c r="M3206" s="24">
        <f t="shared" si="673"/>
        <v>7</v>
      </c>
      <c r="N3206" s="22">
        <f>MIN(D3206:M3206)</f>
        <v>6</v>
      </c>
      <c r="O3206" s="23">
        <f>C3206-N3206</f>
        <v>5</v>
      </c>
      <c r="P3206" s="25">
        <f>O3206/C3206</f>
        <v>0.45454545454545453</v>
      </c>
    </row>
    <row r="3207" spans="1:16" ht="9.75" customHeight="1">
      <c r="A3207" s="15" t="s">
        <v>348</v>
      </c>
      <c r="B3207" s="15" t="s">
        <v>29</v>
      </c>
      <c r="C3207" s="15"/>
      <c r="D3207" s="16"/>
      <c r="E3207" s="27"/>
      <c r="F3207" s="27"/>
      <c r="G3207" s="27"/>
      <c r="H3207" s="27"/>
      <c r="I3207" s="27"/>
      <c r="J3207" s="27"/>
      <c r="K3207" s="27"/>
      <c r="L3207" s="27"/>
      <c r="M3207" s="28"/>
      <c r="N3207" s="16"/>
      <c r="O3207" s="27"/>
      <c r="P3207" s="29"/>
    </row>
    <row r="3208" spans="1:16" ht="9.75" customHeight="1">
      <c r="A3208" s="14"/>
      <c r="B3208" s="14" t="s">
        <v>31</v>
      </c>
      <c r="C3208" s="14">
        <v>118</v>
      </c>
      <c r="D3208" s="31">
        <v>69</v>
      </c>
      <c r="E3208" s="32">
        <v>26</v>
      </c>
      <c r="F3208" s="32">
        <v>24</v>
      </c>
      <c r="G3208" s="32">
        <v>18</v>
      </c>
      <c r="H3208" s="32">
        <v>19</v>
      </c>
      <c r="I3208" s="32">
        <v>14</v>
      </c>
      <c r="J3208" s="32">
        <v>14</v>
      </c>
      <c r="K3208" s="32">
        <v>16</v>
      </c>
      <c r="L3208" s="32">
        <v>16</v>
      </c>
      <c r="M3208" s="33">
        <v>18</v>
      </c>
      <c r="N3208" s="17">
        <f>MIN(D3208:M3208)</f>
        <v>14</v>
      </c>
      <c r="O3208" s="1">
        <f>C3208-N3208</f>
        <v>104</v>
      </c>
      <c r="P3208" s="19">
        <f>O3208/C3208</f>
        <v>0.88135593220338981</v>
      </c>
    </row>
    <row r="3209" spans="1:16" ht="9.75" customHeight="1">
      <c r="A3209" s="14"/>
      <c r="B3209" s="14" t="s">
        <v>34</v>
      </c>
      <c r="C3209" s="14"/>
      <c r="D3209" s="17"/>
      <c r="E3209" s="1"/>
      <c r="F3209" s="1"/>
      <c r="G3209" s="1"/>
      <c r="H3209" s="1"/>
      <c r="I3209" s="1"/>
      <c r="J3209" s="1"/>
      <c r="K3209" s="1"/>
      <c r="L3209" s="1"/>
      <c r="M3209" s="18"/>
      <c r="N3209" s="17"/>
      <c r="O3209" s="1"/>
      <c r="P3209" s="19"/>
    </row>
    <row r="3210" spans="1:16" ht="9.75" customHeight="1">
      <c r="A3210" s="14"/>
      <c r="B3210" s="14" t="s">
        <v>58</v>
      </c>
      <c r="C3210" s="14"/>
      <c r="D3210" s="17"/>
      <c r="E3210" s="1"/>
      <c r="F3210" s="1"/>
      <c r="G3210" s="1"/>
      <c r="H3210" s="1"/>
      <c r="I3210" s="1"/>
      <c r="J3210" s="1"/>
      <c r="K3210" s="1"/>
      <c r="L3210" s="1"/>
      <c r="M3210" s="18"/>
      <c r="N3210" s="17"/>
      <c r="O3210" s="1"/>
      <c r="P3210" s="19"/>
    </row>
    <row r="3211" spans="1:16" ht="9.75" customHeight="1">
      <c r="A3211" s="14"/>
      <c r="B3211" s="14" t="s">
        <v>58</v>
      </c>
      <c r="C3211" s="14"/>
      <c r="D3211" s="17"/>
      <c r="E3211" s="1"/>
      <c r="F3211" s="1"/>
      <c r="G3211" s="1"/>
      <c r="H3211" s="1"/>
      <c r="I3211" s="1"/>
      <c r="J3211" s="1"/>
      <c r="K3211" s="1"/>
      <c r="L3211" s="1"/>
      <c r="M3211" s="18"/>
      <c r="N3211" s="17"/>
      <c r="O3211" s="1"/>
      <c r="P3211" s="19"/>
    </row>
    <row r="3212" spans="1:16" ht="9.75" customHeight="1">
      <c r="A3212" s="14"/>
      <c r="B3212" s="14" t="s">
        <v>39</v>
      </c>
      <c r="C3212" s="14"/>
      <c r="D3212" s="17"/>
      <c r="E3212" s="1"/>
      <c r="F3212" s="1"/>
      <c r="G3212" s="1"/>
      <c r="H3212" s="1"/>
      <c r="I3212" s="1"/>
      <c r="J3212" s="1"/>
      <c r="K3212" s="1"/>
      <c r="L3212" s="1"/>
      <c r="M3212" s="18"/>
      <c r="N3212" s="17"/>
      <c r="O3212" s="1"/>
      <c r="P3212" s="19"/>
    </row>
    <row r="3213" spans="1:16" ht="9.75" customHeight="1">
      <c r="A3213" s="14"/>
      <c r="B3213" s="14" t="s">
        <v>61</v>
      </c>
      <c r="C3213" s="14"/>
      <c r="D3213" s="17"/>
      <c r="E3213" s="1"/>
      <c r="F3213" s="1"/>
      <c r="G3213" s="1"/>
      <c r="H3213" s="1"/>
      <c r="I3213" s="1"/>
      <c r="J3213" s="1"/>
      <c r="K3213" s="1"/>
      <c r="L3213" s="1"/>
      <c r="M3213" s="18"/>
      <c r="N3213" s="17"/>
      <c r="O3213" s="1"/>
      <c r="P3213" s="19"/>
    </row>
    <row r="3214" spans="1:16" ht="9.75" customHeight="1">
      <c r="A3214" s="14"/>
      <c r="B3214" s="14" t="s">
        <v>61</v>
      </c>
      <c r="C3214" s="14"/>
      <c r="D3214" s="17"/>
      <c r="E3214" s="1"/>
      <c r="F3214" s="1"/>
      <c r="G3214" s="1"/>
      <c r="H3214" s="1"/>
      <c r="I3214" s="1"/>
      <c r="J3214" s="1"/>
      <c r="K3214" s="1"/>
      <c r="L3214" s="1"/>
      <c r="M3214" s="18"/>
      <c r="N3214" s="17"/>
      <c r="O3214" s="1"/>
      <c r="P3214" s="19"/>
    </row>
    <row r="3215" spans="1:16" ht="9.75" customHeight="1">
      <c r="A3215" s="14"/>
      <c r="B3215" s="14" t="s">
        <v>61</v>
      </c>
      <c r="C3215" s="14"/>
      <c r="D3215" s="17"/>
      <c r="E3215" s="1"/>
      <c r="F3215" s="1"/>
      <c r="G3215" s="1"/>
      <c r="H3215" s="1"/>
      <c r="I3215" s="1"/>
      <c r="J3215" s="1"/>
      <c r="K3215" s="1"/>
      <c r="L3215" s="1"/>
      <c r="M3215" s="18"/>
      <c r="N3215" s="17"/>
      <c r="O3215" s="1"/>
      <c r="P3215" s="19"/>
    </row>
    <row r="3216" spans="1:16" ht="9.75" customHeight="1">
      <c r="A3216" s="14"/>
      <c r="B3216" s="14" t="s">
        <v>61</v>
      </c>
      <c r="C3216" s="14"/>
      <c r="D3216" s="17"/>
      <c r="E3216" s="1"/>
      <c r="F3216" s="1"/>
      <c r="G3216" s="1"/>
      <c r="H3216" s="1"/>
      <c r="I3216" s="1"/>
      <c r="J3216" s="1"/>
      <c r="K3216" s="1"/>
      <c r="L3216" s="1"/>
      <c r="M3216" s="18"/>
      <c r="N3216" s="17"/>
      <c r="O3216" s="1"/>
      <c r="P3216" s="19"/>
    </row>
    <row r="3217" spans="1:16" ht="9.75" customHeight="1">
      <c r="A3217" s="14"/>
      <c r="B3217" s="14" t="s">
        <v>61</v>
      </c>
      <c r="C3217" s="14"/>
      <c r="D3217" s="17"/>
      <c r="E3217" s="1"/>
      <c r="F3217" s="1"/>
      <c r="G3217" s="1"/>
      <c r="H3217" s="1"/>
      <c r="I3217" s="1"/>
      <c r="J3217" s="1"/>
      <c r="K3217" s="1"/>
      <c r="L3217" s="1"/>
      <c r="M3217" s="18"/>
      <c r="N3217" s="17"/>
      <c r="O3217" s="1"/>
      <c r="P3217" s="19"/>
    </row>
    <row r="3218" spans="1:16" ht="9.75" customHeight="1">
      <c r="A3218" s="14"/>
      <c r="B3218" s="14" t="s">
        <v>61</v>
      </c>
      <c r="C3218" s="14"/>
      <c r="D3218" s="17"/>
      <c r="E3218" s="1"/>
      <c r="F3218" s="1"/>
      <c r="G3218" s="1"/>
      <c r="H3218" s="1"/>
      <c r="I3218" s="1"/>
      <c r="J3218" s="1"/>
      <c r="K3218" s="1"/>
      <c r="L3218" s="1"/>
      <c r="M3218" s="18"/>
      <c r="N3218" s="17"/>
      <c r="O3218" s="1"/>
      <c r="P3218" s="19"/>
    </row>
    <row r="3219" spans="1:16" ht="9.75" customHeight="1">
      <c r="A3219" s="14"/>
      <c r="B3219" s="14" t="s">
        <v>41</v>
      </c>
      <c r="C3219" s="14"/>
      <c r="D3219" s="17"/>
      <c r="E3219" s="1"/>
      <c r="F3219" s="1"/>
      <c r="G3219" s="1"/>
      <c r="H3219" s="1"/>
      <c r="I3219" s="1"/>
      <c r="J3219" s="1"/>
      <c r="K3219" s="1"/>
      <c r="L3219" s="1"/>
      <c r="M3219" s="18"/>
      <c r="N3219" s="17"/>
      <c r="O3219" s="1"/>
      <c r="P3219" s="19"/>
    </row>
    <row r="3220" spans="1:16" ht="9.75" customHeight="1">
      <c r="A3220" s="14"/>
      <c r="B3220" s="14" t="s">
        <v>42</v>
      </c>
      <c r="C3220" s="14"/>
      <c r="D3220" s="17"/>
      <c r="E3220" s="1"/>
      <c r="F3220" s="1"/>
      <c r="G3220" s="1"/>
      <c r="H3220" s="1"/>
      <c r="I3220" s="1"/>
      <c r="J3220" s="1"/>
      <c r="K3220" s="1"/>
      <c r="L3220" s="1"/>
      <c r="M3220" s="18"/>
      <c r="N3220" s="17"/>
      <c r="O3220" s="1"/>
      <c r="P3220" s="19"/>
    </row>
    <row r="3221" spans="1:16" ht="9.75" customHeight="1">
      <c r="A3221" s="14"/>
      <c r="B3221" s="14" t="s">
        <v>43</v>
      </c>
      <c r="C3221" s="14"/>
      <c r="D3221" s="17"/>
      <c r="E3221" s="1"/>
      <c r="F3221" s="1"/>
      <c r="G3221" s="1"/>
      <c r="H3221" s="1"/>
      <c r="I3221" s="1"/>
      <c r="J3221" s="1"/>
      <c r="K3221" s="1"/>
      <c r="L3221" s="1"/>
      <c r="M3221" s="18"/>
      <c r="N3221" s="17"/>
      <c r="O3221" s="1"/>
      <c r="P3221" s="19"/>
    </row>
    <row r="3222" spans="1:16" ht="9.75" customHeight="1">
      <c r="A3222" s="14"/>
      <c r="B3222" s="14" t="s">
        <v>44</v>
      </c>
      <c r="C3222" s="14"/>
      <c r="D3222" s="17"/>
      <c r="E3222" s="1"/>
      <c r="F3222" s="1"/>
      <c r="G3222" s="1"/>
      <c r="H3222" s="1"/>
      <c r="I3222" s="1"/>
      <c r="J3222" s="1"/>
      <c r="K3222" s="1"/>
      <c r="L3222" s="1"/>
      <c r="M3222" s="18"/>
      <c r="N3222" s="17"/>
      <c r="O3222" s="1"/>
      <c r="P3222" s="19"/>
    </row>
    <row r="3223" spans="1:16" ht="9.75" customHeight="1">
      <c r="A3223" s="20"/>
      <c r="B3223" s="21" t="s">
        <v>45</v>
      </c>
      <c r="C3223" s="21">
        <f t="shared" ref="C3223:M3223" si="674">SUM(C3207:C3222)</f>
        <v>118</v>
      </c>
      <c r="D3223" s="22">
        <f t="shared" si="674"/>
        <v>69</v>
      </c>
      <c r="E3223" s="23">
        <f t="shared" si="674"/>
        <v>26</v>
      </c>
      <c r="F3223" s="23">
        <f t="shared" si="674"/>
        <v>24</v>
      </c>
      <c r="G3223" s="23">
        <f t="shared" si="674"/>
        <v>18</v>
      </c>
      <c r="H3223" s="23">
        <f t="shared" si="674"/>
        <v>19</v>
      </c>
      <c r="I3223" s="23">
        <f t="shared" si="674"/>
        <v>14</v>
      </c>
      <c r="J3223" s="23">
        <f t="shared" si="674"/>
        <v>14</v>
      </c>
      <c r="K3223" s="23">
        <f t="shared" si="674"/>
        <v>16</v>
      </c>
      <c r="L3223" s="23">
        <f t="shared" si="674"/>
        <v>16</v>
      </c>
      <c r="M3223" s="24">
        <f t="shared" si="674"/>
        <v>18</v>
      </c>
      <c r="N3223" s="22">
        <f>MIN(D3223:M3223)</f>
        <v>14</v>
      </c>
      <c r="O3223" s="23">
        <f>C3223-N3223</f>
        <v>104</v>
      </c>
      <c r="P3223" s="25">
        <f>O3223/C3223</f>
        <v>0.88135593220338981</v>
      </c>
    </row>
    <row r="3224" spans="1:16" ht="9.75" customHeight="1">
      <c r="A3224" s="15" t="s">
        <v>349</v>
      </c>
      <c r="B3224" s="15" t="s">
        <v>29</v>
      </c>
      <c r="C3224" s="15"/>
      <c r="D3224" s="16"/>
      <c r="E3224" s="27"/>
      <c r="F3224" s="27"/>
      <c r="G3224" s="27"/>
      <c r="H3224" s="27"/>
      <c r="I3224" s="27"/>
      <c r="J3224" s="27"/>
      <c r="K3224" s="27"/>
      <c r="L3224" s="27"/>
      <c r="M3224" s="28"/>
      <c r="N3224" s="16"/>
      <c r="O3224" s="27"/>
      <c r="P3224" s="29"/>
    </row>
    <row r="3225" spans="1:16" ht="9.75" customHeight="1">
      <c r="A3225" s="14"/>
      <c r="B3225" s="14" t="s">
        <v>31</v>
      </c>
      <c r="C3225" s="14">
        <v>60</v>
      </c>
      <c r="D3225" s="31">
        <v>46</v>
      </c>
      <c r="E3225" s="32">
        <v>44</v>
      </c>
      <c r="F3225" s="32">
        <v>43</v>
      </c>
      <c r="G3225" s="32">
        <v>40</v>
      </c>
      <c r="H3225" s="32">
        <v>40</v>
      </c>
      <c r="I3225" s="32">
        <v>41</v>
      </c>
      <c r="J3225" s="32">
        <v>39</v>
      </c>
      <c r="K3225" s="32">
        <v>39</v>
      </c>
      <c r="L3225" s="32">
        <v>39</v>
      </c>
      <c r="M3225" s="33">
        <v>43</v>
      </c>
      <c r="N3225" s="17">
        <f>MIN(D3225:M3225)</f>
        <v>39</v>
      </c>
      <c r="O3225" s="1">
        <f>C3225-N3225</f>
        <v>21</v>
      </c>
      <c r="P3225" s="19">
        <f>O3225/C3225</f>
        <v>0.35</v>
      </c>
    </row>
    <row r="3226" spans="1:16" ht="9.75" customHeight="1">
      <c r="A3226" s="14"/>
      <c r="B3226" s="14" t="s">
        <v>34</v>
      </c>
      <c r="C3226" s="14"/>
      <c r="D3226" s="17"/>
      <c r="E3226" s="1"/>
      <c r="F3226" s="1"/>
      <c r="G3226" s="1"/>
      <c r="H3226" s="1"/>
      <c r="I3226" s="1"/>
      <c r="J3226" s="1"/>
      <c r="K3226" s="1"/>
      <c r="L3226" s="1"/>
      <c r="M3226" s="18"/>
      <c r="N3226" s="17"/>
      <c r="O3226" s="1"/>
      <c r="P3226" s="19"/>
    </row>
    <row r="3227" spans="1:16" ht="9.75" customHeight="1">
      <c r="A3227" s="14"/>
      <c r="B3227" s="14" t="s">
        <v>58</v>
      </c>
      <c r="C3227" s="14"/>
      <c r="D3227" s="17"/>
      <c r="E3227" s="1"/>
      <c r="F3227" s="1"/>
      <c r="G3227" s="1"/>
      <c r="H3227" s="1"/>
      <c r="I3227" s="1"/>
      <c r="J3227" s="1"/>
      <c r="K3227" s="1"/>
      <c r="L3227" s="1"/>
      <c r="M3227" s="18"/>
      <c r="N3227" s="17"/>
      <c r="O3227" s="1"/>
      <c r="P3227" s="19"/>
    </row>
    <row r="3228" spans="1:16" ht="9.75" customHeight="1">
      <c r="A3228" s="14"/>
      <c r="B3228" s="14" t="s">
        <v>58</v>
      </c>
      <c r="C3228" s="14"/>
      <c r="D3228" s="17"/>
      <c r="E3228" s="1"/>
      <c r="F3228" s="1"/>
      <c r="G3228" s="1"/>
      <c r="H3228" s="1"/>
      <c r="I3228" s="1"/>
      <c r="J3228" s="1"/>
      <c r="K3228" s="1"/>
      <c r="L3228" s="1"/>
      <c r="M3228" s="18"/>
      <c r="N3228" s="17"/>
      <c r="O3228" s="1"/>
      <c r="P3228" s="19"/>
    </row>
    <row r="3229" spans="1:16" ht="9.75" customHeight="1">
      <c r="A3229" s="14"/>
      <c r="B3229" s="14" t="s">
        <v>39</v>
      </c>
      <c r="C3229" s="14"/>
      <c r="D3229" s="17"/>
      <c r="E3229" s="1"/>
      <c r="F3229" s="1"/>
      <c r="G3229" s="1"/>
      <c r="H3229" s="1"/>
      <c r="I3229" s="1"/>
      <c r="J3229" s="1"/>
      <c r="K3229" s="1"/>
      <c r="L3229" s="1"/>
      <c r="M3229" s="18"/>
      <c r="N3229" s="17"/>
      <c r="O3229" s="1"/>
      <c r="P3229" s="19"/>
    </row>
    <row r="3230" spans="1:16" ht="9.75" customHeight="1">
      <c r="A3230" s="14"/>
      <c r="B3230" s="14" t="s">
        <v>61</v>
      </c>
      <c r="C3230" s="14"/>
      <c r="D3230" s="17"/>
      <c r="E3230" s="1"/>
      <c r="F3230" s="1"/>
      <c r="G3230" s="1"/>
      <c r="H3230" s="1"/>
      <c r="I3230" s="1"/>
      <c r="J3230" s="1"/>
      <c r="K3230" s="1"/>
      <c r="L3230" s="1"/>
      <c r="M3230" s="18"/>
      <c r="N3230" s="17"/>
      <c r="O3230" s="1"/>
      <c r="P3230" s="19"/>
    </row>
    <row r="3231" spans="1:16" ht="9.75" customHeight="1">
      <c r="A3231" s="14"/>
      <c r="B3231" s="14" t="s">
        <v>61</v>
      </c>
      <c r="C3231" s="14"/>
      <c r="D3231" s="17"/>
      <c r="E3231" s="1"/>
      <c r="F3231" s="1"/>
      <c r="G3231" s="1"/>
      <c r="H3231" s="1"/>
      <c r="I3231" s="1"/>
      <c r="J3231" s="1"/>
      <c r="K3231" s="1"/>
      <c r="L3231" s="1"/>
      <c r="M3231" s="18"/>
      <c r="N3231" s="17"/>
      <c r="O3231" s="1"/>
      <c r="P3231" s="19"/>
    </row>
    <row r="3232" spans="1:16" ht="9.75" customHeight="1">
      <c r="A3232" s="14"/>
      <c r="B3232" s="14" t="s">
        <v>61</v>
      </c>
      <c r="C3232" s="14"/>
      <c r="D3232" s="17"/>
      <c r="E3232" s="1"/>
      <c r="F3232" s="1"/>
      <c r="G3232" s="1"/>
      <c r="H3232" s="1"/>
      <c r="I3232" s="1"/>
      <c r="J3232" s="1"/>
      <c r="K3232" s="1"/>
      <c r="L3232" s="1"/>
      <c r="M3232" s="18"/>
      <c r="N3232" s="17"/>
      <c r="O3232" s="1"/>
      <c r="P3232" s="19"/>
    </row>
    <row r="3233" spans="1:16" ht="9.75" customHeight="1">
      <c r="A3233" s="14"/>
      <c r="B3233" s="14" t="s">
        <v>61</v>
      </c>
      <c r="C3233" s="14"/>
      <c r="D3233" s="17"/>
      <c r="E3233" s="1"/>
      <c r="F3233" s="1"/>
      <c r="G3233" s="1"/>
      <c r="H3233" s="1"/>
      <c r="I3233" s="1"/>
      <c r="J3233" s="1"/>
      <c r="K3233" s="1"/>
      <c r="L3233" s="1"/>
      <c r="M3233" s="18"/>
      <c r="N3233" s="17"/>
      <c r="O3233" s="1"/>
      <c r="P3233" s="19"/>
    </row>
    <row r="3234" spans="1:16" ht="9.75" customHeight="1">
      <c r="A3234" s="14"/>
      <c r="B3234" s="14" t="s">
        <v>61</v>
      </c>
      <c r="C3234" s="14"/>
      <c r="D3234" s="17"/>
      <c r="E3234" s="1"/>
      <c r="F3234" s="1"/>
      <c r="G3234" s="1"/>
      <c r="H3234" s="1"/>
      <c r="I3234" s="1"/>
      <c r="J3234" s="1"/>
      <c r="K3234" s="1"/>
      <c r="L3234" s="1"/>
      <c r="M3234" s="18"/>
      <c r="N3234" s="17"/>
      <c r="O3234" s="1"/>
      <c r="P3234" s="19"/>
    </row>
    <row r="3235" spans="1:16" ht="9.75" customHeight="1">
      <c r="A3235" s="14"/>
      <c r="B3235" s="14" t="s">
        <v>61</v>
      </c>
      <c r="C3235" s="14"/>
      <c r="D3235" s="17"/>
      <c r="E3235" s="1"/>
      <c r="F3235" s="1"/>
      <c r="G3235" s="1"/>
      <c r="H3235" s="1"/>
      <c r="I3235" s="1"/>
      <c r="J3235" s="1"/>
      <c r="K3235" s="1"/>
      <c r="L3235" s="1"/>
      <c r="M3235" s="18"/>
      <c r="N3235" s="17"/>
      <c r="O3235" s="1"/>
      <c r="P3235" s="19"/>
    </row>
    <row r="3236" spans="1:16" ht="9.75" customHeight="1">
      <c r="A3236" s="14"/>
      <c r="B3236" s="14" t="s">
        <v>41</v>
      </c>
      <c r="C3236" s="14"/>
      <c r="D3236" s="17"/>
      <c r="E3236" s="1"/>
      <c r="F3236" s="1"/>
      <c r="G3236" s="1"/>
      <c r="H3236" s="1"/>
      <c r="I3236" s="1"/>
      <c r="J3236" s="1"/>
      <c r="K3236" s="1"/>
      <c r="L3236" s="1"/>
      <c r="M3236" s="18"/>
      <c r="N3236" s="17"/>
      <c r="O3236" s="1"/>
      <c r="P3236" s="19"/>
    </row>
    <row r="3237" spans="1:16" ht="9.75" customHeight="1">
      <c r="A3237" s="14"/>
      <c r="B3237" s="14" t="s">
        <v>42</v>
      </c>
      <c r="C3237" s="14"/>
      <c r="D3237" s="17"/>
      <c r="E3237" s="1"/>
      <c r="F3237" s="1"/>
      <c r="G3237" s="1"/>
      <c r="H3237" s="1"/>
      <c r="I3237" s="1"/>
      <c r="J3237" s="1"/>
      <c r="K3237" s="1"/>
      <c r="L3237" s="1"/>
      <c r="M3237" s="18"/>
      <c r="N3237" s="17"/>
      <c r="O3237" s="1"/>
      <c r="P3237" s="19"/>
    </row>
    <row r="3238" spans="1:16" ht="9.75" customHeight="1">
      <c r="A3238" s="14"/>
      <c r="B3238" s="14" t="s">
        <v>43</v>
      </c>
      <c r="C3238" s="14"/>
      <c r="D3238" s="17"/>
      <c r="E3238" s="1"/>
      <c r="F3238" s="1"/>
      <c r="G3238" s="1"/>
      <c r="H3238" s="1"/>
      <c r="I3238" s="1"/>
      <c r="J3238" s="1"/>
      <c r="K3238" s="1"/>
      <c r="L3238" s="1"/>
      <c r="M3238" s="18"/>
      <c r="N3238" s="17"/>
      <c r="O3238" s="1"/>
      <c r="P3238" s="19"/>
    </row>
    <row r="3239" spans="1:16" ht="9.75" customHeight="1">
      <c r="A3239" s="14"/>
      <c r="B3239" s="14" t="s">
        <v>44</v>
      </c>
      <c r="C3239" s="14"/>
      <c r="D3239" s="17"/>
      <c r="E3239" s="1"/>
      <c r="F3239" s="1"/>
      <c r="G3239" s="1"/>
      <c r="H3239" s="1"/>
      <c r="I3239" s="1"/>
      <c r="J3239" s="1"/>
      <c r="K3239" s="1"/>
      <c r="L3239" s="1"/>
      <c r="M3239" s="18"/>
      <c r="N3239" s="17"/>
      <c r="O3239" s="1"/>
      <c r="P3239" s="19"/>
    </row>
    <row r="3240" spans="1:16" ht="9.75" customHeight="1">
      <c r="A3240" s="20"/>
      <c r="B3240" s="21" t="s">
        <v>45</v>
      </c>
      <c r="C3240" s="21">
        <f t="shared" ref="C3240:M3240" si="675">SUM(C3224:C3239)</f>
        <v>60</v>
      </c>
      <c r="D3240" s="22">
        <f t="shared" si="675"/>
        <v>46</v>
      </c>
      <c r="E3240" s="23">
        <f t="shared" si="675"/>
        <v>44</v>
      </c>
      <c r="F3240" s="23">
        <f t="shared" si="675"/>
        <v>43</v>
      </c>
      <c r="G3240" s="23">
        <f t="shared" si="675"/>
        <v>40</v>
      </c>
      <c r="H3240" s="23">
        <f t="shared" si="675"/>
        <v>40</v>
      </c>
      <c r="I3240" s="23">
        <f t="shared" si="675"/>
        <v>41</v>
      </c>
      <c r="J3240" s="23">
        <f t="shared" si="675"/>
        <v>39</v>
      </c>
      <c r="K3240" s="23">
        <f t="shared" si="675"/>
        <v>39</v>
      </c>
      <c r="L3240" s="23">
        <f t="shared" si="675"/>
        <v>39</v>
      </c>
      <c r="M3240" s="24">
        <f t="shared" si="675"/>
        <v>43</v>
      </c>
      <c r="N3240" s="22">
        <f>MIN(D3240:M3240)</f>
        <v>39</v>
      </c>
      <c r="O3240" s="23">
        <f>C3240-N3240</f>
        <v>21</v>
      </c>
      <c r="P3240" s="25">
        <f>O3240/C3240</f>
        <v>0.35</v>
      </c>
    </row>
    <row r="3241" spans="1:16" ht="9.75" customHeight="1">
      <c r="A3241" s="15" t="s">
        <v>321</v>
      </c>
      <c r="B3241" s="15" t="s">
        <v>29</v>
      </c>
      <c r="C3241" s="15"/>
      <c r="D3241" s="16"/>
      <c r="E3241" s="27"/>
      <c r="F3241" s="27"/>
      <c r="G3241" s="27"/>
      <c r="H3241" s="27"/>
      <c r="I3241" s="27"/>
      <c r="J3241" s="27"/>
      <c r="K3241" s="27"/>
      <c r="L3241" s="27"/>
      <c r="M3241" s="28"/>
      <c r="N3241" s="16"/>
      <c r="O3241" s="27"/>
      <c r="P3241" s="29"/>
    </row>
    <row r="3242" spans="1:16" ht="9.75" customHeight="1">
      <c r="A3242" s="14"/>
      <c r="B3242" s="14" t="s">
        <v>31</v>
      </c>
      <c r="C3242" s="14"/>
      <c r="D3242" s="17"/>
      <c r="E3242" s="1"/>
      <c r="F3242" s="1"/>
      <c r="G3242" s="1"/>
      <c r="H3242" s="1"/>
      <c r="I3242" s="1"/>
      <c r="J3242" s="1"/>
      <c r="K3242" s="1"/>
      <c r="L3242" s="1"/>
      <c r="M3242" s="18"/>
      <c r="N3242" s="17"/>
      <c r="O3242" s="1"/>
      <c r="P3242" s="19"/>
    </row>
    <row r="3243" spans="1:16" ht="9.75" customHeight="1">
      <c r="A3243" s="14"/>
      <c r="B3243" s="14" t="s">
        <v>34</v>
      </c>
      <c r="C3243" s="14"/>
      <c r="D3243" s="17"/>
      <c r="E3243" s="1"/>
      <c r="F3243" s="1"/>
      <c r="G3243" s="1"/>
      <c r="H3243" s="1"/>
      <c r="I3243" s="1"/>
      <c r="J3243" s="1"/>
      <c r="K3243" s="1"/>
      <c r="L3243" s="1"/>
      <c r="M3243" s="18"/>
      <c r="N3243" s="17"/>
      <c r="O3243" s="1"/>
      <c r="P3243" s="19"/>
    </row>
    <row r="3244" spans="1:16" ht="9.75" customHeight="1">
      <c r="A3244" s="14"/>
      <c r="B3244" s="14" t="s">
        <v>617</v>
      </c>
      <c r="C3244" s="14">
        <v>92</v>
      </c>
      <c r="D3244" s="31">
        <v>66</v>
      </c>
      <c r="E3244" s="32">
        <v>30</v>
      </c>
      <c r="F3244" s="32">
        <v>28</v>
      </c>
      <c r="G3244" s="32">
        <v>16</v>
      </c>
      <c r="H3244" s="32">
        <v>46</v>
      </c>
      <c r="I3244" s="32">
        <v>43</v>
      </c>
      <c r="J3244" s="32">
        <v>41</v>
      </c>
      <c r="K3244" s="32">
        <v>25</v>
      </c>
      <c r="L3244" s="32">
        <v>32</v>
      </c>
      <c r="M3244" s="33">
        <v>40</v>
      </c>
      <c r="N3244" s="17">
        <f>MIN(D3244:M3244)</f>
        <v>16</v>
      </c>
      <c r="O3244" s="1">
        <f>C3244-N3244</f>
        <v>76</v>
      </c>
      <c r="P3244" s="19">
        <f>O3244/C3244</f>
        <v>0.82608695652173914</v>
      </c>
    </row>
    <row r="3245" spans="1:16" ht="9.75" customHeight="1">
      <c r="A3245" s="14"/>
      <c r="B3245" s="14" t="s">
        <v>58</v>
      </c>
      <c r="C3245" s="14"/>
      <c r="D3245" s="17"/>
      <c r="E3245" s="1"/>
      <c r="F3245" s="1"/>
      <c r="G3245" s="1"/>
      <c r="H3245" s="1"/>
      <c r="I3245" s="1"/>
      <c r="J3245" s="1"/>
      <c r="K3245" s="1"/>
      <c r="L3245" s="1"/>
      <c r="M3245" s="18"/>
      <c r="N3245" s="17"/>
      <c r="O3245" s="1"/>
      <c r="P3245" s="19"/>
    </row>
    <row r="3246" spans="1:16" ht="9.75" customHeight="1">
      <c r="A3246" s="14"/>
      <c r="B3246" s="14" t="s">
        <v>39</v>
      </c>
      <c r="C3246" s="14"/>
      <c r="D3246" s="17"/>
      <c r="E3246" s="1"/>
      <c r="F3246" s="1"/>
      <c r="G3246" s="1"/>
      <c r="H3246" s="1"/>
      <c r="I3246" s="1"/>
      <c r="J3246" s="1"/>
      <c r="K3246" s="1"/>
      <c r="L3246" s="1"/>
      <c r="M3246" s="18"/>
      <c r="N3246" s="17"/>
      <c r="O3246" s="1"/>
      <c r="P3246" s="19"/>
    </row>
    <row r="3247" spans="1:16" ht="9.75" customHeight="1">
      <c r="A3247" s="14"/>
      <c r="B3247" s="14" t="s">
        <v>603</v>
      </c>
      <c r="C3247" s="14">
        <v>2</v>
      </c>
      <c r="D3247" s="31">
        <v>2</v>
      </c>
      <c r="E3247" s="32">
        <v>1</v>
      </c>
      <c r="F3247" s="32">
        <v>1</v>
      </c>
      <c r="G3247" s="32">
        <v>2</v>
      </c>
      <c r="H3247" s="32">
        <v>2</v>
      </c>
      <c r="I3247" s="32">
        <v>2</v>
      </c>
      <c r="J3247" s="32">
        <v>2</v>
      </c>
      <c r="K3247" s="32">
        <v>2</v>
      </c>
      <c r="L3247" s="32">
        <v>2</v>
      </c>
      <c r="M3247" s="33">
        <v>2</v>
      </c>
      <c r="N3247" s="17">
        <f>MIN(D3247:M3247)</f>
        <v>1</v>
      </c>
      <c r="O3247" s="1">
        <f>C3247-N3247</f>
        <v>1</v>
      </c>
      <c r="P3247" s="19">
        <f>O3247/C3247</f>
        <v>0.5</v>
      </c>
    </row>
    <row r="3248" spans="1:16" ht="9.75" customHeight="1">
      <c r="A3248" s="14"/>
      <c r="B3248" s="14" t="s">
        <v>61</v>
      </c>
      <c r="C3248" s="14"/>
      <c r="D3248" s="17"/>
      <c r="E3248" s="1"/>
      <c r="F3248" s="1"/>
      <c r="G3248" s="1"/>
      <c r="H3248" s="1"/>
      <c r="I3248" s="1"/>
      <c r="J3248" s="1"/>
      <c r="K3248" s="1"/>
      <c r="L3248" s="1"/>
      <c r="M3248" s="18"/>
      <c r="N3248" s="17"/>
      <c r="O3248" s="1"/>
      <c r="P3248" s="19"/>
    </row>
    <row r="3249" spans="1:16" ht="9.75" customHeight="1">
      <c r="A3249" s="14"/>
      <c r="B3249" s="14" t="s">
        <v>61</v>
      </c>
      <c r="C3249" s="14"/>
      <c r="D3249" s="17"/>
      <c r="E3249" s="1"/>
      <c r="F3249" s="1"/>
      <c r="G3249" s="1"/>
      <c r="H3249" s="1"/>
      <c r="I3249" s="1"/>
      <c r="J3249" s="1"/>
      <c r="K3249" s="1"/>
      <c r="L3249" s="1"/>
      <c r="M3249" s="18"/>
      <c r="N3249" s="17"/>
      <c r="O3249" s="1"/>
      <c r="P3249" s="19"/>
    </row>
    <row r="3250" spans="1:16" ht="9.75" customHeight="1">
      <c r="A3250" s="14"/>
      <c r="B3250" s="14" t="s">
        <v>61</v>
      </c>
      <c r="C3250" s="14"/>
      <c r="D3250" s="17"/>
      <c r="E3250" s="1"/>
      <c r="F3250" s="1"/>
      <c r="G3250" s="1"/>
      <c r="H3250" s="1"/>
      <c r="I3250" s="1"/>
      <c r="J3250" s="1"/>
      <c r="K3250" s="1"/>
      <c r="L3250" s="1"/>
      <c r="M3250" s="18"/>
      <c r="N3250" s="17"/>
      <c r="O3250" s="1"/>
      <c r="P3250" s="19"/>
    </row>
    <row r="3251" spans="1:16" ht="9.75" customHeight="1">
      <c r="A3251" s="14"/>
      <c r="B3251" s="14" t="s">
        <v>61</v>
      </c>
      <c r="C3251" s="14"/>
      <c r="D3251" s="17"/>
      <c r="E3251" s="1"/>
      <c r="F3251" s="1"/>
      <c r="G3251" s="1"/>
      <c r="H3251" s="1"/>
      <c r="I3251" s="1"/>
      <c r="J3251" s="1"/>
      <c r="K3251" s="1"/>
      <c r="L3251" s="1"/>
      <c r="M3251" s="18"/>
      <c r="N3251" s="17"/>
      <c r="O3251" s="1"/>
      <c r="P3251" s="19"/>
    </row>
    <row r="3252" spans="1:16" ht="9.75" customHeight="1">
      <c r="A3252" s="14"/>
      <c r="B3252" s="14" t="s">
        <v>61</v>
      </c>
      <c r="C3252" s="14"/>
      <c r="D3252" s="17"/>
      <c r="E3252" s="1"/>
      <c r="F3252" s="1"/>
      <c r="G3252" s="1"/>
      <c r="H3252" s="1"/>
      <c r="I3252" s="1"/>
      <c r="J3252" s="1"/>
      <c r="K3252" s="1"/>
      <c r="L3252" s="1"/>
      <c r="M3252" s="18"/>
      <c r="N3252" s="17"/>
      <c r="O3252" s="1"/>
      <c r="P3252" s="19"/>
    </row>
    <row r="3253" spans="1:16" ht="9.75" customHeight="1">
      <c r="A3253" s="14"/>
      <c r="B3253" s="14" t="s">
        <v>41</v>
      </c>
      <c r="C3253" s="14">
        <v>11</v>
      </c>
      <c r="D3253" s="31">
        <v>2</v>
      </c>
      <c r="E3253" s="32">
        <v>0</v>
      </c>
      <c r="F3253" s="32">
        <v>0</v>
      </c>
      <c r="G3253" s="32">
        <v>1</v>
      </c>
      <c r="H3253" s="32">
        <v>2</v>
      </c>
      <c r="I3253" s="32">
        <v>0</v>
      </c>
      <c r="J3253" s="32">
        <v>1</v>
      </c>
      <c r="K3253" s="32">
        <v>1</v>
      </c>
      <c r="L3253" s="32">
        <v>3</v>
      </c>
      <c r="M3253" s="33">
        <v>5</v>
      </c>
      <c r="N3253" s="17">
        <f>MIN(D3253:M3253)</f>
        <v>0</v>
      </c>
      <c r="O3253" s="1">
        <f>C3253-N3253</f>
        <v>11</v>
      </c>
      <c r="P3253" s="19">
        <f>O3253/C3253</f>
        <v>1</v>
      </c>
    </row>
    <row r="3254" spans="1:16" ht="9.75" customHeight="1">
      <c r="A3254" s="14"/>
      <c r="B3254" s="14" t="s">
        <v>42</v>
      </c>
      <c r="C3254" s="14"/>
      <c r="D3254" s="17"/>
      <c r="E3254" s="1"/>
      <c r="F3254" s="1"/>
      <c r="G3254" s="1"/>
      <c r="H3254" s="1"/>
      <c r="I3254" s="1"/>
      <c r="J3254" s="1"/>
      <c r="K3254" s="1"/>
      <c r="L3254" s="1"/>
      <c r="M3254" s="18"/>
      <c r="N3254" s="17"/>
      <c r="O3254" s="1"/>
      <c r="P3254" s="19"/>
    </row>
    <row r="3255" spans="1:16" ht="9.75" customHeight="1">
      <c r="A3255" s="14"/>
      <c r="B3255" s="14" t="s">
        <v>43</v>
      </c>
      <c r="C3255" s="14"/>
      <c r="D3255" s="17"/>
      <c r="E3255" s="1"/>
      <c r="F3255" s="1"/>
      <c r="G3255" s="1"/>
      <c r="H3255" s="1"/>
      <c r="I3255" s="1"/>
      <c r="J3255" s="1"/>
      <c r="K3255" s="1"/>
      <c r="L3255" s="1"/>
      <c r="M3255" s="18"/>
      <c r="N3255" s="17"/>
      <c r="O3255" s="1"/>
      <c r="P3255" s="19"/>
    </row>
    <row r="3256" spans="1:16" ht="9.75" customHeight="1">
      <c r="A3256" s="14"/>
      <c r="B3256" s="14" t="s">
        <v>44</v>
      </c>
      <c r="C3256" s="14"/>
      <c r="D3256" s="17"/>
      <c r="E3256" s="1"/>
      <c r="F3256" s="1"/>
      <c r="G3256" s="1"/>
      <c r="H3256" s="1"/>
      <c r="I3256" s="1"/>
      <c r="J3256" s="1"/>
      <c r="K3256" s="1"/>
      <c r="L3256" s="1"/>
      <c r="M3256" s="18"/>
      <c r="N3256" s="17"/>
      <c r="O3256" s="1"/>
      <c r="P3256" s="19"/>
    </row>
    <row r="3257" spans="1:16" ht="9.75" customHeight="1">
      <c r="A3257" s="20"/>
      <c r="B3257" s="21" t="s">
        <v>45</v>
      </c>
      <c r="C3257" s="21">
        <f t="shared" ref="C3257:M3257" si="676">SUM(C3241:C3256)</f>
        <v>105</v>
      </c>
      <c r="D3257" s="22">
        <f t="shared" si="676"/>
        <v>70</v>
      </c>
      <c r="E3257" s="23">
        <f t="shared" si="676"/>
        <v>31</v>
      </c>
      <c r="F3257" s="23">
        <f t="shared" si="676"/>
        <v>29</v>
      </c>
      <c r="G3257" s="23">
        <f t="shared" si="676"/>
        <v>19</v>
      </c>
      <c r="H3257" s="23">
        <f t="shared" si="676"/>
        <v>50</v>
      </c>
      <c r="I3257" s="23">
        <f t="shared" si="676"/>
        <v>45</v>
      </c>
      <c r="J3257" s="23">
        <f t="shared" si="676"/>
        <v>44</v>
      </c>
      <c r="K3257" s="23">
        <f t="shared" si="676"/>
        <v>28</v>
      </c>
      <c r="L3257" s="23">
        <f t="shared" si="676"/>
        <v>37</v>
      </c>
      <c r="M3257" s="24">
        <f t="shared" si="676"/>
        <v>47</v>
      </c>
      <c r="N3257" s="22">
        <f>MIN(D3257:M3257)</f>
        <v>19</v>
      </c>
      <c r="O3257" s="23">
        <f>C3257-N3257</f>
        <v>86</v>
      </c>
      <c r="P3257" s="25">
        <f>O3257/C3257</f>
        <v>0.81904761904761902</v>
      </c>
    </row>
    <row r="3258" spans="1:16" ht="9.75" customHeight="1">
      <c r="A3258" s="15" t="s">
        <v>327</v>
      </c>
      <c r="B3258" s="15" t="s">
        <v>29</v>
      </c>
      <c r="C3258" s="15"/>
      <c r="D3258" s="16"/>
      <c r="E3258" s="27"/>
      <c r="F3258" s="27"/>
      <c r="G3258" s="27"/>
      <c r="H3258" s="27"/>
      <c r="I3258" s="27"/>
      <c r="J3258" s="27"/>
      <c r="K3258" s="27"/>
      <c r="L3258" s="27"/>
      <c r="M3258" s="28"/>
      <c r="N3258" s="16"/>
      <c r="O3258" s="27"/>
      <c r="P3258" s="29"/>
    </row>
    <row r="3259" spans="1:16" ht="9.75" customHeight="1">
      <c r="A3259" s="30" t="s">
        <v>569</v>
      </c>
      <c r="B3259" s="14" t="s">
        <v>31</v>
      </c>
      <c r="C3259" s="14"/>
      <c r="D3259" s="17"/>
      <c r="E3259" s="1"/>
      <c r="F3259" s="1"/>
      <c r="G3259" s="1"/>
      <c r="H3259" s="1"/>
      <c r="I3259" s="1"/>
      <c r="J3259" s="1"/>
      <c r="K3259" s="1"/>
      <c r="L3259" s="1"/>
      <c r="M3259" s="18"/>
      <c r="N3259" s="17"/>
      <c r="O3259" s="1"/>
      <c r="P3259" s="19"/>
    </row>
    <row r="3260" spans="1:16" ht="9.75" customHeight="1">
      <c r="A3260" s="14"/>
      <c r="B3260" s="14" t="s">
        <v>34</v>
      </c>
      <c r="C3260" s="14"/>
      <c r="D3260" s="17"/>
      <c r="E3260" s="1"/>
      <c r="F3260" s="1"/>
      <c r="G3260" s="1"/>
      <c r="H3260" s="1"/>
      <c r="I3260" s="1"/>
      <c r="J3260" s="1"/>
      <c r="K3260" s="1"/>
      <c r="L3260" s="1"/>
      <c r="M3260" s="18"/>
      <c r="N3260" s="17"/>
      <c r="O3260" s="1"/>
      <c r="P3260" s="19"/>
    </row>
    <row r="3261" spans="1:16" ht="9.75" customHeight="1">
      <c r="A3261" s="14"/>
      <c r="B3261" s="14" t="s">
        <v>58</v>
      </c>
      <c r="C3261" s="14"/>
      <c r="D3261" s="17"/>
      <c r="E3261" s="1"/>
      <c r="F3261" s="1"/>
      <c r="G3261" s="1"/>
      <c r="H3261" s="1"/>
      <c r="I3261" s="1"/>
      <c r="J3261" s="1"/>
      <c r="K3261" s="1"/>
      <c r="L3261" s="1"/>
      <c r="M3261" s="18"/>
      <c r="N3261" s="17"/>
      <c r="O3261" s="1"/>
      <c r="P3261" s="19"/>
    </row>
    <row r="3262" spans="1:16" ht="9.75" customHeight="1">
      <c r="A3262" s="14"/>
      <c r="B3262" s="14" t="s">
        <v>58</v>
      </c>
      <c r="C3262" s="14"/>
      <c r="D3262" s="17"/>
      <c r="E3262" s="1"/>
      <c r="F3262" s="1"/>
      <c r="G3262" s="1"/>
      <c r="H3262" s="1"/>
      <c r="I3262" s="1"/>
      <c r="J3262" s="1"/>
      <c r="K3262" s="1"/>
      <c r="L3262" s="1"/>
      <c r="M3262" s="18"/>
      <c r="N3262" s="17"/>
      <c r="O3262" s="1"/>
      <c r="P3262" s="19"/>
    </row>
    <row r="3263" spans="1:16" ht="9.75" customHeight="1">
      <c r="A3263" s="14"/>
      <c r="B3263" s="14" t="s">
        <v>39</v>
      </c>
      <c r="C3263" s="14"/>
      <c r="D3263" s="31"/>
      <c r="E3263" s="32"/>
      <c r="F3263" s="32"/>
      <c r="G3263" s="32"/>
      <c r="H3263" s="32"/>
      <c r="I3263" s="32"/>
      <c r="J3263" s="32"/>
      <c r="K3263" s="32"/>
      <c r="L3263" s="32"/>
      <c r="M3263" s="33"/>
      <c r="N3263" s="17"/>
      <c r="O3263" s="1"/>
      <c r="P3263" s="19"/>
    </row>
    <row r="3264" spans="1:16" ht="9.75" customHeight="1">
      <c r="A3264" s="14"/>
      <c r="B3264" s="14" t="s">
        <v>61</v>
      </c>
      <c r="C3264" s="14"/>
      <c r="D3264" s="17"/>
      <c r="E3264" s="1"/>
      <c r="F3264" s="1"/>
      <c r="G3264" s="1"/>
      <c r="H3264" s="1"/>
      <c r="I3264" s="1"/>
      <c r="J3264" s="1"/>
      <c r="K3264" s="1"/>
      <c r="L3264" s="1"/>
      <c r="M3264" s="18"/>
      <c r="N3264" s="17"/>
      <c r="O3264" s="1"/>
      <c r="P3264" s="19"/>
    </row>
    <row r="3265" spans="1:16" ht="9.75" customHeight="1">
      <c r="A3265" s="14"/>
      <c r="B3265" s="14" t="s">
        <v>61</v>
      </c>
      <c r="C3265" s="14"/>
      <c r="D3265" s="17"/>
      <c r="E3265" s="1"/>
      <c r="F3265" s="1"/>
      <c r="G3265" s="1"/>
      <c r="H3265" s="1"/>
      <c r="I3265" s="1"/>
      <c r="J3265" s="1"/>
      <c r="K3265" s="1"/>
      <c r="L3265" s="1"/>
      <c r="M3265" s="18"/>
      <c r="N3265" s="17"/>
      <c r="O3265" s="1"/>
      <c r="P3265" s="19"/>
    </row>
    <row r="3266" spans="1:16" ht="9.75" customHeight="1">
      <c r="A3266" s="14"/>
      <c r="B3266" s="14" t="s">
        <v>61</v>
      </c>
      <c r="C3266" s="14"/>
      <c r="D3266" s="17"/>
      <c r="E3266" s="1"/>
      <c r="F3266" s="1"/>
      <c r="G3266" s="1"/>
      <c r="H3266" s="1"/>
      <c r="I3266" s="1"/>
      <c r="J3266" s="1"/>
      <c r="K3266" s="1"/>
      <c r="L3266" s="1"/>
      <c r="M3266" s="18"/>
      <c r="N3266" s="17"/>
      <c r="O3266" s="1"/>
      <c r="P3266" s="19"/>
    </row>
    <row r="3267" spans="1:16" ht="9.75" customHeight="1">
      <c r="A3267" s="14"/>
      <c r="B3267" s="14" t="s">
        <v>61</v>
      </c>
      <c r="C3267" s="14"/>
      <c r="D3267" s="17"/>
      <c r="E3267" s="1"/>
      <c r="F3267" s="1"/>
      <c r="G3267" s="1"/>
      <c r="H3267" s="1"/>
      <c r="I3267" s="1"/>
      <c r="J3267" s="1"/>
      <c r="K3267" s="1"/>
      <c r="L3267" s="1"/>
      <c r="M3267" s="18"/>
      <c r="N3267" s="17"/>
      <c r="O3267" s="1"/>
      <c r="P3267" s="19"/>
    </row>
    <row r="3268" spans="1:16" ht="9.75" customHeight="1">
      <c r="A3268" s="14"/>
      <c r="B3268" s="14" t="s">
        <v>61</v>
      </c>
      <c r="C3268" s="14"/>
      <c r="D3268" s="17"/>
      <c r="E3268" s="1"/>
      <c r="F3268" s="1"/>
      <c r="G3268" s="1"/>
      <c r="H3268" s="1"/>
      <c r="I3268" s="1"/>
      <c r="J3268" s="1"/>
      <c r="K3268" s="1"/>
      <c r="L3268" s="1"/>
      <c r="M3268" s="18"/>
      <c r="N3268" s="17"/>
      <c r="O3268" s="1"/>
      <c r="P3268" s="19"/>
    </row>
    <row r="3269" spans="1:16" ht="9.75" customHeight="1">
      <c r="A3269" s="14"/>
      <c r="B3269" s="14" t="s">
        <v>61</v>
      </c>
      <c r="C3269" s="14"/>
      <c r="D3269" s="17"/>
      <c r="E3269" s="1"/>
      <c r="F3269" s="1"/>
      <c r="G3269" s="1"/>
      <c r="H3269" s="1"/>
      <c r="I3269" s="1"/>
      <c r="J3269" s="1"/>
      <c r="K3269" s="1"/>
      <c r="L3269" s="1"/>
      <c r="M3269" s="18"/>
      <c r="N3269" s="17"/>
      <c r="O3269" s="1"/>
      <c r="P3269" s="19"/>
    </row>
    <row r="3270" spans="1:16" ht="9.75" customHeight="1">
      <c r="A3270" s="14"/>
      <c r="B3270" s="14" t="s">
        <v>41</v>
      </c>
      <c r="C3270" s="14"/>
      <c r="D3270" s="17"/>
      <c r="E3270" s="1"/>
      <c r="F3270" s="1"/>
      <c r="G3270" s="1"/>
      <c r="H3270" s="1"/>
      <c r="I3270" s="1"/>
      <c r="J3270" s="1"/>
      <c r="K3270" s="1"/>
      <c r="L3270" s="1"/>
      <c r="M3270" s="18"/>
      <c r="N3270" s="17"/>
      <c r="O3270" s="1"/>
      <c r="P3270" s="19"/>
    </row>
    <row r="3271" spans="1:16" ht="9.75" customHeight="1">
      <c r="A3271" s="14"/>
      <c r="B3271" s="14" t="s">
        <v>42</v>
      </c>
      <c r="C3271" s="14"/>
      <c r="D3271" s="17"/>
      <c r="E3271" s="1"/>
      <c r="F3271" s="1"/>
      <c r="G3271" s="1"/>
      <c r="H3271" s="1"/>
      <c r="I3271" s="1"/>
      <c r="J3271" s="1"/>
      <c r="K3271" s="1"/>
      <c r="L3271" s="1"/>
      <c r="M3271" s="18"/>
      <c r="N3271" s="17"/>
      <c r="O3271" s="1"/>
      <c r="P3271" s="19"/>
    </row>
    <row r="3272" spans="1:16" ht="9.75" customHeight="1">
      <c r="A3272" s="14"/>
      <c r="B3272" s="14" t="s">
        <v>43</v>
      </c>
      <c r="C3272" s="14"/>
      <c r="D3272" s="17"/>
      <c r="E3272" s="1"/>
      <c r="F3272" s="1"/>
      <c r="G3272" s="1"/>
      <c r="H3272" s="1"/>
      <c r="I3272" s="1"/>
      <c r="J3272" s="1"/>
      <c r="K3272" s="1"/>
      <c r="L3272" s="1"/>
      <c r="M3272" s="18"/>
      <c r="N3272" s="17"/>
      <c r="O3272" s="1"/>
      <c r="P3272" s="19"/>
    </row>
    <row r="3273" spans="1:16" ht="9.75" customHeight="1">
      <c r="A3273" s="14"/>
      <c r="B3273" s="14" t="s">
        <v>44</v>
      </c>
      <c r="C3273" s="14"/>
      <c r="D3273" s="17"/>
      <c r="E3273" s="1"/>
      <c r="F3273" s="1"/>
      <c r="G3273" s="1"/>
      <c r="H3273" s="1"/>
      <c r="I3273" s="1"/>
      <c r="J3273" s="1"/>
      <c r="K3273" s="1"/>
      <c r="L3273" s="1"/>
      <c r="M3273" s="18"/>
      <c r="N3273" s="17"/>
      <c r="O3273" s="1"/>
      <c r="P3273" s="19"/>
    </row>
    <row r="3274" spans="1:16" ht="9.75" customHeight="1">
      <c r="A3274" s="20"/>
      <c r="B3274" s="21" t="s">
        <v>45</v>
      </c>
      <c r="C3274" s="21"/>
      <c r="D3274" s="22"/>
      <c r="E3274" s="23"/>
      <c r="F3274" s="23"/>
      <c r="G3274" s="23"/>
      <c r="H3274" s="23"/>
      <c r="I3274" s="23"/>
      <c r="J3274" s="23"/>
      <c r="K3274" s="23"/>
      <c r="L3274" s="23"/>
      <c r="M3274" s="24"/>
      <c r="N3274" s="22"/>
      <c r="O3274" s="23"/>
      <c r="P3274" s="25"/>
    </row>
    <row r="3275" spans="1:16" ht="9.75" hidden="1" customHeight="1">
      <c r="A3275" s="1"/>
      <c r="B3275" s="1"/>
      <c r="C3275" s="1">
        <f t="shared" ref="C3275:P3275" si="677">COUNT(C7:C3274)</f>
        <v>816</v>
      </c>
      <c r="D3275" s="1">
        <f t="shared" si="677"/>
        <v>782</v>
      </c>
      <c r="E3275" s="1">
        <f t="shared" si="677"/>
        <v>816</v>
      </c>
      <c r="F3275" s="1">
        <f t="shared" si="677"/>
        <v>816</v>
      </c>
      <c r="G3275" s="1">
        <f t="shared" si="677"/>
        <v>816</v>
      </c>
      <c r="H3275" s="1">
        <f t="shared" si="677"/>
        <v>816</v>
      </c>
      <c r="I3275" s="1">
        <f t="shared" si="677"/>
        <v>816</v>
      </c>
      <c r="J3275" s="1">
        <f t="shared" si="677"/>
        <v>816</v>
      </c>
      <c r="K3275" s="1">
        <f t="shared" si="677"/>
        <v>816</v>
      </c>
      <c r="L3275" s="1">
        <f t="shared" si="677"/>
        <v>816</v>
      </c>
      <c r="M3275" s="1">
        <f t="shared" si="677"/>
        <v>816</v>
      </c>
      <c r="N3275" s="1">
        <f t="shared" si="677"/>
        <v>816</v>
      </c>
      <c r="O3275" s="1">
        <f t="shared" si="677"/>
        <v>816</v>
      </c>
      <c r="P3275" s="1">
        <f t="shared" si="677"/>
        <v>816</v>
      </c>
    </row>
  </sheetData>
  <mergeCells count="4">
    <mergeCell ref="A1:P1"/>
    <mergeCell ref="N4:P4"/>
    <mergeCell ref="D4:M4"/>
    <mergeCell ref="A2:P2"/>
  </mergeCells>
  <pageMargins left="0.25" right="0.25" top="0.75" bottom="0.75" header="0.3" footer="0.3"/>
  <pageSetup orientation="portrait" r:id="rId1"/>
  <rowBreaks count="65" manualBreakCount="65">
    <brk id="57" max="15" man="1"/>
    <brk id="109" max="15" man="1"/>
    <brk id="161" max="15" man="1"/>
    <brk id="212" max="15" man="1"/>
    <brk id="263" max="15" man="1"/>
    <brk id="314" max="15" man="1"/>
    <brk id="365" max="15" man="1"/>
    <brk id="416" max="15" man="1"/>
    <brk id="467" max="15" man="1"/>
    <brk id="518" max="15" man="1"/>
    <brk id="569" max="15" man="1"/>
    <brk id="620" max="15" man="1"/>
    <brk id="671" max="15" man="1"/>
    <brk id="722" max="15" man="1"/>
    <brk id="773" max="15" man="1"/>
    <brk id="824" max="15" man="1"/>
    <brk id="875" max="15" man="1"/>
    <brk id="926" max="15" man="1"/>
    <brk id="977" max="15" man="1"/>
    <brk id="1028" max="15" man="1"/>
    <brk id="1062" max="15" man="1"/>
    <brk id="1113" max="15" man="1"/>
    <brk id="1164" max="15" man="1"/>
    <brk id="1216" max="15" man="1"/>
    <brk id="1267" max="15" man="1"/>
    <brk id="1318" max="15" man="1"/>
    <brk id="1369" max="15" man="1"/>
    <brk id="1420" max="15" man="1"/>
    <brk id="1471" max="15" man="1"/>
    <brk id="1522" max="15" man="1"/>
    <brk id="1573" max="15" man="1"/>
    <brk id="1625" max="15" man="1"/>
    <brk id="1676" max="15" man="1"/>
    <brk id="1727" max="15" man="1"/>
    <brk id="1778" max="15" man="1"/>
    <brk id="1829" max="15" man="1"/>
    <brk id="1880" max="15" man="1"/>
    <brk id="1948" max="15" man="1"/>
    <brk id="1999" max="15" man="1"/>
    <brk id="2050" max="15" man="1"/>
    <brk id="2101" max="15" man="1"/>
    <brk id="2152" max="15" man="1"/>
    <brk id="2203" max="15" man="1"/>
    <brk id="2254" max="15" man="1"/>
    <brk id="2305" max="15" man="1"/>
    <brk id="2356" max="15" man="1"/>
    <brk id="2407" max="15" man="1"/>
    <brk id="2458" max="15" man="1"/>
    <brk id="2509" max="15" man="1"/>
    <brk id="2560" max="15" man="1"/>
    <brk id="2611" max="15" man="1"/>
    <brk id="2662" max="15" man="1"/>
    <brk id="2713" max="15" man="1"/>
    <brk id="2764" max="15" man="1"/>
    <brk id="2815" max="15" man="1"/>
    <brk id="2866" max="15" man="1"/>
    <brk id="2917" max="15" man="1"/>
    <brk id="2968" max="15" man="1"/>
    <brk id="3019" max="15" man="1"/>
    <brk id="3070" max="15" man="1"/>
    <brk id="3121" max="15" man="1"/>
    <brk id="3172" max="15" man="1"/>
    <brk id="3223" max="15" man="1"/>
    <brk id="3274" max="15" man="1"/>
    <brk id="3280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0"/>
  <sheetViews>
    <sheetView showGridLines="0" zoomScaleNormal="100" zoomScaleSheetLayoutView="80" workbookViewId="0">
      <pane ySplit="6" topLeftCell="A7" activePane="bottomLeft" state="frozen"/>
      <selection pane="bottomLeft"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1"/>
    </row>
    <row r="2" spans="1:17" ht="14.25" customHeight="1">
      <c r="A2" s="199" t="s">
        <v>80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1"/>
    </row>
    <row r="3" spans="1:17" ht="11.25" customHeight="1">
      <c r="A3" s="201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1"/>
    </row>
    <row r="4" spans="1:17" ht="11.25" customHeight="1">
      <c r="A4" s="2" t="s">
        <v>81</v>
      </c>
      <c r="B4" s="2" t="s">
        <v>6</v>
      </c>
      <c r="C4" s="2" t="s">
        <v>6</v>
      </c>
      <c r="D4" s="196" t="s">
        <v>7</v>
      </c>
      <c r="E4" s="197"/>
      <c r="F4" s="197"/>
      <c r="G4" s="197"/>
      <c r="H4" s="197"/>
      <c r="I4" s="197"/>
      <c r="J4" s="197"/>
      <c r="K4" s="197"/>
      <c r="L4" s="197"/>
      <c r="M4" s="198"/>
      <c r="N4" s="196" t="s">
        <v>8</v>
      </c>
      <c r="O4" s="197"/>
      <c r="P4" s="198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5" t="s">
        <v>82</v>
      </c>
      <c r="B7" s="14" t="s">
        <v>29</v>
      </c>
      <c r="C7" s="14">
        <f>SUM('By Lot'!C757,'By Lot'!C774,'By Lot'!C791,'By Lot'!C808,'By Lot'!C825,'By Lot'!C842,'By Lot'!C859)</f>
        <v>84</v>
      </c>
      <c r="D7" s="17">
        <f>SUM('By Lot'!D757,'By Lot'!D774,'By Lot'!D791,'By Lot'!D808,'By Lot'!D825,'By Lot'!D842,'By Lot'!D859)</f>
        <v>61</v>
      </c>
      <c r="E7" s="1">
        <f>SUM('By Lot'!E757,'By Lot'!E774,'By Lot'!E791,'By Lot'!E808,'By Lot'!E825,'By Lot'!E842,'By Lot'!E859)</f>
        <v>60</v>
      </c>
      <c r="F7" s="1">
        <f>SUM('By Lot'!F757,'By Lot'!F774,'By Lot'!F791,'By Lot'!F808,'By Lot'!F825,'By Lot'!F842,'By Lot'!F859)</f>
        <v>11</v>
      </c>
      <c r="G7" s="1">
        <f>SUM('By Lot'!G757,'By Lot'!G774,'By Lot'!G791,'By Lot'!G808,'By Lot'!G825,'By Lot'!G842,'By Lot'!G859)</f>
        <v>9</v>
      </c>
      <c r="H7" s="1">
        <f>SUM('By Lot'!H757,'By Lot'!H774,'By Lot'!H791,'By Lot'!H808,'By Lot'!H825,'By Lot'!H842,'By Lot'!H859)</f>
        <v>10</v>
      </c>
      <c r="I7" s="1">
        <f>SUM('By Lot'!I757,'By Lot'!I774,'By Lot'!I791,'By Lot'!I808,'By Lot'!I825,'By Lot'!I842,'By Lot'!I859)</f>
        <v>1</v>
      </c>
      <c r="J7" s="1">
        <f>SUM('By Lot'!J757,'By Lot'!J774,'By Lot'!J791,'By Lot'!J808,'By Lot'!J825,'By Lot'!J842,'By Lot'!J859)</f>
        <v>1</v>
      </c>
      <c r="K7" s="1">
        <f>SUM('By Lot'!K757,'By Lot'!K774,'By Lot'!K791,'By Lot'!K808,'By Lot'!K825,'By Lot'!K842,'By Lot'!K859)</f>
        <v>1</v>
      </c>
      <c r="L7" s="1">
        <f>SUM('By Lot'!L757,'By Lot'!L774,'By Lot'!L791,'By Lot'!L808,'By Lot'!L825,'By Lot'!L842,'By Lot'!L859)</f>
        <v>4</v>
      </c>
      <c r="M7" s="18">
        <f>SUM('By Lot'!M757,'By Lot'!M774,'By Lot'!M791,'By Lot'!M808,'By Lot'!M825,'By Lot'!M842,'By Lot'!M859)</f>
        <v>8</v>
      </c>
      <c r="N7" s="17">
        <f t="shared" ref="N7:N14" si="0">MIN(D7:M7)</f>
        <v>1</v>
      </c>
      <c r="O7" s="1">
        <f t="shared" ref="O7:O14" si="1">C7-N7</f>
        <v>83</v>
      </c>
      <c r="P7" s="19">
        <f t="shared" ref="P7:P14" si="2">O7/C7</f>
        <v>0.98809523809523814</v>
      </c>
      <c r="Q7" s="1"/>
    </row>
    <row r="8" spans="1:17" ht="11.25" customHeight="1">
      <c r="A8" s="30" t="s">
        <v>83</v>
      </c>
      <c r="B8" s="14" t="s">
        <v>31</v>
      </c>
      <c r="C8" s="14">
        <f>SUM('By Lot'!C758,'By Lot'!C775,'By Lot'!C792,'By Lot'!C809,'By Lot'!C826,'By Lot'!C843,'By Lot'!C860)</f>
        <v>495</v>
      </c>
      <c r="D8" s="17">
        <f>SUM('By Lot'!D758,'By Lot'!D775,'By Lot'!D792,'By Lot'!D809,'By Lot'!D826,'By Lot'!D843,'By Lot'!D860)</f>
        <v>149</v>
      </c>
      <c r="E8" s="1">
        <f>SUM('By Lot'!E758,'By Lot'!E775,'By Lot'!E792,'By Lot'!E809,'By Lot'!E826,'By Lot'!E843,'By Lot'!E860)</f>
        <v>131</v>
      </c>
      <c r="F8" s="1">
        <f>SUM('By Lot'!F758,'By Lot'!F775,'By Lot'!F792,'By Lot'!F809,'By Lot'!F826,'By Lot'!F843,'By Lot'!F860)</f>
        <v>10</v>
      </c>
      <c r="G8" s="1">
        <f>SUM('By Lot'!G758,'By Lot'!G775,'By Lot'!G792,'By Lot'!G809,'By Lot'!G826,'By Lot'!G843,'By Lot'!G860)</f>
        <v>0</v>
      </c>
      <c r="H8" s="1">
        <f>SUM('By Lot'!H758,'By Lot'!H775,'By Lot'!H792,'By Lot'!H809,'By Lot'!H826,'By Lot'!H843,'By Lot'!H860)</f>
        <v>0</v>
      </c>
      <c r="I8" s="1">
        <f>SUM('By Lot'!I758,'By Lot'!I775,'By Lot'!I792,'By Lot'!I809,'By Lot'!I826,'By Lot'!I843,'By Lot'!I860)</f>
        <v>5</v>
      </c>
      <c r="J8" s="1">
        <f>SUM('By Lot'!J758,'By Lot'!J775,'By Lot'!J792,'By Lot'!J809,'By Lot'!J826,'By Lot'!J843,'By Lot'!J860)</f>
        <v>5</v>
      </c>
      <c r="K8" s="1">
        <f>SUM('By Lot'!K758,'By Lot'!K775,'By Lot'!K792,'By Lot'!K809,'By Lot'!K826,'By Lot'!K843,'By Lot'!K860)</f>
        <v>5</v>
      </c>
      <c r="L8" s="1">
        <f>SUM('By Lot'!L758,'By Lot'!L775,'By Lot'!L792,'By Lot'!L809,'By Lot'!L826,'By Lot'!L843,'By Lot'!L860)</f>
        <v>15</v>
      </c>
      <c r="M8" s="18">
        <f>SUM('By Lot'!M758,'By Lot'!M775,'By Lot'!M792,'By Lot'!M809,'By Lot'!M826,'By Lot'!M843,'By Lot'!M860)</f>
        <v>16</v>
      </c>
      <c r="N8" s="17">
        <f t="shared" si="0"/>
        <v>0</v>
      </c>
      <c r="O8" s="1">
        <f t="shared" si="1"/>
        <v>495</v>
      </c>
      <c r="P8" s="19">
        <f t="shared" si="2"/>
        <v>1</v>
      </c>
      <c r="Q8" s="1"/>
    </row>
    <row r="9" spans="1:17" ht="11.25" customHeight="1">
      <c r="A9" s="14"/>
      <c r="B9" s="14" t="s">
        <v>34</v>
      </c>
      <c r="C9" s="14">
        <f>SUM('By Lot'!C759,'By Lot'!C776,'By Lot'!C793,'By Lot'!C810,'By Lot'!C827,'By Lot'!C844,'By Lot'!C861)</f>
        <v>663</v>
      </c>
      <c r="D9" s="17">
        <f>SUM('By Lot'!D759,'By Lot'!D776,'By Lot'!D793,'By Lot'!D810,'By Lot'!D827,'By Lot'!D844,'By Lot'!D861)</f>
        <v>66</v>
      </c>
      <c r="E9" s="1">
        <f>SUM('By Lot'!E759,'By Lot'!E776,'By Lot'!E793,'By Lot'!E810,'By Lot'!E827,'By Lot'!E844,'By Lot'!E861)</f>
        <v>47</v>
      </c>
      <c r="F9" s="1">
        <f>SUM('By Lot'!F759,'By Lot'!F776,'By Lot'!F793,'By Lot'!F810,'By Lot'!F827,'By Lot'!F844,'By Lot'!F861)</f>
        <v>13</v>
      </c>
      <c r="G9" s="1">
        <f>SUM('By Lot'!G759,'By Lot'!G776,'By Lot'!G793,'By Lot'!G810,'By Lot'!G827,'By Lot'!G844,'By Lot'!G861)</f>
        <v>13</v>
      </c>
      <c r="H9" s="1">
        <f>SUM('By Lot'!H759,'By Lot'!H776,'By Lot'!H793,'By Lot'!H810,'By Lot'!H827,'By Lot'!H844,'By Lot'!H861)</f>
        <v>12</v>
      </c>
      <c r="I9" s="1">
        <f>SUM('By Lot'!I759,'By Lot'!I776,'By Lot'!I793,'By Lot'!I810,'By Lot'!I827,'By Lot'!I844,'By Lot'!I861)</f>
        <v>1</v>
      </c>
      <c r="J9" s="1">
        <f>SUM('By Lot'!J759,'By Lot'!J776,'By Lot'!J793,'By Lot'!J810,'By Lot'!J827,'By Lot'!J844,'By Lot'!J861)</f>
        <v>1</v>
      </c>
      <c r="K9" s="1">
        <f>SUM('By Lot'!K759,'By Lot'!K776,'By Lot'!K793,'By Lot'!K810,'By Lot'!K827,'By Lot'!K844,'By Lot'!K861)</f>
        <v>0</v>
      </c>
      <c r="L9" s="1">
        <f>SUM('By Lot'!L759,'By Lot'!L776,'By Lot'!L793,'By Lot'!L810,'By Lot'!L827,'By Lot'!L844,'By Lot'!L861)</f>
        <v>3</v>
      </c>
      <c r="M9" s="18">
        <f>SUM('By Lot'!M759,'By Lot'!M776,'By Lot'!M793,'By Lot'!M810,'By Lot'!M827,'By Lot'!M844,'By Lot'!M861)</f>
        <v>1</v>
      </c>
      <c r="N9" s="17">
        <f t="shared" si="0"/>
        <v>0</v>
      </c>
      <c r="O9" s="1">
        <f t="shared" si="1"/>
        <v>663</v>
      </c>
      <c r="P9" s="19">
        <f t="shared" si="2"/>
        <v>1</v>
      </c>
      <c r="Q9" s="1"/>
    </row>
    <row r="10" spans="1:17" ht="11.25" customHeight="1">
      <c r="A10" s="14"/>
      <c r="B10" s="14" t="s">
        <v>37</v>
      </c>
      <c r="C10" s="14">
        <f>SUM('By Lot'!C760:C761,'By Lot'!C777:C778,'By Lot'!C794:C795,'By Lot'!C811:C812,'By Lot'!C828:C829,'By Lot'!C845:C846,'By Lot'!C862:C863)</f>
        <v>95</v>
      </c>
      <c r="D10" s="17">
        <f>SUM('By Lot'!D760:D761,'By Lot'!D777:D778,'By Lot'!D794:D795,'By Lot'!D811:D812,'By Lot'!D828:D829,'By Lot'!D845:D846,'By Lot'!D862:D863)</f>
        <v>78</v>
      </c>
      <c r="E10" s="1">
        <f>SUM('By Lot'!E760:E761,'By Lot'!E777:E778,'By Lot'!E794:E795,'By Lot'!E811:E812,'By Lot'!E828:E829,'By Lot'!E845:E846,'By Lot'!E862:E863)</f>
        <v>73</v>
      </c>
      <c r="F10" s="1">
        <f>SUM('By Lot'!F760:F761,'By Lot'!F777:F778,'By Lot'!F794:F795,'By Lot'!F811:F812,'By Lot'!F828:F829,'By Lot'!F845:F846,'By Lot'!F862:F863)</f>
        <v>50</v>
      </c>
      <c r="G10" s="1">
        <f>SUM('By Lot'!G760:G761,'By Lot'!G777:G778,'By Lot'!G794:G795,'By Lot'!G811:G812,'By Lot'!G828:G829,'By Lot'!G845:G846,'By Lot'!G862:G863)</f>
        <v>36</v>
      </c>
      <c r="H10" s="1">
        <f>SUM('By Lot'!H760:H761,'By Lot'!H777:H778,'By Lot'!H794:H795,'By Lot'!H811:H812,'By Lot'!H828:H829,'By Lot'!H845:H846,'By Lot'!H862:H863)</f>
        <v>39</v>
      </c>
      <c r="I10" s="1">
        <f>SUM('By Lot'!I760:I761,'By Lot'!I777:I778,'By Lot'!I794:I795,'By Lot'!I811:I812,'By Lot'!I828:I829,'By Lot'!I845:I846,'By Lot'!I862:I863)</f>
        <v>1</v>
      </c>
      <c r="J10" s="1">
        <f>SUM('By Lot'!J760:J761,'By Lot'!J777:J778,'By Lot'!J794:J795,'By Lot'!J811:J812,'By Lot'!J828:J829,'By Lot'!J845:J846,'By Lot'!J862:J863)</f>
        <v>2</v>
      </c>
      <c r="K10" s="1">
        <f>SUM('By Lot'!K760:K761,'By Lot'!K777:K778,'By Lot'!K794:K795,'By Lot'!K811:K812,'By Lot'!K828:K829,'By Lot'!K845:K846,'By Lot'!K862:K863)</f>
        <v>3</v>
      </c>
      <c r="L10" s="1">
        <f>SUM('By Lot'!L760:L761,'By Lot'!L777:L778,'By Lot'!L794:L795,'By Lot'!L811:L812,'By Lot'!L828:L829,'By Lot'!L845:L846,'By Lot'!L862:L863)</f>
        <v>11</v>
      </c>
      <c r="M10" s="18">
        <f>SUM('By Lot'!M760:M761,'By Lot'!M777:M778,'By Lot'!M794:M795,'By Lot'!M811:M812,'By Lot'!M828:M829,'By Lot'!M845:M846,'By Lot'!M862:M863)</f>
        <v>14</v>
      </c>
      <c r="N10" s="17">
        <f t="shared" si="0"/>
        <v>1</v>
      </c>
      <c r="O10" s="1">
        <f t="shared" si="1"/>
        <v>94</v>
      </c>
      <c r="P10" s="19">
        <f t="shared" si="2"/>
        <v>0.98947368421052628</v>
      </c>
      <c r="Q10" s="1"/>
    </row>
    <row r="11" spans="1:17" ht="11.25" customHeight="1">
      <c r="A11" s="14"/>
      <c r="B11" s="14" t="s">
        <v>39</v>
      </c>
      <c r="C11" s="14">
        <f>SUM('By Lot'!C762,'By Lot'!C779,'By Lot'!C796,'By Lot'!C813,'By Lot'!C830,'By Lot'!C847,'By Lot'!C864)</f>
        <v>7</v>
      </c>
      <c r="D11" s="17">
        <f>SUM('By Lot'!D762,'By Lot'!D779,'By Lot'!D796,'By Lot'!D813,'By Lot'!D830,'By Lot'!D847,'By Lot'!D864)</f>
        <v>3</v>
      </c>
      <c r="E11" s="1">
        <f>SUM('By Lot'!E762,'By Lot'!E779,'By Lot'!E796,'By Lot'!E813,'By Lot'!E830,'By Lot'!E847,'By Lot'!E864)</f>
        <v>3</v>
      </c>
      <c r="F11" s="1">
        <f>SUM('By Lot'!F762,'By Lot'!F779,'By Lot'!F796,'By Lot'!F813,'By Lot'!F830,'By Lot'!F847,'By Lot'!F864)</f>
        <v>3</v>
      </c>
      <c r="G11" s="1">
        <f>SUM('By Lot'!G762,'By Lot'!G779,'By Lot'!G796,'By Lot'!G813,'By Lot'!G830,'By Lot'!G847,'By Lot'!G864)</f>
        <v>3</v>
      </c>
      <c r="H11" s="1">
        <f>SUM('By Lot'!H762,'By Lot'!H779,'By Lot'!H796,'By Lot'!H813,'By Lot'!H830,'By Lot'!H847,'By Lot'!H864)</f>
        <v>3</v>
      </c>
      <c r="I11" s="1">
        <f>SUM('By Lot'!I762,'By Lot'!I779,'By Lot'!I796,'By Lot'!I813,'By Lot'!I830,'By Lot'!I847,'By Lot'!I864)</f>
        <v>2</v>
      </c>
      <c r="J11" s="1">
        <f>SUM('By Lot'!J762,'By Lot'!J779,'By Lot'!J796,'By Lot'!J813,'By Lot'!J830,'By Lot'!J847,'By Lot'!J864)</f>
        <v>2</v>
      </c>
      <c r="K11" s="1">
        <f>SUM('By Lot'!K762,'By Lot'!K779,'By Lot'!K796,'By Lot'!K813,'By Lot'!K830,'By Lot'!K847,'By Lot'!K864)</f>
        <v>2</v>
      </c>
      <c r="L11" s="1">
        <f>SUM('By Lot'!L762,'By Lot'!L779,'By Lot'!L796,'By Lot'!L813,'By Lot'!L830,'By Lot'!L847,'By Lot'!L864)</f>
        <v>3</v>
      </c>
      <c r="M11" s="18">
        <f>SUM('By Lot'!M762,'By Lot'!M779,'By Lot'!M796,'By Lot'!M813,'By Lot'!M830,'By Lot'!M847,'By Lot'!M864)</f>
        <v>2</v>
      </c>
      <c r="N11" s="17">
        <f t="shared" si="0"/>
        <v>2</v>
      </c>
      <c r="O11" s="1">
        <f t="shared" si="1"/>
        <v>5</v>
      </c>
      <c r="P11" s="19">
        <f t="shared" si="2"/>
        <v>0.7142857142857143</v>
      </c>
      <c r="Q11" s="1"/>
    </row>
    <row r="12" spans="1:17" ht="11.25" customHeight="1">
      <c r="A12" s="14"/>
      <c r="B12" s="14" t="s">
        <v>40</v>
      </c>
      <c r="C12" s="14">
        <f>SUM('By Lot'!C763:C768,'By Lot'!C780:C785,'By Lot'!C797:C802,'By Lot'!C814:C819,'By Lot'!C831:C836,'By Lot'!C848:C853,'By Lot'!C865:C870)</f>
        <v>29</v>
      </c>
      <c r="D12" s="17">
        <f>SUM('By Lot'!D763:D768,'By Lot'!D780:D785,'By Lot'!D797:D802,'By Lot'!D814:D819,'By Lot'!D831:D836,'By Lot'!D848:D853,'By Lot'!D865:D870)</f>
        <v>13</v>
      </c>
      <c r="E12" s="1">
        <f>SUM('By Lot'!E763:E768,'By Lot'!E780:E785,'By Lot'!E797:E802,'By Lot'!E814:E819,'By Lot'!E831:E836,'By Lot'!E848:E853,'By Lot'!E865:E870)</f>
        <v>12</v>
      </c>
      <c r="F12" s="1">
        <f>SUM('By Lot'!F763:F768,'By Lot'!F780:F785,'By Lot'!F797:F802,'By Lot'!F814:F819,'By Lot'!F831:F836,'By Lot'!F848:F853,'By Lot'!F865:F870)</f>
        <v>7</v>
      </c>
      <c r="G12" s="1">
        <f>SUM('By Lot'!G763:G768,'By Lot'!G780:G785,'By Lot'!G797:G802,'By Lot'!G814:G819,'By Lot'!G831:G836,'By Lot'!G848:G853,'By Lot'!G865:G870)</f>
        <v>6</v>
      </c>
      <c r="H12" s="1">
        <f>SUM('By Lot'!H763:H768,'By Lot'!H780:H785,'By Lot'!H797:H802,'By Lot'!H814:H819,'By Lot'!H831:H836,'By Lot'!H848:H853,'By Lot'!H865:H870)</f>
        <v>6</v>
      </c>
      <c r="I12" s="1">
        <f>SUM('By Lot'!I763:I768,'By Lot'!I780:I785,'By Lot'!I797:I802,'By Lot'!I814:I819,'By Lot'!I831:I836,'By Lot'!I848:I853,'By Lot'!I865:I870)</f>
        <v>1</v>
      </c>
      <c r="J12" s="1">
        <f>SUM('By Lot'!J763:J768,'By Lot'!J780:J785,'By Lot'!J797:J802,'By Lot'!J814:J819,'By Lot'!J831:J836,'By Lot'!J848:J853,'By Lot'!J865:J870)</f>
        <v>0</v>
      </c>
      <c r="K12" s="1">
        <f>SUM('By Lot'!K763:K768,'By Lot'!K780:K785,'By Lot'!K797:K802,'By Lot'!K814:K819,'By Lot'!K831:K836,'By Lot'!K848:K853,'By Lot'!K865:K870)</f>
        <v>0</v>
      </c>
      <c r="L12" s="1">
        <f>SUM('By Lot'!L763:L768,'By Lot'!L780:L785,'By Lot'!L797:L802,'By Lot'!L814:L819,'By Lot'!L831:L836,'By Lot'!L848:L853,'By Lot'!L865:L870)</f>
        <v>2</v>
      </c>
      <c r="M12" s="18">
        <f>SUM('By Lot'!M763:M768,'By Lot'!M780:M785,'By Lot'!M797:M802,'By Lot'!M814:M819,'By Lot'!M831:M836,'By Lot'!M848:M853,'By Lot'!M865:M870)</f>
        <v>4</v>
      </c>
      <c r="N12" s="17">
        <f t="shared" si="0"/>
        <v>0</v>
      </c>
      <c r="O12" s="1">
        <f t="shared" si="1"/>
        <v>29</v>
      </c>
      <c r="P12" s="19">
        <f t="shared" si="2"/>
        <v>1</v>
      </c>
      <c r="Q12" s="1"/>
    </row>
    <row r="13" spans="1:17" ht="11.25" customHeight="1">
      <c r="A13" s="14"/>
      <c r="B13" s="14" t="s">
        <v>41</v>
      </c>
      <c r="C13" s="14">
        <f>SUM('By Lot'!C769,'By Lot'!C786,'By Lot'!C803,'By Lot'!C820,'By Lot'!C837,'By Lot'!C854,'By Lot'!C871)</f>
        <v>25</v>
      </c>
      <c r="D13" s="17">
        <f>SUM('By Lot'!D769,'By Lot'!D786,'By Lot'!D803,'By Lot'!D820,'By Lot'!D837,'By Lot'!D854,'By Lot'!D871)</f>
        <v>17</v>
      </c>
      <c r="E13" s="1">
        <f>SUM('By Lot'!E769,'By Lot'!E786,'By Lot'!E803,'By Lot'!E820,'By Lot'!E837,'By Lot'!E854,'By Lot'!E871)</f>
        <v>17</v>
      </c>
      <c r="F13" s="1">
        <f>SUM('By Lot'!F769,'By Lot'!F786,'By Lot'!F803,'By Lot'!F820,'By Lot'!F837,'By Lot'!F854,'By Lot'!F871)</f>
        <v>12</v>
      </c>
      <c r="G13" s="1">
        <f>SUM('By Lot'!G769,'By Lot'!G786,'By Lot'!G803,'By Lot'!G820,'By Lot'!G837,'By Lot'!G854,'By Lot'!G871)</f>
        <v>13</v>
      </c>
      <c r="H13" s="1">
        <f>SUM('By Lot'!H769,'By Lot'!H786,'By Lot'!H803,'By Lot'!H820,'By Lot'!H837,'By Lot'!H854,'By Lot'!H871)</f>
        <v>14</v>
      </c>
      <c r="I13" s="1">
        <f>SUM('By Lot'!I769,'By Lot'!I786,'By Lot'!I803,'By Lot'!I820,'By Lot'!I837,'By Lot'!I854,'By Lot'!I871)</f>
        <v>14</v>
      </c>
      <c r="J13" s="1">
        <f>SUM('By Lot'!J769,'By Lot'!J786,'By Lot'!J803,'By Lot'!J820,'By Lot'!J837,'By Lot'!J854,'By Lot'!J871)</f>
        <v>14</v>
      </c>
      <c r="K13" s="1">
        <f>SUM('By Lot'!K769,'By Lot'!K786,'By Lot'!K803,'By Lot'!K820,'By Lot'!K837,'By Lot'!K854,'By Lot'!K871)</f>
        <v>15</v>
      </c>
      <c r="L13" s="1">
        <f>SUM('By Lot'!L769,'By Lot'!L786,'By Lot'!L803,'By Lot'!L820,'By Lot'!L837,'By Lot'!L854,'By Lot'!L871)</f>
        <v>15</v>
      </c>
      <c r="M13" s="18">
        <f>SUM('By Lot'!M769,'By Lot'!M786,'By Lot'!M803,'By Lot'!M820,'By Lot'!M837,'By Lot'!M854,'By Lot'!M871)</f>
        <v>15</v>
      </c>
      <c r="N13" s="17">
        <f t="shared" si="0"/>
        <v>12</v>
      </c>
      <c r="O13" s="1">
        <f t="shared" si="1"/>
        <v>13</v>
      </c>
      <c r="P13" s="19">
        <f t="shared" si="2"/>
        <v>0.52</v>
      </c>
      <c r="Q13" s="1"/>
    </row>
    <row r="14" spans="1:17" ht="11.25" customHeight="1">
      <c r="A14" s="14"/>
      <c r="B14" s="14" t="s">
        <v>42</v>
      </c>
      <c r="C14" s="14">
        <f>SUM('By Lot'!C770,'By Lot'!C787,'By Lot'!C804,'By Lot'!C821,'By Lot'!C838,'By Lot'!C855,'By Lot'!C872)</f>
        <v>6</v>
      </c>
      <c r="D14" s="17">
        <f>SUM('By Lot'!D770,'By Lot'!D787,'By Lot'!D804,'By Lot'!D821,'By Lot'!D838,'By Lot'!D855,'By Lot'!D872)</f>
        <v>0</v>
      </c>
      <c r="E14" s="1">
        <f>SUM('By Lot'!E770,'By Lot'!E787,'By Lot'!E804,'By Lot'!E821,'By Lot'!E838,'By Lot'!E855,'By Lot'!E872)</f>
        <v>0</v>
      </c>
      <c r="F14" s="1">
        <f>SUM('By Lot'!F770,'By Lot'!F787,'By Lot'!F804,'By Lot'!F821,'By Lot'!F838,'By Lot'!F855,'By Lot'!F872)</f>
        <v>0</v>
      </c>
      <c r="G14" s="1">
        <f>SUM('By Lot'!G770,'By Lot'!G787,'By Lot'!G804,'By Lot'!G821,'By Lot'!G838,'By Lot'!G855,'By Lot'!G872)</f>
        <v>0</v>
      </c>
      <c r="H14" s="1">
        <f>SUM('By Lot'!H770,'By Lot'!H787,'By Lot'!H804,'By Lot'!H821,'By Lot'!H838,'By Lot'!H855,'By Lot'!H872)</f>
        <v>0</v>
      </c>
      <c r="I14" s="1">
        <f>SUM('By Lot'!I770,'By Lot'!I787,'By Lot'!I804,'By Lot'!I821,'By Lot'!I838,'By Lot'!I855,'By Lot'!I872)</f>
        <v>0</v>
      </c>
      <c r="J14" s="1">
        <f>SUM('By Lot'!J770,'By Lot'!J787,'By Lot'!J804,'By Lot'!J821,'By Lot'!J838,'By Lot'!J855,'By Lot'!J872)</f>
        <v>0</v>
      </c>
      <c r="K14" s="1">
        <f>SUM('By Lot'!K770,'By Lot'!K787,'By Lot'!K804,'By Lot'!K821,'By Lot'!K838,'By Lot'!K855,'By Lot'!K872)</f>
        <v>0</v>
      </c>
      <c r="L14" s="1">
        <f>SUM('By Lot'!L770,'By Lot'!L787,'By Lot'!L804,'By Lot'!L821,'By Lot'!L838,'By Lot'!L855,'By Lot'!L872)</f>
        <v>0</v>
      </c>
      <c r="M14" s="18">
        <f>SUM('By Lot'!M770,'By Lot'!M787,'By Lot'!M804,'By Lot'!M821,'By Lot'!M838,'By Lot'!M855,'By Lot'!M872)</f>
        <v>0</v>
      </c>
      <c r="N14" s="17">
        <f t="shared" si="0"/>
        <v>0</v>
      </c>
      <c r="O14" s="1">
        <f t="shared" si="1"/>
        <v>6</v>
      </c>
      <c r="P14" s="19">
        <f t="shared" si="2"/>
        <v>1</v>
      </c>
      <c r="Q14" s="1"/>
    </row>
    <row r="15" spans="1:17" ht="11.25" customHeight="1">
      <c r="A15" s="14"/>
      <c r="B15" s="14" t="s">
        <v>43</v>
      </c>
      <c r="C15" s="14"/>
      <c r="D15" s="17"/>
      <c r="E15" s="1"/>
      <c r="F15" s="1"/>
      <c r="G15" s="1"/>
      <c r="H15" s="1"/>
      <c r="I15" s="1"/>
      <c r="J15" s="1"/>
      <c r="K15" s="1"/>
      <c r="L15" s="1"/>
      <c r="M15" s="18"/>
      <c r="N15" s="17"/>
      <c r="O15" s="1"/>
      <c r="P15" s="19"/>
      <c r="Q15" s="1"/>
    </row>
    <row r="16" spans="1:17" ht="11.25" customHeight="1">
      <c r="A16" s="14"/>
      <c r="B16" s="14" t="s">
        <v>44</v>
      </c>
      <c r="C16" s="14"/>
      <c r="D16" s="17"/>
      <c r="E16" s="1"/>
      <c r="F16" s="1"/>
      <c r="G16" s="1"/>
      <c r="H16" s="1"/>
      <c r="I16" s="1"/>
      <c r="J16" s="1"/>
      <c r="K16" s="1"/>
      <c r="L16" s="1"/>
      <c r="M16" s="18"/>
      <c r="N16" s="17"/>
      <c r="O16" s="1"/>
      <c r="P16" s="19"/>
      <c r="Q16" s="1"/>
    </row>
    <row r="17" spans="1:17" ht="11.25" customHeight="1">
      <c r="A17" s="20"/>
      <c r="B17" s="21" t="s">
        <v>45</v>
      </c>
      <c r="C17" s="21">
        <f t="shared" ref="C17:M17" si="3">SUM(C7:C16)</f>
        <v>1404</v>
      </c>
      <c r="D17" s="22">
        <f t="shared" si="3"/>
        <v>387</v>
      </c>
      <c r="E17" s="23">
        <f t="shared" si="3"/>
        <v>343</v>
      </c>
      <c r="F17" s="23">
        <f t="shared" si="3"/>
        <v>106</v>
      </c>
      <c r="G17" s="23">
        <f t="shared" si="3"/>
        <v>80</v>
      </c>
      <c r="H17" s="23">
        <f t="shared" si="3"/>
        <v>84</v>
      </c>
      <c r="I17" s="23">
        <f t="shared" si="3"/>
        <v>25</v>
      </c>
      <c r="J17" s="23">
        <f t="shared" si="3"/>
        <v>25</v>
      </c>
      <c r="K17" s="23">
        <f t="shared" si="3"/>
        <v>26</v>
      </c>
      <c r="L17" s="23">
        <f t="shared" si="3"/>
        <v>53</v>
      </c>
      <c r="M17" s="24">
        <f t="shared" si="3"/>
        <v>60</v>
      </c>
      <c r="N17" s="22">
        <f t="shared" ref="N17:N25" si="4">MIN(D17:M17)</f>
        <v>25</v>
      </c>
      <c r="O17" s="23">
        <f t="shared" ref="O17:O25" si="5">C17-N17</f>
        <v>1379</v>
      </c>
      <c r="P17" s="25">
        <f t="shared" ref="P17:P25" si="6">O17/C17</f>
        <v>0.98219373219373218</v>
      </c>
      <c r="Q17" s="1"/>
    </row>
    <row r="18" spans="1:17" ht="11.25" customHeight="1">
      <c r="A18" s="15" t="s">
        <v>88</v>
      </c>
      <c r="B18" s="14" t="s">
        <v>29</v>
      </c>
      <c r="C18" s="14">
        <f>SUM('By Lot'!C995,'By Lot'!C1012,'By Lot'!C1029,'By Lot'!C1046,'By Lot'!C1063,'By Lot'!C1080)</f>
        <v>91</v>
      </c>
      <c r="D18" s="17">
        <f>SUM('By Lot'!D995,'By Lot'!D1012,'By Lot'!D1029,'By Lot'!D1046,'By Lot'!D1063,'By Lot'!D1080)</f>
        <v>76</v>
      </c>
      <c r="E18" s="1">
        <f>SUM('By Lot'!E995,'By Lot'!E1012,'By Lot'!E1029,'By Lot'!E1046,'By Lot'!E1063,'By Lot'!E1080)</f>
        <v>64</v>
      </c>
      <c r="F18" s="1">
        <f>SUM('By Lot'!F995,'By Lot'!F1012,'By Lot'!F1029,'By Lot'!F1046,'By Lot'!F1063,'By Lot'!F1080)</f>
        <v>38</v>
      </c>
      <c r="G18" s="1">
        <f>SUM('By Lot'!G995,'By Lot'!G1012,'By Lot'!G1029,'By Lot'!G1046,'By Lot'!G1063,'By Lot'!G1080)</f>
        <v>23</v>
      </c>
      <c r="H18" s="1">
        <f>SUM('By Lot'!H995,'By Lot'!H1012,'By Lot'!H1029,'By Lot'!H1046,'By Lot'!H1063,'By Lot'!H1080)</f>
        <v>17</v>
      </c>
      <c r="I18" s="1">
        <f>SUM('By Lot'!I995,'By Lot'!I1012,'By Lot'!I1029,'By Lot'!I1046,'By Lot'!I1063,'By Lot'!I1080)</f>
        <v>11</v>
      </c>
      <c r="J18" s="1">
        <f>SUM('By Lot'!J995,'By Lot'!J1012,'By Lot'!J1029,'By Lot'!J1046,'By Lot'!J1063,'By Lot'!J1080)</f>
        <v>13</v>
      </c>
      <c r="K18" s="1">
        <f>SUM('By Lot'!K995,'By Lot'!K1012,'By Lot'!K1029,'By Lot'!K1046,'By Lot'!K1063,'By Lot'!K1080)</f>
        <v>17</v>
      </c>
      <c r="L18" s="1">
        <f>SUM('By Lot'!L995,'By Lot'!L1012,'By Lot'!L1029,'By Lot'!L1046,'By Lot'!L1063,'By Lot'!L1080)</f>
        <v>20</v>
      </c>
      <c r="M18" s="18">
        <f>SUM('By Lot'!M995,'By Lot'!M1012,'By Lot'!M1029,'By Lot'!M1046,'By Lot'!M1063,'By Lot'!M1080)</f>
        <v>24</v>
      </c>
      <c r="N18" s="17">
        <f t="shared" si="4"/>
        <v>11</v>
      </c>
      <c r="O18" s="1">
        <f t="shared" si="5"/>
        <v>80</v>
      </c>
      <c r="P18" s="19">
        <f t="shared" si="6"/>
        <v>0.87912087912087911</v>
      </c>
      <c r="Q18" s="1"/>
    </row>
    <row r="19" spans="1:17" ht="11.25" customHeight="1">
      <c r="A19" s="30" t="s">
        <v>90</v>
      </c>
      <c r="B19" s="14" t="s">
        <v>31</v>
      </c>
      <c r="C19" s="14">
        <f>SUM('By Lot'!C996,'By Lot'!C1013,'By Lot'!C1030,'By Lot'!C1047,'By Lot'!C1064,'By Lot'!C1081)</f>
        <v>328</v>
      </c>
      <c r="D19" s="17">
        <f>SUM('By Lot'!D996,'By Lot'!D1013,'By Lot'!D1030,'By Lot'!D1047,'By Lot'!D1064,'By Lot'!D1081)</f>
        <v>289</v>
      </c>
      <c r="E19" s="1">
        <f>SUM('By Lot'!E996,'By Lot'!E1013,'By Lot'!E1030,'By Lot'!E1047,'By Lot'!E1064,'By Lot'!E1081)</f>
        <v>240</v>
      </c>
      <c r="F19" s="1">
        <f>SUM('By Lot'!F996,'By Lot'!F1013,'By Lot'!F1030,'By Lot'!F1047,'By Lot'!F1064,'By Lot'!F1081)</f>
        <v>140</v>
      </c>
      <c r="G19" s="1">
        <f>SUM('By Lot'!G996,'By Lot'!G1013,'By Lot'!G1030,'By Lot'!G1047,'By Lot'!G1064,'By Lot'!G1081)</f>
        <v>86</v>
      </c>
      <c r="H19" s="1">
        <f>SUM('By Lot'!H996,'By Lot'!H1013,'By Lot'!H1030,'By Lot'!H1047,'By Lot'!H1064,'By Lot'!H1081)</f>
        <v>52</v>
      </c>
      <c r="I19" s="1">
        <f>SUM('By Lot'!I996,'By Lot'!I1013,'By Lot'!I1030,'By Lot'!I1047,'By Lot'!I1064,'By Lot'!I1081)</f>
        <v>55</v>
      </c>
      <c r="J19" s="1">
        <f>SUM('By Lot'!J996,'By Lot'!J1013,'By Lot'!J1030,'By Lot'!J1047,'By Lot'!J1064,'By Lot'!J1081)</f>
        <v>58</v>
      </c>
      <c r="K19" s="1">
        <f>SUM('By Lot'!K996,'By Lot'!K1013,'By Lot'!K1030,'By Lot'!K1047,'By Lot'!K1064,'By Lot'!K1081)</f>
        <v>74</v>
      </c>
      <c r="L19" s="1">
        <f>SUM('By Lot'!L996,'By Lot'!L1013,'By Lot'!L1030,'By Lot'!L1047,'By Lot'!L1064,'By Lot'!L1081)</f>
        <v>93</v>
      </c>
      <c r="M19" s="18">
        <f>SUM('By Lot'!M996,'By Lot'!M1013,'By Lot'!M1030,'By Lot'!M1047,'By Lot'!M1064,'By Lot'!M1081)</f>
        <v>109</v>
      </c>
      <c r="N19" s="17">
        <f t="shared" si="4"/>
        <v>52</v>
      </c>
      <c r="O19" s="1">
        <f t="shared" si="5"/>
        <v>276</v>
      </c>
      <c r="P19" s="19">
        <f t="shared" si="6"/>
        <v>0.84146341463414631</v>
      </c>
      <c r="Q19" s="1"/>
    </row>
    <row r="20" spans="1:17" ht="11.25" customHeight="1">
      <c r="A20" s="14"/>
      <c r="B20" s="14" t="s">
        <v>34</v>
      </c>
      <c r="C20" s="14">
        <f>SUM('By Lot'!C997,'By Lot'!C1014,'By Lot'!C1031,'By Lot'!C1048,'By Lot'!C1065,'By Lot'!C1082)</f>
        <v>340</v>
      </c>
      <c r="D20" s="17">
        <f>SUM('By Lot'!D997,'By Lot'!D1014,'By Lot'!D1031,'By Lot'!D1048,'By Lot'!D1065,'By Lot'!D1082)</f>
        <v>0</v>
      </c>
      <c r="E20" s="1">
        <f>SUM('By Lot'!E997,'By Lot'!E1014,'By Lot'!E1031,'By Lot'!E1048,'By Lot'!E1065,'By Lot'!E1082)</f>
        <v>2</v>
      </c>
      <c r="F20" s="1">
        <f>SUM('By Lot'!F997,'By Lot'!F1014,'By Lot'!F1031,'By Lot'!F1048,'By Lot'!F1065,'By Lot'!F1082)</f>
        <v>0</v>
      </c>
      <c r="G20" s="1">
        <f>SUM('By Lot'!G997,'By Lot'!G1014,'By Lot'!G1031,'By Lot'!G1048,'By Lot'!G1065,'By Lot'!G1082)</f>
        <v>1</v>
      </c>
      <c r="H20" s="1">
        <f>SUM('By Lot'!H997,'By Lot'!H1014,'By Lot'!H1031,'By Lot'!H1048,'By Lot'!H1065,'By Lot'!H1082)</f>
        <v>1</v>
      </c>
      <c r="I20" s="1">
        <f>SUM('By Lot'!I997,'By Lot'!I1014,'By Lot'!I1031,'By Lot'!I1048,'By Lot'!I1065,'By Lot'!I1082)</f>
        <v>1</v>
      </c>
      <c r="J20" s="1">
        <f>SUM('By Lot'!J997,'By Lot'!J1014,'By Lot'!J1031,'By Lot'!J1048,'By Lot'!J1065,'By Lot'!J1082)</f>
        <v>2</v>
      </c>
      <c r="K20" s="1">
        <f>SUM('By Lot'!K997,'By Lot'!K1014,'By Lot'!K1031,'By Lot'!K1048,'By Lot'!K1065,'By Lot'!K1082)</f>
        <v>4</v>
      </c>
      <c r="L20" s="1">
        <f>SUM('By Lot'!L997,'By Lot'!L1014,'By Lot'!L1031,'By Lot'!L1048,'By Lot'!L1065,'By Lot'!L1082)</f>
        <v>8</v>
      </c>
      <c r="M20" s="18">
        <f>SUM('By Lot'!M997,'By Lot'!M1014,'By Lot'!M1031,'By Lot'!M1048,'By Lot'!M1065,'By Lot'!M1082)</f>
        <v>11</v>
      </c>
      <c r="N20" s="17">
        <f t="shared" si="4"/>
        <v>0</v>
      </c>
      <c r="O20" s="1">
        <f t="shared" si="5"/>
        <v>340</v>
      </c>
      <c r="P20" s="19">
        <f t="shared" si="6"/>
        <v>1</v>
      </c>
      <c r="Q20" s="1"/>
    </row>
    <row r="21" spans="1:17" ht="11.25" customHeight="1">
      <c r="A21" s="14"/>
      <c r="B21" s="14" t="s">
        <v>37</v>
      </c>
      <c r="C21" s="14">
        <f>SUM('By Lot'!C998:C999,'By Lot'!C1015:C1016,'By Lot'!C1032:C1033,'By Lot'!C1049:C1050,'By Lot'!C1066:C1067,'By Lot'!C1083:C1084)</f>
        <v>145</v>
      </c>
      <c r="D21" s="17">
        <f>SUM('By Lot'!D998:D999,'By Lot'!D1015:D1016,'By Lot'!D1032:D1033,'By Lot'!D1049:D1050,'By Lot'!D1066:D1067,'By Lot'!D1083:D1084)</f>
        <v>122</v>
      </c>
      <c r="E21" s="1">
        <f>SUM('By Lot'!E998:E999,'By Lot'!E1015:E1016,'By Lot'!E1032:E1033,'By Lot'!E1049:E1050,'By Lot'!E1066:E1067,'By Lot'!E1083:E1084)</f>
        <v>97</v>
      </c>
      <c r="F21" s="1">
        <f>SUM('By Lot'!F998:F999,'By Lot'!F1015:F1016,'By Lot'!F1032:F1033,'By Lot'!F1049:F1050,'By Lot'!F1066:F1067,'By Lot'!F1083:F1084)</f>
        <v>115</v>
      </c>
      <c r="G21" s="1">
        <f>SUM('By Lot'!G998:G999,'By Lot'!G1015:G1016,'By Lot'!G1032:G1033,'By Lot'!G1049:G1050,'By Lot'!G1066:G1067,'By Lot'!G1083:G1084)</f>
        <v>70</v>
      </c>
      <c r="H21" s="1">
        <f>SUM('By Lot'!H998:H999,'By Lot'!H1015:H1016,'By Lot'!H1032:H1033,'By Lot'!H1049:H1050,'By Lot'!H1066:H1067,'By Lot'!H1083:H1084)</f>
        <v>63</v>
      </c>
      <c r="I21" s="1">
        <f>SUM('By Lot'!I998:I999,'By Lot'!I1015:I1016,'By Lot'!I1032:I1033,'By Lot'!I1049:I1050,'By Lot'!I1066:I1067,'By Lot'!I1083:I1084)</f>
        <v>69</v>
      </c>
      <c r="J21" s="1">
        <f>SUM('By Lot'!J998:J999,'By Lot'!J1015:J1016,'By Lot'!J1032:J1033,'By Lot'!J1049:J1050,'By Lot'!J1066:J1067,'By Lot'!J1083:J1084)</f>
        <v>94</v>
      </c>
      <c r="K21" s="1">
        <f>SUM('By Lot'!K998:K999,'By Lot'!K1015:K1016,'By Lot'!K1032:K1033,'By Lot'!K1049:K1050,'By Lot'!K1066:K1067,'By Lot'!K1083:K1084)</f>
        <v>104</v>
      </c>
      <c r="L21" s="1">
        <f>SUM('By Lot'!L998:L999,'By Lot'!L1015:L1016,'By Lot'!L1032:L1033,'By Lot'!L1049:L1050,'By Lot'!L1066:L1067,'By Lot'!L1083:L1084)</f>
        <v>106</v>
      </c>
      <c r="M21" s="18">
        <f>SUM('By Lot'!M998:M999,'By Lot'!M1015:M1016,'By Lot'!M1032:M1033,'By Lot'!M1049:M1050,'By Lot'!M1066:M1067,'By Lot'!M1083:M1084)</f>
        <v>113</v>
      </c>
      <c r="N21" s="17">
        <f t="shared" si="4"/>
        <v>63</v>
      </c>
      <c r="O21" s="1">
        <f t="shared" si="5"/>
        <v>82</v>
      </c>
      <c r="P21" s="19">
        <f t="shared" si="6"/>
        <v>0.56551724137931036</v>
      </c>
      <c r="Q21" s="1"/>
    </row>
    <row r="22" spans="1:17" ht="11.25" customHeight="1">
      <c r="A22" s="14"/>
      <c r="B22" s="14" t="s">
        <v>39</v>
      </c>
      <c r="C22" s="14">
        <f>SUM('By Lot'!C1000,'By Lot'!C1017,'By Lot'!C1034,'By Lot'!C1051,'By Lot'!C1068,'By Lot'!C1085)</f>
        <v>8</v>
      </c>
      <c r="D22" s="17">
        <f>SUM('By Lot'!D1000,'By Lot'!D1017,'By Lot'!D1034,'By Lot'!D1051,'By Lot'!D1068,'By Lot'!D1085)</f>
        <v>2</v>
      </c>
      <c r="E22" s="1">
        <f>SUM('By Lot'!E1000,'By Lot'!E1017,'By Lot'!E1034,'By Lot'!E1051,'By Lot'!E1068,'By Lot'!E1085)</f>
        <v>4</v>
      </c>
      <c r="F22" s="1">
        <f>SUM('By Lot'!F1000,'By Lot'!F1017,'By Lot'!F1034,'By Lot'!F1051,'By Lot'!F1068,'By Lot'!F1085)</f>
        <v>4</v>
      </c>
      <c r="G22" s="1">
        <f>SUM('By Lot'!G1000,'By Lot'!G1017,'By Lot'!G1034,'By Lot'!G1051,'By Lot'!G1068,'By Lot'!G1085)</f>
        <v>5</v>
      </c>
      <c r="H22" s="1">
        <f>SUM('By Lot'!H1000,'By Lot'!H1017,'By Lot'!H1034,'By Lot'!H1051,'By Lot'!H1068,'By Lot'!H1085)</f>
        <v>3</v>
      </c>
      <c r="I22" s="1">
        <f>SUM('By Lot'!I1000,'By Lot'!I1017,'By Lot'!I1034,'By Lot'!I1051,'By Lot'!I1068,'By Lot'!I1085)</f>
        <v>5</v>
      </c>
      <c r="J22" s="1">
        <f>SUM('By Lot'!J1000,'By Lot'!J1017,'By Lot'!J1034,'By Lot'!J1051,'By Lot'!J1068,'By Lot'!J1085)</f>
        <v>4</v>
      </c>
      <c r="K22" s="1">
        <f>SUM('By Lot'!K1000,'By Lot'!K1017,'By Lot'!K1034,'By Lot'!K1051,'By Lot'!K1068,'By Lot'!K1085)</f>
        <v>5</v>
      </c>
      <c r="L22" s="1">
        <f>SUM('By Lot'!L1000,'By Lot'!L1017,'By Lot'!L1034,'By Lot'!L1051,'By Lot'!L1068,'By Lot'!L1085)</f>
        <v>5</v>
      </c>
      <c r="M22" s="18">
        <f>SUM('By Lot'!M1000,'By Lot'!M1017,'By Lot'!M1034,'By Lot'!M1051,'By Lot'!M1068,'By Lot'!M1085)</f>
        <v>6</v>
      </c>
      <c r="N22" s="17">
        <f t="shared" si="4"/>
        <v>2</v>
      </c>
      <c r="O22" s="1">
        <f t="shared" si="5"/>
        <v>6</v>
      </c>
      <c r="P22" s="19">
        <f t="shared" si="6"/>
        <v>0.75</v>
      </c>
      <c r="Q22" s="1"/>
    </row>
    <row r="23" spans="1:17" ht="11.25" customHeight="1">
      <c r="A23" s="14"/>
      <c r="B23" s="14" t="s">
        <v>40</v>
      </c>
      <c r="C23" s="14">
        <f>SUM('By Lot'!C1001:C1006,'By Lot'!C1018:C1023,'By Lot'!C1035:C1040,'By Lot'!C1052:C1057,'By Lot'!C1069:C1074,'By Lot'!C1086:C1091)</f>
        <v>20</v>
      </c>
      <c r="D23" s="17">
        <f>SUM('By Lot'!D1001:D1006,'By Lot'!D1018:D1023,'By Lot'!D1035:D1040,'By Lot'!D1052:D1057,'By Lot'!D1069:D1074,'By Lot'!D1086:D1091)</f>
        <v>12</v>
      </c>
      <c r="E23" s="1">
        <f>SUM('By Lot'!E1001:E1006,'By Lot'!E1018:E1023,'By Lot'!E1035:E1040,'By Lot'!E1052:E1057,'By Lot'!E1069:E1074,'By Lot'!E1086:E1091)</f>
        <v>11</v>
      </c>
      <c r="F23" s="1">
        <f>SUM('By Lot'!F1001:F1006,'By Lot'!F1018:F1023,'By Lot'!F1035:F1040,'By Lot'!F1052:F1057,'By Lot'!F1069:F1074,'By Lot'!F1086:F1091)</f>
        <v>11</v>
      </c>
      <c r="G23" s="1">
        <f>SUM('By Lot'!G1001:G1006,'By Lot'!G1018:G1023,'By Lot'!G1035:G1040,'By Lot'!G1052:G1057,'By Lot'!G1069:G1074,'By Lot'!G1086:G1091)</f>
        <v>10</v>
      </c>
      <c r="H23" s="1">
        <f>SUM('By Lot'!H1001:H1006,'By Lot'!H1018:H1023,'By Lot'!H1035:H1040,'By Lot'!H1052:H1057,'By Lot'!H1069:H1074,'By Lot'!H1086:H1091)</f>
        <v>10</v>
      </c>
      <c r="I23" s="1">
        <f>SUM('By Lot'!I1001:I1006,'By Lot'!I1018:I1023,'By Lot'!I1035:I1040,'By Lot'!I1052:I1057,'By Lot'!I1069:I1074,'By Lot'!I1086:I1091)</f>
        <v>10</v>
      </c>
      <c r="J23" s="1">
        <f>SUM('By Lot'!J1001:J1006,'By Lot'!J1018:J1023,'By Lot'!J1035:J1040,'By Lot'!J1052:J1057,'By Lot'!J1069:J1074,'By Lot'!J1086:J1091)</f>
        <v>12</v>
      </c>
      <c r="K23" s="1">
        <f>SUM('By Lot'!K1001:K1006,'By Lot'!K1018:K1023,'By Lot'!K1035:K1040,'By Lot'!K1052:K1057,'By Lot'!K1069:K1074,'By Lot'!K1086:K1091)</f>
        <v>14</v>
      </c>
      <c r="L23" s="1">
        <f>SUM('By Lot'!L1001:L1006,'By Lot'!L1018:L1023,'By Lot'!L1035:L1040,'By Lot'!L1052:L1057,'By Lot'!L1069:L1074,'By Lot'!L1086:L1091)</f>
        <v>12</v>
      </c>
      <c r="M23" s="18">
        <f>SUM('By Lot'!M1001:M1006,'By Lot'!M1018:M1023,'By Lot'!M1035:M1040,'By Lot'!M1052:M1057,'By Lot'!M1069:M1074,'By Lot'!M1086:M1091)</f>
        <v>14</v>
      </c>
      <c r="N23" s="17">
        <f t="shared" si="4"/>
        <v>10</v>
      </c>
      <c r="O23" s="1">
        <f t="shared" si="5"/>
        <v>10</v>
      </c>
      <c r="P23" s="19">
        <f t="shared" si="6"/>
        <v>0.5</v>
      </c>
      <c r="Q23" s="1"/>
    </row>
    <row r="24" spans="1:17" ht="11.25" customHeight="1">
      <c r="A24" s="14"/>
      <c r="B24" s="14" t="s">
        <v>41</v>
      </c>
      <c r="C24" s="14">
        <f>SUM('By Lot'!C1007,'By Lot'!C1024,'By Lot'!C1041,'By Lot'!C1058,'By Lot'!C1075,'By Lot'!C1092)</f>
        <v>15</v>
      </c>
      <c r="D24" s="17">
        <f>SUM('By Lot'!D1007,'By Lot'!D1024,'By Lot'!D1041,'By Lot'!D1058,'By Lot'!D1075,'By Lot'!D1092)</f>
        <v>12</v>
      </c>
      <c r="E24" s="1">
        <f>SUM('By Lot'!E1007,'By Lot'!E1024,'By Lot'!E1041,'By Lot'!E1058,'By Lot'!E1075,'By Lot'!E1092)</f>
        <v>13</v>
      </c>
      <c r="F24" s="1">
        <f>SUM('By Lot'!F1007,'By Lot'!F1024,'By Lot'!F1041,'By Lot'!F1058,'By Lot'!F1075,'By Lot'!F1092)</f>
        <v>10</v>
      </c>
      <c r="G24" s="1">
        <f>SUM('By Lot'!G1007,'By Lot'!G1024,'By Lot'!G1041,'By Lot'!G1058,'By Lot'!G1075,'By Lot'!G1092)</f>
        <v>7</v>
      </c>
      <c r="H24" s="1">
        <f>SUM('By Lot'!H1007,'By Lot'!H1024,'By Lot'!H1041,'By Lot'!H1058,'By Lot'!H1075,'By Lot'!H1092)</f>
        <v>7</v>
      </c>
      <c r="I24" s="1">
        <f>SUM('By Lot'!I1007,'By Lot'!I1024,'By Lot'!I1041,'By Lot'!I1058,'By Lot'!I1075,'By Lot'!I1092)</f>
        <v>10</v>
      </c>
      <c r="J24" s="1">
        <f>SUM('By Lot'!J1007,'By Lot'!J1024,'By Lot'!J1041,'By Lot'!J1058,'By Lot'!J1075,'By Lot'!J1092)</f>
        <v>9</v>
      </c>
      <c r="K24" s="1">
        <f>SUM('By Lot'!K1007,'By Lot'!K1024,'By Lot'!K1041,'By Lot'!K1058,'By Lot'!K1075,'By Lot'!K1092)</f>
        <v>9</v>
      </c>
      <c r="L24" s="1">
        <f>SUM('By Lot'!L1007,'By Lot'!L1024,'By Lot'!L1041,'By Lot'!L1058,'By Lot'!L1075,'By Lot'!L1092)</f>
        <v>10</v>
      </c>
      <c r="M24" s="18">
        <f>SUM('By Lot'!M1007,'By Lot'!M1024,'By Lot'!M1041,'By Lot'!M1058,'By Lot'!M1075,'By Lot'!M1092)</f>
        <v>11</v>
      </c>
      <c r="N24" s="17">
        <f t="shared" si="4"/>
        <v>7</v>
      </c>
      <c r="O24" s="1">
        <f t="shared" si="5"/>
        <v>8</v>
      </c>
      <c r="P24" s="19">
        <f t="shared" si="6"/>
        <v>0.53333333333333333</v>
      </c>
      <c r="Q24" s="1"/>
    </row>
    <row r="25" spans="1:17" ht="11.25" customHeight="1">
      <c r="A25" s="14"/>
      <c r="B25" s="14" t="s">
        <v>42</v>
      </c>
      <c r="C25" s="14">
        <f>SUM('By Lot'!C1008,'By Lot'!C1025,'By Lot'!C1042,'By Lot'!C1059,'By Lot'!C1076,'By Lot'!C1093)</f>
        <v>9</v>
      </c>
      <c r="D25" s="17">
        <f>SUM('By Lot'!D1008,'By Lot'!D1025,'By Lot'!D1042,'By Lot'!D1059,'By Lot'!D1076,'By Lot'!D1093)</f>
        <v>5</v>
      </c>
      <c r="E25" s="1">
        <f>SUM('By Lot'!E1008,'By Lot'!E1025,'By Lot'!E1042,'By Lot'!E1059,'By Lot'!E1076,'By Lot'!E1093)</f>
        <v>5</v>
      </c>
      <c r="F25" s="1">
        <f>SUM('By Lot'!F1008,'By Lot'!F1025,'By Lot'!F1042,'By Lot'!F1059,'By Lot'!F1076,'By Lot'!F1093)</f>
        <v>5</v>
      </c>
      <c r="G25" s="1">
        <f>SUM('By Lot'!G1008,'By Lot'!G1025,'By Lot'!G1042,'By Lot'!G1059,'By Lot'!G1076,'By Lot'!G1093)</f>
        <v>6</v>
      </c>
      <c r="H25" s="1">
        <f>SUM('By Lot'!H1008,'By Lot'!H1025,'By Lot'!H1042,'By Lot'!H1059,'By Lot'!H1076,'By Lot'!H1093)</f>
        <v>6</v>
      </c>
      <c r="I25" s="1">
        <f>SUM('By Lot'!I1008,'By Lot'!I1025,'By Lot'!I1042,'By Lot'!I1059,'By Lot'!I1076,'By Lot'!I1093)</f>
        <v>5</v>
      </c>
      <c r="J25" s="1">
        <f>SUM('By Lot'!J1008,'By Lot'!J1025,'By Lot'!J1042,'By Lot'!J1059,'By Lot'!J1076,'By Lot'!J1093)</f>
        <v>4</v>
      </c>
      <c r="K25" s="1">
        <f>SUM('By Lot'!K1008,'By Lot'!K1025,'By Lot'!K1042,'By Lot'!K1059,'By Lot'!K1076,'By Lot'!K1093)</f>
        <v>4</v>
      </c>
      <c r="L25" s="1">
        <f>SUM('By Lot'!L1008,'By Lot'!L1025,'By Lot'!L1042,'By Lot'!L1059,'By Lot'!L1076,'By Lot'!L1093)</f>
        <v>4</v>
      </c>
      <c r="M25" s="18">
        <f>SUM('By Lot'!M1008,'By Lot'!M1025,'By Lot'!M1042,'By Lot'!M1059,'By Lot'!M1076,'By Lot'!M1093)</f>
        <v>3</v>
      </c>
      <c r="N25" s="17">
        <f t="shared" si="4"/>
        <v>3</v>
      </c>
      <c r="O25" s="1">
        <f t="shared" si="5"/>
        <v>6</v>
      </c>
      <c r="P25" s="19">
        <f t="shared" si="6"/>
        <v>0.66666666666666663</v>
      </c>
      <c r="Q25" s="1"/>
    </row>
    <row r="26" spans="1:17" ht="11.25" customHeight="1">
      <c r="A26" s="14"/>
      <c r="B26" s="14" t="s">
        <v>43</v>
      </c>
      <c r="C26" s="14"/>
      <c r="D26" s="17"/>
      <c r="E26" s="1"/>
      <c r="F26" s="1"/>
      <c r="G26" s="1"/>
      <c r="H26" s="1"/>
      <c r="I26" s="1"/>
      <c r="J26" s="1"/>
      <c r="K26" s="1"/>
      <c r="L26" s="1"/>
      <c r="M26" s="18"/>
      <c r="N26" s="17"/>
      <c r="O26" s="1"/>
      <c r="P26" s="19"/>
      <c r="Q26" s="1"/>
    </row>
    <row r="27" spans="1:17" ht="11.25" customHeight="1">
      <c r="A27" s="14"/>
      <c r="B27" s="14" t="s">
        <v>44</v>
      </c>
      <c r="C27" s="14"/>
      <c r="D27" s="17"/>
      <c r="E27" s="1"/>
      <c r="F27" s="1"/>
      <c r="G27" s="1"/>
      <c r="H27" s="1"/>
      <c r="I27" s="1"/>
      <c r="J27" s="1"/>
      <c r="K27" s="1"/>
      <c r="L27" s="1"/>
      <c r="M27" s="18"/>
      <c r="N27" s="17"/>
      <c r="O27" s="1"/>
      <c r="P27" s="19"/>
      <c r="Q27" s="1"/>
    </row>
    <row r="28" spans="1:17" ht="11.25" customHeight="1">
      <c r="A28" s="20"/>
      <c r="B28" s="21" t="s">
        <v>45</v>
      </c>
      <c r="C28" s="21">
        <f t="shared" ref="C28:M28" si="7">SUM(C18:C27)</f>
        <v>956</v>
      </c>
      <c r="D28" s="22">
        <f t="shared" si="7"/>
        <v>518</v>
      </c>
      <c r="E28" s="23">
        <f t="shared" si="7"/>
        <v>436</v>
      </c>
      <c r="F28" s="23">
        <f t="shared" si="7"/>
        <v>323</v>
      </c>
      <c r="G28" s="23">
        <f t="shared" si="7"/>
        <v>208</v>
      </c>
      <c r="H28" s="23">
        <f t="shared" si="7"/>
        <v>159</v>
      </c>
      <c r="I28" s="23">
        <f t="shared" si="7"/>
        <v>166</v>
      </c>
      <c r="J28" s="23">
        <f t="shared" si="7"/>
        <v>196</v>
      </c>
      <c r="K28" s="23">
        <f t="shared" si="7"/>
        <v>231</v>
      </c>
      <c r="L28" s="23">
        <f t="shared" si="7"/>
        <v>258</v>
      </c>
      <c r="M28" s="24">
        <f t="shared" si="7"/>
        <v>291</v>
      </c>
      <c r="N28" s="22">
        <f>MIN(D28:M28)</f>
        <v>159</v>
      </c>
      <c r="O28" s="23">
        <f>C28-N28</f>
        <v>797</v>
      </c>
      <c r="P28" s="25">
        <f>O28/C28</f>
        <v>0.83368200836820083</v>
      </c>
      <c r="Q28" s="1"/>
    </row>
    <row r="29" spans="1:17" ht="11.25" customHeight="1">
      <c r="A29" s="15" t="s">
        <v>94</v>
      </c>
      <c r="B29" s="14" t="s">
        <v>29</v>
      </c>
      <c r="C29" s="14"/>
      <c r="D29" s="17"/>
      <c r="E29" s="1"/>
      <c r="F29" s="1"/>
      <c r="G29" s="1"/>
      <c r="H29" s="1"/>
      <c r="I29" s="1"/>
      <c r="J29" s="1"/>
      <c r="K29" s="1"/>
      <c r="L29" s="1"/>
      <c r="M29" s="18"/>
      <c r="N29" s="17"/>
      <c r="O29" s="1"/>
      <c r="P29" s="19"/>
      <c r="Q29" s="1"/>
    </row>
    <row r="30" spans="1:17" ht="11.25" customHeight="1">
      <c r="A30" s="14" t="s">
        <v>95</v>
      </c>
      <c r="B30" s="14" t="s">
        <v>31</v>
      </c>
      <c r="C30" s="14">
        <f>SUM('By Lot'!C1098,'By Lot'!C1115)</f>
        <v>380</v>
      </c>
      <c r="D30" s="17">
        <f>SUM('By Lot'!D1098,'By Lot'!D1115)</f>
        <v>192</v>
      </c>
      <c r="E30" s="1">
        <f>SUM('By Lot'!E1098,'By Lot'!E1115)</f>
        <v>113</v>
      </c>
      <c r="F30" s="1">
        <f>SUM('By Lot'!F1098,'By Lot'!F1115)</f>
        <v>69</v>
      </c>
      <c r="G30" s="1">
        <f>SUM('By Lot'!G1098,'By Lot'!G1115)</f>
        <v>60</v>
      </c>
      <c r="H30" s="1">
        <f>SUM('By Lot'!H1098,'By Lot'!H1115)</f>
        <v>83</v>
      </c>
      <c r="I30" s="1">
        <f>SUM('By Lot'!I1098,'By Lot'!I1115)</f>
        <v>87</v>
      </c>
      <c r="J30" s="1">
        <f>SUM('By Lot'!J1098,'By Lot'!J1115)</f>
        <v>84</v>
      </c>
      <c r="K30" s="1">
        <f>SUM('By Lot'!K1098,'By Lot'!K1115)</f>
        <v>87</v>
      </c>
      <c r="L30" s="1">
        <f>SUM('By Lot'!L1098,'By Lot'!L1115)</f>
        <v>143</v>
      </c>
      <c r="M30" s="18">
        <f>SUM('By Lot'!M1098,'By Lot'!M1115)</f>
        <v>264</v>
      </c>
      <c r="N30" s="17">
        <f t="shared" ref="N30:N36" si="8">MIN(D30:M30)</f>
        <v>60</v>
      </c>
      <c r="O30" s="1">
        <f t="shared" ref="O30:O36" si="9">C30-N30</f>
        <v>320</v>
      </c>
      <c r="P30" s="19">
        <f t="shared" ref="P30:P36" si="10">O30/C30</f>
        <v>0.84210526315789469</v>
      </c>
      <c r="Q30" s="1"/>
    </row>
    <row r="31" spans="1:17" ht="11.25" customHeight="1">
      <c r="A31" s="14" t="s">
        <v>49</v>
      </c>
      <c r="B31" s="14" t="s">
        <v>34</v>
      </c>
      <c r="C31" s="14">
        <f>SUM('By Lot'!C1099,'By Lot'!C1116)</f>
        <v>4</v>
      </c>
      <c r="D31" s="17">
        <f>SUM('By Lot'!D1099,'By Lot'!D1116)</f>
        <v>4</v>
      </c>
      <c r="E31" s="1">
        <f>SUM('By Lot'!E1099,'By Lot'!E1116)</f>
        <v>3</v>
      </c>
      <c r="F31" s="1">
        <f>SUM('By Lot'!F1099,'By Lot'!F1116)</f>
        <v>2</v>
      </c>
      <c r="G31" s="1">
        <f>SUM('By Lot'!G1099,'By Lot'!G1116)</f>
        <v>2</v>
      </c>
      <c r="H31" s="1">
        <f>SUM('By Lot'!H1099,'By Lot'!H1116)</f>
        <v>2</v>
      </c>
      <c r="I31" s="1">
        <f>SUM('By Lot'!I1099,'By Lot'!I1116)</f>
        <v>2</v>
      </c>
      <c r="J31" s="1">
        <f>SUM('By Lot'!J1099,'By Lot'!J1116)</f>
        <v>2</v>
      </c>
      <c r="K31" s="1">
        <f>SUM('By Lot'!K1099,'By Lot'!K1116)</f>
        <v>1</v>
      </c>
      <c r="L31" s="1">
        <f>SUM('By Lot'!L1099,'By Lot'!L1116)</f>
        <v>1</v>
      </c>
      <c r="M31" s="18">
        <f>SUM('By Lot'!M1099,'By Lot'!M1116)</f>
        <v>4</v>
      </c>
      <c r="N31" s="17">
        <f t="shared" si="8"/>
        <v>1</v>
      </c>
      <c r="O31" s="1">
        <f t="shared" si="9"/>
        <v>3</v>
      </c>
      <c r="P31" s="19">
        <f t="shared" si="10"/>
        <v>0.75</v>
      </c>
      <c r="Q31" s="1"/>
    </row>
    <row r="32" spans="1:17" ht="11.25" customHeight="1">
      <c r="A32" s="14" t="s">
        <v>52</v>
      </c>
      <c r="B32" s="14" t="s">
        <v>37</v>
      </c>
      <c r="C32" s="14">
        <f>SUM('By Lot'!C1100:C1101,'By Lot'!C1117:C1118)</f>
        <v>9</v>
      </c>
      <c r="D32" s="17">
        <f>SUM('By Lot'!D1100:D1101,'By Lot'!D1117:D1118)</f>
        <v>9</v>
      </c>
      <c r="E32" s="1">
        <f>SUM('By Lot'!E1100:E1101,'By Lot'!E1117:E1118)</f>
        <v>8</v>
      </c>
      <c r="F32" s="1">
        <f>SUM('By Lot'!F1100:F1101,'By Lot'!F1117:F1118)</f>
        <v>5</v>
      </c>
      <c r="G32" s="1">
        <f>SUM('By Lot'!G1100:G1101,'By Lot'!G1117:G1118)</f>
        <v>4</v>
      </c>
      <c r="H32" s="1">
        <f>SUM('By Lot'!H1100:H1101,'By Lot'!H1117:H1118)</f>
        <v>8</v>
      </c>
      <c r="I32" s="1">
        <f>SUM('By Lot'!I1100:I1101,'By Lot'!I1117:I1118)</f>
        <v>2</v>
      </c>
      <c r="J32" s="1">
        <f>SUM('By Lot'!J1100:J1101,'By Lot'!J1117:J1118)</f>
        <v>3</v>
      </c>
      <c r="K32" s="1">
        <f>SUM('By Lot'!K1100:K1101,'By Lot'!K1117:K1118)</f>
        <v>6</v>
      </c>
      <c r="L32" s="1">
        <f>SUM('By Lot'!L1100:L1101,'By Lot'!L1117:L1118)</f>
        <v>6</v>
      </c>
      <c r="M32" s="18">
        <f>SUM('By Lot'!M1100:M1101,'By Lot'!M1117:M1118)</f>
        <v>8</v>
      </c>
      <c r="N32" s="17">
        <f t="shared" si="8"/>
        <v>2</v>
      </c>
      <c r="O32" s="1">
        <f t="shared" si="9"/>
        <v>7</v>
      </c>
      <c r="P32" s="19">
        <f t="shared" si="10"/>
        <v>0.77777777777777779</v>
      </c>
      <c r="Q32" s="1"/>
    </row>
    <row r="33" spans="1:17" ht="11.25" customHeight="1">
      <c r="A33" s="30" t="s">
        <v>97</v>
      </c>
      <c r="B33" s="14" t="s">
        <v>39</v>
      </c>
      <c r="C33" s="14">
        <f>SUM('By Lot'!C1102,'By Lot'!C1119)</f>
        <v>4</v>
      </c>
      <c r="D33" s="17">
        <f>SUM('By Lot'!D1102,'By Lot'!D1119)</f>
        <v>1</v>
      </c>
      <c r="E33" s="1">
        <f>SUM('By Lot'!E1102,'By Lot'!E1119)</f>
        <v>1</v>
      </c>
      <c r="F33" s="1">
        <f>SUM('By Lot'!F1102,'By Lot'!F1119)</f>
        <v>5</v>
      </c>
      <c r="G33" s="1">
        <f>SUM('By Lot'!G1102,'By Lot'!G1119)</f>
        <v>3</v>
      </c>
      <c r="H33" s="1">
        <f>SUM('By Lot'!H1102,'By Lot'!H1119)</f>
        <v>2</v>
      </c>
      <c r="I33" s="1">
        <f>SUM('By Lot'!I1102,'By Lot'!I1119)</f>
        <v>2</v>
      </c>
      <c r="J33" s="1">
        <f>SUM('By Lot'!J1102,'By Lot'!J1119)</f>
        <v>2</v>
      </c>
      <c r="K33" s="1">
        <f>SUM('By Lot'!K1102,'By Lot'!K1119)</f>
        <v>2</v>
      </c>
      <c r="L33" s="1">
        <f>SUM('By Lot'!L1102,'By Lot'!L1119)</f>
        <v>2</v>
      </c>
      <c r="M33" s="18">
        <f>SUM('By Lot'!M1102,'By Lot'!M1119)</f>
        <v>2</v>
      </c>
      <c r="N33" s="17">
        <f t="shared" si="8"/>
        <v>1</v>
      </c>
      <c r="O33" s="1">
        <f t="shared" si="9"/>
        <v>3</v>
      </c>
      <c r="P33" s="19">
        <f t="shared" si="10"/>
        <v>0.75</v>
      </c>
      <c r="Q33" s="1"/>
    </row>
    <row r="34" spans="1:17" ht="11.25" customHeight="1">
      <c r="A34" s="14"/>
      <c r="B34" s="14" t="s">
        <v>40</v>
      </c>
      <c r="C34" s="14">
        <f>SUM('By Lot'!C1103:C1108,'By Lot'!C1120:C1125)</f>
        <v>29</v>
      </c>
      <c r="D34" s="17">
        <f>SUM('By Lot'!D1103:D1108,'By Lot'!D1120:D1125)</f>
        <v>20</v>
      </c>
      <c r="E34" s="1">
        <f>SUM('By Lot'!E1103:E1108,'By Lot'!E1120:E1125)</f>
        <v>16</v>
      </c>
      <c r="F34" s="1">
        <f>SUM('By Lot'!F1103:F1108,'By Lot'!F1120:F1125)</f>
        <v>14</v>
      </c>
      <c r="G34" s="1">
        <f>SUM('By Lot'!G1103:G1108,'By Lot'!G1120:G1125)</f>
        <v>14</v>
      </c>
      <c r="H34" s="1">
        <f>SUM('By Lot'!H1103:H1108,'By Lot'!H1120:H1125)</f>
        <v>19</v>
      </c>
      <c r="I34" s="1">
        <f>SUM('By Lot'!I1103:I1108,'By Lot'!I1120:I1125)</f>
        <v>18</v>
      </c>
      <c r="J34" s="1">
        <f>SUM('By Lot'!J1103:J1108,'By Lot'!J1120:J1125)</f>
        <v>16</v>
      </c>
      <c r="K34" s="1">
        <f>SUM('By Lot'!K1103:K1108,'By Lot'!K1120:K1125)</f>
        <v>16</v>
      </c>
      <c r="L34" s="1">
        <f>SUM('By Lot'!L1103:L1108,'By Lot'!L1120:L1125)</f>
        <v>22</v>
      </c>
      <c r="M34" s="18">
        <f>SUM('By Lot'!M1103:M1108,'By Lot'!M1120:M1125)</f>
        <v>22</v>
      </c>
      <c r="N34" s="17">
        <f t="shared" si="8"/>
        <v>14</v>
      </c>
      <c r="O34" s="1">
        <f t="shared" si="9"/>
        <v>15</v>
      </c>
      <c r="P34" s="19">
        <f t="shared" si="10"/>
        <v>0.51724137931034486</v>
      </c>
      <c r="Q34" s="1"/>
    </row>
    <row r="35" spans="1:17" ht="11.25" customHeight="1">
      <c r="A35" s="14"/>
      <c r="B35" s="14" t="s">
        <v>41</v>
      </c>
      <c r="C35" s="14">
        <f>SUM('By Lot'!C1109,'By Lot'!C1126)</f>
        <v>10</v>
      </c>
      <c r="D35" s="17">
        <f>SUM('By Lot'!D1109,'By Lot'!D1126)</f>
        <v>4</v>
      </c>
      <c r="E35" s="1">
        <f>SUM('By Lot'!E1109,'By Lot'!E1126)</f>
        <v>4</v>
      </c>
      <c r="F35" s="1">
        <f>SUM('By Lot'!F1109,'By Lot'!F1126)</f>
        <v>1</v>
      </c>
      <c r="G35" s="1">
        <f>SUM('By Lot'!G1109,'By Lot'!G1126)</f>
        <v>0</v>
      </c>
      <c r="H35" s="1">
        <f>SUM('By Lot'!H1109,'By Lot'!H1126)</f>
        <v>2</v>
      </c>
      <c r="I35" s="1">
        <f>SUM('By Lot'!I1109,'By Lot'!I1126)</f>
        <v>2</v>
      </c>
      <c r="J35" s="1">
        <f>SUM('By Lot'!J1109,'By Lot'!J1126)</f>
        <v>2</v>
      </c>
      <c r="K35" s="1">
        <f>SUM('By Lot'!K1109,'By Lot'!K1126)</f>
        <v>2</v>
      </c>
      <c r="L35" s="1">
        <f>SUM('By Lot'!L1109,'By Lot'!L1126)</f>
        <v>4</v>
      </c>
      <c r="M35" s="18">
        <f>SUM('By Lot'!M1109,'By Lot'!M1126)</f>
        <v>8</v>
      </c>
      <c r="N35" s="17">
        <f t="shared" si="8"/>
        <v>0</v>
      </c>
      <c r="O35" s="1">
        <f t="shared" si="9"/>
        <v>10</v>
      </c>
      <c r="P35" s="19">
        <f t="shared" si="10"/>
        <v>1</v>
      </c>
      <c r="Q35" s="1"/>
    </row>
    <row r="36" spans="1:17" ht="11.25" customHeight="1">
      <c r="A36" s="14"/>
      <c r="B36" s="14" t="s">
        <v>42</v>
      </c>
      <c r="C36" s="14">
        <f>SUM('By Lot'!C1110,'By Lot'!C1127)</f>
        <v>7</v>
      </c>
      <c r="D36" s="17">
        <f>SUM('By Lot'!D1110,'By Lot'!D1127)</f>
        <v>2</v>
      </c>
      <c r="E36" s="1">
        <f>SUM('By Lot'!E1110,'By Lot'!E1127)</f>
        <v>4</v>
      </c>
      <c r="F36" s="1">
        <f>SUM('By Lot'!F1110,'By Lot'!F1127)</f>
        <v>5</v>
      </c>
      <c r="G36" s="1">
        <f>SUM('By Lot'!G1110,'By Lot'!G1127)</f>
        <v>2</v>
      </c>
      <c r="H36" s="1">
        <f>SUM('By Lot'!H1110,'By Lot'!H1127)</f>
        <v>3</v>
      </c>
      <c r="I36" s="1">
        <f>SUM('By Lot'!I1110,'By Lot'!I1127)</f>
        <v>3</v>
      </c>
      <c r="J36" s="1">
        <f>SUM('By Lot'!J1110,'By Lot'!J1127)</f>
        <v>3</v>
      </c>
      <c r="K36" s="1">
        <f>SUM('By Lot'!K1110,'By Lot'!K1127)</f>
        <v>3</v>
      </c>
      <c r="L36" s="1">
        <f>SUM('By Lot'!L1110,'By Lot'!L1127)</f>
        <v>2</v>
      </c>
      <c r="M36" s="18">
        <f>SUM('By Lot'!M1110,'By Lot'!M1127)</f>
        <v>3</v>
      </c>
      <c r="N36" s="17">
        <f t="shared" si="8"/>
        <v>2</v>
      </c>
      <c r="O36" s="1">
        <f t="shared" si="9"/>
        <v>5</v>
      </c>
      <c r="P36" s="19">
        <f t="shared" si="10"/>
        <v>0.7142857142857143</v>
      </c>
      <c r="Q36" s="1"/>
    </row>
    <row r="37" spans="1:17" ht="11.25" customHeight="1">
      <c r="A37" s="14"/>
      <c r="B37" s="14" t="s">
        <v>43</v>
      </c>
      <c r="C37" s="14"/>
      <c r="D37" s="17"/>
      <c r="E37" s="1"/>
      <c r="F37" s="1"/>
      <c r="G37" s="1"/>
      <c r="H37" s="1"/>
      <c r="I37" s="1"/>
      <c r="J37" s="1"/>
      <c r="K37" s="1"/>
      <c r="L37" s="1"/>
      <c r="M37" s="18"/>
      <c r="N37" s="17"/>
      <c r="O37" s="1"/>
      <c r="P37" s="19"/>
      <c r="Q37" s="1"/>
    </row>
    <row r="38" spans="1:17" ht="11.25" customHeight="1">
      <c r="A38" s="14"/>
      <c r="B38" s="14" t="s">
        <v>44</v>
      </c>
      <c r="C38" s="14">
        <f>SUM('By Lot'!C1112,'By Lot'!C1129)</f>
        <v>1</v>
      </c>
      <c r="D38" s="17">
        <f>SUM('By Lot'!D1112,'By Lot'!D1129)</f>
        <v>1</v>
      </c>
      <c r="E38" s="1">
        <f>SUM('By Lot'!E1112,'By Lot'!E1129)</f>
        <v>1</v>
      </c>
      <c r="F38" s="1">
        <f>SUM('By Lot'!F1112,'By Lot'!F1129)</f>
        <v>1</v>
      </c>
      <c r="G38" s="1">
        <f>SUM('By Lot'!G1112,'By Lot'!G1129)</f>
        <v>1</v>
      </c>
      <c r="H38" s="1">
        <f>SUM('By Lot'!H1112,'By Lot'!H1129)</f>
        <v>1</v>
      </c>
      <c r="I38" s="1">
        <f>SUM('By Lot'!I1112,'By Lot'!I1129)</f>
        <v>1</v>
      </c>
      <c r="J38" s="1">
        <f>SUM('By Lot'!J1112,'By Lot'!J1129)</f>
        <v>1</v>
      </c>
      <c r="K38" s="1">
        <f>SUM('By Lot'!K1112,'By Lot'!K1129)</f>
        <v>0</v>
      </c>
      <c r="L38" s="1">
        <f>SUM('By Lot'!L1112,'By Lot'!L1129)</f>
        <v>0</v>
      </c>
      <c r="M38" s="18">
        <f>SUM('By Lot'!M1112,'By Lot'!M1129)</f>
        <v>0</v>
      </c>
      <c r="N38" s="17">
        <f t="shared" ref="N38:N39" si="11">MIN(D38:M38)</f>
        <v>0</v>
      </c>
      <c r="O38" s="1">
        <f t="shared" ref="O38:O39" si="12">C38-N38</f>
        <v>1</v>
      </c>
      <c r="P38" s="19">
        <f t="shared" ref="P38:P39" si="13">O38/C38</f>
        <v>1</v>
      </c>
      <c r="Q38" s="1"/>
    </row>
    <row r="39" spans="1:17" ht="11.25" customHeight="1">
      <c r="A39" s="168"/>
      <c r="B39" s="169" t="s">
        <v>45</v>
      </c>
      <c r="C39" s="169">
        <f t="shared" ref="C39:M39" si="14">SUM(C29:C38)</f>
        <v>444</v>
      </c>
      <c r="D39" s="170">
        <f t="shared" si="14"/>
        <v>233</v>
      </c>
      <c r="E39" s="171">
        <f t="shared" si="14"/>
        <v>150</v>
      </c>
      <c r="F39" s="171">
        <f t="shared" si="14"/>
        <v>102</v>
      </c>
      <c r="G39" s="171">
        <f t="shared" si="14"/>
        <v>86</v>
      </c>
      <c r="H39" s="171">
        <f t="shared" si="14"/>
        <v>120</v>
      </c>
      <c r="I39" s="171">
        <f t="shared" si="14"/>
        <v>117</v>
      </c>
      <c r="J39" s="171">
        <f t="shared" si="14"/>
        <v>113</v>
      </c>
      <c r="K39" s="171">
        <f t="shared" si="14"/>
        <v>117</v>
      </c>
      <c r="L39" s="171">
        <f t="shared" si="14"/>
        <v>180</v>
      </c>
      <c r="M39" s="172">
        <f t="shared" si="14"/>
        <v>311</v>
      </c>
      <c r="N39" s="170">
        <f t="shared" si="11"/>
        <v>86</v>
      </c>
      <c r="O39" s="171">
        <f t="shared" si="12"/>
        <v>358</v>
      </c>
      <c r="P39" s="173">
        <f t="shared" si="13"/>
        <v>0.80630630630630629</v>
      </c>
      <c r="Q39" s="1"/>
    </row>
    <row r="40" spans="1:17" ht="11.25" customHeight="1">
      <c r="A40" s="154" t="s">
        <v>94</v>
      </c>
      <c r="B40" s="14" t="s">
        <v>29</v>
      </c>
      <c r="C40" s="14"/>
      <c r="D40" s="17"/>
      <c r="E40" s="167"/>
      <c r="F40" s="167"/>
      <c r="G40" s="167"/>
      <c r="H40" s="167"/>
      <c r="I40" s="167"/>
      <c r="J40" s="167"/>
      <c r="K40" s="167"/>
      <c r="L40" s="167"/>
      <c r="M40" s="18"/>
      <c r="N40" s="17"/>
      <c r="O40" s="167"/>
      <c r="P40" s="19"/>
      <c r="Q40" s="1"/>
    </row>
    <row r="41" spans="1:17" ht="11.25" customHeight="1">
      <c r="A41" s="14" t="s">
        <v>95</v>
      </c>
      <c r="B41" s="14" t="s">
        <v>31</v>
      </c>
      <c r="C41" s="14">
        <f>SUM('By Lot'!C1200,'By Lot'!C1218,'By Lot'!C1235,'By Lot'!C1252)</f>
        <v>199</v>
      </c>
      <c r="D41" s="17">
        <f>SUM('By Lot'!D1200,'By Lot'!D1218,'By Lot'!D1235,'By Lot'!D1252)</f>
        <v>134</v>
      </c>
      <c r="E41" s="1">
        <f>SUM('By Lot'!E1200,'By Lot'!E1218,'By Lot'!E1235,'By Lot'!E1252)</f>
        <v>62</v>
      </c>
      <c r="F41" s="1">
        <f>SUM('By Lot'!F1200,'By Lot'!F1218,'By Lot'!F1235,'By Lot'!F1252)</f>
        <v>41</v>
      </c>
      <c r="G41" s="1">
        <f>SUM('By Lot'!G1200,'By Lot'!G1218,'By Lot'!G1235,'By Lot'!G1252)</f>
        <v>32</v>
      </c>
      <c r="H41" s="1">
        <f>SUM('By Lot'!H1200,'By Lot'!H1218,'By Lot'!H1235,'By Lot'!H1252)</f>
        <v>38</v>
      </c>
      <c r="I41" s="1">
        <f>SUM('By Lot'!I1200,'By Lot'!I1218,'By Lot'!I1235,'By Lot'!I1252)</f>
        <v>46</v>
      </c>
      <c r="J41" s="1">
        <f>SUM('By Lot'!J1200,'By Lot'!J1218,'By Lot'!J1235,'By Lot'!J1252)</f>
        <v>21</v>
      </c>
      <c r="K41" s="1">
        <f>SUM('By Lot'!K1200,'By Lot'!K1218,'By Lot'!K1235,'By Lot'!K1252)</f>
        <v>37</v>
      </c>
      <c r="L41" s="1">
        <f>SUM('By Lot'!L1200,'By Lot'!L1218,'By Lot'!L1235,'By Lot'!L1252)</f>
        <v>65</v>
      </c>
      <c r="M41" s="18">
        <f>SUM('By Lot'!M1200,'By Lot'!M1218,'By Lot'!M1235,'By Lot'!M1252)</f>
        <v>126</v>
      </c>
      <c r="N41" s="17">
        <f t="shared" ref="N41:N42" si="15">MIN(D41:M41)</f>
        <v>21</v>
      </c>
      <c r="O41" s="1">
        <f t="shared" ref="O41:O42" si="16">C41-N41</f>
        <v>178</v>
      </c>
      <c r="P41" s="19">
        <f t="shared" ref="P41:P42" si="17">O41/C41</f>
        <v>0.89447236180904521</v>
      </c>
      <c r="Q41" s="1"/>
    </row>
    <row r="42" spans="1:17" ht="11.25" customHeight="1">
      <c r="A42" s="14" t="s">
        <v>49</v>
      </c>
      <c r="B42" s="14" t="s">
        <v>34</v>
      </c>
      <c r="C42" s="14">
        <f>SUM('By Lot'!C1201,'By Lot'!C1219,'By Lot'!C1236,'By Lot'!C1253)</f>
        <v>5</v>
      </c>
      <c r="D42" s="17">
        <f>SUM('By Lot'!D1201,'By Lot'!D1219,'By Lot'!D1236,'By Lot'!D1253)</f>
        <v>3</v>
      </c>
      <c r="E42" s="1">
        <f>SUM('By Lot'!E1201,'By Lot'!E1219,'By Lot'!E1236,'By Lot'!E1253)</f>
        <v>2</v>
      </c>
      <c r="F42" s="1">
        <f>SUM('By Lot'!F1201,'By Lot'!F1219,'By Lot'!F1236,'By Lot'!F1253)</f>
        <v>1</v>
      </c>
      <c r="G42" s="1">
        <f>SUM('By Lot'!G1201,'By Lot'!G1219,'By Lot'!G1236,'By Lot'!G1253)</f>
        <v>1</v>
      </c>
      <c r="H42" s="1">
        <f>SUM('By Lot'!H1201,'By Lot'!H1219,'By Lot'!H1236,'By Lot'!H1253)</f>
        <v>2</v>
      </c>
      <c r="I42" s="1">
        <f>SUM('By Lot'!I1201,'By Lot'!I1219,'By Lot'!I1236,'By Lot'!I1253)</f>
        <v>3</v>
      </c>
      <c r="J42" s="1">
        <f>SUM('By Lot'!J1201,'By Lot'!J1219,'By Lot'!J1236,'By Lot'!J1253)</f>
        <v>1</v>
      </c>
      <c r="K42" s="1">
        <f>SUM('By Lot'!K1201,'By Lot'!K1219,'By Lot'!K1236,'By Lot'!K1253)</f>
        <v>2</v>
      </c>
      <c r="L42" s="1">
        <f>SUM('By Lot'!L1201,'By Lot'!L1219,'By Lot'!L1236,'By Lot'!L1253)</f>
        <v>2</v>
      </c>
      <c r="M42" s="18">
        <f>SUM('By Lot'!M1201,'By Lot'!M1219,'By Lot'!M1236,'By Lot'!M1253)</f>
        <v>2</v>
      </c>
      <c r="N42" s="17">
        <f t="shared" si="15"/>
        <v>1</v>
      </c>
      <c r="O42" s="1">
        <f t="shared" si="16"/>
        <v>4</v>
      </c>
      <c r="P42" s="19">
        <f t="shared" si="17"/>
        <v>0.8</v>
      </c>
      <c r="Q42" s="1"/>
    </row>
    <row r="43" spans="1:17" ht="11.25" customHeight="1">
      <c r="A43" s="14" t="s">
        <v>100</v>
      </c>
      <c r="B43" s="14" t="s">
        <v>37</v>
      </c>
      <c r="C43" s="14"/>
      <c r="D43" s="17"/>
      <c r="E43" s="1"/>
      <c r="F43" s="1"/>
      <c r="G43" s="1"/>
      <c r="H43" s="1"/>
      <c r="I43" s="1"/>
      <c r="J43" s="1"/>
      <c r="K43" s="1"/>
      <c r="L43" s="1"/>
      <c r="M43" s="18"/>
      <c r="N43" s="17"/>
      <c r="O43" s="1"/>
      <c r="P43" s="19"/>
      <c r="Q43" s="1"/>
    </row>
    <row r="44" spans="1:17" ht="11.25" customHeight="1">
      <c r="A44" s="30" t="s">
        <v>101</v>
      </c>
      <c r="B44" s="14" t="s">
        <v>39</v>
      </c>
      <c r="C44" s="14">
        <f>SUM('By Lot'!C1204,'By Lot'!C1222,'By Lot'!C1239,'By Lot'!C1256)</f>
        <v>7</v>
      </c>
      <c r="D44" s="17">
        <f>SUM('By Lot'!D1204,'By Lot'!D1222,'By Lot'!D1239,'By Lot'!D1256)</f>
        <v>7</v>
      </c>
      <c r="E44" s="1">
        <f>SUM('By Lot'!E1204,'By Lot'!E1222,'By Lot'!E1239,'By Lot'!E1256)</f>
        <v>6</v>
      </c>
      <c r="F44" s="1">
        <f>SUM('By Lot'!F1204,'By Lot'!F1222,'By Lot'!F1239,'By Lot'!F1256)</f>
        <v>5</v>
      </c>
      <c r="G44" s="1">
        <f>SUM('By Lot'!G1204,'By Lot'!G1222,'By Lot'!G1239,'By Lot'!G1256)</f>
        <v>2</v>
      </c>
      <c r="H44" s="1">
        <f>SUM('By Lot'!H1204,'By Lot'!H1222,'By Lot'!H1239,'By Lot'!H1256)</f>
        <v>4</v>
      </c>
      <c r="I44" s="1">
        <f>SUM('By Lot'!I1204,'By Lot'!I1222,'By Lot'!I1239,'By Lot'!I1256)</f>
        <v>4</v>
      </c>
      <c r="J44" s="1">
        <f>SUM('By Lot'!J1204,'By Lot'!J1222,'By Lot'!J1239,'By Lot'!J1256)</f>
        <v>2</v>
      </c>
      <c r="K44" s="1">
        <f>SUM('By Lot'!K1204,'By Lot'!K1222,'By Lot'!K1239,'By Lot'!K1256)</f>
        <v>4</v>
      </c>
      <c r="L44" s="1">
        <f>SUM('By Lot'!L1204,'By Lot'!L1222,'By Lot'!L1239,'By Lot'!L1256)</f>
        <v>4</v>
      </c>
      <c r="M44" s="18">
        <f>SUM('By Lot'!M1204,'By Lot'!M1222,'By Lot'!M1239,'By Lot'!M1256)</f>
        <v>5</v>
      </c>
      <c r="N44" s="17">
        <f t="shared" ref="N44:N46" si="18">MIN(D44:M44)</f>
        <v>2</v>
      </c>
      <c r="O44" s="1">
        <f t="shared" ref="O44:O46" si="19">C44-N44</f>
        <v>5</v>
      </c>
      <c r="P44" s="19">
        <f t="shared" ref="P44:P46" si="20">O44/C44</f>
        <v>0.7142857142857143</v>
      </c>
      <c r="Q44" s="1"/>
    </row>
    <row r="45" spans="1:17" ht="11.25" customHeight="1">
      <c r="A45" s="14"/>
      <c r="B45" s="14" t="s">
        <v>40</v>
      </c>
      <c r="C45" s="14">
        <f>SUM('By Lot'!C1205:C1210,'By Lot'!C1223:C1228,'By Lot'!C1240:C1245,'By Lot'!C1257:C1262)</f>
        <v>1</v>
      </c>
      <c r="D45" s="17">
        <f>SUM('By Lot'!D1205:D1210,'By Lot'!D1223:D1228,'By Lot'!D1240:D1245,'By Lot'!D1257:D1262)</f>
        <v>1</v>
      </c>
      <c r="E45" s="1">
        <f>SUM('By Lot'!E1205:E1210,'By Lot'!E1223:E1228,'By Lot'!E1240:E1245,'By Lot'!E1257:E1262)</f>
        <v>1</v>
      </c>
      <c r="F45" s="1">
        <f>SUM('By Lot'!F1205:F1210,'By Lot'!F1223:F1228,'By Lot'!F1240:F1245,'By Lot'!F1257:F1262)</f>
        <v>1</v>
      </c>
      <c r="G45" s="1">
        <f>SUM('By Lot'!G1205:G1210,'By Lot'!G1223:G1228,'By Lot'!G1240:G1245,'By Lot'!G1257:G1262)</f>
        <v>1</v>
      </c>
      <c r="H45" s="1">
        <f>SUM('By Lot'!H1205:H1210,'By Lot'!H1223:H1228,'By Lot'!H1240:H1245,'By Lot'!H1257:H1262)</f>
        <v>1</v>
      </c>
      <c r="I45" s="1">
        <f>SUM('By Lot'!I1205:I1210,'By Lot'!I1223:I1228,'By Lot'!I1240:I1245,'By Lot'!I1257:I1262)</f>
        <v>1</v>
      </c>
      <c r="J45" s="1">
        <f>SUM('By Lot'!J1205:J1210,'By Lot'!J1223:J1228,'By Lot'!J1240:J1245,'By Lot'!J1257:J1262)</f>
        <v>1</v>
      </c>
      <c r="K45" s="1">
        <f>SUM('By Lot'!K1205:K1210,'By Lot'!K1223:K1228,'By Lot'!K1240:K1245,'By Lot'!K1257:K1262)</f>
        <v>1</v>
      </c>
      <c r="L45" s="1">
        <f>SUM('By Lot'!L1205:L1210,'By Lot'!L1223:L1228,'By Lot'!L1240:L1245,'By Lot'!L1257:L1262)</f>
        <v>1</v>
      </c>
      <c r="M45" s="18">
        <f>SUM('By Lot'!M1205:M1210,'By Lot'!M1223:M1228,'By Lot'!M1240:M1245,'By Lot'!M1257:M1262)</f>
        <v>1</v>
      </c>
      <c r="N45" s="17">
        <f t="shared" si="18"/>
        <v>1</v>
      </c>
      <c r="O45" s="1">
        <f t="shared" si="19"/>
        <v>0</v>
      </c>
      <c r="P45" s="19">
        <f t="shared" si="20"/>
        <v>0</v>
      </c>
      <c r="Q45" s="1"/>
    </row>
    <row r="46" spans="1:17" ht="11.25" customHeight="1">
      <c r="A46" s="14"/>
      <c r="B46" s="14" t="s">
        <v>41</v>
      </c>
      <c r="C46" s="14">
        <f>SUM('By Lot'!C1211,'By Lot'!C1229,'By Lot'!C1246,'By Lot'!C1263)</f>
        <v>3</v>
      </c>
      <c r="D46" s="17">
        <f>SUM('By Lot'!D1211,'By Lot'!D1229,'By Lot'!D1246,'By Lot'!D1263)</f>
        <v>3</v>
      </c>
      <c r="E46" s="1">
        <f>SUM('By Lot'!E1211,'By Lot'!E1229,'By Lot'!E1246,'By Lot'!E1263)</f>
        <v>3</v>
      </c>
      <c r="F46" s="1">
        <f>SUM('By Lot'!F1211,'By Lot'!F1229,'By Lot'!F1246,'By Lot'!F1263)</f>
        <v>3</v>
      </c>
      <c r="G46" s="1">
        <f>SUM('By Lot'!G1211,'By Lot'!G1229,'By Lot'!G1246,'By Lot'!G1263)</f>
        <v>3</v>
      </c>
      <c r="H46" s="1">
        <f>SUM('By Lot'!H1211,'By Lot'!H1229,'By Lot'!H1246,'By Lot'!H1263)</f>
        <v>2</v>
      </c>
      <c r="I46" s="1">
        <f>SUM('By Lot'!I1211,'By Lot'!I1229,'By Lot'!I1246,'By Lot'!I1263)</f>
        <v>2</v>
      </c>
      <c r="J46" s="1">
        <f>SUM('By Lot'!J1211,'By Lot'!J1229,'By Lot'!J1246,'By Lot'!J1263)</f>
        <v>2</v>
      </c>
      <c r="K46" s="1">
        <f>SUM('By Lot'!K1211,'By Lot'!K1229,'By Lot'!K1246,'By Lot'!K1263)</f>
        <v>2</v>
      </c>
      <c r="L46" s="1">
        <f>SUM('By Lot'!L1211,'By Lot'!L1229,'By Lot'!L1246,'By Lot'!L1263)</f>
        <v>2</v>
      </c>
      <c r="M46" s="18">
        <f>SUM('By Lot'!M1211,'By Lot'!M1229,'By Lot'!M1246,'By Lot'!M1263)</f>
        <v>2</v>
      </c>
      <c r="N46" s="17">
        <f t="shared" si="18"/>
        <v>2</v>
      </c>
      <c r="O46" s="1">
        <f t="shared" si="19"/>
        <v>1</v>
      </c>
      <c r="P46" s="19">
        <f t="shared" si="20"/>
        <v>0.33333333333333331</v>
      </c>
      <c r="Q46" s="1"/>
    </row>
    <row r="47" spans="1:17" ht="11.25" customHeight="1">
      <c r="A47" s="14"/>
      <c r="B47" s="14" t="s">
        <v>42</v>
      </c>
      <c r="C47" s="14"/>
      <c r="D47" s="17"/>
      <c r="E47" s="1"/>
      <c r="F47" s="1"/>
      <c r="G47" s="1"/>
      <c r="H47" s="1"/>
      <c r="I47" s="1"/>
      <c r="J47" s="1"/>
      <c r="K47" s="1"/>
      <c r="L47" s="1"/>
      <c r="M47" s="18"/>
      <c r="N47" s="17"/>
      <c r="O47" s="1"/>
      <c r="P47" s="19"/>
      <c r="Q47" s="1"/>
    </row>
    <row r="48" spans="1:17" ht="11.25" customHeight="1">
      <c r="A48" s="14"/>
      <c r="B48" s="14" t="s">
        <v>43</v>
      </c>
      <c r="C48" s="14">
        <f>SUM('By Lot'!C1213,'By Lot'!C1231,'By Lot'!C1248,'By Lot'!C1265)</f>
        <v>1</v>
      </c>
      <c r="D48" s="17">
        <f>SUM('By Lot'!D1213,'By Lot'!D1231,'By Lot'!D1248,'By Lot'!D1265)</f>
        <v>1</v>
      </c>
      <c r="E48" s="1">
        <f>SUM('By Lot'!E1213,'By Lot'!E1231,'By Lot'!E1248,'By Lot'!E1265)</f>
        <v>0</v>
      </c>
      <c r="F48" s="1">
        <f>SUM('By Lot'!F1213,'By Lot'!F1231,'By Lot'!F1248,'By Lot'!F1265)</f>
        <v>0</v>
      </c>
      <c r="G48" s="1">
        <f>SUM('By Lot'!G1213,'By Lot'!G1231,'By Lot'!G1248,'By Lot'!G1265)</f>
        <v>0</v>
      </c>
      <c r="H48" s="1">
        <f>SUM('By Lot'!H1213,'By Lot'!H1231,'By Lot'!H1248,'By Lot'!H1265)</f>
        <v>1</v>
      </c>
      <c r="I48" s="1">
        <f>SUM('By Lot'!I1213,'By Lot'!I1231,'By Lot'!I1248,'By Lot'!I1265)</f>
        <v>0</v>
      </c>
      <c r="J48" s="1">
        <f>SUM('By Lot'!J1213,'By Lot'!J1231,'By Lot'!J1248,'By Lot'!J1265)</f>
        <v>0</v>
      </c>
      <c r="K48" s="1">
        <f>SUM('By Lot'!K1213,'By Lot'!K1231,'By Lot'!K1248,'By Lot'!K1265)</f>
        <v>0</v>
      </c>
      <c r="L48" s="1">
        <f>SUM('By Lot'!L1213,'By Lot'!L1231,'By Lot'!L1248,'By Lot'!L1265)</f>
        <v>0</v>
      </c>
      <c r="M48" s="18">
        <f>SUM('By Lot'!M1213,'By Lot'!M1231,'By Lot'!M1248,'By Lot'!M1265)</f>
        <v>0</v>
      </c>
      <c r="N48" s="17">
        <f t="shared" ref="N48:N52" si="21">MIN(D48:M48)</f>
        <v>0</v>
      </c>
      <c r="O48" s="1">
        <f t="shared" ref="O48:O52" si="22">C48-N48</f>
        <v>1</v>
      </c>
      <c r="P48" s="19">
        <f t="shared" ref="P48:P52" si="23">O48/C48</f>
        <v>1</v>
      </c>
      <c r="Q48" s="1"/>
    </row>
    <row r="49" spans="1:17" ht="11.25" customHeight="1">
      <c r="A49" s="14"/>
      <c r="B49" s="14" t="s">
        <v>44</v>
      </c>
      <c r="C49" s="14">
        <f>SUM('By Lot'!C1215,'By Lot'!C1232,'By Lot'!C1249,'By Lot'!C1266)</f>
        <v>1</v>
      </c>
      <c r="D49" s="17">
        <f>SUM('By Lot'!D1215,'By Lot'!D1232,'By Lot'!D1249,'By Lot'!D1266)</f>
        <v>1</v>
      </c>
      <c r="E49" s="1">
        <f>SUM('By Lot'!E1215,'By Lot'!E1232,'By Lot'!E1249,'By Lot'!E1266)</f>
        <v>1</v>
      </c>
      <c r="F49" s="1">
        <f>SUM('By Lot'!F1215,'By Lot'!F1232,'By Lot'!F1249,'By Lot'!F1266)</f>
        <v>1</v>
      </c>
      <c r="G49" s="1">
        <f>SUM('By Lot'!G1215,'By Lot'!G1232,'By Lot'!G1249,'By Lot'!G1266)</f>
        <v>0</v>
      </c>
      <c r="H49" s="1">
        <f>SUM('By Lot'!H1215,'By Lot'!H1232,'By Lot'!H1249,'By Lot'!H1266)</f>
        <v>1</v>
      </c>
      <c r="I49" s="1">
        <f>SUM('By Lot'!I1215,'By Lot'!I1232,'By Lot'!I1249,'By Lot'!I1266)</f>
        <v>1</v>
      </c>
      <c r="J49" s="1">
        <f>SUM('By Lot'!J1215,'By Lot'!J1232,'By Lot'!J1249,'By Lot'!J1266)</f>
        <v>0</v>
      </c>
      <c r="K49" s="1">
        <f>SUM('By Lot'!K1215,'By Lot'!K1232,'By Lot'!K1249,'By Lot'!K1266)</f>
        <v>0</v>
      </c>
      <c r="L49" s="1">
        <f>SUM('By Lot'!L1215,'By Lot'!L1232,'By Lot'!L1249,'By Lot'!L1266)</f>
        <v>0</v>
      </c>
      <c r="M49" s="18">
        <f>SUM('By Lot'!M1215,'By Lot'!M1232,'By Lot'!M1249,'By Lot'!M1266)</f>
        <v>0</v>
      </c>
      <c r="N49" s="17">
        <f t="shared" si="21"/>
        <v>0</v>
      </c>
      <c r="O49" s="1">
        <f t="shared" si="22"/>
        <v>1</v>
      </c>
      <c r="P49" s="19">
        <f t="shared" si="23"/>
        <v>1</v>
      </c>
      <c r="Q49" s="1"/>
    </row>
    <row r="50" spans="1:17" ht="11.25" customHeight="1">
      <c r="A50" s="20"/>
      <c r="B50" s="21" t="s">
        <v>45</v>
      </c>
      <c r="C50" s="21">
        <f t="shared" ref="C50:M50" si="24">SUM(C40:C49)</f>
        <v>217</v>
      </c>
      <c r="D50" s="22">
        <f t="shared" si="24"/>
        <v>150</v>
      </c>
      <c r="E50" s="23">
        <f t="shared" si="24"/>
        <v>75</v>
      </c>
      <c r="F50" s="23">
        <f t="shared" si="24"/>
        <v>52</v>
      </c>
      <c r="G50" s="23">
        <f t="shared" si="24"/>
        <v>39</v>
      </c>
      <c r="H50" s="23">
        <f t="shared" si="24"/>
        <v>49</v>
      </c>
      <c r="I50" s="23">
        <f t="shared" si="24"/>
        <v>57</v>
      </c>
      <c r="J50" s="23">
        <f t="shared" si="24"/>
        <v>27</v>
      </c>
      <c r="K50" s="23">
        <f t="shared" si="24"/>
        <v>46</v>
      </c>
      <c r="L50" s="23">
        <f t="shared" si="24"/>
        <v>74</v>
      </c>
      <c r="M50" s="24">
        <f t="shared" si="24"/>
        <v>136</v>
      </c>
      <c r="N50" s="22">
        <f t="shared" si="21"/>
        <v>27</v>
      </c>
      <c r="O50" s="23">
        <f t="shared" si="22"/>
        <v>190</v>
      </c>
      <c r="P50" s="25">
        <f t="shared" si="23"/>
        <v>0.87557603686635943</v>
      </c>
      <c r="Q50" s="1"/>
    </row>
    <row r="51" spans="1:17" ht="11.25" customHeight="1">
      <c r="A51" s="15" t="s">
        <v>104</v>
      </c>
      <c r="B51" s="14" t="s">
        <v>29</v>
      </c>
      <c r="C51" s="14">
        <f>SUM('By Lot'!C1557,'By Lot'!C1574,'By Lot'!C1592,'By Lot'!C1609,'By Lot'!C1626,'By Lot'!C1643)</f>
        <v>401</v>
      </c>
      <c r="D51" s="17">
        <f>SUM('By Lot'!D1557,'By Lot'!D1574,'By Lot'!D1592,'By Lot'!D1609,'By Lot'!D1626,'By Lot'!D1643)</f>
        <v>357</v>
      </c>
      <c r="E51" s="1">
        <f>SUM('By Lot'!E1557,'By Lot'!E1574,'By Lot'!E1592,'By Lot'!E1609,'By Lot'!E1626,'By Lot'!E1643)</f>
        <v>249</v>
      </c>
      <c r="F51" s="1">
        <f>SUM('By Lot'!F1557,'By Lot'!F1574,'By Lot'!F1592,'By Lot'!F1609,'By Lot'!F1626,'By Lot'!F1643)</f>
        <v>66</v>
      </c>
      <c r="G51" s="1">
        <f>SUM('By Lot'!G1557,'By Lot'!G1574,'By Lot'!G1592,'By Lot'!G1609,'By Lot'!G1626,'By Lot'!G1643)</f>
        <v>16</v>
      </c>
      <c r="H51" s="1">
        <f>SUM('By Lot'!H1557,'By Lot'!H1574,'By Lot'!H1592,'By Lot'!H1609,'By Lot'!H1626,'By Lot'!H1643)</f>
        <v>14</v>
      </c>
      <c r="I51" s="1">
        <f>SUM('By Lot'!I1557,'By Lot'!I1574,'By Lot'!I1592,'By Lot'!I1609,'By Lot'!I1626,'By Lot'!I1643)</f>
        <v>12</v>
      </c>
      <c r="J51" s="1">
        <f>SUM('By Lot'!J1557,'By Lot'!J1574,'By Lot'!J1592,'By Lot'!J1609,'By Lot'!J1626,'By Lot'!J1643)</f>
        <v>15</v>
      </c>
      <c r="K51" s="1">
        <f>SUM('By Lot'!K1557,'By Lot'!K1574,'By Lot'!K1592,'By Lot'!K1609,'By Lot'!K1626,'By Lot'!K1643)</f>
        <v>12</v>
      </c>
      <c r="L51" s="1">
        <f>SUM('By Lot'!L1557,'By Lot'!L1574,'By Lot'!L1592,'By Lot'!L1609,'By Lot'!L1626,'By Lot'!L1643)</f>
        <v>11</v>
      </c>
      <c r="M51" s="18">
        <f>SUM('By Lot'!M1557,'By Lot'!M1574,'By Lot'!M1592,'By Lot'!M1609,'By Lot'!M1626,'By Lot'!M1643)</f>
        <v>16</v>
      </c>
      <c r="N51" s="17">
        <f t="shared" si="21"/>
        <v>11</v>
      </c>
      <c r="O51" s="1">
        <f t="shared" si="22"/>
        <v>390</v>
      </c>
      <c r="P51" s="19">
        <f t="shared" si="23"/>
        <v>0.972568578553616</v>
      </c>
      <c r="Q51" s="1"/>
    </row>
    <row r="52" spans="1:17" ht="11.25" customHeight="1">
      <c r="A52" s="30" t="s">
        <v>106</v>
      </c>
      <c r="B52" s="14" t="s">
        <v>31</v>
      </c>
      <c r="C52" s="14">
        <f>SUM('By Lot'!C1558,'By Lot'!C1575,'By Lot'!C1593,'By Lot'!C1610,'By Lot'!C1627,'By Lot'!C1644)</f>
        <v>123</v>
      </c>
      <c r="D52" s="17">
        <f>SUM('By Lot'!D1558,'By Lot'!D1575,'By Lot'!D1593,'By Lot'!D1610,'By Lot'!D1627,'By Lot'!D1644)</f>
        <v>25</v>
      </c>
      <c r="E52" s="1">
        <f>SUM('By Lot'!E1558,'By Lot'!E1575,'By Lot'!E1593,'By Lot'!E1610,'By Lot'!E1627,'By Lot'!E1644)</f>
        <v>0</v>
      </c>
      <c r="F52" s="1">
        <f>SUM('By Lot'!F1558,'By Lot'!F1575,'By Lot'!F1593,'By Lot'!F1610,'By Lot'!F1627,'By Lot'!F1644)</f>
        <v>0</v>
      </c>
      <c r="G52" s="1">
        <f>SUM('By Lot'!G1558,'By Lot'!G1575,'By Lot'!G1593,'By Lot'!G1610,'By Lot'!G1627,'By Lot'!G1644)</f>
        <v>0</v>
      </c>
      <c r="H52" s="1">
        <f>SUM('By Lot'!H1558,'By Lot'!H1575,'By Lot'!H1593,'By Lot'!H1610,'By Lot'!H1627,'By Lot'!H1644)</f>
        <v>0</v>
      </c>
      <c r="I52" s="1">
        <f>SUM('By Lot'!I1558,'By Lot'!I1575,'By Lot'!I1593,'By Lot'!I1610,'By Lot'!I1627,'By Lot'!I1644)</f>
        <v>0</v>
      </c>
      <c r="J52" s="1">
        <f>SUM('By Lot'!J1558,'By Lot'!J1575,'By Lot'!J1593,'By Lot'!J1610,'By Lot'!J1627,'By Lot'!J1644)</f>
        <v>1</v>
      </c>
      <c r="K52" s="1">
        <f>SUM('By Lot'!K1558,'By Lot'!K1575,'By Lot'!K1593,'By Lot'!K1610,'By Lot'!K1627,'By Lot'!K1644)</f>
        <v>1</v>
      </c>
      <c r="L52" s="1">
        <f>SUM('By Lot'!L1558,'By Lot'!L1575,'By Lot'!L1593,'By Lot'!L1610,'By Lot'!L1627,'By Lot'!L1644)</f>
        <v>0</v>
      </c>
      <c r="M52" s="18">
        <f>SUM('By Lot'!M1558,'By Lot'!M1575,'By Lot'!M1593,'By Lot'!M1610,'By Lot'!M1627,'By Lot'!M1644)</f>
        <v>0</v>
      </c>
      <c r="N52" s="17">
        <f t="shared" si="21"/>
        <v>0</v>
      </c>
      <c r="O52" s="1">
        <f t="shared" si="22"/>
        <v>123</v>
      </c>
      <c r="P52" s="19">
        <f t="shared" si="23"/>
        <v>1</v>
      </c>
      <c r="Q52" s="1"/>
    </row>
    <row r="53" spans="1:17" ht="11.25" customHeight="1">
      <c r="A53" s="14"/>
      <c r="B53" s="14" t="s">
        <v>34</v>
      </c>
      <c r="C53" s="14"/>
      <c r="D53" s="17"/>
      <c r="E53" s="1"/>
      <c r="F53" s="1"/>
      <c r="G53" s="1"/>
      <c r="H53" s="1"/>
      <c r="I53" s="1"/>
      <c r="J53" s="1"/>
      <c r="K53" s="1"/>
      <c r="L53" s="1"/>
      <c r="M53" s="18"/>
      <c r="N53" s="17"/>
      <c r="O53" s="1"/>
      <c r="P53" s="19"/>
      <c r="Q53" s="1"/>
    </row>
    <row r="54" spans="1:17" ht="11.25" customHeight="1">
      <c r="A54" s="14"/>
      <c r="B54" s="14" t="s">
        <v>37</v>
      </c>
      <c r="C54" s="14">
        <f>SUM('By Lot'!C1560:C1561,'By Lot'!C1577:C1578,'By Lot'!C1595:C1596,'By Lot'!C1612:C1613,'By Lot'!C1629:C1630,'By Lot'!C1646:C1647)</f>
        <v>222</v>
      </c>
      <c r="D54" s="17">
        <f>SUM('By Lot'!D1560:D1561,'By Lot'!D1577:D1578,'By Lot'!D1595:D1596,'By Lot'!D1612:D1613,'By Lot'!D1629:D1630,'By Lot'!D1646:D1647)</f>
        <v>194</v>
      </c>
      <c r="E54" s="1">
        <f>SUM('By Lot'!E1560:E1561,'By Lot'!E1577:E1578,'By Lot'!E1595:E1596,'By Lot'!E1612:E1613,'By Lot'!E1629:E1630,'By Lot'!E1646:E1647)</f>
        <v>139</v>
      </c>
      <c r="F54" s="1">
        <f>SUM('By Lot'!F1560:F1561,'By Lot'!F1577:F1578,'By Lot'!F1595:F1596,'By Lot'!F1612:F1613,'By Lot'!F1629:F1630,'By Lot'!F1646:F1647)</f>
        <v>97</v>
      </c>
      <c r="G54" s="1">
        <f>SUM('By Lot'!G1560:G1561,'By Lot'!G1577:G1578,'By Lot'!G1595:G1596,'By Lot'!G1612:G1613,'By Lot'!G1629:G1630,'By Lot'!G1646:G1647)</f>
        <v>45</v>
      </c>
      <c r="H54" s="1">
        <f>SUM('By Lot'!H1560:H1561,'By Lot'!H1577:H1578,'By Lot'!H1595:H1596,'By Lot'!H1612:H1613,'By Lot'!H1629:H1630,'By Lot'!H1646:H1647)</f>
        <v>37</v>
      </c>
      <c r="I54" s="1">
        <f>SUM('By Lot'!I1560:I1561,'By Lot'!I1577:I1578,'By Lot'!I1595:I1596,'By Lot'!I1612:I1613,'By Lot'!I1629:I1630,'By Lot'!I1646:I1647)</f>
        <v>34</v>
      </c>
      <c r="J54" s="1">
        <f>SUM('By Lot'!J1560:J1561,'By Lot'!J1577:J1578,'By Lot'!J1595:J1596,'By Lot'!J1612:J1613,'By Lot'!J1629:J1630,'By Lot'!J1646:J1647)</f>
        <v>24</v>
      </c>
      <c r="K54" s="1">
        <f>SUM('By Lot'!K1560:K1561,'By Lot'!K1577:K1578,'By Lot'!K1595:K1596,'By Lot'!K1612:K1613,'By Lot'!K1629:K1630,'By Lot'!K1646:K1647)</f>
        <v>25</v>
      </c>
      <c r="L54" s="1">
        <f>SUM('By Lot'!L1560:L1561,'By Lot'!L1577:L1578,'By Lot'!L1595:L1596,'By Lot'!L1612:L1613,'By Lot'!L1629:L1630,'By Lot'!L1646:L1647)</f>
        <v>28</v>
      </c>
      <c r="M54" s="18">
        <f>SUM('By Lot'!M1560:M1561,'By Lot'!M1577:M1578,'By Lot'!M1595:M1596,'By Lot'!M1612:M1613,'By Lot'!M1629:M1630,'By Lot'!M1646:M1647)</f>
        <v>34</v>
      </c>
      <c r="N54" s="17">
        <f t="shared" ref="N54:N57" si="25">MIN(D54:M54)</f>
        <v>24</v>
      </c>
      <c r="O54" s="1">
        <f t="shared" ref="O54:O57" si="26">C54-N54</f>
        <v>198</v>
      </c>
      <c r="P54" s="19">
        <f t="shared" ref="P54:P57" si="27">O54/C54</f>
        <v>0.89189189189189189</v>
      </c>
      <c r="Q54" s="1"/>
    </row>
    <row r="55" spans="1:17" ht="11.25" customHeight="1">
      <c r="A55" s="14"/>
      <c r="B55" s="14" t="s">
        <v>39</v>
      </c>
      <c r="C55" s="14">
        <f>SUM('By Lot'!C1562,'By Lot'!C1579,'By Lot'!C1597,'By Lot'!C1614,'By Lot'!C1631,'By Lot'!C1648)</f>
        <v>12</v>
      </c>
      <c r="D55" s="17">
        <f>SUM('By Lot'!D1562,'By Lot'!D1579,'By Lot'!D1597,'By Lot'!D1614,'By Lot'!D1631,'By Lot'!D1648)</f>
        <v>5</v>
      </c>
      <c r="E55" s="1">
        <f>SUM('By Lot'!E1562,'By Lot'!E1579,'By Lot'!E1597,'By Lot'!E1614,'By Lot'!E1631,'By Lot'!E1648)</f>
        <v>4</v>
      </c>
      <c r="F55" s="1">
        <f>SUM('By Lot'!F1562,'By Lot'!F1579,'By Lot'!F1597,'By Lot'!F1614,'By Lot'!F1631,'By Lot'!F1648)</f>
        <v>6</v>
      </c>
      <c r="G55" s="1">
        <f>SUM('By Lot'!G1562,'By Lot'!G1579,'By Lot'!G1597,'By Lot'!G1614,'By Lot'!G1631,'By Lot'!G1648)</f>
        <v>4</v>
      </c>
      <c r="H55" s="1">
        <f>SUM('By Lot'!H1562,'By Lot'!H1579,'By Lot'!H1597,'By Lot'!H1614,'By Lot'!H1631,'By Lot'!H1648)</f>
        <v>4</v>
      </c>
      <c r="I55" s="1">
        <f>SUM('By Lot'!I1562,'By Lot'!I1579,'By Lot'!I1597,'By Lot'!I1614,'By Lot'!I1631,'By Lot'!I1648)</f>
        <v>4</v>
      </c>
      <c r="J55" s="1">
        <f>SUM('By Lot'!J1562,'By Lot'!J1579,'By Lot'!J1597,'By Lot'!J1614,'By Lot'!J1631,'By Lot'!J1648)</f>
        <v>8</v>
      </c>
      <c r="K55" s="1">
        <f>SUM('By Lot'!K1562,'By Lot'!K1579,'By Lot'!K1597,'By Lot'!K1614,'By Lot'!K1631,'By Lot'!K1648)</f>
        <v>8</v>
      </c>
      <c r="L55" s="1">
        <f>SUM('By Lot'!L1562,'By Lot'!L1579,'By Lot'!L1597,'By Lot'!L1614,'By Lot'!L1631,'By Lot'!L1648)</f>
        <v>8</v>
      </c>
      <c r="M55" s="18">
        <f>SUM('By Lot'!M1562,'By Lot'!M1579,'By Lot'!M1597,'By Lot'!M1614,'By Lot'!M1631,'By Lot'!M1648)</f>
        <v>8</v>
      </c>
      <c r="N55" s="17">
        <f t="shared" si="25"/>
        <v>4</v>
      </c>
      <c r="O55" s="1">
        <f t="shared" si="26"/>
        <v>8</v>
      </c>
      <c r="P55" s="19">
        <f t="shared" si="27"/>
        <v>0.66666666666666663</v>
      </c>
      <c r="Q55" s="1"/>
    </row>
    <row r="56" spans="1:17" ht="11.25" customHeight="1">
      <c r="A56" s="14"/>
      <c r="B56" s="14" t="s">
        <v>40</v>
      </c>
      <c r="C56" s="14">
        <f>SUM('By Lot'!C1563:C1568,'By Lot'!C1580:C1584,'By Lot'!C1598:C1603,'By Lot'!C1615:C1620,'By Lot'!C1632:C1637,'By Lot'!C1649:C1654)</f>
        <v>66</v>
      </c>
      <c r="D56" s="17">
        <f>SUM('By Lot'!D1563:D1568,'By Lot'!D1580:D1584,'By Lot'!D1598:D1603,'By Lot'!D1615:D1620,'By Lot'!D1632:D1637,'By Lot'!D1649:D1654)</f>
        <v>45</v>
      </c>
      <c r="E56" s="1">
        <f>SUM('By Lot'!E1563:E1568,'By Lot'!E1580:E1584,'By Lot'!E1598:E1603,'By Lot'!E1615:E1620,'By Lot'!E1632:E1637,'By Lot'!E1649:E1654)</f>
        <v>42</v>
      </c>
      <c r="F56" s="1">
        <f>SUM('By Lot'!F1563:F1568,'By Lot'!F1580:F1584,'By Lot'!F1598:F1603,'By Lot'!F1615:F1620,'By Lot'!F1632:F1637,'By Lot'!F1649:F1654)</f>
        <v>28</v>
      </c>
      <c r="G56" s="1">
        <f>SUM('By Lot'!G1563:G1568,'By Lot'!G1580:G1584,'By Lot'!G1598:G1603,'By Lot'!G1615:G1620,'By Lot'!G1632:G1637,'By Lot'!G1649:G1654)</f>
        <v>31</v>
      </c>
      <c r="H56" s="1">
        <f>SUM('By Lot'!H1563:H1568,'By Lot'!H1580:H1584,'By Lot'!H1598:H1603,'By Lot'!H1615:H1620,'By Lot'!H1632:H1637,'By Lot'!H1649:H1654)</f>
        <v>30</v>
      </c>
      <c r="I56" s="1">
        <f>SUM('By Lot'!I1563:I1568,'By Lot'!I1580:I1584,'By Lot'!I1598:I1603,'By Lot'!I1615:I1620,'By Lot'!I1632:I1637,'By Lot'!I1649:I1654)</f>
        <v>32</v>
      </c>
      <c r="J56" s="1">
        <f>SUM('By Lot'!J1563:J1568,'By Lot'!J1580:J1584,'By Lot'!J1598:J1603,'By Lot'!J1615:J1620,'By Lot'!J1632:J1637,'By Lot'!J1649:J1654)</f>
        <v>26</v>
      </c>
      <c r="K56" s="1">
        <f>SUM('By Lot'!K1563:K1568,'By Lot'!K1580:K1584,'By Lot'!K1598:K1603,'By Lot'!K1615:K1620,'By Lot'!K1632:K1637,'By Lot'!K1649:K1654)</f>
        <v>24</v>
      </c>
      <c r="L56" s="1">
        <f>SUM('By Lot'!L1563:L1568,'By Lot'!L1580:L1584,'By Lot'!L1598:L1603,'By Lot'!L1615:L1620,'By Lot'!L1632:L1637,'By Lot'!L1649:L1654)</f>
        <v>25</v>
      </c>
      <c r="M56" s="18">
        <f>SUM('By Lot'!M1563:M1568,'By Lot'!M1580:M1584,'By Lot'!M1598:M1603,'By Lot'!M1615:M1620,'By Lot'!M1632:M1637,'By Lot'!M1649:M1654)</f>
        <v>25</v>
      </c>
      <c r="N56" s="17">
        <f t="shared" si="25"/>
        <v>24</v>
      </c>
      <c r="O56" s="1">
        <f t="shared" si="26"/>
        <v>42</v>
      </c>
      <c r="P56" s="19">
        <f t="shared" si="27"/>
        <v>0.63636363636363635</v>
      </c>
      <c r="Q56" s="1"/>
    </row>
    <row r="57" spans="1:17" ht="11.25" customHeight="1">
      <c r="A57" s="14"/>
      <c r="B57" s="14" t="s">
        <v>41</v>
      </c>
      <c r="C57" s="14">
        <f>SUM('By Lot'!C1569,'By Lot'!C1587,'By Lot'!C1604,'By Lot'!C1621,'By Lot'!C1638,'By Lot'!C1655)</f>
        <v>20</v>
      </c>
      <c r="D57" s="17">
        <f>SUM('By Lot'!D1569,'By Lot'!D1587,'By Lot'!D1604,'By Lot'!D1621,'By Lot'!D1638,'By Lot'!D1655)</f>
        <v>12</v>
      </c>
      <c r="E57" s="1">
        <f>SUM('By Lot'!E1569,'By Lot'!E1587,'By Lot'!E1604,'By Lot'!E1621,'By Lot'!E1638,'By Lot'!E1655)</f>
        <v>3</v>
      </c>
      <c r="F57" s="1">
        <f>SUM('By Lot'!F1569,'By Lot'!F1587,'By Lot'!F1604,'By Lot'!F1621,'By Lot'!F1638,'By Lot'!F1655)</f>
        <v>4</v>
      </c>
      <c r="G57" s="1">
        <f>SUM('By Lot'!G1569,'By Lot'!G1587,'By Lot'!G1604,'By Lot'!G1621,'By Lot'!G1638,'By Lot'!G1655)</f>
        <v>3</v>
      </c>
      <c r="H57" s="1">
        <f>SUM('By Lot'!H1569,'By Lot'!H1587,'By Lot'!H1604,'By Lot'!H1621,'By Lot'!H1638,'By Lot'!H1655)</f>
        <v>3</v>
      </c>
      <c r="I57" s="1">
        <f>SUM('By Lot'!I1569,'By Lot'!I1587,'By Lot'!I1604,'By Lot'!I1621,'By Lot'!I1638,'By Lot'!I1655)</f>
        <v>3</v>
      </c>
      <c r="J57" s="1">
        <f>SUM('By Lot'!J1569,'By Lot'!J1587,'By Lot'!J1604,'By Lot'!J1621,'By Lot'!J1638,'By Lot'!J1655)</f>
        <v>1</v>
      </c>
      <c r="K57" s="1">
        <f>SUM('By Lot'!K1569,'By Lot'!K1587,'By Lot'!K1604,'By Lot'!K1621,'By Lot'!K1638,'By Lot'!K1655)</f>
        <v>6</v>
      </c>
      <c r="L57" s="1">
        <f>SUM('By Lot'!L1569,'By Lot'!L1587,'By Lot'!L1604,'By Lot'!L1621,'By Lot'!L1638,'By Lot'!L1655)</f>
        <v>6</v>
      </c>
      <c r="M57" s="18">
        <f>SUM('By Lot'!M1569,'By Lot'!M1587,'By Lot'!M1604,'By Lot'!M1621,'By Lot'!M1638,'By Lot'!M1655)</f>
        <v>5</v>
      </c>
      <c r="N57" s="17">
        <f t="shared" si="25"/>
        <v>1</v>
      </c>
      <c r="O57" s="1">
        <f t="shared" si="26"/>
        <v>19</v>
      </c>
      <c r="P57" s="19">
        <f t="shared" si="27"/>
        <v>0.95</v>
      </c>
      <c r="Q57" s="1"/>
    </row>
    <row r="58" spans="1:17" ht="11.25" customHeight="1">
      <c r="A58" s="14"/>
      <c r="B58" s="14" t="s">
        <v>42</v>
      </c>
      <c r="C58" s="14"/>
      <c r="D58" s="17"/>
      <c r="E58" s="1"/>
      <c r="F58" s="1"/>
      <c r="G58" s="1"/>
      <c r="H58" s="1"/>
      <c r="I58" s="1"/>
      <c r="J58" s="1"/>
      <c r="K58" s="1"/>
      <c r="L58" s="1"/>
      <c r="M58" s="18"/>
      <c r="N58" s="17"/>
      <c r="O58" s="1"/>
      <c r="P58" s="19"/>
      <c r="Q58" s="1"/>
    </row>
    <row r="59" spans="1:17" ht="11.25" customHeight="1">
      <c r="A59" s="14"/>
      <c r="B59" s="14" t="s">
        <v>43</v>
      </c>
      <c r="C59" s="14"/>
      <c r="D59" s="17"/>
      <c r="E59" s="1"/>
      <c r="F59" s="1"/>
      <c r="G59" s="1"/>
      <c r="H59" s="1"/>
      <c r="I59" s="1"/>
      <c r="J59" s="1"/>
      <c r="K59" s="1"/>
      <c r="L59" s="1"/>
      <c r="M59" s="18"/>
      <c r="N59" s="17"/>
      <c r="O59" s="1"/>
      <c r="P59" s="19"/>
      <c r="Q59" s="1"/>
    </row>
    <row r="60" spans="1:17" ht="11.25" customHeight="1">
      <c r="A60" s="14"/>
      <c r="B60" s="14" t="s">
        <v>44</v>
      </c>
      <c r="C60" s="14"/>
      <c r="D60" s="17"/>
      <c r="E60" s="1"/>
      <c r="F60" s="1"/>
      <c r="G60" s="1"/>
      <c r="H60" s="1"/>
      <c r="I60" s="1"/>
      <c r="J60" s="1"/>
      <c r="K60" s="1"/>
      <c r="L60" s="1"/>
      <c r="M60" s="18"/>
      <c r="N60" s="17"/>
      <c r="O60" s="1"/>
      <c r="P60" s="19"/>
      <c r="Q60" s="1"/>
    </row>
    <row r="61" spans="1:17" ht="11.25" customHeight="1">
      <c r="A61" s="20"/>
      <c r="B61" s="21" t="s">
        <v>45</v>
      </c>
      <c r="C61" s="65">
        <f t="shared" ref="C61:M61" si="28">SUM(C51:C60)</f>
        <v>844</v>
      </c>
      <c r="D61" s="66">
        <f t="shared" si="28"/>
        <v>638</v>
      </c>
      <c r="E61" s="67">
        <f t="shared" si="28"/>
        <v>437</v>
      </c>
      <c r="F61" s="67">
        <f t="shared" si="28"/>
        <v>201</v>
      </c>
      <c r="G61" s="67">
        <f t="shared" si="28"/>
        <v>99</v>
      </c>
      <c r="H61" s="67">
        <f t="shared" si="28"/>
        <v>88</v>
      </c>
      <c r="I61" s="67">
        <f t="shared" si="28"/>
        <v>85</v>
      </c>
      <c r="J61" s="67">
        <f t="shared" si="28"/>
        <v>75</v>
      </c>
      <c r="K61" s="67">
        <f t="shared" si="28"/>
        <v>76</v>
      </c>
      <c r="L61" s="67">
        <f t="shared" si="28"/>
        <v>78</v>
      </c>
      <c r="M61" s="68">
        <f t="shared" si="28"/>
        <v>88</v>
      </c>
      <c r="N61" s="22">
        <f t="shared" ref="N61:N65" si="29">MIN(D61:M61)</f>
        <v>75</v>
      </c>
      <c r="O61" s="23">
        <f t="shared" ref="O61:O65" si="30">C61-N61</f>
        <v>769</v>
      </c>
      <c r="P61" s="25">
        <f t="shared" ref="P61:P65" si="31">O61/C61</f>
        <v>0.91113744075829384</v>
      </c>
      <c r="Q61" s="1"/>
    </row>
    <row r="62" spans="1:17" ht="11.25" customHeight="1">
      <c r="A62" s="30" t="s">
        <v>108</v>
      </c>
      <c r="B62" s="17" t="s">
        <v>29</v>
      </c>
      <c r="C62" s="15">
        <f>SUM('By Lot'!C2000,'By Lot'!C2017,'By Lot'!C2034,'By Lot'!C2051,'By Lot'!C2068)</f>
        <v>156</v>
      </c>
      <c r="D62" s="27">
        <f>SUM('By Lot'!D2000,'By Lot'!D2017,'By Lot'!D2034,'By Lot'!D2051,'By Lot'!D2068)</f>
        <v>100</v>
      </c>
      <c r="E62" s="27">
        <f>SUM('By Lot'!E2000,'By Lot'!E2017,'By Lot'!E2034,'By Lot'!E2051,'By Lot'!E2068)</f>
        <v>0</v>
      </c>
      <c r="F62" s="27">
        <f>SUM('By Lot'!F2000,'By Lot'!F2017,'By Lot'!F2034,'By Lot'!F2051,'By Lot'!F2068)</f>
        <v>0</v>
      </c>
      <c r="G62" s="27">
        <f>SUM('By Lot'!G2000,'By Lot'!G2017,'By Lot'!G2034,'By Lot'!G2051,'By Lot'!G2068)</f>
        <v>0</v>
      </c>
      <c r="H62" s="27">
        <f>SUM('By Lot'!H2000,'By Lot'!H2017,'By Lot'!H2034,'By Lot'!H2051,'By Lot'!H2068)</f>
        <v>4</v>
      </c>
      <c r="I62" s="27">
        <f>SUM('By Lot'!I2000,'By Lot'!I2017,'By Lot'!I2034,'By Lot'!I2051,'By Lot'!I2068)</f>
        <v>3</v>
      </c>
      <c r="J62" s="27">
        <f>SUM('By Lot'!J2000,'By Lot'!J2017,'By Lot'!J2034,'By Lot'!J2051,'By Lot'!J2068)</f>
        <v>14</v>
      </c>
      <c r="K62" s="27">
        <f>SUM('By Lot'!K2000,'By Lot'!K2017,'By Lot'!K2034,'By Lot'!K2051,'By Lot'!K2068)</f>
        <v>23</v>
      </c>
      <c r="L62" s="27">
        <f>SUM('By Lot'!L2000,'By Lot'!L2017,'By Lot'!L2034,'By Lot'!L2051,'By Lot'!L2068)</f>
        <v>50</v>
      </c>
      <c r="M62" s="28">
        <f>SUM('By Lot'!M2000,'By Lot'!M2017,'By Lot'!M2034,'By Lot'!M2051,'By Lot'!M2068)</f>
        <v>82</v>
      </c>
      <c r="N62" s="1">
        <f t="shared" si="29"/>
        <v>0</v>
      </c>
      <c r="O62" s="1">
        <f t="shared" si="30"/>
        <v>156</v>
      </c>
      <c r="P62" s="19">
        <f t="shared" si="31"/>
        <v>1</v>
      </c>
      <c r="Q62" s="1"/>
    </row>
    <row r="63" spans="1:17" ht="11.25" customHeight="1">
      <c r="A63" s="30" t="s">
        <v>110</v>
      </c>
      <c r="B63" s="17" t="s">
        <v>31</v>
      </c>
      <c r="C63" s="14">
        <f>SUM('By Lot'!C2001,'By Lot'!C2018,'By Lot'!C2035,'By Lot'!C2052,'By Lot'!C2069)</f>
        <v>522</v>
      </c>
      <c r="D63" s="1">
        <f>SUM('By Lot'!D2001,'By Lot'!D2018,'By Lot'!D2035,'By Lot'!D2052,'By Lot'!D2069)</f>
        <v>91</v>
      </c>
      <c r="E63" s="1">
        <f>SUM('By Lot'!E2001,'By Lot'!E2018,'By Lot'!E2035,'By Lot'!E2052,'By Lot'!E2069)</f>
        <v>0</v>
      </c>
      <c r="F63" s="1">
        <f>SUM('By Lot'!F2001,'By Lot'!F2018,'By Lot'!F2035,'By Lot'!F2052,'By Lot'!F2069)</f>
        <v>1</v>
      </c>
      <c r="G63" s="1">
        <f>SUM('By Lot'!G2001,'By Lot'!G2018,'By Lot'!G2035,'By Lot'!G2052,'By Lot'!G2069)</f>
        <v>0</v>
      </c>
      <c r="H63" s="1">
        <f>SUM('By Lot'!H2001,'By Lot'!H2018,'By Lot'!H2035,'By Lot'!H2052,'By Lot'!H2069)</f>
        <v>3</v>
      </c>
      <c r="I63" s="1">
        <f>SUM('By Lot'!I2001,'By Lot'!I2018,'By Lot'!I2035,'By Lot'!I2052,'By Lot'!I2069)</f>
        <v>8</v>
      </c>
      <c r="J63" s="1">
        <f>SUM('By Lot'!J2001,'By Lot'!J2018,'By Lot'!J2035,'By Lot'!J2052,'By Lot'!J2069)</f>
        <v>25</v>
      </c>
      <c r="K63" s="1">
        <f>SUM('By Lot'!K2001,'By Lot'!K2018,'By Lot'!K2035,'By Lot'!K2052,'By Lot'!K2069)</f>
        <v>78</v>
      </c>
      <c r="L63" s="1">
        <f>SUM('By Lot'!L2001,'By Lot'!L2018,'By Lot'!L2035,'By Lot'!L2052,'By Lot'!L2069)</f>
        <v>177</v>
      </c>
      <c r="M63" s="18">
        <f>SUM('By Lot'!M2001,'By Lot'!M2018,'By Lot'!M2035,'By Lot'!M2052,'By Lot'!M2069)</f>
        <v>295</v>
      </c>
      <c r="N63" s="1">
        <f t="shared" si="29"/>
        <v>0</v>
      </c>
      <c r="O63" s="1">
        <f t="shared" si="30"/>
        <v>522</v>
      </c>
      <c r="P63" s="19">
        <f t="shared" si="31"/>
        <v>1</v>
      </c>
      <c r="Q63" s="1"/>
    </row>
    <row r="64" spans="1:17" ht="11.25" customHeight="1">
      <c r="A64" s="14"/>
      <c r="B64" s="17" t="s">
        <v>34</v>
      </c>
      <c r="C64" s="14">
        <f>SUM('By Lot'!C2002,'By Lot'!C2019,'By Lot'!C2036,'By Lot'!C2053,'By Lot'!C2070)</f>
        <v>428</v>
      </c>
      <c r="D64" s="1">
        <f>SUM('By Lot'!D2002,'By Lot'!D2019,'By Lot'!D2036,'By Lot'!D2053,'By Lot'!D2070)</f>
        <v>80</v>
      </c>
      <c r="E64" s="1">
        <f>SUM('By Lot'!E2002,'By Lot'!E2019,'By Lot'!E2036,'By Lot'!E2053,'By Lot'!E2070)</f>
        <v>42</v>
      </c>
      <c r="F64" s="1">
        <f>SUM('By Lot'!F2002,'By Lot'!F2019,'By Lot'!F2036,'By Lot'!F2053,'By Lot'!F2070)</f>
        <v>23</v>
      </c>
      <c r="G64" s="1">
        <f>SUM('By Lot'!G2002,'By Lot'!G2019,'By Lot'!G2036,'By Lot'!G2053,'By Lot'!G2070)</f>
        <v>2</v>
      </c>
      <c r="H64" s="1">
        <f>SUM('By Lot'!H2002,'By Lot'!H2019,'By Lot'!H2036,'By Lot'!H2053,'By Lot'!H2070)</f>
        <v>2</v>
      </c>
      <c r="I64" s="1">
        <f>SUM('By Lot'!I2002,'By Lot'!I2019,'By Lot'!I2036,'By Lot'!I2053,'By Lot'!I2070)</f>
        <v>1</v>
      </c>
      <c r="J64" s="1">
        <f>SUM('By Lot'!J2002,'By Lot'!J2019,'By Lot'!J2036,'By Lot'!J2053,'By Lot'!J2070)</f>
        <v>13</v>
      </c>
      <c r="K64" s="1">
        <f>SUM('By Lot'!K2002,'By Lot'!K2019,'By Lot'!K2036,'By Lot'!K2053,'By Lot'!K2070)</f>
        <v>40</v>
      </c>
      <c r="L64" s="1">
        <f>SUM('By Lot'!L2002,'By Lot'!L2019,'By Lot'!L2036,'By Lot'!L2053,'By Lot'!L2070)</f>
        <v>52</v>
      </c>
      <c r="M64" s="18">
        <f>SUM('By Lot'!M2002,'By Lot'!M2019,'By Lot'!M2036,'By Lot'!M2053,'By Lot'!M2070)</f>
        <v>86</v>
      </c>
      <c r="N64" s="1">
        <f t="shared" si="29"/>
        <v>1</v>
      </c>
      <c r="O64" s="1">
        <f t="shared" si="30"/>
        <v>427</v>
      </c>
      <c r="P64" s="19">
        <f t="shared" si="31"/>
        <v>0.99766355140186913</v>
      </c>
      <c r="Q64" s="1"/>
    </row>
    <row r="65" spans="1:17" ht="11.25" customHeight="1">
      <c r="A65" s="14"/>
      <c r="B65" s="17" t="s">
        <v>37</v>
      </c>
      <c r="C65" s="14">
        <f>SUM('By Lot'!C2003:C2004,'By Lot'!C2020:C2021,'By Lot'!C2037:C2038,'By Lot'!C2054:C2055,'By Lot'!C2071:C2072)</f>
        <v>46</v>
      </c>
      <c r="D65" s="1">
        <f>SUM('By Lot'!D2003:D2004,'By Lot'!D2020:D2021,'By Lot'!D2037:D2038,'By Lot'!D2054:D2055,'By Lot'!D2071:D2072)</f>
        <v>25</v>
      </c>
      <c r="E65" s="1">
        <f>SUM('By Lot'!E2003:E2004,'By Lot'!E2020:E2021,'By Lot'!E2037:E2038,'By Lot'!E2054:E2055,'By Lot'!E2071:E2072)</f>
        <v>16</v>
      </c>
      <c r="F65" s="1">
        <f>SUM('By Lot'!F2003:F2004,'By Lot'!F2020:F2021,'By Lot'!F2037:F2038,'By Lot'!F2054:F2055,'By Lot'!F2071:F2072)</f>
        <v>12</v>
      </c>
      <c r="G65" s="1">
        <f>SUM('By Lot'!G2003:G2004,'By Lot'!G2020:G2021,'By Lot'!G2037:G2038,'By Lot'!G2054:G2055,'By Lot'!G2071:G2072)</f>
        <v>0</v>
      </c>
      <c r="H65" s="1">
        <f>SUM('By Lot'!H2003:H2004,'By Lot'!H2020:H2021,'By Lot'!H2037:H2038,'By Lot'!H2054:H2055,'By Lot'!H2071:H2072)</f>
        <v>1</v>
      </c>
      <c r="I65" s="1">
        <f>SUM('By Lot'!I2003:I2004,'By Lot'!I2020:I2021,'By Lot'!I2037:I2038,'By Lot'!I2054:I2055,'By Lot'!I2071:I2072)</f>
        <v>2</v>
      </c>
      <c r="J65" s="1">
        <f>SUM('By Lot'!J2003:J2004,'By Lot'!J2020:J2021,'By Lot'!J2037:J2038,'By Lot'!J2054:J2055,'By Lot'!J2071:J2072)</f>
        <v>4</v>
      </c>
      <c r="K65" s="1">
        <f>SUM('By Lot'!K2003:K2004,'By Lot'!K2020:K2021,'By Lot'!K2037:K2038,'By Lot'!K2054:K2055,'By Lot'!K2071:K2072)</f>
        <v>0</v>
      </c>
      <c r="L65" s="1">
        <f>SUM('By Lot'!L2003:L2004,'By Lot'!L2020:L2021,'By Lot'!L2037:L2038,'By Lot'!L2054:L2055,'By Lot'!L2071:L2072)</f>
        <v>7</v>
      </c>
      <c r="M65" s="18">
        <f>SUM('By Lot'!M2003:M2004,'By Lot'!M2020:M2021,'By Lot'!M2037:M2038,'By Lot'!M2054:M2055,'By Lot'!M2071:M2072)</f>
        <v>16</v>
      </c>
      <c r="N65" s="1">
        <f t="shared" si="29"/>
        <v>0</v>
      </c>
      <c r="O65" s="1">
        <f t="shared" si="30"/>
        <v>46</v>
      </c>
      <c r="P65" s="19">
        <f t="shared" si="31"/>
        <v>1</v>
      </c>
      <c r="Q65" s="1"/>
    </row>
    <row r="66" spans="1:17" ht="11.25" customHeight="1">
      <c r="A66" s="14"/>
      <c r="B66" s="17" t="s">
        <v>39</v>
      </c>
      <c r="C66" s="14"/>
      <c r="D66" s="1"/>
      <c r="E66" s="1"/>
      <c r="F66" s="1"/>
      <c r="G66" s="1"/>
      <c r="H66" s="1"/>
      <c r="I66" s="1"/>
      <c r="J66" s="1"/>
      <c r="K66" s="1"/>
      <c r="L66" s="1"/>
      <c r="M66" s="18"/>
      <c r="N66" s="1"/>
      <c r="O66" s="1"/>
      <c r="P66" s="19"/>
      <c r="Q66" s="1"/>
    </row>
    <row r="67" spans="1:17" ht="11.25" customHeight="1">
      <c r="A67" s="14"/>
      <c r="B67" s="17" t="s">
        <v>40</v>
      </c>
      <c r="C67" s="14">
        <f>SUM('By Lot'!C2006:C2011,'By Lot'!C2023:C2028,'By Lot'!C2040:C2045,'By Lot'!C2057:C2062,'By Lot'!C2074:C2079)</f>
        <v>104</v>
      </c>
      <c r="D67" s="1">
        <f>SUM('By Lot'!D2006:D2011,'By Lot'!D2023:D2028,'By Lot'!D2040:D2045,'By Lot'!D2057:D2062,'By Lot'!D2074:D2079)</f>
        <v>80</v>
      </c>
      <c r="E67" s="1">
        <f>SUM('By Lot'!E2006:E2011,'By Lot'!E2023:E2028,'By Lot'!E2040:E2045,'By Lot'!E2057:E2062,'By Lot'!E2074:E2079)</f>
        <v>58</v>
      </c>
      <c r="F67" s="1">
        <f>SUM('By Lot'!F2006:F2011,'By Lot'!F2023:F2028,'By Lot'!F2040:F2045,'By Lot'!F2057:F2062,'By Lot'!F2074:F2079)</f>
        <v>19</v>
      </c>
      <c r="G67" s="1">
        <f>SUM('By Lot'!G2006:G2011,'By Lot'!G2023:G2028,'By Lot'!G2040:G2045,'By Lot'!G2057:G2062,'By Lot'!G2074:G2079)</f>
        <v>11</v>
      </c>
      <c r="H67" s="1">
        <f>SUM('By Lot'!H2006:H2011,'By Lot'!H2023:H2028,'By Lot'!H2040:H2045,'By Lot'!H2057:H2062,'By Lot'!H2074:H2079)</f>
        <v>14</v>
      </c>
      <c r="I67" s="1">
        <f>SUM('By Lot'!I2006:I2011,'By Lot'!I2023:I2028,'By Lot'!I2040:I2045,'By Lot'!I2057:I2062,'By Lot'!I2074:I2079)</f>
        <v>16</v>
      </c>
      <c r="J67" s="1">
        <f>SUM('By Lot'!J2006:J2011,'By Lot'!J2023:J2028,'By Lot'!J2040:J2045,'By Lot'!J2057:J2062,'By Lot'!J2074:J2079)</f>
        <v>22</v>
      </c>
      <c r="K67" s="1">
        <f>SUM('By Lot'!K2006:K2011,'By Lot'!K2023:K2028,'By Lot'!K2040:K2045,'By Lot'!K2057:K2062,'By Lot'!K2074:K2079)</f>
        <v>25</v>
      </c>
      <c r="L67" s="1">
        <f>SUM('By Lot'!L2006:L2011,'By Lot'!L2023:L2028,'By Lot'!L2040:L2045,'By Lot'!L2057:L2062,'By Lot'!L2074:L2079)</f>
        <v>23</v>
      </c>
      <c r="M67" s="18">
        <f>SUM('By Lot'!M2006:M2011,'By Lot'!M2023:M2028,'By Lot'!M2040:M2045,'By Lot'!M2057:M2062,'By Lot'!M2074:M2079)</f>
        <v>46</v>
      </c>
      <c r="N67" s="1">
        <f t="shared" ref="N67:N70" si="32">MIN(D67:M67)</f>
        <v>11</v>
      </c>
      <c r="O67" s="1">
        <f t="shared" ref="O67:O70" si="33">C67-N67</f>
        <v>93</v>
      </c>
      <c r="P67" s="19">
        <f t="shared" ref="P67:P70" si="34">O67/C67</f>
        <v>0.89423076923076927</v>
      </c>
      <c r="Q67" s="1"/>
    </row>
    <row r="68" spans="1:17" ht="11.25" customHeight="1">
      <c r="A68" s="14"/>
      <c r="B68" s="17" t="s">
        <v>41</v>
      </c>
      <c r="C68" s="14">
        <f>SUM('By Lot'!C2012,'By Lot'!C2029,'By Lot'!C2046,'By Lot'!C2063,'By Lot'!C2080)</f>
        <v>24</v>
      </c>
      <c r="D68" s="1">
        <f>SUM('By Lot'!D2012,'By Lot'!D2029,'By Lot'!D2046,'By Lot'!D2063,'By Lot'!D2080)</f>
        <v>20</v>
      </c>
      <c r="E68" s="1">
        <f>SUM('By Lot'!E2012,'By Lot'!E2029,'By Lot'!E2046,'By Lot'!E2063,'By Lot'!E2080)</f>
        <v>21</v>
      </c>
      <c r="F68" s="1">
        <f>SUM('By Lot'!F2012,'By Lot'!F2029,'By Lot'!F2046,'By Lot'!F2063,'By Lot'!F2080)</f>
        <v>18</v>
      </c>
      <c r="G68" s="1">
        <f>SUM('By Lot'!G2012,'By Lot'!G2029,'By Lot'!G2046,'By Lot'!G2063,'By Lot'!G2080)</f>
        <v>17</v>
      </c>
      <c r="H68" s="1">
        <f>SUM('By Lot'!H2012,'By Lot'!H2029,'By Lot'!H2046,'By Lot'!H2063,'By Lot'!H2080)</f>
        <v>14</v>
      </c>
      <c r="I68" s="1">
        <f>SUM('By Lot'!I2012,'By Lot'!I2029,'By Lot'!I2046,'By Lot'!I2063,'By Lot'!I2080)</f>
        <v>12</v>
      </c>
      <c r="J68" s="1">
        <f>SUM('By Lot'!J2012,'By Lot'!J2029,'By Lot'!J2046,'By Lot'!J2063,'By Lot'!J2080)</f>
        <v>10</v>
      </c>
      <c r="K68" s="1">
        <f>SUM('By Lot'!K2012,'By Lot'!K2029,'By Lot'!K2046,'By Lot'!K2063,'By Lot'!K2080)</f>
        <v>10</v>
      </c>
      <c r="L68" s="1">
        <f>SUM('By Lot'!L2012,'By Lot'!L2029,'By Lot'!L2046,'By Lot'!L2063,'By Lot'!L2080)</f>
        <v>20</v>
      </c>
      <c r="M68" s="18">
        <f>SUM('By Lot'!M2012,'By Lot'!M2029,'By Lot'!M2046,'By Lot'!M2063,'By Lot'!M2080)</f>
        <v>20</v>
      </c>
      <c r="N68" s="1">
        <f t="shared" si="32"/>
        <v>10</v>
      </c>
      <c r="O68" s="1">
        <f t="shared" si="33"/>
        <v>14</v>
      </c>
      <c r="P68" s="19">
        <f t="shared" si="34"/>
        <v>0.58333333333333337</v>
      </c>
      <c r="Q68" s="1"/>
    </row>
    <row r="69" spans="1:17" ht="11.25" customHeight="1">
      <c r="A69" s="14"/>
      <c r="B69" s="17" t="s">
        <v>42</v>
      </c>
      <c r="C69" s="14">
        <f>SUM('By Lot'!C2013,'By Lot'!C2030,'By Lot'!C2047,'By Lot'!C2064,'By Lot'!C2081)</f>
        <v>15</v>
      </c>
      <c r="D69" s="1">
        <f>SUM('By Lot'!D2013,'By Lot'!D2030,'By Lot'!D2047,'By Lot'!D2064,'By Lot'!D2081)</f>
        <v>10</v>
      </c>
      <c r="E69" s="1">
        <f>SUM('By Lot'!E2013,'By Lot'!E2030,'By Lot'!E2047,'By Lot'!E2064,'By Lot'!E2081)</f>
        <v>9</v>
      </c>
      <c r="F69" s="1">
        <f>SUM('By Lot'!F2013,'By Lot'!F2030,'By Lot'!F2047,'By Lot'!F2064,'By Lot'!F2081)</f>
        <v>9</v>
      </c>
      <c r="G69" s="1">
        <f>SUM('By Lot'!G2013,'By Lot'!G2030,'By Lot'!G2047,'By Lot'!G2064,'By Lot'!G2081)</f>
        <v>7</v>
      </c>
      <c r="H69" s="1">
        <f>SUM('By Lot'!H2013,'By Lot'!H2030,'By Lot'!H2047,'By Lot'!H2064,'By Lot'!H2081)</f>
        <v>7</v>
      </c>
      <c r="I69" s="1">
        <f>SUM('By Lot'!I2013,'By Lot'!I2030,'By Lot'!I2047,'By Lot'!I2064,'By Lot'!I2081)</f>
        <v>7</v>
      </c>
      <c r="J69" s="1">
        <f>SUM('By Lot'!J2013,'By Lot'!J2030,'By Lot'!J2047,'By Lot'!J2064,'By Lot'!J2081)</f>
        <v>8</v>
      </c>
      <c r="K69" s="1">
        <f>SUM('By Lot'!K2013,'By Lot'!K2030,'By Lot'!K2047,'By Lot'!K2064,'By Lot'!K2081)</f>
        <v>7</v>
      </c>
      <c r="L69" s="1">
        <f>SUM('By Lot'!L2013,'By Lot'!L2030,'By Lot'!L2047,'By Lot'!L2064,'By Lot'!L2081)</f>
        <v>6</v>
      </c>
      <c r="M69" s="18">
        <f>SUM('By Lot'!M2013,'By Lot'!M2030,'By Lot'!M2047,'By Lot'!M2064,'By Lot'!M2081)</f>
        <v>6</v>
      </c>
      <c r="N69" s="1">
        <f t="shared" si="32"/>
        <v>6</v>
      </c>
      <c r="O69" s="1">
        <f t="shared" si="33"/>
        <v>9</v>
      </c>
      <c r="P69" s="19">
        <f t="shared" si="34"/>
        <v>0.6</v>
      </c>
      <c r="Q69" s="1"/>
    </row>
    <row r="70" spans="1:17" ht="11.25" customHeight="1">
      <c r="A70" s="14"/>
      <c r="B70" s="17" t="s">
        <v>43</v>
      </c>
      <c r="C70" s="14">
        <f>SUM('By Lot'!C2014,'By Lot'!C2031,'By Lot'!C2048,'By Lot'!C2065,'By Lot'!C2082)</f>
        <v>2</v>
      </c>
      <c r="D70" s="1">
        <f>SUM('By Lot'!D2014,'By Lot'!D2031,'By Lot'!D2048,'By Lot'!D2065,'By Lot'!D2082)</f>
        <v>2</v>
      </c>
      <c r="E70" s="1">
        <f>SUM('By Lot'!E2014,'By Lot'!E2031,'By Lot'!E2048,'By Lot'!E2065,'By Lot'!E2082)</f>
        <v>2</v>
      </c>
      <c r="F70" s="1">
        <f>SUM('By Lot'!F2014,'By Lot'!F2031,'By Lot'!F2048,'By Lot'!F2065,'By Lot'!F2082)</f>
        <v>2</v>
      </c>
      <c r="G70" s="1">
        <f>SUM('By Lot'!G2014,'By Lot'!G2031,'By Lot'!G2048,'By Lot'!G2065,'By Lot'!G2082)</f>
        <v>2</v>
      </c>
      <c r="H70" s="1">
        <f>SUM('By Lot'!H2014,'By Lot'!H2031,'By Lot'!H2048,'By Lot'!H2065,'By Lot'!H2082)</f>
        <v>2</v>
      </c>
      <c r="I70" s="1">
        <f>SUM('By Lot'!I2014,'By Lot'!I2031,'By Lot'!I2048,'By Lot'!I2065,'By Lot'!I2082)</f>
        <v>2</v>
      </c>
      <c r="J70" s="1">
        <f>SUM('By Lot'!J2014,'By Lot'!J2031,'By Lot'!J2048,'By Lot'!J2065,'By Lot'!J2082)</f>
        <v>0</v>
      </c>
      <c r="K70" s="1">
        <f>SUM('By Lot'!K2014,'By Lot'!K2031,'By Lot'!K2048,'By Lot'!K2065,'By Lot'!K2082)</f>
        <v>1</v>
      </c>
      <c r="L70" s="1">
        <f>SUM('By Lot'!L2014,'By Lot'!L2031,'By Lot'!L2048,'By Lot'!L2065,'By Lot'!L2082)</f>
        <v>0</v>
      </c>
      <c r="M70" s="18">
        <f>SUM('By Lot'!M2014,'By Lot'!M2031,'By Lot'!M2048,'By Lot'!M2065,'By Lot'!M2082)</f>
        <v>1</v>
      </c>
      <c r="N70" s="1">
        <f t="shared" si="32"/>
        <v>0</v>
      </c>
      <c r="O70" s="1">
        <f t="shared" si="33"/>
        <v>2</v>
      </c>
      <c r="P70" s="19">
        <f t="shared" si="34"/>
        <v>1</v>
      </c>
      <c r="Q70" s="1"/>
    </row>
    <row r="71" spans="1:17" ht="11.25" customHeight="1">
      <c r="A71" s="14"/>
      <c r="B71" s="17" t="s">
        <v>44</v>
      </c>
      <c r="C71" s="20"/>
      <c r="D71" s="34"/>
      <c r="E71" s="34"/>
      <c r="F71" s="34"/>
      <c r="G71" s="34"/>
      <c r="H71" s="34"/>
      <c r="I71" s="34"/>
      <c r="J71" s="34"/>
      <c r="K71" s="34"/>
      <c r="L71" s="34"/>
      <c r="M71" s="35"/>
      <c r="N71" s="1"/>
      <c r="O71" s="1"/>
      <c r="P71" s="19"/>
      <c r="Q71" s="1"/>
    </row>
    <row r="72" spans="1:17" ht="11.25" customHeight="1">
      <c r="A72" s="168"/>
      <c r="B72" s="169" t="s">
        <v>45</v>
      </c>
      <c r="C72" s="174">
        <f t="shared" ref="C72:M72" si="35">SUM(C62:C71)</f>
        <v>1297</v>
      </c>
      <c r="D72" s="175">
        <f t="shared" si="35"/>
        <v>408</v>
      </c>
      <c r="E72" s="176">
        <f t="shared" si="35"/>
        <v>148</v>
      </c>
      <c r="F72" s="176">
        <f t="shared" si="35"/>
        <v>84</v>
      </c>
      <c r="G72" s="176">
        <f t="shared" si="35"/>
        <v>39</v>
      </c>
      <c r="H72" s="176">
        <f t="shared" si="35"/>
        <v>47</v>
      </c>
      <c r="I72" s="176">
        <f t="shared" si="35"/>
        <v>51</v>
      </c>
      <c r="J72" s="176">
        <f t="shared" si="35"/>
        <v>96</v>
      </c>
      <c r="K72" s="176">
        <f t="shared" si="35"/>
        <v>184</v>
      </c>
      <c r="L72" s="176">
        <f t="shared" si="35"/>
        <v>335</v>
      </c>
      <c r="M72" s="177">
        <f t="shared" si="35"/>
        <v>552</v>
      </c>
      <c r="N72" s="170">
        <f t="shared" ref="N72:N74" si="36">MIN(D72:M72)</f>
        <v>39</v>
      </c>
      <c r="O72" s="171">
        <f t="shared" ref="O72:O74" si="37">C72-N72</f>
        <v>1258</v>
      </c>
      <c r="P72" s="173">
        <f t="shared" ref="P72:P74" si="38">O72/C72</f>
        <v>0.96993060909791828</v>
      </c>
      <c r="Q72" s="1"/>
    </row>
    <row r="73" spans="1:17" ht="11.25" customHeight="1">
      <c r="A73" s="154" t="s">
        <v>115</v>
      </c>
      <c r="B73" s="14" t="s">
        <v>29</v>
      </c>
      <c r="C73" s="14">
        <f>SUM('By Lot'!C2170,'By Lot'!C2187)</f>
        <v>195</v>
      </c>
      <c r="D73" s="17">
        <f>SUM('By Lot'!D2170,'By Lot'!D2187)</f>
        <v>27</v>
      </c>
      <c r="E73" s="167">
        <f>SUM('By Lot'!E2170,'By Lot'!E2187)</f>
        <v>8</v>
      </c>
      <c r="F73" s="167">
        <f>SUM('By Lot'!F2170,'By Lot'!F2187)</f>
        <v>4</v>
      </c>
      <c r="G73" s="167">
        <f>SUM('By Lot'!G2170,'By Lot'!G2187)</f>
        <v>4</v>
      </c>
      <c r="H73" s="167">
        <f>SUM('By Lot'!H2170,'By Lot'!H2187)</f>
        <v>6</v>
      </c>
      <c r="I73" s="167">
        <f>SUM('By Lot'!I2170,'By Lot'!I2187)</f>
        <v>8</v>
      </c>
      <c r="J73" s="167">
        <f>SUM('By Lot'!J2170,'By Lot'!J2187)</f>
        <v>7</v>
      </c>
      <c r="K73" s="167">
        <f>SUM('By Lot'!K2170,'By Lot'!K2187)</f>
        <v>9</v>
      </c>
      <c r="L73" s="167">
        <f>SUM('By Lot'!L2170,'By Lot'!L2187)</f>
        <v>11</v>
      </c>
      <c r="M73" s="18">
        <f>SUM('By Lot'!M2170,'By Lot'!M2187)</f>
        <v>15</v>
      </c>
      <c r="N73" s="17">
        <f t="shared" si="36"/>
        <v>4</v>
      </c>
      <c r="O73" s="167">
        <f t="shared" si="37"/>
        <v>191</v>
      </c>
      <c r="P73" s="19">
        <f t="shared" si="38"/>
        <v>0.97948717948717945</v>
      </c>
      <c r="Q73" s="1"/>
    </row>
    <row r="74" spans="1:17" ht="11.25" customHeight="1">
      <c r="A74" s="14" t="s">
        <v>67</v>
      </c>
      <c r="B74" s="14" t="s">
        <v>31</v>
      </c>
      <c r="C74" s="14">
        <f>SUM('By Lot'!C2171,'By Lot'!C2188)</f>
        <v>177</v>
      </c>
      <c r="D74" s="17">
        <f>SUM('By Lot'!D2171,'By Lot'!D2188)</f>
        <v>102</v>
      </c>
      <c r="E74" s="1">
        <f>SUM('By Lot'!E2171,'By Lot'!E2188)</f>
        <v>83</v>
      </c>
      <c r="F74" s="1">
        <f>SUM('By Lot'!F2171,'By Lot'!F2188)</f>
        <v>54</v>
      </c>
      <c r="G74" s="1">
        <f>SUM('By Lot'!G2171,'By Lot'!G2188)</f>
        <v>50</v>
      </c>
      <c r="H74" s="1">
        <f>SUM('By Lot'!H2171,'By Lot'!H2188)</f>
        <v>30</v>
      </c>
      <c r="I74" s="1">
        <f>SUM('By Lot'!I2171,'By Lot'!I2188)</f>
        <v>28</v>
      </c>
      <c r="J74" s="1">
        <f>SUM('By Lot'!J2171,'By Lot'!J2188)</f>
        <v>32</v>
      </c>
      <c r="K74" s="1">
        <f>SUM('By Lot'!K2171,'By Lot'!K2188)</f>
        <v>37</v>
      </c>
      <c r="L74" s="1">
        <f>SUM('By Lot'!L2171,'By Lot'!L2188)</f>
        <v>40</v>
      </c>
      <c r="M74" s="18">
        <f>SUM('By Lot'!M2171,'By Lot'!M2188)</f>
        <v>45</v>
      </c>
      <c r="N74" s="17">
        <f t="shared" si="36"/>
        <v>28</v>
      </c>
      <c r="O74" s="1">
        <f t="shared" si="37"/>
        <v>149</v>
      </c>
      <c r="P74" s="19">
        <f t="shared" si="38"/>
        <v>0.84180790960451979</v>
      </c>
      <c r="Q74" s="1"/>
    </row>
    <row r="75" spans="1:17" ht="11.25" customHeight="1">
      <c r="A75" s="30" t="s">
        <v>116</v>
      </c>
      <c r="B75" s="14" t="s">
        <v>34</v>
      </c>
      <c r="C75" s="14"/>
      <c r="D75" s="17"/>
      <c r="E75" s="1"/>
      <c r="F75" s="1"/>
      <c r="G75" s="1"/>
      <c r="H75" s="1"/>
      <c r="I75" s="1"/>
      <c r="J75" s="1"/>
      <c r="K75" s="1"/>
      <c r="L75" s="1"/>
      <c r="M75" s="18"/>
      <c r="N75" s="17"/>
      <c r="O75" s="1"/>
      <c r="P75" s="19"/>
      <c r="Q75" s="1"/>
    </row>
    <row r="76" spans="1:17" ht="11.25" customHeight="1">
      <c r="A76" s="14"/>
      <c r="B76" s="14" t="s">
        <v>37</v>
      </c>
      <c r="C76" s="14"/>
      <c r="D76" s="17"/>
      <c r="E76" s="1"/>
      <c r="F76" s="1"/>
      <c r="G76" s="1"/>
      <c r="H76" s="1"/>
      <c r="I76" s="1"/>
      <c r="J76" s="1"/>
      <c r="K76" s="1"/>
      <c r="L76" s="1"/>
      <c r="M76" s="18"/>
      <c r="N76" s="17"/>
      <c r="O76" s="1"/>
      <c r="P76" s="19"/>
      <c r="Q76" s="1"/>
    </row>
    <row r="77" spans="1:17" ht="11.25" customHeight="1">
      <c r="A77" s="14"/>
      <c r="B77" s="14" t="s">
        <v>39</v>
      </c>
      <c r="C77" s="14">
        <f>SUM('By Lot'!C2175,'By Lot'!C2192)</f>
        <v>39</v>
      </c>
      <c r="D77" s="17">
        <f>SUM('By Lot'!D2175,'By Lot'!D2192)</f>
        <v>29</v>
      </c>
      <c r="E77" s="1">
        <f>SUM('By Lot'!E2175,'By Lot'!E2192)</f>
        <v>28</v>
      </c>
      <c r="F77" s="1">
        <f>SUM('By Lot'!F2175,'By Lot'!F2192)</f>
        <v>22</v>
      </c>
      <c r="G77" s="1">
        <f>SUM('By Lot'!G2175,'By Lot'!G2192)</f>
        <v>23</v>
      </c>
      <c r="H77" s="1">
        <f>SUM('By Lot'!H2175,'By Lot'!H2192)</f>
        <v>23</v>
      </c>
      <c r="I77" s="1">
        <f>SUM('By Lot'!I2175,'By Lot'!I2192)</f>
        <v>23</v>
      </c>
      <c r="J77" s="1">
        <f>SUM('By Lot'!J2175,'By Lot'!J2192)</f>
        <v>22</v>
      </c>
      <c r="K77" s="1">
        <f>SUM('By Lot'!K2175,'By Lot'!K2192)</f>
        <v>21</v>
      </c>
      <c r="L77" s="1">
        <f>SUM('By Lot'!L2175,'By Lot'!L2192)</f>
        <v>21</v>
      </c>
      <c r="M77" s="18">
        <f>SUM('By Lot'!M2175,'By Lot'!M2192)</f>
        <v>23</v>
      </c>
      <c r="N77" s="17">
        <f t="shared" ref="N77:N79" si="39">MIN(D77:M77)</f>
        <v>21</v>
      </c>
      <c r="O77" s="1">
        <f t="shared" ref="O77:O79" si="40">C77-N77</f>
        <v>18</v>
      </c>
      <c r="P77" s="19">
        <f t="shared" ref="P77:P79" si="41">O77/C77</f>
        <v>0.46153846153846156</v>
      </c>
      <c r="Q77" s="1"/>
    </row>
    <row r="78" spans="1:17" ht="11.25" customHeight="1">
      <c r="A78" s="14"/>
      <c r="B78" s="14" t="s">
        <v>40</v>
      </c>
      <c r="C78" s="14">
        <f>SUM('By Lot'!C2176:C2181,'By Lot'!C2193:C2198)</f>
        <v>3</v>
      </c>
      <c r="D78" s="17">
        <f>SUM('By Lot'!D2176:D2181,'By Lot'!D2193:D2198)</f>
        <v>1</v>
      </c>
      <c r="E78" s="1">
        <f>SUM('By Lot'!E2176:E2181,'By Lot'!E2193:E2198)</f>
        <v>1</v>
      </c>
      <c r="F78" s="1">
        <f>SUM('By Lot'!F2176:F2181,'By Lot'!F2193:F2198)</f>
        <v>1</v>
      </c>
      <c r="G78" s="1">
        <f>SUM('By Lot'!G2176:G2181,'By Lot'!G2193:G2198)</f>
        <v>1</v>
      </c>
      <c r="H78" s="1">
        <f>SUM('By Lot'!H2176:H2181,'By Lot'!H2193:H2198)</f>
        <v>0</v>
      </c>
      <c r="I78" s="1">
        <f>SUM('By Lot'!I2176:I2181,'By Lot'!I2193:I2198)</f>
        <v>0</v>
      </c>
      <c r="J78" s="1">
        <f>SUM('By Lot'!J2176:J2181,'By Lot'!J2193:J2198)</f>
        <v>1</v>
      </c>
      <c r="K78" s="1">
        <f>SUM('By Lot'!K2176:K2181,'By Lot'!K2193:K2198)</f>
        <v>0</v>
      </c>
      <c r="L78" s="1">
        <f>SUM('By Lot'!L2176:L2181,'By Lot'!L2193:L2198)</f>
        <v>1</v>
      </c>
      <c r="M78" s="18">
        <f>SUM('By Lot'!M2176:M2181,'By Lot'!M2193:M2198)</f>
        <v>1</v>
      </c>
      <c r="N78" s="17">
        <f t="shared" si="39"/>
        <v>0</v>
      </c>
      <c r="O78" s="1">
        <f t="shared" si="40"/>
        <v>3</v>
      </c>
      <c r="P78" s="19">
        <f t="shared" si="41"/>
        <v>1</v>
      </c>
      <c r="Q78" s="1"/>
    </row>
    <row r="79" spans="1:17" ht="11.25" customHeight="1">
      <c r="A79" s="14"/>
      <c r="B79" s="14" t="s">
        <v>41</v>
      </c>
      <c r="C79" s="14">
        <f>SUM('By Lot'!C2182,'By Lot'!C2199)</f>
        <v>12</v>
      </c>
      <c r="D79" s="17">
        <f>SUM('By Lot'!D2182,'By Lot'!D2199)</f>
        <v>5</v>
      </c>
      <c r="E79" s="1">
        <f>SUM('By Lot'!E2182,'By Lot'!E2199)</f>
        <v>6</v>
      </c>
      <c r="F79" s="1">
        <f>SUM('By Lot'!F2182,'By Lot'!F2199)</f>
        <v>7</v>
      </c>
      <c r="G79" s="1">
        <f>SUM('By Lot'!G2182,'By Lot'!G2199)</f>
        <v>7</v>
      </c>
      <c r="H79" s="1">
        <f>SUM('By Lot'!H2182,'By Lot'!H2199)</f>
        <v>7</v>
      </c>
      <c r="I79" s="1">
        <f>SUM('By Lot'!I2182,'By Lot'!I2199)</f>
        <v>7</v>
      </c>
      <c r="J79" s="1">
        <f>SUM('By Lot'!J2182,'By Lot'!J2199)</f>
        <v>7</v>
      </c>
      <c r="K79" s="1">
        <f>SUM('By Lot'!K2182,'By Lot'!K2199)</f>
        <v>7</v>
      </c>
      <c r="L79" s="1">
        <f>SUM('By Lot'!L2182,'By Lot'!L2199)</f>
        <v>6</v>
      </c>
      <c r="M79" s="18">
        <f>SUM('By Lot'!M2182,'By Lot'!M2199)</f>
        <v>6</v>
      </c>
      <c r="N79" s="17">
        <f t="shared" si="39"/>
        <v>5</v>
      </c>
      <c r="O79" s="1">
        <f t="shared" si="40"/>
        <v>7</v>
      </c>
      <c r="P79" s="19">
        <f t="shared" si="41"/>
        <v>0.58333333333333337</v>
      </c>
      <c r="Q79" s="1"/>
    </row>
    <row r="80" spans="1:17" ht="11.25" customHeight="1">
      <c r="A80" s="14"/>
      <c r="B80" s="14" t="s">
        <v>42</v>
      </c>
      <c r="C80" s="14"/>
      <c r="D80" s="17"/>
      <c r="E80" s="1"/>
      <c r="F80" s="1"/>
      <c r="G80" s="1"/>
      <c r="H80" s="1"/>
      <c r="I80" s="1"/>
      <c r="J80" s="1"/>
      <c r="K80" s="1"/>
      <c r="L80" s="1"/>
      <c r="M80" s="18"/>
      <c r="N80" s="17"/>
      <c r="O80" s="1"/>
      <c r="P80" s="19"/>
      <c r="Q80" s="1"/>
    </row>
    <row r="81" spans="1:17" ht="11.25" customHeight="1">
      <c r="A81" s="14"/>
      <c r="B81" s="14" t="s">
        <v>43</v>
      </c>
      <c r="C81" s="14"/>
      <c r="D81" s="17"/>
      <c r="E81" s="1"/>
      <c r="F81" s="1"/>
      <c r="G81" s="1"/>
      <c r="H81" s="1"/>
      <c r="I81" s="1"/>
      <c r="J81" s="1"/>
      <c r="K81" s="1"/>
      <c r="L81" s="1"/>
      <c r="M81" s="18"/>
      <c r="N81" s="17"/>
      <c r="O81" s="1"/>
      <c r="P81" s="19"/>
      <c r="Q81" s="1"/>
    </row>
    <row r="82" spans="1:17" ht="11.25" customHeight="1">
      <c r="A82" s="14"/>
      <c r="B82" s="14" t="s">
        <v>44</v>
      </c>
      <c r="C82" s="14"/>
      <c r="D82" s="17"/>
      <c r="E82" s="1"/>
      <c r="F82" s="1"/>
      <c r="G82" s="1"/>
      <c r="H82" s="1"/>
      <c r="I82" s="1"/>
      <c r="J82" s="1"/>
      <c r="K82" s="1"/>
      <c r="L82" s="1"/>
      <c r="M82" s="18"/>
      <c r="N82" s="17"/>
      <c r="O82" s="1"/>
      <c r="P82" s="19"/>
      <c r="Q82" s="1"/>
    </row>
    <row r="83" spans="1:17" ht="11.25" customHeight="1">
      <c r="A83" s="20"/>
      <c r="B83" s="21" t="s">
        <v>45</v>
      </c>
      <c r="C83" s="21">
        <f t="shared" ref="C83:M83" si="42">SUM(C73:C82)</f>
        <v>426</v>
      </c>
      <c r="D83" s="22">
        <f t="shared" si="42"/>
        <v>164</v>
      </c>
      <c r="E83" s="23">
        <f t="shared" si="42"/>
        <v>126</v>
      </c>
      <c r="F83" s="23">
        <f t="shared" si="42"/>
        <v>88</v>
      </c>
      <c r="G83" s="23">
        <f t="shared" si="42"/>
        <v>85</v>
      </c>
      <c r="H83" s="23">
        <f t="shared" si="42"/>
        <v>66</v>
      </c>
      <c r="I83" s="23">
        <f t="shared" si="42"/>
        <v>66</v>
      </c>
      <c r="J83" s="23">
        <f t="shared" si="42"/>
        <v>69</v>
      </c>
      <c r="K83" s="23">
        <f t="shared" si="42"/>
        <v>74</v>
      </c>
      <c r="L83" s="23">
        <f t="shared" si="42"/>
        <v>79</v>
      </c>
      <c r="M83" s="24">
        <f t="shared" si="42"/>
        <v>90</v>
      </c>
      <c r="N83" s="22">
        <f t="shared" ref="N83:N85" si="43">MIN(D83:M83)</f>
        <v>66</v>
      </c>
      <c r="O83" s="23">
        <f t="shared" ref="O83:O85" si="44">C83-N83</f>
        <v>360</v>
      </c>
      <c r="P83" s="25">
        <f t="shared" ref="P83:P85" si="45">O83/C83</f>
        <v>0.84507042253521125</v>
      </c>
      <c r="Q83" s="1"/>
    </row>
    <row r="84" spans="1:17" ht="11.25" customHeight="1">
      <c r="A84" s="15" t="s">
        <v>115</v>
      </c>
      <c r="B84" s="14" t="s">
        <v>29</v>
      </c>
      <c r="C84" s="14">
        <f>SUM('By Lot'!C2221,'By Lot'!C2238,'By Lot'!C2255,'By Lot'!C2272,'By Lot'!C2289)</f>
        <v>9</v>
      </c>
      <c r="D84" s="17">
        <f>SUM('By Lot'!D2221,'By Lot'!D2238,'By Lot'!D2255,'By Lot'!D2272,'By Lot'!D2289)</f>
        <v>1</v>
      </c>
      <c r="E84" s="1">
        <f>SUM('By Lot'!E2221,'By Lot'!E2238,'By Lot'!E2255,'By Lot'!E2272,'By Lot'!E2289)</f>
        <v>1</v>
      </c>
      <c r="F84" s="1">
        <f>SUM('By Lot'!F2221,'By Lot'!F2238,'By Lot'!F2255,'By Lot'!F2272,'By Lot'!F2289)</f>
        <v>1</v>
      </c>
      <c r="G84" s="1">
        <f>SUM('By Lot'!G2221,'By Lot'!G2238,'By Lot'!G2255,'By Lot'!G2272,'By Lot'!G2289)</f>
        <v>1</v>
      </c>
      <c r="H84" s="1">
        <f>SUM('By Lot'!H2221,'By Lot'!H2238,'By Lot'!H2255,'By Lot'!H2272,'By Lot'!H2289)</f>
        <v>0</v>
      </c>
      <c r="I84" s="1">
        <f>SUM('By Lot'!I2221,'By Lot'!I2238,'By Lot'!I2255,'By Lot'!I2272,'By Lot'!I2289)</f>
        <v>0</v>
      </c>
      <c r="J84" s="1">
        <f>SUM('By Lot'!J2221,'By Lot'!J2238,'By Lot'!J2255,'By Lot'!J2272,'By Lot'!J2289)</f>
        <v>0</v>
      </c>
      <c r="K84" s="1">
        <f>SUM('By Lot'!K2221,'By Lot'!K2238,'By Lot'!K2255,'By Lot'!K2272,'By Lot'!K2289)</f>
        <v>0</v>
      </c>
      <c r="L84" s="1">
        <f>SUM('By Lot'!L2221,'By Lot'!L2238,'By Lot'!L2255,'By Lot'!L2272,'By Lot'!L2289)</f>
        <v>1</v>
      </c>
      <c r="M84" s="18">
        <f>SUM('By Lot'!M2221,'By Lot'!M2238,'By Lot'!M2255,'By Lot'!M2272,'By Lot'!M2289)</f>
        <v>1</v>
      </c>
      <c r="N84" s="17">
        <f t="shared" si="43"/>
        <v>0</v>
      </c>
      <c r="O84" s="1">
        <f t="shared" si="44"/>
        <v>9</v>
      </c>
      <c r="P84" s="19">
        <f t="shared" si="45"/>
        <v>1</v>
      </c>
      <c r="Q84" s="1"/>
    </row>
    <row r="85" spans="1:17" ht="11.25" customHeight="1">
      <c r="A85" s="14" t="s">
        <v>53</v>
      </c>
      <c r="B85" s="14" t="s">
        <v>31</v>
      </c>
      <c r="C85" s="14">
        <f>SUM('By Lot'!C2222,'By Lot'!C2239,'By Lot'!C2256,'By Lot'!C2273,'By Lot'!C2290)</f>
        <v>91</v>
      </c>
      <c r="D85" s="17">
        <f>SUM('By Lot'!D2222,'By Lot'!D2239,'By Lot'!D2256,'By Lot'!D2273,'By Lot'!D2290)</f>
        <v>0</v>
      </c>
      <c r="E85" s="1">
        <f>SUM('By Lot'!E2222,'By Lot'!E2239,'By Lot'!E2256,'By Lot'!E2273,'By Lot'!E2290)</f>
        <v>0</v>
      </c>
      <c r="F85" s="1">
        <f>SUM('By Lot'!F2222,'By Lot'!F2239,'By Lot'!F2256,'By Lot'!F2273,'By Lot'!F2290)</f>
        <v>0</v>
      </c>
      <c r="G85" s="1">
        <f>SUM('By Lot'!G2222,'By Lot'!G2239,'By Lot'!G2256,'By Lot'!G2273,'By Lot'!G2290)</f>
        <v>0</v>
      </c>
      <c r="H85" s="1">
        <f>SUM('By Lot'!H2222,'By Lot'!H2239,'By Lot'!H2256,'By Lot'!H2273,'By Lot'!H2290)</f>
        <v>3</v>
      </c>
      <c r="I85" s="1">
        <f>SUM('By Lot'!I2222,'By Lot'!I2239,'By Lot'!I2256,'By Lot'!I2273,'By Lot'!I2290)</f>
        <v>2</v>
      </c>
      <c r="J85" s="1">
        <f>SUM('By Lot'!J2222,'By Lot'!J2239,'By Lot'!J2256,'By Lot'!J2273,'By Lot'!J2290)</f>
        <v>0</v>
      </c>
      <c r="K85" s="1">
        <f>SUM('By Lot'!K2222,'By Lot'!K2239,'By Lot'!K2256,'By Lot'!K2273,'By Lot'!K2290)</f>
        <v>7</v>
      </c>
      <c r="L85" s="1">
        <f>SUM('By Lot'!L2222,'By Lot'!L2239,'By Lot'!L2256,'By Lot'!L2273,'By Lot'!L2290)</f>
        <v>7</v>
      </c>
      <c r="M85" s="18">
        <f>SUM('By Lot'!M2222,'By Lot'!M2239,'By Lot'!M2256,'By Lot'!M2273,'By Lot'!M2290)</f>
        <v>9</v>
      </c>
      <c r="N85" s="17">
        <f t="shared" si="43"/>
        <v>0</v>
      </c>
      <c r="O85" s="1">
        <f t="shared" si="44"/>
        <v>91</v>
      </c>
      <c r="P85" s="19">
        <f t="shared" si="45"/>
        <v>1</v>
      </c>
      <c r="Q85" s="1"/>
    </row>
    <row r="86" spans="1:17" ht="11.25" customHeight="1">
      <c r="A86" s="30" t="s">
        <v>120</v>
      </c>
      <c r="B86" s="14" t="s">
        <v>34</v>
      </c>
      <c r="C86" s="14"/>
      <c r="D86" s="17"/>
      <c r="E86" s="1"/>
      <c r="F86" s="1"/>
      <c r="G86" s="1"/>
      <c r="H86" s="1"/>
      <c r="I86" s="1"/>
      <c r="J86" s="1"/>
      <c r="K86" s="1"/>
      <c r="L86" s="1"/>
      <c r="M86" s="18"/>
      <c r="N86" s="17"/>
      <c r="O86" s="1"/>
      <c r="P86" s="19"/>
      <c r="Q86" s="1"/>
    </row>
    <row r="87" spans="1:17" ht="11.25" customHeight="1">
      <c r="A87" s="14"/>
      <c r="B87" s="14" t="s">
        <v>37</v>
      </c>
      <c r="C87" s="14">
        <f>SUM('By Lot'!C2224:C2225,'By Lot'!C2241:C2242,'By Lot'!C2258:C2259,'By Lot'!C2275:C2276,'By Lot'!C2292:C2293)</f>
        <v>620</v>
      </c>
      <c r="D87" s="17">
        <f>SUM('By Lot'!D2224:D2225,'By Lot'!D2241:D2242,'By Lot'!D2258:D2259,'By Lot'!D2275:D2276,'By Lot'!D2292:D2293)</f>
        <v>172</v>
      </c>
      <c r="E87" s="1">
        <f>SUM('By Lot'!E2224:E2225,'By Lot'!E2241:E2242,'By Lot'!E2258:E2259,'By Lot'!E2275:E2276,'By Lot'!E2292:E2293)</f>
        <v>152</v>
      </c>
      <c r="F87" s="1">
        <f>SUM('By Lot'!F2224:F2225,'By Lot'!F2241:F2242,'By Lot'!F2258:F2259,'By Lot'!F2275:F2276,'By Lot'!F2292:F2293)</f>
        <v>85</v>
      </c>
      <c r="G87" s="1">
        <f>SUM('By Lot'!G2224:G2225,'By Lot'!G2241:G2242,'By Lot'!G2258:G2259,'By Lot'!G2275:G2276,'By Lot'!G2292:G2293)</f>
        <v>84</v>
      </c>
      <c r="H87" s="1">
        <f>SUM('By Lot'!H2224:H2225,'By Lot'!H2241:H2242,'By Lot'!H2258:H2259,'By Lot'!H2275:H2276,'By Lot'!H2292:H2293)</f>
        <v>56</v>
      </c>
      <c r="I87" s="1">
        <f>SUM('By Lot'!I2224:I2225,'By Lot'!I2241:I2242,'By Lot'!I2258:I2259,'By Lot'!I2275:I2276,'By Lot'!I2292:I2293)</f>
        <v>65</v>
      </c>
      <c r="J87" s="1">
        <f>SUM('By Lot'!J2224:J2225,'By Lot'!J2241:J2242,'By Lot'!J2258:J2259,'By Lot'!J2275:J2276,'By Lot'!J2292:J2293)</f>
        <v>57</v>
      </c>
      <c r="K87" s="1">
        <f>SUM('By Lot'!K2224:K2225,'By Lot'!K2241:K2242,'By Lot'!K2258:K2259,'By Lot'!K2275:K2276,'By Lot'!K2292:K2293)</f>
        <v>72</v>
      </c>
      <c r="L87" s="1">
        <f>SUM('By Lot'!L2224:L2225,'By Lot'!L2241:L2242,'By Lot'!L2258:L2259,'By Lot'!L2275:L2276,'By Lot'!L2292:L2293)</f>
        <v>79</v>
      </c>
      <c r="M87" s="18">
        <f>SUM('By Lot'!M2224:M2225,'By Lot'!M2241:M2242,'By Lot'!M2258:M2259,'By Lot'!M2275:M2276,'By Lot'!M2292:M2293)</f>
        <v>83</v>
      </c>
      <c r="N87" s="17">
        <f t="shared" ref="N87:N90" si="46">MIN(D87:M87)</f>
        <v>56</v>
      </c>
      <c r="O87" s="1">
        <f t="shared" ref="O87:O90" si="47">C87-N87</f>
        <v>564</v>
      </c>
      <c r="P87" s="19">
        <f t="shared" ref="P87:P90" si="48">O87/C87</f>
        <v>0.9096774193548387</v>
      </c>
      <c r="Q87" s="1"/>
    </row>
    <row r="88" spans="1:17" ht="11.25" customHeight="1">
      <c r="A88" s="14"/>
      <c r="B88" s="14" t="s">
        <v>39</v>
      </c>
      <c r="C88" s="14">
        <f>SUM('By Lot'!C2226,'By Lot'!C2243,'By Lot'!C2260,'By Lot'!C2277,'By Lot'!C2294)</f>
        <v>2</v>
      </c>
      <c r="D88" s="17">
        <f>SUM('By Lot'!D2226,'By Lot'!D2243,'By Lot'!D2260,'By Lot'!D2277,'By Lot'!D2294)</f>
        <v>2</v>
      </c>
      <c r="E88" s="1">
        <f>SUM('By Lot'!E2226,'By Lot'!E2243,'By Lot'!E2260,'By Lot'!E2277,'By Lot'!E2294)</f>
        <v>2</v>
      </c>
      <c r="F88" s="1">
        <f>SUM('By Lot'!F2226,'By Lot'!F2243,'By Lot'!F2260,'By Lot'!F2277,'By Lot'!F2294)</f>
        <v>2</v>
      </c>
      <c r="G88" s="1">
        <f>SUM('By Lot'!G2226,'By Lot'!G2243,'By Lot'!G2260,'By Lot'!G2277,'By Lot'!G2294)</f>
        <v>2</v>
      </c>
      <c r="H88" s="1">
        <f>SUM('By Lot'!H2226,'By Lot'!H2243,'By Lot'!H2260,'By Lot'!H2277,'By Lot'!H2294)</f>
        <v>2</v>
      </c>
      <c r="I88" s="1">
        <f>SUM('By Lot'!I2226,'By Lot'!I2243,'By Lot'!I2260,'By Lot'!I2277,'By Lot'!I2294)</f>
        <v>2</v>
      </c>
      <c r="J88" s="1">
        <f>SUM('By Lot'!J2226,'By Lot'!J2243,'By Lot'!J2260,'By Lot'!J2277,'By Lot'!J2294)</f>
        <v>2</v>
      </c>
      <c r="K88" s="1">
        <f>SUM('By Lot'!K2226,'By Lot'!K2243,'By Lot'!K2260,'By Lot'!K2277,'By Lot'!K2294)</f>
        <v>2</v>
      </c>
      <c r="L88" s="1">
        <f>SUM('By Lot'!L2226,'By Lot'!L2243,'By Lot'!L2260,'By Lot'!L2277,'By Lot'!L2294)</f>
        <v>2</v>
      </c>
      <c r="M88" s="18">
        <f>SUM('By Lot'!M2226,'By Lot'!M2243,'By Lot'!M2260,'By Lot'!M2277,'By Lot'!M2294)</f>
        <v>2</v>
      </c>
      <c r="N88" s="17">
        <f t="shared" si="46"/>
        <v>2</v>
      </c>
      <c r="O88" s="1">
        <f t="shared" si="47"/>
        <v>0</v>
      </c>
      <c r="P88" s="19">
        <f t="shared" si="48"/>
        <v>0</v>
      </c>
      <c r="Q88" s="1"/>
    </row>
    <row r="89" spans="1:17" ht="11.25" customHeight="1">
      <c r="A89" s="14"/>
      <c r="B89" s="14" t="s">
        <v>40</v>
      </c>
      <c r="C89" s="14">
        <f>SUM('By Lot'!C2224:C2232,'By Lot'!C2244:C2249,'By Lot'!C2261:C2266,'By Lot'!C2278:C2283,'By Lot'!C2295:C2300)</f>
        <v>56</v>
      </c>
      <c r="D89" s="17">
        <f>SUM('By Lot'!D2224:D2232,'By Lot'!D2244:D2249,'By Lot'!D2261:D2266,'By Lot'!D2278:D2283,'By Lot'!D2295:D2300)</f>
        <v>40</v>
      </c>
      <c r="E89" s="1">
        <f>SUM('By Lot'!E2224:E2232,'By Lot'!E2244:E2249,'By Lot'!E2261:E2266,'By Lot'!E2278:E2283,'By Lot'!E2295:E2300)</f>
        <v>29</v>
      </c>
      <c r="F89" s="1">
        <f>SUM('By Lot'!F2224:F2232,'By Lot'!F2244:F2249,'By Lot'!F2261:F2266,'By Lot'!F2278:F2283,'By Lot'!F2295:F2300)</f>
        <v>28</v>
      </c>
      <c r="G89" s="1">
        <f>SUM('By Lot'!G2224:G2232,'By Lot'!G2244:G2249,'By Lot'!G2261:G2266,'By Lot'!G2278:G2283,'By Lot'!G2295:G2300)</f>
        <v>27</v>
      </c>
      <c r="H89" s="1">
        <f>SUM('By Lot'!H2224:H2232,'By Lot'!H2244:H2249,'By Lot'!H2261:H2266,'By Lot'!H2278:H2283,'By Lot'!H2295:H2300)</f>
        <v>23</v>
      </c>
      <c r="I89" s="1">
        <f>SUM('By Lot'!I2224:I2232,'By Lot'!I2244:I2249,'By Lot'!I2261:I2266,'By Lot'!I2278:I2283,'By Lot'!I2295:I2300)</f>
        <v>23</v>
      </c>
      <c r="J89" s="1">
        <f>SUM('By Lot'!J2224:J2232,'By Lot'!J2244:J2249,'By Lot'!J2261:J2266,'By Lot'!J2278:J2283,'By Lot'!J2295:J2300)</f>
        <v>24</v>
      </c>
      <c r="K89" s="1">
        <f>SUM('By Lot'!K2224:K2232,'By Lot'!K2244:K2249,'By Lot'!K2261:K2266,'By Lot'!K2278:K2283,'By Lot'!K2295:K2300)</f>
        <v>17</v>
      </c>
      <c r="L89" s="1">
        <f>SUM('By Lot'!L2224:L2232,'By Lot'!L2244:L2249,'By Lot'!L2261:L2266,'By Lot'!L2278:L2283,'By Lot'!L2295:L2300)</f>
        <v>18</v>
      </c>
      <c r="M89" s="18">
        <f>SUM('By Lot'!M2224:M2232,'By Lot'!M2244:M2249,'By Lot'!M2261:M2266,'By Lot'!M2278:M2283,'By Lot'!M2295:M2300)</f>
        <v>20</v>
      </c>
      <c r="N89" s="17">
        <f t="shared" si="46"/>
        <v>17</v>
      </c>
      <c r="O89" s="1">
        <f t="shared" si="47"/>
        <v>39</v>
      </c>
      <c r="P89" s="19">
        <f t="shared" si="48"/>
        <v>0.6964285714285714</v>
      </c>
      <c r="Q89" s="1"/>
    </row>
    <row r="90" spans="1:17" ht="11.25" customHeight="1">
      <c r="A90" s="14"/>
      <c r="B90" s="14" t="s">
        <v>41</v>
      </c>
      <c r="C90" s="14">
        <f>SUM('By Lot'!C2233,'By Lot'!C2250,'By Lot'!C2267,'By Lot'!C2284,'By Lot'!C2301)</f>
        <v>51</v>
      </c>
      <c r="D90" s="17">
        <f>SUM('By Lot'!D2233,'By Lot'!D2250,'By Lot'!D2267,'By Lot'!D2284,'By Lot'!D2301)</f>
        <v>0</v>
      </c>
      <c r="E90" s="1">
        <f>SUM('By Lot'!E2233,'By Lot'!E2250,'By Lot'!E2267,'By Lot'!E2284,'By Lot'!E2301)</f>
        <v>0</v>
      </c>
      <c r="F90" s="1">
        <f>SUM('By Lot'!F2233,'By Lot'!F2250,'By Lot'!F2267,'By Lot'!F2284,'By Lot'!F2301)</f>
        <v>0</v>
      </c>
      <c r="G90" s="1">
        <f>SUM('By Lot'!G2233,'By Lot'!G2250,'By Lot'!G2267,'By Lot'!G2284,'By Lot'!G2301)</f>
        <v>0</v>
      </c>
      <c r="H90" s="1">
        <f>SUM('By Lot'!H2233,'By Lot'!H2250,'By Lot'!H2267,'By Lot'!H2284,'By Lot'!H2301)</f>
        <v>0</v>
      </c>
      <c r="I90" s="1">
        <f>SUM('By Lot'!I2233,'By Lot'!I2250,'By Lot'!I2267,'By Lot'!I2284,'By Lot'!I2301)</f>
        <v>2</v>
      </c>
      <c r="J90" s="1">
        <f>SUM('By Lot'!J2233,'By Lot'!J2250,'By Lot'!J2267,'By Lot'!J2284,'By Lot'!J2301)</f>
        <v>0</v>
      </c>
      <c r="K90" s="1">
        <f>SUM('By Lot'!K2233,'By Lot'!K2250,'By Lot'!K2267,'By Lot'!K2284,'By Lot'!K2301)</f>
        <v>1</v>
      </c>
      <c r="L90" s="1">
        <f>SUM('By Lot'!L2233,'By Lot'!L2250,'By Lot'!L2267,'By Lot'!L2284,'By Lot'!L2301)</f>
        <v>4</v>
      </c>
      <c r="M90" s="18">
        <f>SUM('By Lot'!M2233,'By Lot'!M2250,'By Lot'!M2267,'By Lot'!M2284,'By Lot'!M2301)</f>
        <v>6</v>
      </c>
      <c r="N90" s="17">
        <f t="shared" si="46"/>
        <v>0</v>
      </c>
      <c r="O90" s="1">
        <f t="shared" si="47"/>
        <v>51</v>
      </c>
      <c r="P90" s="19">
        <f t="shared" si="48"/>
        <v>1</v>
      </c>
      <c r="Q90" s="1"/>
    </row>
    <row r="91" spans="1:17" ht="11.25" customHeight="1">
      <c r="A91" s="14"/>
      <c r="B91" s="14" t="s">
        <v>42</v>
      </c>
      <c r="C91" s="14"/>
      <c r="D91" s="17"/>
      <c r="E91" s="1"/>
      <c r="F91" s="1"/>
      <c r="G91" s="1"/>
      <c r="H91" s="1"/>
      <c r="I91" s="1"/>
      <c r="J91" s="1"/>
      <c r="K91" s="1"/>
      <c r="L91" s="1"/>
      <c r="M91" s="18"/>
      <c r="N91" s="17"/>
      <c r="O91" s="1"/>
      <c r="P91" s="19"/>
      <c r="Q91" s="1"/>
    </row>
    <row r="92" spans="1:17" ht="11.25" customHeight="1">
      <c r="A92" s="14"/>
      <c r="B92" s="14" t="s">
        <v>43</v>
      </c>
      <c r="C92" s="14"/>
      <c r="D92" s="17"/>
      <c r="E92" s="1"/>
      <c r="F92" s="1"/>
      <c r="G92" s="1"/>
      <c r="H92" s="1"/>
      <c r="I92" s="1"/>
      <c r="J92" s="1"/>
      <c r="K92" s="1"/>
      <c r="L92" s="1"/>
      <c r="M92" s="18"/>
      <c r="N92" s="17"/>
      <c r="O92" s="1"/>
      <c r="P92" s="19"/>
      <c r="Q92" s="1"/>
    </row>
    <row r="93" spans="1:17" ht="11.25" customHeight="1">
      <c r="A93" s="14"/>
      <c r="B93" s="14" t="s">
        <v>44</v>
      </c>
      <c r="C93" s="14"/>
      <c r="D93" s="17"/>
      <c r="E93" s="1"/>
      <c r="F93" s="1"/>
      <c r="G93" s="1"/>
      <c r="H93" s="1"/>
      <c r="I93" s="1"/>
      <c r="J93" s="1"/>
      <c r="K93" s="1"/>
      <c r="L93" s="1"/>
      <c r="M93" s="18"/>
      <c r="N93" s="17"/>
      <c r="O93" s="1"/>
      <c r="P93" s="19"/>
      <c r="Q93" s="1"/>
    </row>
    <row r="94" spans="1:17" ht="11.25" customHeight="1">
      <c r="A94" s="20"/>
      <c r="B94" s="21" t="s">
        <v>45</v>
      </c>
      <c r="C94" s="21">
        <f t="shared" ref="C94:M94" si="49">SUM(C84:C93)</f>
        <v>829</v>
      </c>
      <c r="D94" s="22">
        <f t="shared" si="49"/>
        <v>215</v>
      </c>
      <c r="E94" s="23">
        <f t="shared" si="49"/>
        <v>184</v>
      </c>
      <c r="F94" s="23">
        <f t="shared" si="49"/>
        <v>116</v>
      </c>
      <c r="G94" s="23">
        <f t="shared" si="49"/>
        <v>114</v>
      </c>
      <c r="H94" s="23">
        <f t="shared" si="49"/>
        <v>84</v>
      </c>
      <c r="I94" s="23">
        <f t="shared" si="49"/>
        <v>94</v>
      </c>
      <c r="J94" s="23">
        <f t="shared" si="49"/>
        <v>83</v>
      </c>
      <c r="K94" s="23">
        <f t="shared" si="49"/>
        <v>99</v>
      </c>
      <c r="L94" s="23">
        <f t="shared" si="49"/>
        <v>111</v>
      </c>
      <c r="M94" s="24">
        <f t="shared" si="49"/>
        <v>121</v>
      </c>
      <c r="N94" s="22">
        <f t="shared" ref="N94:N96" si="50">MIN(D94:M94)</f>
        <v>83</v>
      </c>
      <c r="O94" s="23">
        <f t="shared" ref="O94:O96" si="51">C94-N94</f>
        <v>746</v>
      </c>
      <c r="P94" s="25">
        <f t="shared" ref="P94:P96" si="52">O94/C94</f>
        <v>0.89987937273823881</v>
      </c>
      <c r="Q94" s="1"/>
    </row>
    <row r="95" spans="1:17" ht="11.25" customHeight="1">
      <c r="A95" s="14" t="s">
        <v>125</v>
      </c>
      <c r="B95" s="14" t="s">
        <v>29</v>
      </c>
      <c r="C95" s="14">
        <f>SUM('By Lot'!C2306,'By Lot'!C2323,'By Lot'!C2340,'By Lot'!C2357,'By Lot'!C2374,'By Lot'!C2391,'By Lot'!C2408)</f>
        <v>195</v>
      </c>
      <c r="D95" s="17">
        <f>SUM('By Lot'!D2306,'By Lot'!D2323,'By Lot'!D2340,'By Lot'!D2357,'By Lot'!D2374,'By Lot'!D2391,'By Lot'!D2408)</f>
        <v>146</v>
      </c>
      <c r="E95" s="1">
        <f>SUM('By Lot'!E2306,'By Lot'!E2323,'By Lot'!E2340,'By Lot'!E2357,'By Lot'!E2374,'By Lot'!E2391,'By Lot'!E2408)</f>
        <v>80</v>
      </c>
      <c r="F95" s="1">
        <f>SUM('By Lot'!F2306,'By Lot'!F2323,'By Lot'!F2340,'By Lot'!F2357,'By Lot'!F2374,'By Lot'!F2391,'By Lot'!F2408)</f>
        <v>79</v>
      </c>
      <c r="G95" s="1">
        <f>SUM('By Lot'!G2306,'By Lot'!G2323,'By Lot'!G2340,'By Lot'!G2357,'By Lot'!G2374,'By Lot'!G2391,'By Lot'!G2408)</f>
        <v>56</v>
      </c>
      <c r="H95" s="1">
        <f>SUM('By Lot'!H2306,'By Lot'!H2323,'By Lot'!H2340,'By Lot'!H2357,'By Lot'!H2374,'By Lot'!H2391,'By Lot'!H2408)</f>
        <v>51</v>
      </c>
      <c r="I95" s="1">
        <f>SUM('By Lot'!I2306,'By Lot'!I2323,'By Lot'!I2340,'By Lot'!I2357,'By Lot'!I2374,'By Lot'!I2391,'By Lot'!I2408)</f>
        <v>55</v>
      </c>
      <c r="J95" s="1">
        <f>SUM('By Lot'!J2306,'By Lot'!J2323,'By Lot'!J2340,'By Lot'!J2357,'By Lot'!J2374,'By Lot'!J2391,'By Lot'!J2408)</f>
        <v>69</v>
      </c>
      <c r="K95" s="1">
        <f>SUM('By Lot'!K2306,'By Lot'!K2323,'By Lot'!K2340,'By Lot'!K2357,'By Lot'!K2374,'By Lot'!K2391,'By Lot'!K2408)</f>
        <v>78</v>
      </c>
      <c r="L95" s="1">
        <f>SUM('By Lot'!L2306,'By Lot'!L2323,'By Lot'!L2340,'By Lot'!L2357,'By Lot'!L2374,'By Lot'!L2391,'By Lot'!L2408)</f>
        <v>92</v>
      </c>
      <c r="M95" s="18">
        <f>SUM('By Lot'!M2306,'By Lot'!M2323,'By Lot'!M2340,'By Lot'!M2357,'By Lot'!M2374,'By Lot'!M2391,'By Lot'!M2408)</f>
        <v>104</v>
      </c>
      <c r="N95" s="17">
        <f t="shared" si="50"/>
        <v>51</v>
      </c>
      <c r="O95" s="1">
        <f t="shared" si="51"/>
        <v>144</v>
      </c>
      <c r="P95" s="19">
        <f t="shared" si="52"/>
        <v>0.7384615384615385</v>
      </c>
      <c r="Q95" s="1"/>
    </row>
    <row r="96" spans="1:17" ht="11.25" customHeight="1">
      <c r="A96" s="30" t="s">
        <v>126</v>
      </c>
      <c r="B96" s="14" t="s">
        <v>31</v>
      </c>
      <c r="C96" s="14">
        <f>SUM('By Lot'!C2307,'By Lot'!C2324,'By Lot'!C2341,'By Lot'!C2358,'By Lot'!C2375,'By Lot'!C2392,'By Lot'!C2409)</f>
        <v>675</v>
      </c>
      <c r="D96" s="17">
        <f>SUM('By Lot'!D2307,'By Lot'!D2324,'By Lot'!D2341,'By Lot'!D2358,'By Lot'!D2375,'By Lot'!D2392,'By Lot'!D2409)</f>
        <v>312</v>
      </c>
      <c r="E96" s="1">
        <f>SUM('By Lot'!E2307,'By Lot'!E2324,'By Lot'!E2341,'By Lot'!E2358,'By Lot'!E2375,'By Lot'!E2392,'By Lot'!E2409)</f>
        <v>189</v>
      </c>
      <c r="F96" s="1">
        <f>SUM('By Lot'!F2307,'By Lot'!F2324,'By Lot'!F2341,'By Lot'!F2358,'By Lot'!F2375,'By Lot'!F2392,'By Lot'!F2409)</f>
        <v>182</v>
      </c>
      <c r="G96" s="1">
        <f>SUM('By Lot'!G2307,'By Lot'!G2324,'By Lot'!G2341,'By Lot'!G2358,'By Lot'!G2375,'By Lot'!G2392,'By Lot'!G2409)</f>
        <v>117</v>
      </c>
      <c r="H96" s="1">
        <f>SUM('By Lot'!H2307,'By Lot'!H2324,'By Lot'!H2341,'By Lot'!H2358,'By Lot'!H2375,'By Lot'!H2392,'By Lot'!H2409)</f>
        <v>80</v>
      </c>
      <c r="I96" s="1">
        <f>SUM('By Lot'!I2307,'By Lot'!I2324,'By Lot'!I2341,'By Lot'!I2358,'By Lot'!I2375,'By Lot'!I2392,'By Lot'!I2409)</f>
        <v>66</v>
      </c>
      <c r="J96" s="1">
        <f>SUM('By Lot'!J2307,'By Lot'!J2324,'By Lot'!J2341,'By Lot'!J2358,'By Lot'!J2375,'By Lot'!J2392,'By Lot'!J2409)</f>
        <v>64</v>
      </c>
      <c r="K96" s="1">
        <f>SUM('By Lot'!K2307,'By Lot'!K2324,'By Lot'!K2341,'By Lot'!K2358,'By Lot'!K2375,'By Lot'!K2392,'By Lot'!K2409)</f>
        <v>68</v>
      </c>
      <c r="L96" s="1">
        <f>SUM('By Lot'!L2307,'By Lot'!L2324,'By Lot'!L2341,'By Lot'!L2358,'By Lot'!L2375,'By Lot'!L2392,'By Lot'!L2409)</f>
        <v>111</v>
      </c>
      <c r="M96" s="18">
        <f>SUM('By Lot'!M2307,'By Lot'!M2324,'By Lot'!M2341,'By Lot'!M2358,'By Lot'!M2375,'By Lot'!M2392,'By Lot'!M2409)</f>
        <v>138</v>
      </c>
      <c r="N96" s="17">
        <f t="shared" si="50"/>
        <v>64</v>
      </c>
      <c r="O96" s="1">
        <f t="shared" si="51"/>
        <v>611</v>
      </c>
      <c r="P96" s="19">
        <f t="shared" si="52"/>
        <v>0.9051851851851852</v>
      </c>
      <c r="Q96" s="1"/>
    </row>
    <row r="97" spans="1:17" ht="11.25" customHeight="1">
      <c r="A97" s="14"/>
      <c r="B97" s="14" t="s">
        <v>34</v>
      </c>
      <c r="C97" s="14"/>
      <c r="D97" s="17"/>
      <c r="E97" s="1"/>
      <c r="F97" s="1"/>
      <c r="G97" s="1"/>
      <c r="H97" s="1"/>
      <c r="I97" s="1"/>
      <c r="J97" s="1"/>
      <c r="K97" s="1"/>
      <c r="L97" s="1"/>
      <c r="M97" s="18"/>
      <c r="N97" s="17"/>
      <c r="O97" s="1"/>
      <c r="P97" s="19"/>
      <c r="Q97" s="1"/>
    </row>
    <row r="98" spans="1:17" ht="11.25" customHeight="1">
      <c r="A98" s="14"/>
      <c r="B98" s="14" t="s">
        <v>37</v>
      </c>
      <c r="C98" s="14">
        <f>SUM('By Lot'!C2309:C2310,'By Lot'!C2326:C2327,'By Lot'!C2343:C2344,'By Lot'!C2360:C2361,'By Lot'!C2377:C2378,'By Lot'!C2394:C2395,'By Lot'!C2411:C2412)</f>
        <v>258</v>
      </c>
      <c r="D98" s="17">
        <f>SUM('By Lot'!D2309:D2310,'By Lot'!D2326:D2327,'By Lot'!D2343:D2344,'By Lot'!D2360:D2361,'By Lot'!D2377:D2378,'By Lot'!D2394:D2395,'By Lot'!D2411:D2412)</f>
        <v>198</v>
      </c>
      <c r="E98" s="1">
        <f>SUM('By Lot'!E2309:E2310,'By Lot'!E2326:E2327,'By Lot'!E2343:E2344,'By Lot'!E2360:E2361,'By Lot'!E2377:E2378,'By Lot'!E2394:E2395,'By Lot'!E2411:E2412)</f>
        <v>102</v>
      </c>
      <c r="F98" s="1">
        <f>SUM('By Lot'!F2309:F2310,'By Lot'!F2326:F2327,'By Lot'!F2343:F2344,'By Lot'!F2360:F2361,'By Lot'!F2377:F2378,'By Lot'!F2394:F2395,'By Lot'!F2411:F2412)</f>
        <v>62</v>
      </c>
      <c r="G98" s="1">
        <f>SUM('By Lot'!G2309:G2310,'By Lot'!G2326:G2327,'By Lot'!G2343:G2344,'By Lot'!G2360:G2361,'By Lot'!G2377:G2378,'By Lot'!G2394:G2395,'By Lot'!G2411:G2412)</f>
        <v>55</v>
      </c>
      <c r="H98" s="1">
        <f>SUM('By Lot'!H2309:H2310,'By Lot'!H2326:H2327,'By Lot'!H2343:H2344,'By Lot'!H2360:H2361,'By Lot'!H2377:H2378,'By Lot'!H2394:H2395,'By Lot'!H2411:H2412)</f>
        <v>70</v>
      </c>
      <c r="I98" s="1">
        <f>SUM('By Lot'!I2309:I2310,'By Lot'!I2326:I2327,'By Lot'!I2343:I2344,'By Lot'!I2360:I2361,'By Lot'!I2377:I2378,'By Lot'!I2394:I2395,'By Lot'!I2411:I2412)</f>
        <v>91</v>
      </c>
      <c r="J98" s="1">
        <f>SUM('By Lot'!J2309:J2310,'By Lot'!J2326:J2327,'By Lot'!J2343:J2344,'By Lot'!J2360:J2361,'By Lot'!J2377:J2378,'By Lot'!J2394:J2395,'By Lot'!J2411:J2412)</f>
        <v>84</v>
      </c>
      <c r="K98" s="1">
        <f>SUM('By Lot'!K2309:K2310,'By Lot'!K2326:K2327,'By Lot'!K2343:K2344,'By Lot'!K2360:K2361,'By Lot'!K2377:K2378,'By Lot'!K2394:K2395,'By Lot'!K2411:K2412)</f>
        <v>89</v>
      </c>
      <c r="L98" s="1">
        <f>SUM('By Lot'!L2309:L2310,'By Lot'!L2326:L2327,'By Lot'!L2343:L2344,'By Lot'!L2360:L2361,'By Lot'!L2377:L2378,'By Lot'!L2394:L2395,'By Lot'!L2411:L2412)</f>
        <v>139</v>
      </c>
      <c r="M98" s="18">
        <f>SUM('By Lot'!M2309:M2310,'By Lot'!M2326:M2327,'By Lot'!M2343:M2344,'By Lot'!M2360:M2361,'By Lot'!M2377:M2378,'By Lot'!M2394:M2395,'By Lot'!M2411:M2412)</f>
        <v>153</v>
      </c>
      <c r="N98" s="17">
        <f t="shared" ref="N98:N101" si="53">MIN(D98:M98)</f>
        <v>55</v>
      </c>
      <c r="O98" s="1">
        <f t="shared" ref="O98:O101" si="54">C98-N98</f>
        <v>203</v>
      </c>
      <c r="P98" s="19">
        <f t="shared" ref="P98:P101" si="55">O98/C98</f>
        <v>0.78682170542635654</v>
      </c>
      <c r="Q98" s="1"/>
    </row>
    <row r="99" spans="1:17" ht="11.25" customHeight="1">
      <c r="A99" s="14"/>
      <c r="B99" s="14" t="s">
        <v>39</v>
      </c>
      <c r="C99" s="14">
        <f>SUM('By Lot'!C2311,'By Lot'!C2328,'By Lot'!C2345,'By Lot'!C2362,'By Lot'!C2379,'By Lot'!C2396,'By Lot'!C2413)</f>
        <v>6</v>
      </c>
      <c r="D99" s="17">
        <f>SUM('By Lot'!D2311,'By Lot'!D2328,'By Lot'!D2345,'By Lot'!D2362,'By Lot'!D2379,'By Lot'!D2396,'By Lot'!D2413)</f>
        <v>6</v>
      </c>
      <c r="E99" s="1">
        <f>SUM('By Lot'!E2311,'By Lot'!E2328,'By Lot'!E2345,'By Lot'!E2362,'By Lot'!E2379,'By Lot'!E2396,'By Lot'!E2413)</f>
        <v>6</v>
      </c>
      <c r="F99" s="1">
        <f>SUM('By Lot'!F2311,'By Lot'!F2328,'By Lot'!F2345,'By Lot'!F2362,'By Lot'!F2379,'By Lot'!F2396,'By Lot'!F2413)</f>
        <v>6</v>
      </c>
      <c r="G99" s="1">
        <f>SUM('By Lot'!G2311,'By Lot'!G2328,'By Lot'!G2345,'By Lot'!G2362,'By Lot'!G2379,'By Lot'!G2396,'By Lot'!G2413)</f>
        <v>6</v>
      </c>
      <c r="H99" s="1">
        <f>SUM('By Lot'!H2311,'By Lot'!H2328,'By Lot'!H2345,'By Lot'!H2362,'By Lot'!H2379,'By Lot'!H2396,'By Lot'!H2413)</f>
        <v>6</v>
      </c>
      <c r="I99" s="1">
        <f>SUM('By Lot'!I2311,'By Lot'!I2328,'By Lot'!I2345,'By Lot'!I2362,'By Lot'!I2379,'By Lot'!I2396,'By Lot'!I2413)</f>
        <v>5</v>
      </c>
      <c r="J99" s="1">
        <f>SUM('By Lot'!J2311,'By Lot'!J2328,'By Lot'!J2345,'By Lot'!J2362,'By Lot'!J2379,'By Lot'!J2396,'By Lot'!J2413)</f>
        <v>5</v>
      </c>
      <c r="K99" s="1">
        <f>SUM('By Lot'!K2311,'By Lot'!K2328,'By Lot'!K2345,'By Lot'!K2362,'By Lot'!K2379,'By Lot'!K2396,'By Lot'!K2413)</f>
        <v>5</v>
      </c>
      <c r="L99" s="1">
        <f>SUM('By Lot'!L2311,'By Lot'!L2328,'By Lot'!L2345,'By Lot'!L2362,'By Lot'!L2379,'By Lot'!L2396,'By Lot'!L2413)</f>
        <v>5</v>
      </c>
      <c r="M99" s="18">
        <f>SUM('By Lot'!M2311,'By Lot'!M2328,'By Lot'!M2345,'By Lot'!M2362,'By Lot'!M2379,'By Lot'!M2396,'By Lot'!M2413)</f>
        <v>5</v>
      </c>
      <c r="N99" s="17">
        <f t="shared" si="53"/>
        <v>5</v>
      </c>
      <c r="O99" s="1">
        <f t="shared" si="54"/>
        <v>1</v>
      </c>
      <c r="P99" s="19">
        <f t="shared" si="55"/>
        <v>0.16666666666666666</v>
      </c>
      <c r="Q99" s="1"/>
    </row>
    <row r="100" spans="1:17" ht="11.25" customHeight="1">
      <c r="A100" s="14"/>
      <c r="B100" s="14" t="s">
        <v>40</v>
      </c>
      <c r="C100" s="14">
        <f>SUM('By Lot'!C2312:C2317,'By Lot'!C2329:C2334,'By Lot'!C2346:C2351,'By Lot'!C2363:C2368,'By Lot'!C2380:C2385,'By Lot'!C2397:C2402,'By Lot'!C2414:C2419)</f>
        <v>25</v>
      </c>
      <c r="D100" s="17">
        <f>SUM('By Lot'!D2312:D2317,'By Lot'!D2329:D2334,'By Lot'!D2346:D2351,'By Lot'!D2363:D2368,'By Lot'!D2380:D2385,'By Lot'!D2397:D2402,'By Lot'!D2414:D2419)</f>
        <v>9</v>
      </c>
      <c r="E100" s="1">
        <f>SUM('By Lot'!E2312:E2317,'By Lot'!E2329:E2334,'By Lot'!E2346:E2351,'By Lot'!E2363:E2368,'By Lot'!E2380:E2385,'By Lot'!E2397:E2402,'By Lot'!E2414:E2419)</f>
        <v>8</v>
      </c>
      <c r="F100" s="1">
        <f>SUM('By Lot'!F2312:F2317,'By Lot'!F2329:F2334,'By Lot'!F2346:F2351,'By Lot'!F2363:F2368,'By Lot'!F2380:F2385,'By Lot'!F2397:F2402,'By Lot'!F2414:F2419)</f>
        <v>6</v>
      </c>
      <c r="G100" s="1">
        <f>SUM('By Lot'!G2312:G2317,'By Lot'!G2329:G2334,'By Lot'!G2346:G2351,'By Lot'!G2363:G2368,'By Lot'!G2380:G2385,'By Lot'!G2397:G2402,'By Lot'!G2414:G2419)</f>
        <v>6</v>
      </c>
      <c r="H100" s="1">
        <f>SUM('By Lot'!H2312:H2317,'By Lot'!H2329:H2334,'By Lot'!H2346:H2351,'By Lot'!H2363:H2368,'By Lot'!H2380:H2385,'By Lot'!H2397:H2402,'By Lot'!H2414:H2419)</f>
        <v>4</v>
      </c>
      <c r="I100" s="1">
        <f>SUM('By Lot'!I2312:I2317,'By Lot'!I2329:I2334,'By Lot'!I2346:I2351,'By Lot'!I2363:I2368,'By Lot'!I2380:I2385,'By Lot'!I2397:I2402,'By Lot'!I2414:I2419)</f>
        <v>6</v>
      </c>
      <c r="J100" s="1">
        <f>SUM('By Lot'!J2312:J2317,'By Lot'!J2329:J2334,'By Lot'!J2346:J2351,'By Lot'!J2363:J2368,'By Lot'!J2380:J2385,'By Lot'!J2397:J2402,'By Lot'!J2414:J2419)</f>
        <v>5</v>
      </c>
      <c r="K100" s="1">
        <f>SUM('By Lot'!K2312:K2317,'By Lot'!K2329:K2334,'By Lot'!K2346:K2351,'By Lot'!K2363:K2368,'By Lot'!K2380:K2385,'By Lot'!K2397:K2402,'By Lot'!K2414:K2419)</f>
        <v>3</v>
      </c>
      <c r="L100" s="1">
        <f>SUM('By Lot'!L2312:L2317,'By Lot'!L2329:L2334,'By Lot'!L2346:L2351,'By Lot'!L2363:L2368,'By Lot'!L2380:L2385,'By Lot'!L2397:L2402,'By Lot'!L2414:L2419)</f>
        <v>3</v>
      </c>
      <c r="M100" s="18">
        <f>SUM('By Lot'!M2312:M2317,'By Lot'!M2329:M2334,'By Lot'!M2346:M2351,'By Lot'!M2363:M2368,'By Lot'!M2380:M2385,'By Lot'!M2397:M2402,'By Lot'!M2414:M2419)</f>
        <v>4</v>
      </c>
      <c r="N100" s="17">
        <f t="shared" si="53"/>
        <v>3</v>
      </c>
      <c r="O100" s="1">
        <f t="shared" si="54"/>
        <v>22</v>
      </c>
      <c r="P100" s="19">
        <f t="shared" si="55"/>
        <v>0.88</v>
      </c>
      <c r="Q100" s="1"/>
    </row>
    <row r="101" spans="1:17" ht="11.25" customHeight="1">
      <c r="A101" s="14"/>
      <c r="B101" s="14" t="s">
        <v>41</v>
      </c>
      <c r="C101" s="14">
        <f>SUM('By Lot'!C2318,'By Lot'!C2335,'By Lot'!C2352,'By Lot'!C2369,'By Lot'!C2386,'By Lot'!C2403,'By Lot'!C2420)</f>
        <v>79</v>
      </c>
      <c r="D101" s="17">
        <f>SUM('By Lot'!D2318,'By Lot'!D2335,'By Lot'!D2352,'By Lot'!D2369,'By Lot'!D2386,'By Lot'!D2403,'By Lot'!D2420)</f>
        <v>56</v>
      </c>
      <c r="E101" s="1">
        <f>SUM('By Lot'!E2318,'By Lot'!E2335,'By Lot'!E2352,'By Lot'!E2369,'By Lot'!E2386,'By Lot'!E2403,'By Lot'!E2420)</f>
        <v>32</v>
      </c>
      <c r="F101" s="1">
        <f>SUM('By Lot'!F2318,'By Lot'!F2335,'By Lot'!F2352,'By Lot'!F2369,'By Lot'!F2386,'By Lot'!F2403,'By Lot'!F2420)</f>
        <v>20</v>
      </c>
      <c r="G101" s="1">
        <f>SUM('By Lot'!G2318,'By Lot'!G2335,'By Lot'!G2352,'By Lot'!G2369,'By Lot'!G2386,'By Lot'!G2403,'By Lot'!G2420)</f>
        <v>12</v>
      </c>
      <c r="H101" s="1">
        <f>SUM('By Lot'!H2318,'By Lot'!H2335,'By Lot'!H2352,'By Lot'!H2369,'By Lot'!H2386,'By Lot'!H2403,'By Lot'!H2420)</f>
        <v>16</v>
      </c>
      <c r="I101" s="1">
        <f>SUM('By Lot'!I2318,'By Lot'!I2335,'By Lot'!I2352,'By Lot'!I2369,'By Lot'!I2386,'By Lot'!I2403,'By Lot'!I2420)</f>
        <v>25</v>
      </c>
      <c r="J101" s="1">
        <f>SUM('By Lot'!J2318,'By Lot'!J2335,'By Lot'!J2352,'By Lot'!J2369,'By Lot'!J2386,'By Lot'!J2403,'By Lot'!J2420)</f>
        <v>21</v>
      </c>
      <c r="K101" s="1">
        <f>SUM('By Lot'!K2318,'By Lot'!K2335,'By Lot'!K2352,'By Lot'!K2369,'By Lot'!K2386,'By Lot'!K2403,'By Lot'!K2420)</f>
        <v>26</v>
      </c>
      <c r="L101" s="1">
        <f>SUM('By Lot'!L2318,'By Lot'!L2335,'By Lot'!L2352,'By Lot'!L2369,'By Lot'!L2386,'By Lot'!L2403,'By Lot'!L2420)</f>
        <v>29</v>
      </c>
      <c r="M101" s="18">
        <f>SUM('By Lot'!M2318,'By Lot'!M2335,'By Lot'!M2352,'By Lot'!M2369,'By Lot'!M2386,'By Lot'!M2403,'By Lot'!M2420)</f>
        <v>32</v>
      </c>
      <c r="N101" s="17">
        <f t="shared" si="53"/>
        <v>12</v>
      </c>
      <c r="O101" s="1">
        <f t="shared" si="54"/>
        <v>67</v>
      </c>
      <c r="P101" s="19">
        <f t="shared" si="55"/>
        <v>0.84810126582278478</v>
      </c>
      <c r="Q101" s="1"/>
    </row>
    <row r="102" spans="1:17" ht="11.25" customHeight="1">
      <c r="A102" s="14"/>
      <c r="B102" s="14" t="s">
        <v>42</v>
      </c>
      <c r="C102" s="14"/>
      <c r="D102" s="17"/>
      <c r="E102" s="1"/>
      <c r="F102" s="1"/>
      <c r="G102" s="1"/>
      <c r="H102" s="1"/>
      <c r="I102" s="1"/>
      <c r="J102" s="1"/>
      <c r="K102" s="1"/>
      <c r="L102" s="1"/>
      <c r="M102" s="18"/>
      <c r="N102" s="17"/>
      <c r="O102" s="1"/>
      <c r="P102" s="19"/>
      <c r="Q102" s="1"/>
    </row>
    <row r="103" spans="1:17" ht="11.25" customHeight="1">
      <c r="A103" s="14"/>
      <c r="B103" s="14" t="s">
        <v>43</v>
      </c>
      <c r="C103" s="14"/>
      <c r="D103" s="17"/>
      <c r="E103" s="1"/>
      <c r="F103" s="1"/>
      <c r="G103" s="1"/>
      <c r="H103" s="1"/>
      <c r="I103" s="1"/>
      <c r="J103" s="1"/>
      <c r="K103" s="1"/>
      <c r="L103" s="1"/>
      <c r="M103" s="18"/>
      <c r="N103" s="17"/>
      <c r="O103" s="1"/>
      <c r="P103" s="19"/>
      <c r="Q103" s="1"/>
    </row>
    <row r="104" spans="1:17" ht="11.25" customHeight="1">
      <c r="A104" s="14"/>
      <c r="B104" s="14" t="s">
        <v>44</v>
      </c>
      <c r="C104" s="14"/>
      <c r="D104" s="17"/>
      <c r="E104" s="1"/>
      <c r="F104" s="1"/>
      <c r="G104" s="1"/>
      <c r="H104" s="1"/>
      <c r="I104" s="1"/>
      <c r="J104" s="1"/>
      <c r="K104" s="1"/>
      <c r="L104" s="1"/>
      <c r="M104" s="18"/>
      <c r="N104" s="17"/>
      <c r="O104" s="1"/>
      <c r="P104" s="19"/>
      <c r="Q104" s="1"/>
    </row>
    <row r="105" spans="1:17" ht="11.25" customHeight="1">
      <c r="A105" s="168"/>
      <c r="B105" s="169" t="s">
        <v>45</v>
      </c>
      <c r="C105" s="169">
        <f t="shared" ref="C105:M105" si="56">SUM(C95:C104)</f>
        <v>1238</v>
      </c>
      <c r="D105" s="170">
        <f t="shared" si="56"/>
        <v>727</v>
      </c>
      <c r="E105" s="171">
        <f t="shared" si="56"/>
        <v>417</v>
      </c>
      <c r="F105" s="171">
        <f t="shared" si="56"/>
        <v>355</v>
      </c>
      <c r="G105" s="171">
        <f t="shared" si="56"/>
        <v>252</v>
      </c>
      <c r="H105" s="171">
        <f t="shared" si="56"/>
        <v>227</v>
      </c>
      <c r="I105" s="171">
        <f t="shared" si="56"/>
        <v>248</v>
      </c>
      <c r="J105" s="171">
        <f t="shared" si="56"/>
        <v>248</v>
      </c>
      <c r="K105" s="171">
        <f t="shared" si="56"/>
        <v>269</v>
      </c>
      <c r="L105" s="171">
        <f t="shared" si="56"/>
        <v>379</v>
      </c>
      <c r="M105" s="172">
        <f t="shared" si="56"/>
        <v>436</v>
      </c>
      <c r="N105" s="170">
        <f t="shared" ref="N105:N106" si="57">MIN(D105:M105)</f>
        <v>227</v>
      </c>
      <c r="O105" s="171">
        <f t="shared" ref="O105:O106" si="58">C105-N105</f>
        <v>1011</v>
      </c>
      <c r="P105" s="173">
        <f t="shared" ref="P105:P106" si="59">O105/C105</f>
        <v>0.81663974151857832</v>
      </c>
      <c r="Q105" s="1"/>
    </row>
    <row r="106" spans="1:17" ht="11.25" customHeight="1">
      <c r="A106" s="154" t="s">
        <v>130</v>
      </c>
      <c r="B106" s="14" t="s">
        <v>29</v>
      </c>
      <c r="C106" s="14">
        <f>SUM('By Lot'!C2629,'By Lot'!C2646,'By Lot'!C2663,'By Lot'!C2680,'By Lot'!C2697,'By Lot'!C2714,'By Lot'!C2731,'By Lot'!C2748,'By Lot'!C2765,'By Lot'!C2782,'By Lot'!C2799,'By Lot'!C2816,'By Lot'!C2833,'By Lot'!C2850)</f>
        <v>238</v>
      </c>
      <c r="D106" s="17">
        <f>SUM('By Lot'!D2629,'By Lot'!D2646,'By Lot'!D2663,'By Lot'!D2680,'By Lot'!D2697,'By Lot'!D2714,'By Lot'!D2731,'By Lot'!D2748,'By Lot'!D2765,'By Lot'!D2782,'By Lot'!D2799,'By Lot'!D2816,'By Lot'!D2833,'By Lot'!D2850)</f>
        <v>91</v>
      </c>
      <c r="E106" s="167">
        <f>SUM('By Lot'!E2629,'By Lot'!E2646,'By Lot'!E2663,'By Lot'!E2680,'By Lot'!E2697,'By Lot'!E2714,'By Lot'!E2731,'By Lot'!E2748,'By Lot'!E2765,'By Lot'!E2782,'By Lot'!E2799,'By Lot'!E2816,'By Lot'!E2833,'By Lot'!E2850)</f>
        <v>38</v>
      </c>
      <c r="F106" s="167">
        <f>SUM('By Lot'!F2629,'By Lot'!F2646,'By Lot'!F2663,'By Lot'!F2680,'By Lot'!F2697,'By Lot'!F2714,'By Lot'!F2731,'By Lot'!F2748,'By Lot'!F2765,'By Lot'!F2782,'By Lot'!F2799,'By Lot'!F2816,'By Lot'!F2833,'By Lot'!F2850)</f>
        <v>0</v>
      </c>
      <c r="G106" s="167">
        <f>SUM('By Lot'!G2629,'By Lot'!G2646,'By Lot'!G2663,'By Lot'!G2680,'By Lot'!G2697,'By Lot'!G2714,'By Lot'!G2731,'By Lot'!G2748,'By Lot'!G2765,'By Lot'!G2782,'By Lot'!G2799,'By Lot'!G2816,'By Lot'!G2833,'By Lot'!G2850)</f>
        <v>0</v>
      </c>
      <c r="H106" s="167">
        <f>SUM('By Lot'!H2629,'By Lot'!H2646,'By Lot'!H2663,'By Lot'!H2680,'By Lot'!H2697,'By Lot'!H2714,'By Lot'!H2731,'By Lot'!H2748,'By Lot'!H2765,'By Lot'!H2782,'By Lot'!H2799,'By Lot'!H2816,'By Lot'!H2833,'By Lot'!H2850)</f>
        <v>0</v>
      </c>
      <c r="I106" s="167">
        <f>SUM('By Lot'!I2629,'By Lot'!I2646,'By Lot'!I2663,'By Lot'!I2680,'By Lot'!I2697,'By Lot'!I2714,'By Lot'!I2731,'By Lot'!I2748,'By Lot'!I2765,'By Lot'!I2782,'By Lot'!I2799,'By Lot'!I2816,'By Lot'!I2833,'By Lot'!I2850)</f>
        <v>0</v>
      </c>
      <c r="J106" s="167">
        <f>SUM('By Lot'!J2629,'By Lot'!J2646,'By Lot'!J2663,'By Lot'!J2680,'By Lot'!J2697,'By Lot'!J2714,'By Lot'!J2731,'By Lot'!J2748,'By Lot'!J2765,'By Lot'!J2782,'By Lot'!J2799,'By Lot'!J2816,'By Lot'!J2833,'By Lot'!J2850)</f>
        <v>23</v>
      </c>
      <c r="K106" s="167">
        <f>SUM('By Lot'!K2629,'By Lot'!K2646,'By Lot'!K2663,'By Lot'!K2680,'By Lot'!K2697,'By Lot'!K2714,'By Lot'!K2731,'By Lot'!K2748,'By Lot'!K2765,'By Lot'!K2782,'By Lot'!K2799,'By Lot'!K2816,'By Lot'!K2833,'By Lot'!K2850)</f>
        <v>33</v>
      </c>
      <c r="L106" s="167">
        <f>SUM('By Lot'!L2629,'By Lot'!L2646,'By Lot'!L2663,'By Lot'!L2680,'By Lot'!L2697,'By Lot'!L2714,'By Lot'!L2731,'By Lot'!L2748,'By Lot'!L2765,'By Lot'!L2782,'By Lot'!L2799,'By Lot'!L2816,'By Lot'!L2833,'By Lot'!L2850)</f>
        <v>36</v>
      </c>
      <c r="M106" s="18">
        <f>SUM('By Lot'!M2629,'By Lot'!M2646,'By Lot'!M2663,'By Lot'!M2680,'By Lot'!M2697,'By Lot'!M2714,'By Lot'!M2731,'By Lot'!M2748,'By Lot'!M2765,'By Lot'!M2782,'By Lot'!M2799,'By Lot'!M2816,'By Lot'!M2833,'By Lot'!M2850)</f>
        <v>38</v>
      </c>
      <c r="N106" s="17">
        <f t="shared" si="57"/>
        <v>0</v>
      </c>
      <c r="O106" s="167">
        <f t="shared" si="58"/>
        <v>238</v>
      </c>
      <c r="P106" s="19">
        <f t="shared" si="59"/>
        <v>1</v>
      </c>
      <c r="Q106" s="1"/>
    </row>
    <row r="107" spans="1:17" ht="11.25" customHeight="1">
      <c r="A107" s="30" t="s">
        <v>131</v>
      </c>
      <c r="B107" s="14" t="s">
        <v>31</v>
      </c>
      <c r="C107" s="14"/>
      <c r="D107" s="17"/>
      <c r="E107" s="1"/>
      <c r="F107" s="1"/>
      <c r="G107" s="1"/>
      <c r="H107" s="1"/>
      <c r="I107" s="1"/>
      <c r="J107" s="1"/>
      <c r="K107" s="1"/>
      <c r="L107" s="1"/>
      <c r="M107" s="18"/>
      <c r="N107" s="17"/>
      <c r="O107" s="1"/>
      <c r="P107" s="19"/>
      <c r="Q107" s="1"/>
    </row>
    <row r="108" spans="1:17" ht="11.25" customHeight="1">
      <c r="A108" s="14"/>
      <c r="B108" s="14" t="s">
        <v>34</v>
      </c>
      <c r="C108" s="14"/>
      <c r="D108" s="17"/>
      <c r="E108" s="1"/>
      <c r="F108" s="1"/>
      <c r="G108" s="1"/>
      <c r="H108" s="1"/>
      <c r="I108" s="1"/>
      <c r="J108" s="1"/>
      <c r="K108" s="1"/>
      <c r="L108" s="1"/>
      <c r="M108" s="18"/>
      <c r="N108" s="17"/>
      <c r="O108" s="1"/>
      <c r="P108" s="19"/>
      <c r="Q108" s="1"/>
    </row>
    <row r="109" spans="1:17" ht="11.25" customHeight="1">
      <c r="A109" s="14"/>
      <c r="B109" s="14" t="s">
        <v>37</v>
      </c>
      <c r="C109" s="14">
        <f>SUM('By Lot'!C2632:C2633,'By Lot'!C2649:C2650,'By Lot'!C2666:C2667,'By Lot'!C2683:C2684,'By Lot'!C2700:C2701,'By Lot'!C2717:C2718,'By Lot'!C2734:C2735,'By Lot'!C2751:C2752,'By Lot'!C2768:C2769,'By Lot'!C2785:C2786,'By Lot'!C2802:C2803,'By Lot'!C2819:C2820,'By Lot'!C2836:C2837,'By Lot'!C2853:C2854)</f>
        <v>273</v>
      </c>
      <c r="D109" s="17">
        <f>SUM('By Lot'!D2632:D2633,'By Lot'!D2649:D2650,'By Lot'!D2666:D2667,'By Lot'!D2683:D2684,'By Lot'!D2700:D2701,'By Lot'!D2717:D2718,'By Lot'!D2734:D2735,'By Lot'!D2751:D2752,'By Lot'!D2768:D2769,'By Lot'!D2785:D2786,'By Lot'!D2802:D2803,'By Lot'!D2819:D2820,'By Lot'!D2836:D2837,'By Lot'!D2853:D2854)</f>
        <v>218</v>
      </c>
      <c r="E109" s="1">
        <f>SUM('By Lot'!E2632:E2633,'By Lot'!E2649:E2650,'By Lot'!E2666:E2667,'By Lot'!E2683:E2684,'By Lot'!E2700:E2701,'By Lot'!E2717:E2718,'By Lot'!E2734:E2735,'By Lot'!E2751:E2752,'By Lot'!E2768:E2769,'By Lot'!E2785:E2786,'By Lot'!E2802:E2803,'By Lot'!E2819:E2820,'By Lot'!E2836:E2837,'By Lot'!E2853:E2854)</f>
        <v>79</v>
      </c>
      <c r="F109" s="1">
        <f>SUM('By Lot'!F2632:F2633,'By Lot'!F2649:F2650,'By Lot'!F2666:F2667,'By Lot'!F2683:F2684,'By Lot'!F2700:F2701,'By Lot'!F2717:F2718,'By Lot'!F2734:F2735,'By Lot'!F2751:F2752,'By Lot'!F2768:F2769,'By Lot'!F2785:F2786,'By Lot'!F2802:F2803,'By Lot'!F2819:F2820,'By Lot'!F2836:F2837,'By Lot'!F2853:F2854)</f>
        <v>53</v>
      </c>
      <c r="G109" s="1">
        <f>SUM('By Lot'!G2632:G2633,'By Lot'!G2649:G2650,'By Lot'!G2666:G2667,'By Lot'!G2683:G2684,'By Lot'!G2700:G2701,'By Lot'!G2717:G2718,'By Lot'!G2734:G2735,'By Lot'!G2751:G2752,'By Lot'!G2768:G2769,'By Lot'!G2785:G2786,'By Lot'!G2802:G2803,'By Lot'!G2819:G2820,'By Lot'!G2836:G2837,'By Lot'!G2853:G2854)</f>
        <v>54</v>
      </c>
      <c r="H109" s="1">
        <f>SUM('By Lot'!H2632:H2633,'By Lot'!H2649:H2650,'By Lot'!H2666:H2667,'By Lot'!H2683:H2684,'By Lot'!H2700:H2701,'By Lot'!H2717:H2718,'By Lot'!H2734:H2735,'By Lot'!H2751:H2752,'By Lot'!H2768:H2769,'By Lot'!H2785:H2786,'By Lot'!H2802:H2803,'By Lot'!H2819:H2820,'By Lot'!H2836:H2837,'By Lot'!H2853:H2854)</f>
        <v>54</v>
      </c>
      <c r="I109" s="1">
        <f>SUM('By Lot'!I2632:I2633,'By Lot'!I2649:I2650,'By Lot'!I2666:I2667,'By Lot'!I2683:I2684,'By Lot'!I2700:I2701,'By Lot'!I2717:I2718,'By Lot'!I2734:I2735,'By Lot'!I2751:I2752,'By Lot'!I2768:I2769,'By Lot'!I2785:I2786,'By Lot'!I2802:I2803,'By Lot'!I2819:I2820,'By Lot'!I2836:I2837,'By Lot'!I2853:I2854)</f>
        <v>53</v>
      </c>
      <c r="J109" s="1">
        <f>SUM('By Lot'!J2632:J2633,'By Lot'!J2649:J2650,'By Lot'!J2666:J2667,'By Lot'!J2683:J2684,'By Lot'!J2700:J2701,'By Lot'!J2717:J2718,'By Lot'!J2734:J2735,'By Lot'!J2751:J2752,'By Lot'!J2768:J2769,'By Lot'!J2785:J2786,'By Lot'!J2802:J2803,'By Lot'!J2819:J2820,'By Lot'!J2836:J2837,'By Lot'!J2853:J2854)</f>
        <v>76</v>
      </c>
      <c r="K109" s="1">
        <f>SUM('By Lot'!K2632:K2633,'By Lot'!K2649:K2650,'By Lot'!K2666:K2667,'By Lot'!K2683:K2684,'By Lot'!K2700:K2701,'By Lot'!K2717:K2718,'By Lot'!K2734:K2735,'By Lot'!K2751:K2752,'By Lot'!K2768:K2769,'By Lot'!K2785:K2786,'By Lot'!K2802:K2803,'By Lot'!K2819:K2820,'By Lot'!K2836:K2837,'By Lot'!K2853:K2854)</f>
        <v>83</v>
      </c>
      <c r="L109" s="1">
        <f>SUM('By Lot'!L2632:L2633,'By Lot'!L2649:L2650,'By Lot'!L2666:L2667,'By Lot'!L2683:L2684,'By Lot'!L2700:L2701,'By Lot'!L2717:L2718,'By Lot'!L2734:L2735,'By Lot'!L2751:L2752,'By Lot'!L2768:L2769,'By Lot'!L2785:L2786,'By Lot'!L2802:L2803,'By Lot'!L2819:L2820,'By Lot'!L2836:L2837,'By Lot'!L2853:L2854)</f>
        <v>99</v>
      </c>
      <c r="M109" s="18">
        <f>SUM('By Lot'!M2632:M2633,'By Lot'!M2649:M2650,'By Lot'!M2666:M2667,'By Lot'!M2683:M2684,'By Lot'!M2700:M2701,'By Lot'!M2717:M2718,'By Lot'!M2734:M2735,'By Lot'!M2751:M2752,'By Lot'!M2768:M2769,'By Lot'!M2785:M2786,'By Lot'!M2802:M2803,'By Lot'!M2819:M2820,'By Lot'!M2836:M2837,'By Lot'!M2853:M2854)</f>
        <v>97</v>
      </c>
      <c r="N109" s="17">
        <f t="shared" ref="N109:N113" si="60">MIN(D109:M109)</f>
        <v>53</v>
      </c>
      <c r="O109" s="1">
        <f t="shared" ref="O109:O113" si="61">C109-N109</f>
        <v>220</v>
      </c>
      <c r="P109" s="19">
        <f t="shared" ref="P109:P113" si="62">O109/C109</f>
        <v>0.80586080586080588</v>
      </c>
      <c r="Q109" s="1"/>
    </row>
    <row r="110" spans="1:17" ht="11.25" customHeight="1">
      <c r="A110" s="14"/>
      <c r="B110" s="14" t="s">
        <v>39</v>
      </c>
      <c r="C110" s="14">
        <f>SUM('By Lot'!C2634,'By Lot'!C2651,'By Lot'!C2668,'By Lot'!C2685,'By Lot'!C2702,'By Lot'!C2719,'By Lot'!C2736,'By Lot'!C2753,'By Lot'!C2770,'By Lot'!C2787,'By Lot'!C2804,'By Lot'!C2821,'By Lot'!C2838,'By Lot'!C2855)</f>
        <v>13</v>
      </c>
      <c r="D110" s="17">
        <f>SUM('By Lot'!D2634,'By Lot'!D2651,'By Lot'!D2668,'By Lot'!D2685,'By Lot'!D2702,'By Lot'!D2719,'By Lot'!D2736,'By Lot'!D2753,'By Lot'!D2770,'By Lot'!D2787,'By Lot'!D2804,'By Lot'!D2821,'By Lot'!D2838,'By Lot'!D2855)</f>
        <v>4</v>
      </c>
      <c r="E110" s="1">
        <f>SUM('By Lot'!E2634,'By Lot'!E2651,'By Lot'!E2668,'By Lot'!E2685,'By Lot'!E2702,'By Lot'!E2719,'By Lot'!E2736,'By Lot'!E2753,'By Lot'!E2770,'By Lot'!E2787,'By Lot'!E2804,'By Lot'!E2821,'By Lot'!E2838,'By Lot'!E2855)</f>
        <v>0</v>
      </c>
      <c r="F110" s="1">
        <f>SUM('By Lot'!F2634,'By Lot'!F2651,'By Lot'!F2668,'By Lot'!F2685,'By Lot'!F2702,'By Lot'!F2719,'By Lot'!F2736,'By Lot'!F2753,'By Lot'!F2770,'By Lot'!F2787,'By Lot'!F2804,'By Lot'!F2821,'By Lot'!F2838,'By Lot'!F2855)</f>
        <v>0</v>
      </c>
      <c r="G110" s="1">
        <f>SUM('By Lot'!G2634,'By Lot'!G2651,'By Lot'!G2668,'By Lot'!G2685,'By Lot'!G2702,'By Lot'!G2719,'By Lot'!G2736,'By Lot'!G2753,'By Lot'!G2770,'By Lot'!G2787,'By Lot'!G2804,'By Lot'!G2821,'By Lot'!G2838,'By Lot'!G2855)</f>
        <v>0</v>
      </c>
      <c r="H110" s="1">
        <f>SUM('By Lot'!H2634,'By Lot'!H2651,'By Lot'!H2668,'By Lot'!H2685,'By Lot'!H2702,'By Lot'!H2719,'By Lot'!H2736,'By Lot'!H2753,'By Lot'!H2770,'By Lot'!H2787,'By Lot'!H2804,'By Lot'!H2821,'By Lot'!H2838,'By Lot'!H2855)</f>
        <v>0</v>
      </c>
      <c r="I110" s="1">
        <f>SUM('By Lot'!I2634,'By Lot'!I2651,'By Lot'!I2668,'By Lot'!I2685,'By Lot'!I2702,'By Lot'!I2719,'By Lot'!I2736,'By Lot'!I2753,'By Lot'!I2770,'By Lot'!I2787,'By Lot'!I2804,'By Lot'!I2821,'By Lot'!I2838,'By Lot'!I2855)</f>
        <v>0</v>
      </c>
      <c r="J110" s="1">
        <f>SUM('By Lot'!J2634,'By Lot'!J2651,'By Lot'!J2668,'By Lot'!J2685,'By Lot'!J2702,'By Lot'!J2719,'By Lot'!J2736,'By Lot'!J2753,'By Lot'!J2770,'By Lot'!J2787,'By Lot'!J2804,'By Lot'!J2821,'By Lot'!J2838,'By Lot'!J2855)</f>
        <v>5</v>
      </c>
      <c r="K110" s="1">
        <f>SUM('By Lot'!K2634,'By Lot'!K2651,'By Lot'!K2668,'By Lot'!K2685,'By Lot'!K2702,'By Lot'!K2719,'By Lot'!K2736,'By Lot'!K2753,'By Lot'!K2770,'By Lot'!K2787,'By Lot'!K2804,'By Lot'!K2821,'By Lot'!K2838,'By Lot'!K2855)</f>
        <v>6</v>
      </c>
      <c r="L110" s="1">
        <f>SUM('By Lot'!L2634,'By Lot'!L2651,'By Lot'!L2668,'By Lot'!L2685,'By Lot'!L2702,'By Lot'!L2719,'By Lot'!L2736,'By Lot'!L2753,'By Lot'!L2770,'By Lot'!L2787,'By Lot'!L2804,'By Lot'!L2821,'By Lot'!L2838,'By Lot'!L2855)</f>
        <v>6</v>
      </c>
      <c r="M110" s="18">
        <f>SUM('By Lot'!M2634,'By Lot'!M2651,'By Lot'!M2668,'By Lot'!M2685,'By Lot'!M2702,'By Lot'!M2719,'By Lot'!M2736,'By Lot'!M2753,'By Lot'!M2770,'By Lot'!M2787,'By Lot'!M2804,'By Lot'!M2821,'By Lot'!M2838,'By Lot'!M2855)</f>
        <v>5</v>
      </c>
      <c r="N110" s="17">
        <f t="shared" si="60"/>
        <v>0</v>
      </c>
      <c r="O110" s="1">
        <f t="shared" si="61"/>
        <v>13</v>
      </c>
      <c r="P110" s="19">
        <f t="shared" si="62"/>
        <v>1</v>
      </c>
      <c r="Q110" s="1"/>
    </row>
    <row r="111" spans="1:17" ht="11.25" customHeight="1">
      <c r="A111" s="14"/>
      <c r="B111" s="14" t="s">
        <v>40</v>
      </c>
      <c r="C111" s="14">
        <f>SUM('By Lot'!C2635:C2640,'By Lot'!C2652:C2657,'By Lot'!C2669:C2674,'By Lot'!C2686:C2691,'By Lot'!C2703:C2708,'By Lot'!C2720:C2725,'By Lot'!C2737:C2742,'By Lot'!C2754:C2759,'By Lot'!C2771:C2776,'By Lot'!C2788:C2793,'By Lot'!C2805:C2810,'By Lot'!C2822:C2827,'By Lot'!C2839:C2844,'By Lot'!C2856:C2861)</f>
        <v>12</v>
      </c>
      <c r="D111" s="17">
        <f>SUM('By Lot'!D2635:D2640,'By Lot'!D2652:D2657,'By Lot'!D2669:D2674,'By Lot'!D2686:D2691,'By Lot'!D2703:D2708,'By Lot'!D2720:D2725,'By Lot'!D2737:D2742,'By Lot'!D2754:D2759,'By Lot'!D2771:D2776,'By Lot'!D2788:D2793,'By Lot'!D2805:D2810,'By Lot'!D2822:D2827,'By Lot'!D2839:D2844,'By Lot'!D2856:D2861)</f>
        <v>9</v>
      </c>
      <c r="E111" s="1">
        <f>SUM('By Lot'!E2635:E2640,'By Lot'!E2652:E2657,'By Lot'!E2669:E2674,'By Lot'!E2686:E2691,'By Lot'!E2703:E2708,'By Lot'!E2720:E2725,'By Lot'!E2737:E2742,'By Lot'!E2754:E2759,'By Lot'!E2771:E2776,'By Lot'!E2788:E2793,'By Lot'!E2805:E2810,'By Lot'!E2822:E2827,'By Lot'!E2839:E2844,'By Lot'!E2856:E2861)</f>
        <v>5</v>
      </c>
      <c r="F111" s="1">
        <f>SUM('By Lot'!F2635:F2640,'By Lot'!F2652:F2657,'By Lot'!F2669:F2674,'By Lot'!F2686:F2691,'By Lot'!F2703:F2708,'By Lot'!F2720:F2725,'By Lot'!F2737:F2742,'By Lot'!F2754:F2759,'By Lot'!F2771:F2776,'By Lot'!F2788:F2793,'By Lot'!F2805:F2810,'By Lot'!F2822:F2827,'By Lot'!F2839:F2844,'By Lot'!F2856:F2861)</f>
        <v>3</v>
      </c>
      <c r="G111" s="1">
        <f>SUM('By Lot'!G2635:G2640,'By Lot'!G2652:G2657,'By Lot'!G2669:G2674,'By Lot'!G2686:G2691,'By Lot'!G2703:G2708,'By Lot'!G2720:G2725,'By Lot'!G2737:G2742,'By Lot'!G2754:G2759,'By Lot'!G2771:G2776,'By Lot'!G2788:G2793,'By Lot'!G2805:G2810,'By Lot'!G2822:G2827,'By Lot'!G2839:G2844,'By Lot'!G2856:G2861)</f>
        <v>3</v>
      </c>
      <c r="H111" s="1">
        <f>SUM('By Lot'!H2635:H2640,'By Lot'!H2652:H2657,'By Lot'!H2669:H2674,'By Lot'!H2686:H2691,'By Lot'!H2703:H2708,'By Lot'!H2720:H2725,'By Lot'!H2737:H2742,'By Lot'!H2754:H2759,'By Lot'!H2771:H2776,'By Lot'!H2788:H2793,'By Lot'!H2805:H2810,'By Lot'!H2822:H2827,'By Lot'!H2839:H2844,'By Lot'!H2856:H2861)</f>
        <v>3</v>
      </c>
      <c r="I111" s="1">
        <f>SUM('By Lot'!I2635:I2640,'By Lot'!I2652:I2657,'By Lot'!I2669:I2674,'By Lot'!I2686:I2691,'By Lot'!I2703:I2708,'By Lot'!I2720:I2725,'By Lot'!I2737:I2742,'By Lot'!I2754:I2759,'By Lot'!I2771:I2776,'By Lot'!I2788:I2793,'By Lot'!I2805:I2810,'By Lot'!I2822:I2827,'By Lot'!I2839:I2844,'By Lot'!I2856:I2861)</f>
        <v>6</v>
      </c>
      <c r="J111" s="1">
        <f>SUM('By Lot'!J2635:J2640,'By Lot'!J2652:J2657,'By Lot'!J2669:J2674,'By Lot'!J2686:J2691,'By Lot'!J2703:J2708,'By Lot'!J2720:J2725,'By Lot'!J2737:J2742,'By Lot'!J2754:J2759,'By Lot'!J2771:J2776,'By Lot'!J2788:J2793,'By Lot'!J2805:J2810,'By Lot'!J2822:J2827,'By Lot'!J2839:J2844,'By Lot'!J2856:J2861)</f>
        <v>7</v>
      </c>
      <c r="K111" s="1">
        <f>SUM('By Lot'!K2635:K2640,'By Lot'!K2652:K2657,'By Lot'!K2669:K2674,'By Lot'!K2686:K2691,'By Lot'!K2703:K2708,'By Lot'!K2720:K2725,'By Lot'!K2737:K2742,'By Lot'!K2754:K2759,'By Lot'!K2771:K2776,'By Lot'!K2788:K2793,'By Lot'!K2805:K2810,'By Lot'!K2822:K2827,'By Lot'!K2839:K2844,'By Lot'!K2856:K2861)</f>
        <v>7</v>
      </c>
      <c r="L111" s="1">
        <f>SUM('By Lot'!L2635:L2640,'By Lot'!L2652:L2657,'By Lot'!L2669:L2674,'By Lot'!L2686:L2691,'By Lot'!L2703:L2708,'By Lot'!L2720:L2725,'By Lot'!L2737:L2742,'By Lot'!L2754:L2759,'By Lot'!L2771:L2776,'By Lot'!L2788:L2793,'By Lot'!L2805:L2810,'By Lot'!L2822:L2827,'By Lot'!L2839:L2844,'By Lot'!L2856:L2861)</f>
        <v>7</v>
      </c>
      <c r="M111" s="18">
        <f>SUM('By Lot'!M2635:M2640,'By Lot'!M2652:M2657,'By Lot'!M2669:M2674,'By Lot'!M2686:M2691,'By Lot'!M2703:M2708,'By Lot'!M2720:M2725,'By Lot'!M2737:M2742,'By Lot'!M2754:M2759,'By Lot'!M2771:M2776,'By Lot'!M2788:M2793,'By Lot'!M2805:M2810,'By Lot'!M2822:M2827,'By Lot'!M2839:M2844,'By Lot'!M2856:M2861)</f>
        <v>7</v>
      </c>
      <c r="N111" s="17">
        <f t="shared" si="60"/>
        <v>3</v>
      </c>
      <c r="O111" s="1">
        <f t="shared" si="61"/>
        <v>9</v>
      </c>
      <c r="P111" s="19">
        <f t="shared" si="62"/>
        <v>0.75</v>
      </c>
      <c r="Q111" s="1"/>
    </row>
    <row r="112" spans="1:17" ht="11.25" customHeight="1">
      <c r="A112" s="14"/>
      <c r="B112" s="14" t="s">
        <v>41</v>
      </c>
      <c r="C112" s="14">
        <f>SUM('By Lot'!C2641,'By Lot'!C2658,'By Lot'!C2675,'By Lot'!C2692,'By Lot'!C2709,'By Lot'!C2726,'By Lot'!C2743,'By Lot'!C2760,'By Lot'!C2777,'By Lot'!C2794,'By Lot'!C2811,'By Lot'!C2828,'By Lot'!C2845,'By Lot'!C2862)</f>
        <v>15</v>
      </c>
      <c r="D112" s="17">
        <f>SUM('By Lot'!D2641,'By Lot'!D2658,'By Lot'!D2675,'By Lot'!D2692,'By Lot'!D2709,'By Lot'!D2726,'By Lot'!D2743,'By Lot'!D2760,'By Lot'!D2777,'By Lot'!D2794,'By Lot'!D2811,'By Lot'!D2828,'By Lot'!D2845,'By Lot'!D2862)</f>
        <v>7</v>
      </c>
      <c r="E112" s="1">
        <f>SUM('By Lot'!E2641,'By Lot'!E2658,'By Lot'!E2675,'By Lot'!E2692,'By Lot'!E2709,'By Lot'!E2726,'By Lot'!E2743,'By Lot'!E2760,'By Lot'!E2777,'By Lot'!E2794,'By Lot'!E2811,'By Lot'!E2828,'By Lot'!E2845,'By Lot'!E2862)</f>
        <v>5</v>
      </c>
      <c r="F112" s="1">
        <f>SUM('By Lot'!F2641,'By Lot'!F2658,'By Lot'!F2675,'By Lot'!F2692,'By Lot'!F2709,'By Lot'!F2726,'By Lot'!F2743,'By Lot'!F2760,'By Lot'!F2777,'By Lot'!F2794,'By Lot'!F2811,'By Lot'!F2828,'By Lot'!F2845,'By Lot'!F2862)</f>
        <v>3</v>
      </c>
      <c r="G112" s="1">
        <f>SUM('By Lot'!G2641,'By Lot'!G2658,'By Lot'!G2675,'By Lot'!G2692,'By Lot'!G2709,'By Lot'!G2726,'By Lot'!G2743,'By Lot'!G2760,'By Lot'!G2777,'By Lot'!G2794,'By Lot'!G2811,'By Lot'!G2828,'By Lot'!G2845,'By Lot'!G2862)</f>
        <v>5</v>
      </c>
      <c r="H112" s="1">
        <f>SUM('By Lot'!H2641,'By Lot'!H2658,'By Lot'!H2675,'By Lot'!H2692,'By Lot'!H2709,'By Lot'!H2726,'By Lot'!H2743,'By Lot'!H2760,'By Lot'!H2777,'By Lot'!H2794,'By Lot'!H2811,'By Lot'!H2828,'By Lot'!H2845,'By Lot'!H2862)</f>
        <v>5</v>
      </c>
      <c r="I112" s="1">
        <f>SUM('By Lot'!I2641,'By Lot'!I2658,'By Lot'!I2675,'By Lot'!I2692,'By Lot'!I2709,'By Lot'!I2726,'By Lot'!I2743,'By Lot'!I2760,'By Lot'!I2777,'By Lot'!I2794,'By Lot'!I2811,'By Lot'!I2828,'By Lot'!I2845,'By Lot'!I2862)</f>
        <v>6</v>
      </c>
      <c r="J112" s="1">
        <f>SUM('By Lot'!J2641,'By Lot'!J2658,'By Lot'!J2675,'By Lot'!J2692,'By Lot'!J2709,'By Lot'!J2726,'By Lot'!J2743,'By Lot'!J2760,'By Lot'!J2777,'By Lot'!J2794,'By Lot'!J2811,'By Lot'!J2828,'By Lot'!J2845,'By Lot'!J2862)</f>
        <v>9</v>
      </c>
      <c r="K112" s="1">
        <f>SUM('By Lot'!K2641,'By Lot'!K2658,'By Lot'!K2675,'By Lot'!K2692,'By Lot'!K2709,'By Lot'!K2726,'By Lot'!K2743,'By Lot'!K2760,'By Lot'!K2777,'By Lot'!K2794,'By Lot'!K2811,'By Lot'!K2828,'By Lot'!K2845,'By Lot'!K2862)</f>
        <v>7</v>
      </c>
      <c r="L112" s="1">
        <f>SUM('By Lot'!L2641,'By Lot'!L2658,'By Lot'!L2675,'By Lot'!L2692,'By Lot'!L2709,'By Lot'!L2726,'By Lot'!L2743,'By Lot'!L2760,'By Lot'!L2777,'By Lot'!L2794,'By Lot'!L2811,'By Lot'!L2828,'By Lot'!L2845,'By Lot'!L2862)</f>
        <v>10</v>
      </c>
      <c r="M112" s="18">
        <f>SUM('By Lot'!M2641,'By Lot'!M2658,'By Lot'!M2675,'By Lot'!M2692,'By Lot'!M2709,'By Lot'!M2726,'By Lot'!M2743,'By Lot'!M2760,'By Lot'!M2777,'By Lot'!M2794,'By Lot'!M2811,'By Lot'!M2828,'By Lot'!M2845,'By Lot'!M2862)</f>
        <v>7</v>
      </c>
      <c r="N112" s="17">
        <f t="shared" si="60"/>
        <v>3</v>
      </c>
      <c r="O112" s="1">
        <f t="shared" si="61"/>
        <v>12</v>
      </c>
      <c r="P112" s="19">
        <f t="shared" si="62"/>
        <v>0.8</v>
      </c>
      <c r="Q112" s="1"/>
    </row>
    <row r="113" spans="1:17" ht="11.25" customHeight="1">
      <c r="A113" s="14"/>
      <c r="B113" s="14" t="s">
        <v>42</v>
      </c>
      <c r="C113" s="14">
        <f>SUM('By Lot'!C2642,'By Lot'!C2659,'By Lot'!C2676,'By Lot'!C2693,'By Lot'!C2710,'By Lot'!C2727,'By Lot'!C2744,'By Lot'!C2761,'By Lot'!C2778,'By Lot'!C2795,'By Lot'!C2812,'By Lot'!C2829,'By Lot'!C2846,'By Lot'!C2863)</f>
        <v>2</v>
      </c>
      <c r="D113" s="17">
        <f>SUM('By Lot'!D2642,'By Lot'!D2659,'By Lot'!D2676,'By Lot'!D2693,'By Lot'!D2710,'By Lot'!D2727,'By Lot'!D2744,'By Lot'!D2761,'By Lot'!D2778,'By Lot'!D2795,'By Lot'!D2812,'By Lot'!D2829,'By Lot'!D2846,'By Lot'!D2863)</f>
        <v>1</v>
      </c>
      <c r="E113" s="1">
        <f>SUM('By Lot'!E2642,'By Lot'!E2659,'By Lot'!E2676,'By Lot'!E2693,'By Lot'!E2710,'By Lot'!E2727,'By Lot'!E2744,'By Lot'!E2761,'By Lot'!E2778,'By Lot'!E2795,'By Lot'!E2812,'By Lot'!E2829,'By Lot'!E2846,'By Lot'!E2863)</f>
        <v>0</v>
      </c>
      <c r="F113" s="1">
        <f>SUM('By Lot'!F2642,'By Lot'!F2659,'By Lot'!F2676,'By Lot'!F2693,'By Lot'!F2710,'By Lot'!F2727,'By Lot'!F2744,'By Lot'!F2761,'By Lot'!F2778,'By Lot'!F2795,'By Lot'!F2812,'By Lot'!F2829,'By Lot'!F2846,'By Lot'!F2863)</f>
        <v>0</v>
      </c>
      <c r="G113" s="1">
        <f>SUM('By Lot'!G2642,'By Lot'!G2659,'By Lot'!G2676,'By Lot'!G2693,'By Lot'!G2710,'By Lot'!G2727,'By Lot'!G2744,'By Lot'!G2761,'By Lot'!G2778,'By Lot'!G2795,'By Lot'!G2812,'By Lot'!G2829,'By Lot'!G2846,'By Lot'!G2863)</f>
        <v>0</v>
      </c>
      <c r="H113" s="1">
        <f>SUM('By Lot'!H2642,'By Lot'!H2659,'By Lot'!H2676,'By Lot'!H2693,'By Lot'!H2710,'By Lot'!H2727,'By Lot'!H2744,'By Lot'!H2761,'By Lot'!H2778,'By Lot'!H2795,'By Lot'!H2812,'By Lot'!H2829,'By Lot'!H2846,'By Lot'!H2863)</f>
        <v>0</v>
      </c>
      <c r="I113" s="1">
        <f>SUM('By Lot'!I2642,'By Lot'!I2659,'By Lot'!I2676,'By Lot'!I2693,'By Lot'!I2710,'By Lot'!I2727,'By Lot'!I2744,'By Lot'!I2761,'By Lot'!I2778,'By Lot'!I2795,'By Lot'!I2812,'By Lot'!I2829,'By Lot'!I2846,'By Lot'!I2863)</f>
        <v>0</v>
      </c>
      <c r="J113" s="1">
        <f>SUM('By Lot'!J2642,'By Lot'!J2659,'By Lot'!J2676,'By Lot'!J2693,'By Lot'!J2710,'By Lot'!J2727,'By Lot'!J2744,'By Lot'!J2761,'By Lot'!J2778,'By Lot'!J2795,'By Lot'!J2812,'By Lot'!J2829,'By Lot'!J2846,'By Lot'!J2863)</f>
        <v>1</v>
      </c>
      <c r="K113" s="1">
        <f>SUM('By Lot'!K2642,'By Lot'!K2659,'By Lot'!K2676,'By Lot'!K2693,'By Lot'!K2710,'By Lot'!K2727,'By Lot'!K2744,'By Lot'!K2761,'By Lot'!K2778,'By Lot'!K2795,'By Lot'!K2812,'By Lot'!K2829,'By Lot'!K2846,'By Lot'!K2863)</f>
        <v>1</v>
      </c>
      <c r="L113" s="1">
        <f>SUM('By Lot'!L2642,'By Lot'!L2659,'By Lot'!L2676,'By Lot'!L2693,'By Lot'!L2710,'By Lot'!L2727,'By Lot'!L2744,'By Lot'!L2761,'By Lot'!L2778,'By Lot'!L2795,'By Lot'!L2812,'By Lot'!L2829,'By Lot'!L2846,'By Lot'!L2863)</f>
        <v>1</v>
      </c>
      <c r="M113" s="18">
        <f>SUM('By Lot'!M2642,'By Lot'!M2659,'By Lot'!M2676,'By Lot'!M2693,'By Lot'!M2710,'By Lot'!M2727,'By Lot'!M2744,'By Lot'!M2761,'By Lot'!M2778,'By Lot'!M2795,'By Lot'!M2812,'By Lot'!M2829,'By Lot'!M2846,'By Lot'!M2863)</f>
        <v>1</v>
      </c>
      <c r="N113" s="17">
        <f t="shared" si="60"/>
        <v>0</v>
      </c>
      <c r="O113" s="1">
        <f t="shared" si="61"/>
        <v>2</v>
      </c>
      <c r="P113" s="19">
        <f t="shared" si="62"/>
        <v>1</v>
      </c>
      <c r="Q113" s="1"/>
    </row>
    <row r="114" spans="1:17" ht="11.25" customHeight="1">
      <c r="A114" s="14"/>
      <c r="B114" s="14" t="s">
        <v>43</v>
      </c>
      <c r="C114" s="14"/>
      <c r="D114" s="17"/>
      <c r="E114" s="1"/>
      <c r="F114" s="1"/>
      <c r="G114" s="1"/>
      <c r="H114" s="1"/>
      <c r="I114" s="1"/>
      <c r="J114" s="1"/>
      <c r="K114" s="1"/>
      <c r="L114" s="1"/>
      <c r="M114" s="18"/>
      <c r="N114" s="17"/>
      <c r="O114" s="1"/>
      <c r="P114" s="19"/>
      <c r="Q114" s="1"/>
    </row>
    <row r="115" spans="1:17" ht="11.25" customHeight="1">
      <c r="A115" s="14"/>
      <c r="B115" s="14" t="s">
        <v>44</v>
      </c>
      <c r="C115" s="14"/>
      <c r="D115" s="17"/>
      <c r="E115" s="1"/>
      <c r="F115" s="1"/>
      <c r="G115" s="1"/>
      <c r="H115" s="1"/>
      <c r="I115" s="1"/>
      <c r="J115" s="1"/>
      <c r="K115" s="1"/>
      <c r="L115" s="1"/>
      <c r="M115" s="18"/>
      <c r="N115" s="17"/>
      <c r="O115" s="1"/>
      <c r="P115" s="19"/>
      <c r="Q115" s="1"/>
    </row>
    <row r="116" spans="1:17" ht="11.25" customHeight="1">
      <c r="A116" s="20"/>
      <c r="B116" s="21" t="s">
        <v>45</v>
      </c>
      <c r="C116" s="21">
        <f t="shared" ref="C116:M116" si="63">SUM(C106:C115)</f>
        <v>553</v>
      </c>
      <c r="D116" s="22">
        <f t="shared" si="63"/>
        <v>330</v>
      </c>
      <c r="E116" s="23">
        <f t="shared" si="63"/>
        <v>127</v>
      </c>
      <c r="F116" s="23">
        <f t="shared" si="63"/>
        <v>59</v>
      </c>
      <c r="G116" s="23">
        <f t="shared" si="63"/>
        <v>62</v>
      </c>
      <c r="H116" s="23">
        <f t="shared" si="63"/>
        <v>62</v>
      </c>
      <c r="I116" s="23">
        <f t="shared" si="63"/>
        <v>65</v>
      </c>
      <c r="J116" s="23">
        <f t="shared" si="63"/>
        <v>121</v>
      </c>
      <c r="K116" s="23">
        <f t="shared" si="63"/>
        <v>137</v>
      </c>
      <c r="L116" s="23">
        <f t="shared" si="63"/>
        <v>159</v>
      </c>
      <c r="M116" s="24">
        <f t="shared" si="63"/>
        <v>155</v>
      </c>
      <c r="N116" s="22">
        <f>MIN(D116:M116)</f>
        <v>59</v>
      </c>
      <c r="O116" s="23">
        <f>C116-N116</f>
        <v>494</v>
      </c>
      <c r="P116" s="25">
        <f>O116/C116</f>
        <v>0.89330922242314648</v>
      </c>
      <c r="Q116" s="1"/>
    </row>
    <row r="117" spans="1:17" ht="11.25" customHeight="1">
      <c r="A117" s="15" t="s">
        <v>137</v>
      </c>
      <c r="B117" s="14" t="s">
        <v>29</v>
      </c>
      <c r="C117" s="14"/>
      <c r="D117" s="17"/>
      <c r="E117" s="1"/>
      <c r="F117" s="1"/>
      <c r="G117" s="1"/>
      <c r="H117" s="1"/>
      <c r="I117" s="1"/>
      <c r="J117" s="1"/>
      <c r="K117" s="1"/>
      <c r="L117" s="1"/>
      <c r="M117" s="18"/>
      <c r="N117" s="17"/>
      <c r="O117" s="1"/>
      <c r="P117" s="19"/>
      <c r="Q117" s="1"/>
    </row>
    <row r="118" spans="1:17" ht="11.25" customHeight="1">
      <c r="A118" s="30" t="s">
        <v>138</v>
      </c>
      <c r="B118" s="14" t="s">
        <v>31</v>
      </c>
      <c r="C118" s="14">
        <f>SUM('By Lot'!C2868,'By Lot'!C2885,'By Lot'!C2902,'By Lot'!C2919,'By Lot'!C2936,'By Lot'!C2953,'By Lot'!C2970,'By Lot'!C2987,'By Lot'!C3004,'By Lot'!C3021,'By Lot'!C3038)</f>
        <v>1017</v>
      </c>
      <c r="D118" s="17">
        <f>SUM('By Lot'!D2868,'By Lot'!D2885,'By Lot'!D2902,'By Lot'!D2919,'By Lot'!D2936,'By Lot'!D2953,'By Lot'!D2970,'By Lot'!D2987,'By Lot'!D3004,'By Lot'!D3021,'By Lot'!D3038)</f>
        <v>672</v>
      </c>
      <c r="E118" s="1">
        <f>SUM('By Lot'!E2868,'By Lot'!E2885,'By Lot'!E2902,'By Lot'!E2919,'By Lot'!E2936,'By Lot'!E2953,'By Lot'!E2970,'By Lot'!E2987,'By Lot'!E3004,'By Lot'!E3021,'By Lot'!E3038)</f>
        <v>239</v>
      </c>
      <c r="F118" s="1">
        <f>SUM('By Lot'!F2868,'By Lot'!F2885,'By Lot'!F2902,'By Lot'!F2919,'By Lot'!F2936,'By Lot'!F2953,'By Lot'!F2970,'By Lot'!F2987,'By Lot'!F3004,'By Lot'!F3021,'By Lot'!F3038)</f>
        <v>156</v>
      </c>
      <c r="G118" s="1">
        <f>SUM('By Lot'!G2868,'By Lot'!G2885,'By Lot'!G2902,'By Lot'!G2919,'By Lot'!G2936,'By Lot'!G2953,'By Lot'!G2970,'By Lot'!G2987,'By Lot'!G3004,'By Lot'!G3021,'By Lot'!G3038)</f>
        <v>151</v>
      </c>
      <c r="H118" s="1">
        <f>SUM('By Lot'!H2868,'By Lot'!H2885,'By Lot'!H2902,'By Lot'!H2919,'By Lot'!H2936,'By Lot'!H2953,'By Lot'!H2970,'By Lot'!H2987,'By Lot'!H3004,'By Lot'!H3021,'By Lot'!H3038)</f>
        <v>150</v>
      </c>
      <c r="I118" s="1">
        <f>SUM('By Lot'!I2868,'By Lot'!I2885,'By Lot'!I2902,'By Lot'!I2919,'By Lot'!I2936,'By Lot'!I2953,'By Lot'!I2970,'By Lot'!I2987,'By Lot'!I3004,'By Lot'!I3021,'By Lot'!I3038)</f>
        <v>150</v>
      </c>
      <c r="J118" s="1">
        <f>SUM('By Lot'!J2868,'By Lot'!J2885,'By Lot'!J2902,'By Lot'!J2919,'By Lot'!J2936,'By Lot'!J2953,'By Lot'!J2970,'By Lot'!J2987,'By Lot'!J3004,'By Lot'!J3021,'By Lot'!J3038)</f>
        <v>192</v>
      </c>
      <c r="K118" s="1">
        <f>SUM('By Lot'!K2868,'By Lot'!K2885,'By Lot'!K2902,'By Lot'!K2919,'By Lot'!K2936,'By Lot'!K2953,'By Lot'!K2970,'By Lot'!K2987,'By Lot'!K3004,'By Lot'!K3021,'By Lot'!K3038)</f>
        <v>195</v>
      </c>
      <c r="L118" s="1">
        <f>SUM('By Lot'!L2868,'By Lot'!L2885,'By Lot'!L2902,'By Lot'!L2919,'By Lot'!L2936,'By Lot'!L2953,'By Lot'!L2970,'By Lot'!L2987,'By Lot'!L3004,'By Lot'!L3021,'By Lot'!L3038)</f>
        <v>208</v>
      </c>
      <c r="M118" s="18">
        <f>SUM('By Lot'!M2868,'By Lot'!M2885,'By Lot'!M2902,'By Lot'!M2919,'By Lot'!M2936,'By Lot'!M2953,'By Lot'!M2970,'By Lot'!M2987,'By Lot'!M3004,'By Lot'!M3021,'By Lot'!M3038)</f>
        <v>226</v>
      </c>
      <c r="N118" s="17">
        <f>MIN(D118:M118)</f>
        <v>150</v>
      </c>
      <c r="O118" s="1">
        <f>C118-N118</f>
        <v>867</v>
      </c>
      <c r="P118" s="19">
        <f>O118/C118</f>
        <v>0.85250737463126847</v>
      </c>
      <c r="Q118" s="1"/>
    </row>
    <row r="119" spans="1:17" ht="11.25" customHeight="1">
      <c r="A119" s="14"/>
      <c r="B119" s="14" t="s">
        <v>34</v>
      </c>
      <c r="C119" s="14"/>
      <c r="D119" s="17"/>
      <c r="E119" s="1"/>
      <c r="F119" s="1"/>
      <c r="G119" s="1"/>
      <c r="H119" s="1"/>
      <c r="I119" s="1"/>
      <c r="J119" s="1"/>
      <c r="K119" s="1"/>
      <c r="L119" s="1"/>
      <c r="M119" s="18"/>
      <c r="N119" s="17"/>
      <c r="O119" s="1"/>
      <c r="P119" s="19"/>
      <c r="Q119" s="1"/>
    </row>
    <row r="120" spans="1:17" ht="11.25" customHeight="1">
      <c r="A120" s="14"/>
      <c r="B120" s="14" t="s">
        <v>37</v>
      </c>
      <c r="C120" s="14"/>
      <c r="D120" s="17"/>
      <c r="E120" s="1"/>
      <c r="F120" s="1"/>
      <c r="G120" s="1"/>
      <c r="H120" s="1"/>
      <c r="I120" s="1"/>
      <c r="J120" s="1"/>
      <c r="K120" s="1"/>
      <c r="L120" s="1"/>
      <c r="M120" s="18"/>
      <c r="N120" s="17"/>
      <c r="O120" s="1"/>
      <c r="P120" s="19"/>
      <c r="Q120" s="1"/>
    </row>
    <row r="121" spans="1:17" ht="11.25" customHeight="1">
      <c r="A121" s="14"/>
      <c r="B121" s="14" t="s">
        <v>39</v>
      </c>
      <c r="C121" s="14"/>
      <c r="D121" s="17"/>
      <c r="E121" s="1"/>
      <c r="F121" s="1"/>
      <c r="G121" s="1"/>
      <c r="H121" s="1"/>
      <c r="I121" s="1"/>
      <c r="J121" s="1"/>
      <c r="K121" s="1"/>
      <c r="L121" s="1"/>
      <c r="M121" s="18"/>
      <c r="N121" s="17"/>
      <c r="O121" s="1"/>
      <c r="P121" s="19"/>
      <c r="Q121" s="1"/>
    </row>
    <row r="122" spans="1:17" ht="11.25" customHeight="1">
      <c r="A122" s="14"/>
      <c r="B122" s="14" t="s">
        <v>40</v>
      </c>
      <c r="C122" s="14">
        <f>SUM('By Lot'!C2873:C2878,'By Lot'!C2890:C2895,'By Lot'!C2907:C2912,'By Lot'!C2924:C2929,'By Lot'!C2941:C2946,'By Lot'!C2958:C2963,'By Lot'!C2975:C2980,'By Lot'!C2992:C2997,'By Lot'!C3009:C3014,'By Lot'!C3026:C3031,'By Lot'!C3043:C3048)</f>
        <v>9</v>
      </c>
      <c r="D122" s="17">
        <f>SUM('By Lot'!D2873:D2878,'By Lot'!D2890:D2895,'By Lot'!D2907:D2912,'By Lot'!D2924:D2929,'By Lot'!D2941:D2946,'By Lot'!D2958:D2963,'By Lot'!D2975:D2980,'By Lot'!D2992:D2997,'By Lot'!D3009:D3014,'By Lot'!D3026:D3031,'By Lot'!D3043:D3048)</f>
        <v>5</v>
      </c>
      <c r="E122" s="1">
        <f>SUM('By Lot'!E2873:E2878,'By Lot'!E2890:E2895,'By Lot'!E2907:E2912,'By Lot'!E2924:E2929,'By Lot'!E2941:E2946,'By Lot'!E2958:E2963,'By Lot'!E2975:E2980,'By Lot'!E2992:E2997,'By Lot'!E3009:E3014,'By Lot'!E3026:E3031,'By Lot'!E3043:E3048)</f>
        <v>2</v>
      </c>
      <c r="F122" s="1">
        <f>SUM('By Lot'!F2873:F2878,'By Lot'!F2890:F2895,'By Lot'!F2907:F2912,'By Lot'!F2924:F2929,'By Lot'!F2941:F2946,'By Lot'!F2958:F2963,'By Lot'!F2975:F2980,'By Lot'!F2992:F2997,'By Lot'!F3009:F3014,'By Lot'!F3026:F3031,'By Lot'!F3043:F3048)</f>
        <v>3</v>
      </c>
      <c r="G122" s="1">
        <f>SUM('By Lot'!G2873:G2878,'By Lot'!G2890:G2895,'By Lot'!G2907:G2912,'By Lot'!G2924:G2929,'By Lot'!G2941:G2946,'By Lot'!G2958:G2963,'By Lot'!G2975:G2980,'By Lot'!G2992:G2997,'By Lot'!G3009:G3014,'By Lot'!G3026:G3031,'By Lot'!G3043:G3048)</f>
        <v>3</v>
      </c>
      <c r="H122" s="1">
        <f>SUM('By Lot'!H2873:H2878,'By Lot'!H2890:H2895,'By Lot'!H2907:H2912,'By Lot'!H2924:H2929,'By Lot'!H2941:H2946,'By Lot'!H2958:H2963,'By Lot'!H2975:H2980,'By Lot'!H2992:H2997,'By Lot'!H3009:H3014,'By Lot'!H3026:H3031,'By Lot'!H3043:H3048)</f>
        <v>2</v>
      </c>
      <c r="I122" s="1">
        <f>SUM('By Lot'!I2873:I2878,'By Lot'!I2890:I2895,'By Lot'!I2907:I2912,'By Lot'!I2924:I2929,'By Lot'!I2941:I2946,'By Lot'!I2958:I2963,'By Lot'!I2975:I2980,'By Lot'!I2992:I2997,'By Lot'!I3009:I3014,'By Lot'!I3026:I3031,'By Lot'!I3043:I3048)</f>
        <v>5</v>
      </c>
      <c r="J122" s="1">
        <f>SUM('By Lot'!J2873:J2878,'By Lot'!J2890:J2895,'By Lot'!J2907:J2912,'By Lot'!J2924:J2929,'By Lot'!J2941:J2946,'By Lot'!J2958:J2963,'By Lot'!J2975:J2980,'By Lot'!J2992:J2997,'By Lot'!J3009:J3014,'By Lot'!J3026:J3031,'By Lot'!J3043:J3048)</f>
        <v>5</v>
      </c>
      <c r="K122" s="1">
        <f>SUM('By Lot'!K2873:K2878,'By Lot'!K2890:K2895,'By Lot'!K2907:K2912,'By Lot'!K2924:K2929,'By Lot'!K2941:K2946,'By Lot'!K2958:K2963,'By Lot'!K2975:K2980,'By Lot'!K2992:K2997,'By Lot'!K3009:K3014,'By Lot'!K3026:K3031,'By Lot'!K3043:K3048)</f>
        <v>5</v>
      </c>
      <c r="L122" s="1">
        <f>SUM('By Lot'!L2873:L2878,'By Lot'!L2890:L2895,'By Lot'!L2907:L2912,'By Lot'!L2924:L2929,'By Lot'!L2941:L2946,'By Lot'!L2958:L2963,'By Lot'!L2975:L2980,'By Lot'!L2992:L2997,'By Lot'!L3009:L3014,'By Lot'!L3026:L3031,'By Lot'!L3043:L3048)</f>
        <v>5</v>
      </c>
      <c r="M122" s="18">
        <f>SUM('By Lot'!M2873:M2878,'By Lot'!M2890:M2895,'By Lot'!M2907:M2912,'By Lot'!M2924:M2929,'By Lot'!M2941:M2946,'By Lot'!M2958:M2963,'By Lot'!M2975:M2980,'By Lot'!M2992:M2997,'By Lot'!M3009:M3014,'By Lot'!M3026:M3031,'By Lot'!M3043:M3048)</f>
        <v>5</v>
      </c>
      <c r="N122" s="17">
        <f t="shared" ref="N122:N123" si="64">MIN(D122:M122)</f>
        <v>2</v>
      </c>
      <c r="O122" s="1">
        <f t="shared" ref="O122:O123" si="65">C122-N122</f>
        <v>7</v>
      </c>
      <c r="P122" s="19">
        <f t="shared" ref="P122:P123" si="66">O122/C122</f>
        <v>0.77777777777777779</v>
      </c>
      <c r="Q122" s="1"/>
    </row>
    <row r="123" spans="1:17" ht="11.25" customHeight="1">
      <c r="A123" s="14"/>
      <c r="B123" s="14" t="s">
        <v>41</v>
      </c>
      <c r="C123" s="14">
        <f>SUM('By Lot'!C2879,'By Lot'!C2896,'By Lot'!C2913,'By Lot'!C2930,'By Lot'!C2947,'By Lot'!C2964,'By Lot'!C2981,'By Lot'!C2998,'By Lot'!C3015,'By Lot'!C3032,'By Lot'!C3049)</f>
        <v>6</v>
      </c>
      <c r="D123" s="17">
        <f>SUM('By Lot'!D2879,'By Lot'!D2896,'By Lot'!D2913,'By Lot'!D2930,'By Lot'!D2947,'By Lot'!D2964,'By Lot'!D2981,'By Lot'!D2998,'By Lot'!D3015,'By Lot'!D3032,'By Lot'!D3049)</f>
        <v>3</v>
      </c>
      <c r="E123" s="1">
        <f>SUM('By Lot'!E2879,'By Lot'!E2896,'By Lot'!E2913,'By Lot'!E2930,'By Lot'!E2947,'By Lot'!E2964,'By Lot'!E2981,'By Lot'!E2998,'By Lot'!E3015,'By Lot'!E3032,'By Lot'!E3049)</f>
        <v>2</v>
      </c>
      <c r="F123" s="1">
        <f>SUM('By Lot'!F2879,'By Lot'!F2896,'By Lot'!F2913,'By Lot'!F2930,'By Lot'!F2947,'By Lot'!F2964,'By Lot'!F2981,'By Lot'!F2998,'By Lot'!F3015,'By Lot'!F3032,'By Lot'!F3049)</f>
        <v>0</v>
      </c>
      <c r="G123" s="1">
        <f>SUM('By Lot'!G2879,'By Lot'!G2896,'By Lot'!G2913,'By Lot'!G2930,'By Lot'!G2947,'By Lot'!G2964,'By Lot'!G2981,'By Lot'!G2998,'By Lot'!G3015,'By Lot'!G3032,'By Lot'!G3049)</f>
        <v>0</v>
      </c>
      <c r="H123" s="1">
        <f>SUM('By Lot'!H2879,'By Lot'!H2896,'By Lot'!H2913,'By Lot'!H2930,'By Lot'!H2947,'By Lot'!H2964,'By Lot'!H2981,'By Lot'!H2998,'By Lot'!H3015,'By Lot'!H3032,'By Lot'!H3049)</f>
        <v>0</v>
      </c>
      <c r="I123" s="1">
        <f>SUM('By Lot'!I2879,'By Lot'!I2896,'By Lot'!I2913,'By Lot'!I2930,'By Lot'!I2947,'By Lot'!I2964,'By Lot'!I2981,'By Lot'!I2998,'By Lot'!I3015,'By Lot'!I3032,'By Lot'!I3049)</f>
        <v>2</v>
      </c>
      <c r="J123" s="1">
        <f>SUM('By Lot'!J2879,'By Lot'!J2896,'By Lot'!J2913,'By Lot'!J2930,'By Lot'!J2947,'By Lot'!J2964,'By Lot'!J2981,'By Lot'!J2998,'By Lot'!J3015,'By Lot'!J3032,'By Lot'!J3049)</f>
        <v>3</v>
      </c>
      <c r="K123" s="1">
        <f>SUM('By Lot'!K2879,'By Lot'!K2896,'By Lot'!K2913,'By Lot'!K2930,'By Lot'!K2947,'By Lot'!K2964,'By Lot'!K2981,'By Lot'!K2998,'By Lot'!K3015,'By Lot'!K3032,'By Lot'!K3049)</f>
        <v>3</v>
      </c>
      <c r="L123" s="1">
        <f>SUM('By Lot'!L2879,'By Lot'!L2896,'By Lot'!L2913,'By Lot'!L2930,'By Lot'!L2947,'By Lot'!L2964,'By Lot'!L2981,'By Lot'!L2998,'By Lot'!L3015,'By Lot'!L3032,'By Lot'!L3049)</f>
        <v>3</v>
      </c>
      <c r="M123" s="18">
        <f>SUM('By Lot'!M2879,'By Lot'!M2896,'By Lot'!M2913,'By Lot'!M2930,'By Lot'!M2947,'By Lot'!M2964,'By Lot'!M2981,'By Lot'!M2998,'By Lot'!M3015,'By Lot'!M3032,'By Lot'!M3049)</f>
        <v>3</v>
      </c>
      <c r="N123" s="17">
        <f t="shared" si="64"/>
        <v>0</v>
      </c>
      <c r="O123" s="1">
        <f t="shared" si="65"/>
        <v>6</v>
      </c>
      <c r="P123" s="19">
        <f t="shared" si="66"/>
        <v>1</v>
      </c>
      <c r="Q123" s="1"/>
    </row>
    <row r="124" spans="1:17" ht="11.25" customHeight="1">
      <c r="A124" s="14"/>
      <c r="B124" s="14" t="s">
        <v>42</v>
      </c>
      <c r="C124" s="14"/>
      <c r="D124" s="17"/>
      <c r="E124" s="1"/>
      <c r="F124" s="1"/>
      <c r="G124" s="1"/>
      <c r="H124" s="1"/>
      <c r="I124" s="1"/>
      <c r="J124" s="1"/>
      <c r="K124" s="1"/>
      <c r="L124" s="1"/>
      <c r="M124" s="18"/>
      <c r="N124" s="17"/>
      <c r="O124" s="1"/>
      <c r="P124" s="19"/>
      <c r="Q124" s="1"/>
    </row>
    <row r="125" spans="1:17" ht="11.25" customHeight="1">
      <c r="A125" s="14"/>
      <c r="B125" s="14" t="s">
        <v>43</v>
      </c>
      <c r="C125" s="14"/>
      <c r="D125" s="17"/>
      <c r="E125" s="1"/>
      <c r="F125" s="1"/>
      <c r="G125" s="1"/>
      <c r="H125" s="1"/>
      <c r="I125" s="1"/>
      <c r="J125" s="1"/>
      <c r="K125" s="1"/>
      <c r="L125" s="1"/>
      <c r="M125" s="18"/>
      <c r="N125" s="17"/>
      <c r="O125" s="1"/>
      <c r="P125" s="19"/>
      <c r="Q125" s="1"/>
    </row>
    <row r="126" spans="1:17" ht="11.25" customHeight="1">
      <c r="A126" s="14"/>
      <c r="B126" s="14" t="s">
        <v>44</v>
      </c>
      <c r="C126" s="14"/>
      <c r="D126" s="17"/>
      <c r="E126" s="1"/>
      <c r="F126" s="1"/>
      <c r="G126" s="1"/>
      <c r="H126" s="1"/>
      <c r="I126" s="1"/>
      <c r="J126" s="1"/>
      <c r="K126" s="1"/>
      <c r="L126" s="1"/>
      <c r="M126" s="18"/>
      <c r="N126" s="17"/>
      <c r="O126" s="1"/>
      <c r="P126" s="19"/>
      <c r="Q126" s="1"/>
    </row>
    <row r="127" spans="1:17" ht="11.25" customHeight="1">
      <c r="A127" s="20"/>
      <c r="B127" s="21" t="s">
        <v>45</v>
      </c>
      <c r="C127" s="21">
        <f t="shared" ref="C127:M127" si="67">SUM(C117:C126)</f>
        <v>1032</v>
      </c>
      <c r="D127" s="22">
        <f t="shared" si="67"/>
        <v>680</v>
      </c>
      <c r="E127" s="23">
        <f t="shared" si="67"/>
        <v>243</v>
      </c>
      <c r="F127" s="23">
        <f t="shared" si="67"/>
        <v>159</v>
      </c>
      <c r="G127" s="23">
        <f t="shared" si="67"/>
        <v>154</v>
      </c>
      <c r="H127" s="23">
        <f t="shared" si="67"/>
        <v>152</v>
      </c>
      <c r="I127" s="23">
        <f t="shared" si="67"/>
        <v>157</v>
      </c>
      <c r="J127" s="23">
        <f t="shared" si="67"/>
        <v>200</v>
      </c>
      <c r="K127" s="23">
        <f t="shared" si="67"/>
        <v>203</v>
      </c>
      <c r="L127" s="23">
        <f t="shared" si="67"/>
        <v>216</v>
      </c>
      <c r="M127" s="24">
        <f t="shared" si="67"/>
        <v>234</v>
      </c>
      <c r="N127" s="22">
        <f t="shared" ref="N127:N129" si="68">MIN(D127:M127)</f>
        <v>152</v>
      </c>
      <c r="O127" s="23">
        <f t="shared" ref="O127:O129" si="69">C127-N127</f>
        <v>880</v>
      </c>
      <c r="P127" s="25">
        <f t="shared" ref="P127:P129" si="70">O127/C127</f>
        <v>0.8527131782945736</v>
      </c>
      <c r="Q127" s="1"/>
    </row>
    <row r="128" spans="1:17" ht="11.25" customHeight="1">
      <c r="A128" s="15" t="s">
        <v>142</v>
      </c>
      <c r="B128" s="14" t="s">
        <v>29</v>
      </c>
      <c r="C128" s="14">
        <f>SUM('By Lot'!C3054,'By Lot'!C3071)</f>
        <v>11</v>
      </c>
      <c r="D128" s="17">
        <f>SUM('By Lot'!D3054,'By Lot'!D3071)</f>
        <v>11</v>
      </c>
      <c r="E128" s="1">
        <f>SUM('By Lot'!E3054,'By Lot'!E3071)</f>
        <v>8</v>
      </c>
      <c r="F128" s="1">
        <f>SUM('By Lot'!F3054,'By Lot'!F3071)</f>
        <v>5</v>
      </c>
      <c r="G128" s="1">
        <f>SUM('By Lot'!G3054,'By Lot'!G3071)</f>
        <v>4</v>
      </c>
      <c r="H128" s="1">
        <f>SUM('By Lot'!H3054,'By Lot'!H3071)</f>
        <v>4</v>
      </c>
      <c r="I128" s="1">
        <f>SUM('By Lot'!I3054,'By Lot'!I3071)</f>
        <v>4</v>
      </c>
      <c r="J128" s="1">
        <f>SUM('By Lot'!J3054,'By Lot'!J3071)</f>
        <v>3</v>
      </c>
      <c r="K128" s="1">
        <f>SUM('By Lot'!K3054,'By Lot'!K3071)</f>
        <v>3</v>
      </c>
      <c r="L128" s="1">
        <f>SUM('By Lot'!L3054,'By Lot'!L3071)</f>
        <v>3</v>
      </c>
      <c r="M128" s="18">
        <f>SUM('By Lot'!M3054,'By Lot'!M3071)</f>
        <v>5</v>
      </c>
      <c r="N128" s="17">
        <f t="shared" si="68"/>
        <v>3</v>
      </c>
      <c r="O128" s="1">
        <f t="shared" si="69"/>
        <v>8</v>
      </c>
      <c r="P128" s="19">
        <f t="shared" si="70"/>
        <v>0.72727272727272729</v>
      </c>
      <c r="Q128" s="1"/>
    </row>
    <row r="129" spans="1:17" ht="11.25" customHeight="1">
      <c r="A129" s="30" t="s">
        <v>146</v>
      </c>
      <c r="B129" s="14" t="s">
        <v>31</v>
      </c>
      <c r="C129" s="14">
        <f>SUM('By Lot'!C3055,'By Lot'!C3072)</f>
        <v>21</v>
      </c>
      <c r="D129" s="17">
        <f>SUM('By Lot'!D3055,'By Lot'!D3072)</f>
        <v>9</v>
      </c>
      <c r="E129" s="1">
        <f>SUM('By Lot'!E3055,'By Lot'!E3072)</f>
        <v>0</v>
      </c>
      <c r="F129" s="1">
        <f>SUM('By Lot'!F3055,'By Lot'!F3072)</f>
        <v>1</v>
      </c>
      <c r="G129" s="1">
        <f>SUM('By Lot'!G3055,'By Lot'!G3072)</f>
        <v>0</v>
      </c>
      <c r="H129" s="1">
        <f>SUM('By Lot'!H3055,'By Lot'!H3072)</f>
        <v>1</v>
      </c>
      <c r="I129" s="1">
        <f>SUM('By Lot'!I3055,'By Lot'!I3072)</f>
        <v>2</v>
      </c>
      <c r="J129" s="1">
        <f>SUM('By Lot'!J3055,'By Lot'!J3072)</f>
        <v>2</v>
      </c>
      <c r="K129" s="1">
        <f>SUM('By Lot'!K3055,'By Lot'!K3072)</f>
        <v>2</v>
      </c>
      <c r="L129" s="1">
        <f>SUM('By Lot'!L3055,'By Lot'!L3072)</f>
        <v>4</v>
      </c>
      <c r="M129" s="18">
        <f>SUM('By Lot'!M3055,'By Lot'!M3072)</f>
        <v>7</v>
      </c>
      <c r="N129" s="17">
        <f t="shared" si="68"/>
        <v>0</v>
      </c>
      <c r="O129" s="1">
        <f t="shared" si="69"/>
        <v>21</v>
      </c>
      <c r="P129" s="19">
        <f t="shared" si="70"/>
        <v>1</v>
      </c>
      <c r="Q129" s="1"/>
    </row>
    <row r="130" spans="1:17" ht="11.25" customHeight="1">
      <c r="A130" s="14"/>
      <c r="B130" s="14" t="s">
        <v>34</v>
      </c>
      <c r="C130" s="14"/>
      <c r="D130" s="17"/>
      <c r="E130" s="1"/>
      <c r="F130" s="1"/>
      <c r="G130" s="1"/>
      <c r="H130" s="1"/>
      <c r="I130" s="1"/>
      <c r="J130" s="1"/>
      <c r="K130" s="1"/>
      <c r="L130" s="1"/>
      <c r="M130" s="18"/>
      <c r="N130" s="17"/>
      <c r="O130" s="1"/>
      <c r="P130" s="19"/>
      <c r="Q130" s="1"/>
    </row>
    <row r="131" spans="1:17" ht="11.25" customHeight="1">
      <c r="A131" s="14"/>
      <c r="B131" s="14" t="s">
        <v>37</v>
      </c>
      <c r="C131" s="14"/>
      <c r="D131" s="17"/>
      <c r="E131" s="1"/>
      <c r="F131" s="1"/>
      <c r="G131" s="1"/>
      <c r="H131" s="1"/>
      <c r="I131" s="1"/>
      <c r="J131" s="1"/>
      <c r="K131" s="1"/>
      <c r="L131" s="1"/>
      <c r="M131" s="18"/>
      <c r="N131" s="17"/>
      <c r="O131" s="1"/>
      <c r="P131" s="19"/>
      <c r="Q131" s="1"/>
    </row>
    <row r="132" spans="1:17" ht="11.25" customHeight="1">
      <c r="A132" s="14"/>
      <c r="B132" s="14" t="s">
        <v>39</v>
      </c>
      <c r="C132" s="14">
        <f>SUM('By Lot'!C3059,'By Lot'!C3076)</f>
        <v>2</v>
      </c>
      <c r="D132" s="17">
        <f>SUM('By Lot'!D3059,'By Lot'!D3076)</f>
        <v>2</v>
      </c>
      <c r="E132" s="1">
        <f>SUM('By Lot'!E3059,'By Lot'!E3076)</f>
        <v>2</v>
      </c>
      <c r="F132" s="1">
        <f>SUM('By Lot'!F3059,'By Lot'!F3076)</f>
        <v>2</v>
      </c>
      <c r="G132" s="1">
        <f>SUM('By Lot'!G3059,'By Lot'!G3076)</f>
        <v>2</v>
      </c>
      <c r="H132" s="1">
        <f>SUM('By Lot'!H3059,'By Lot'!H3076)</f>
        <v>1</v>
      </c>
      <c r="I132" s="1">
        <f>SUM('By Lot'!I3059,'By Lot'!I3076)</f>
        <v>1</v>
      </c>
      <c r="J132" s="1">
        <f>SUM('By Lot'!J3059,'By Lot'!J3076)</f>
        <v>1</v>
      </c>
      <c r="K132" s="1">
        <f>SUM('By Lot'!K3059,'By Lot'!K3076)</f>
        <v>1</v>
      </c>
      <c r="L132" s="1">
        <f>SUM('By Lot'!L3059,'By Lot'!L3076)</f>
        <v>1</v>
      </c>
      <c r="M132" s="18">
        <f>SUM('By Lot'!M3059,'By Lot'!M3076)</f>
        <v>1</v>
      </c>
      <c r="N132" s="17">
        <f t="shared" ref="N132:N134" si="71">MIN(D132:M132)</f>
        <v>1</v>
      </c>
      <c r="O132" s="1">
        <f t="shared" ref="O132:O134" si="72">C132-N132</f>
        <v>1</v>
      </c>
      <c r="P132" s="19">
        <f t="shared" ref="P132:P134" si="73">O132/C132</f>
        <v>0.5</v>
      </c>
      <c r="Q132" s="1"/>
    </row>
    <row r="133" spans="1:17" ht="11.25" customHeight="1">
      <c r="A133" s="14"/>
      <c r="B133" s="14" t="s">
        <v>40</v>
      </c>
      <c r="C133" s="14">
        <f>SUM('By Lot'!C3060:C3065,'By Lot'!C3077:C3082)</f>
        <v>42</v>
      </c>
      <c r="D133" s="17">
        <f>SUM('By Lot'!D3060:D3065,'By Lot'!D3077:D3082)</f>
        <v>42</v>
      </c>
      <c r="E133" s="1">
        <f>SUM('By Lot'!E3060:E3065,'By Lot'!E3077:E3082)</f>
        <v>34</v>
      </c>
      <c r="F133" s="1">
        <f>SUM('By Lot'!F3060:F3065,'By Lot'!F3077:F3082)</f>
        <v>20</v>
      </c>
      <c r="G133" s="1">
        <f>SUM('By Lot'!G3060:G3065,'By Lot'!G3077:G3082)</f>
        <v>17</v>
      </c>
      <c r="H133" s="1">
        <f>SUM('By Lot'!H3060:H3065,'By Lot'!H3077:H3082)</f>
        <v>24</v>
      </c>
      <c r="I133" s="1">
        <f>SUM('By Lot'!I3060:I3065,'By Lot'!I3077:I3082)</f>
        <v>31</v>
      </c>
      <c r="J133" s="1">
        <f>SUM('By Lot'!J3060:J3065,'By Lot'!J3077:J3082)</f>
        <v>32</v>
      </c>
      <c r="K133" s="1">
        <f>SUM('By Lot'!K3060:K3065,'By Lot'!K3077:K3082)</f>
        <v>27</v>
      </c>
      <c r="L133" s="1">
        <f>SUM('By Lot'!L3060:L3065,'By Lot'!L3077:L3082)</f>
        <v>26</v>
      </c>
      <c r="M133" s="18">
        <f>SUM('By Lot'!M3060:M3065,'By Lot'!M3077:M3082)</f>
        <v>25</v>
      </c>
      <c r="N133" s="17">
        <f t="shared" si="71"/>
        <v>17</v>
      </c>
      <c r="O133" s="1">
        <f t="shared" si="72"/>
        <v>25</v>
      </c>
      <c r="P133" s="19">
        <f t="shared" si="73"/>
        <v>0.59523809523809523</v>
      </c>
      <c r="Q133" s="1"/>
    </row>
    <row r="134" spans="1:17" ht="11.25" customHeight="1">
      <c r="A134" s="14"/>
      <c r="B134" s="14" t="s">
        <v>41</v>
      </c>
      <c r="C134" s="14">
        <f>SUM('By Lot'!C3066,'By Lot'!C3083)</f>
        <v>4</v>
      </c>
      <c r="D134" s="17">
        <f>SUM('By Lot'!D3066,'By Lot'!D3083)</f>
        <v>3</v>
      </c>
      <c r="E134" s="1">
        <f>SUM('By Lot'!E3066,'By Lot'!E3083)</f>
        <v>2</v>
      </c>
      <c r="F134" s="1">
        <f>SUM('By Lot'!F3066,'By Lot'!F3083)</f>
        <v>3</v>
      </c>
      <c r="G134" s="1">
        <f>SUM('By Lot'!G3066,'By Lot'!G3083)</f>
        <v>3</v>
      </c>
      <c r="H134" s="1">
        <f>SUM('By Lot'!H3066,'By Lot'!H3083)</f>
        <v>3</v>
      </c>
      <c r="I134" s="1">
        <f>SUM('By Lot'!I3066,'By Lot'!I3083)</f>
        <v>3</v>
      </c>
      <c r="J134" s="1">
        <f>SUM('By Lot'!J3066,'By Lot'!J3083)</f>
        <v>3</v>
      </c>
      <c r="K134" s="1">
        <f>SUM('By Lot'!K3066,'By Lot'!K3083)</f>
        <v>3</v>
      </c>
      <c r="L134" s="1">
        <f>SUM('By Lot'!L3066,'By Lot'!L3083)</f>
        <v>1</v>
      </c>
      <c r="M134" s="18">
        <f>SUM('By Lot'!M3066,'By Lot'!M3083)</f>
        <v>3</v>
      </c>
      <c r="N134" s="17">
        <f t="shared" si="71"/>
        <v>1</v>
      </c>
      <c r="O134" s="1">
        <f t="shared" si="72"/>
        <v>3</v>
      </c>
      <c r="P134" s="19">
        <f t="shared" si="73"/>
        <v>0.75</v>
      </c>
      <c r="Q134" s="1"/>
    </row>
    <row r="135" spans="1:17" ht="11.25" customHeight="1">
      <c r="A135" s="14"/>
      <c r="B135" s="14" t="s">
        <v>42</v>
      </c>
      <c r="C135" s="14"/>
      <c r="D135" s="17"/>
      <c r="E135" s="1"/>
      <c r="F135" s="1"/>
      <c r="G135" s="1"/>
      <c r="H135" s="1"/>
      <c r="I135" s="1"/>
      <c r="J135" s="1"/>
      <c r="K135" s="1"/>
      <c r="L135" s="1"/>
      <c r="M135" s="18"/>
      <c r="N135" s="17"/>
      <c r="O135" s="1"/>
      <c r="P135" s="19"/>
      <c r="Q135" s="1"/>
    </row>
    <row r="136" spans="1:17" ht="11.25" customHeight="1">
      <c r="A136" s="14"/>
      <c r="B136" s="14" t="s">
        <v>43</v>
      </c>
      <c r="C136" s="14"/>
      <c r="D136" s="17"/>
      <c r="E136" s="1"/>
      <c r="F136" s="1"/>
      <c r="G136" s="1"/>
      <c r="H136" s="1"/>
      <c r="I136" s="1"/>
      <c r="J136" s="1"/>
      <c r="K136" s="1"/>
      <c r="L136" s="1"/>
      <c r="M136" s="18"/>
      <c r="N136" s="17"/>
      <c r="O136" s="1"/>
      <c r="P136" s="19"/>
      <c r="Q136" s="1"/>
    </row>
    <row r="137" spans="1:17" ht="11.25" customHeight="1">
      <c r="A137" s="14"/>
      <c r="B137" s="14" t="s">
        <v>44</v>
      </c>
      <c r="C137" s="14"/>
      <c r="D137" s="17"/>
      <c r="E137" s="1"/>
      <c r="F137" s="1"/>
      <c r="G137" s="1"/>
      <c r="H137" s="1"/>
      <c r="I137" s="1"/>
      <c r="J137" s="1"/>
      <c r="K137" s="1"/>
      <c r="L137" s="1"/>
      <c r="M137" s="18"/>
      <c r="N137" s="17"/>
      <c r="O137" s="1"/>
      <c r="P137" s="19"/>
      <c r="Q137" s="1"/>
    </row>
    <row r="138" spans="1:17" ht="11.25" customHeight="1">
      <c r="A138" s="20"/>
      <c r="B138" s="21" t="s">
        <v>45</v>
      </c>
      <c r="C138" s="21">
        <f t="shared" ref="C138:M138" si="74">SUM(C128:C137)</f>
        <v>80</v>
      </c>
      <c r="D138" s="22">
        <f t="shared" si="74"/>
        <v>67</v>
      </c>
      <c r="E138" s="23">
        <f t="shared" si="74"/>
        <v>46</v>
      </c>
      <c r="F138" s="23">
        <f t="shared" si="74"/>
        <v>31</v>
      </c>
      <c r="G138" s="23">
        <f t="shared" si="74"/>
        <v>26</v>
      </c>
      <c r="H138" s="23">
        <f t="shared" si="74"/>
        <v>33</v>
      </c>
      <c r="I138" s="23">
        <f t="shared" si="74"/>
        <v>41</v>
      </c>
      <c r="J138" s="23">
        <f t="shared" si="74"/>
        <v>41</v>
      </c>
      <c r="K138" s="23">
        <f t="shared" si="74"/>
        <v>36</v>
      </c>
      <c r="L138" s="23">
        <f t="shared" si="74"/>
        <v>35</v>
      </c>
      <c r="M138" s="24">
        <f t="shared" si="74"/>
        <v>41</v>
      </c>
      <c r="N138" s="22">
        <f>MIN(D138:M138)</f>
        <v>26</v>
      </c>
      <c r="O138" s="23">
        <f>C138-N138</f>
        <v>54</v>
      </c>
      <c r="P138" s="25">
        <f>O138/C138</f>
        <v>0.67500000000000004</v>
      </c>
      <c r="Q138" s="1"/>
    </row>
    <row r="139" spans="1:17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showGridLines="0" zoomScaleNormal="100" workbookViewId="0">
      <pane ySplit="6" topLeftCell="A7" activePane="bottomLeft" state="frozen"/>
      <selection pane="bottomLeft" activeCell="H29" sqref="H29"/>
    </sheetView>
  </sheetViews>
  <sheetFormatPr defaultColWidth="14.44140625" defaultRowHeight="15" customHeight="1"/>
  <cols>
    <col min="1" max="2" width="12.44140625" customWidth="1"/>
    <col min="3" max="12" width="6.6640625" customWidth="1"/>
    <col min="13" max="13" width="9.6640625" customWidth="1"/>
    <col min="14" max="16" width="8" customWidth="1"/>
  </cols>
  <sheetData>
    <row r="1" spans="1:16" ht="14.25" customHeight="1">
      <c r="A1" s="199" t="s">
        <v>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1"/>
      <c r="N1" s="1"/>
      <c r="O1" s="1"/>
      <c r="P1" s="1"/>
    </row>
    <row r="2" spans="1:16" ht="14.25" customHeight="1">
      <c r="A2" s="199" t="s">
        <v>150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1"/>
      <c r="N2" s="1"/>
      <c r="O2" s="1"/>
      <c r="P2" s="1"/>
    </row>
    <row r="3" spans="1:16" ht="11.25" customHeight="1">
      <c r="A3" s="202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1"/>
      <c r="N3" s="1"/>
      <c r="O3" s="1"/>
      <c r="P3" s="1"/>
    </row>
    <row r="4" spans="1:16" ht="11.25" customHeight="1">
      <c r="A4" s="2" t="s">
        <v>56</v>
      </c>
      <c r="B4" s="2" t="s">
        <v>6</v>
      </c>
      <c r="C4" s="196" t="s">
        <v>150</v>
      </c>
      <c r="D4" s="197"/>
      <c r="E4" s="197"/>
      <c r="F4" s="197"/>
      <c r="G4" s="197"/>
      <c r="H4" s="197"/>
      <c r="I4" s="197"/>
      <c r="J4" s="197"/>
      <c r="K4" s="197"/>
      <c r="L4" s="198"/>
      <c r="M4" s="1"/>
      <c r="N4" s="1"/>
      <c r="O4" s="1"/>
      <c r="P4" s="1"/>
    </row>
    <row r="5" spans="1:16" ht="11.25" customHeight="1">
      <c r="A5" s="3"/>
      <c r="B5" s="3" t="s">
        <v>9</v>
      </c>
      <c r="C5" s="7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9" t="s">
        <v>20</v>
      </c>
      <c r="M5" s="1"/>
      <c r="N5" s="32"/>
      <c r="O5" s="32"/>
      <c r="P5" s="32"/>
    </row>
    <row r="6" spans="1:16" ht="11.25" customHeight="1">
      <c r="A6" s="10"/>
      <c r="B6" s="10"/>
      <c r="C6" s="11" t="s">
        <v>24</v>
      </c>
      <c r="D6" s="12" t="s">
        <v>24</v>
      </c>
      <c r="E6" s="12" t="s">
        <v>24</v>
      </c>
      <c r="F6" s="12" t="s">
        <v>24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3" t="s">
        <v>25</v>
      </c>
      <c r="M6" s="1"/>
      <c r="N6" s="32"/>
      <c r="O6" s="32"/>
      <c r="P6" s="32"/>
    </row>
    <row r="7" spans="1:16" ht="11.25" customHeight="1">
      <c r="A7" s="73" t="s">
        <v>151</v>
      </c>
      <c r="B7" s="73" t="s">
        <v>37</v>
      </c>
      <c r="C7" s="74">
        <v>20</v>
      </c>
      <c r="D7" s="75">
        <v>20</v>
      </c>
      <c r="E7" s="75">
        <v>20</v>
      </c>
      <c r="F7" s="75">
        <v>20</v>
      </c>
      <c r="G7" s="75">
        <v>20</v>
      </c>
      <c r="H7" s="75">
        <v>20</v>
      </c>
      <c r="I7" s="75">
        <v>20</v>
      </c>
      <c r="J7" s="75">
        <v>20</v>
      </c>
      <c r="K7" s="75">
        <v>20</v>
      </c>
      <c r="L7" s="76">
        <v>20</v>
      </c>
      <c r="M7" s="1"/>
      <c r="N7" s="1"/>
      <c r="O7" s="1"/>
      <c r="P7" s="1"/>
    </row>
    <row r="8" spans="1:16" ht="11.25" customHeight="1">
      <c r="A8" s="73" t="s">
        <v>152</v>
      </c>
      <c r="B8" s="73" t="s">
        <v>37</v>
      </c>
      <c r="C8" s="74">
        <v>2</v>
      </c>
      <c r="D8" s="75">
        <v>2</v>
      </c>
      <c r="E8" s="75">
        <v>2</v>
      </c>
      <c r="F8" s="75">
        <v>2</v>
      </c>
      <c r="G8" s="75">
        <v>2</v>
      </c>
      <c r="H8" s="75">
        <v>0</v>
      </c>
      <c r="I8" s="75">
        <v>0</v>
      </c>
      <c r="J8" s="75">
        <v>0</v>
      </c>
      <c r="K8" s="75">
        <v>0</v>
      </c>
      <c r="L8" s="76">
        <v>0</v>
      </c>
      <c r="M8" s="1"/>
      <c r="N8" s="1"/>
      <c r="O8" s="1"/>
      <c r="P8" s="1"/>
    </row>
    <row r="9" spans="1:16" ht="11.25" customHeight="1">
      <c r="A9" s="73" t="s">
        <v>153</v>
      </c>
      <c r="B9" s="73" t="s">
        <v>154</v>
      </c>
      <c r="C9" s="74">
        <v>1</v>
      </c>
      <c r="D9" s="75">
        <v>1</v>
      </c>
      <c r="E9" s="75">
        <v>1</v>
      </c>
      <c r="F9" s="75">
        <v>2</v>
      </c>
      <c r="G9" s="75">
        <v>1</v>
      </c>
      <c r="H9" s="75">
        <v>1</v>
      </c>
      <c r="I9" s="75">
        <v>0</v>
      </c>
      <c r="J9" s="75">
        <v>0</v>
      </c>
      <c r="K9" s="75">
        <v>0</v>
      </c>
      <c r="L9" s="76">
        <v>0</v>
      </c>
      <c r="M9" s="1"/>
      <c r="N9" s="1"/>
      <c r="O9" s="1"/>
      <c r="P9" s="1"/>
    </row>
    <row r="10" spans="1:16" ht="11.25" customHeight="1">
      <c r="A10" s="73" t="s">
        <v>155</v>
      </c>
      <c r="B10" s="73" t="s">
        <v>156</v>
      </c>
      <c r="C10" s="74">
        <v>3</v>
      </c>
      <c r="D10" s="75">
        <v>3</v>
      </c>
      <c r="E10" s="75">
        <v>3</v>
      </c>
      <c r="F10" s="75">
        <v>3</v>
      </c>
      <c r="G10" s="75">
        <v>3</v>
      </c>
      <c r="H10" s="75">
        <v>3</v>
      </c>
      <c r="I10" s="75">
        <v>3</v>
      </c>
      <c r="J10" s="75">
        <v>3</v>
      </c>
      <c r="K10" s="75">
        <v>3</v>
      </c>
      <c r="L10" s="76">
        <v>3</v>
      </c>
      <c r="M10" s="1"/>
      <c r="N10" s="1"/>
      <c r="O10" s="1"/>
      <c r="P10" s="1"/>
    </row>
    <row r="11" spans="1:16" ht="11.25" customHeight="1">
      <c r="A11" s="73" t="s">
        <v>157</v>
      </c>
      <c r="B11" s="73" t="s">
        <v>37</v>
      </c>
      <c r="C11" s="74">
        <v>5</v>
      </c>
      <c r="D11" s="75">
        <v>5</v>
      </c>
      <c r="E11" s="75">
        <v>5</v>
      </c>
      <c r="F11" s="75">
        <v>5</v>
      </c>
      <c r="G11" s="75">
        <v>5</v>
      </c>
      <c r="H11" s="75">
        <v>5</v>
      </c>
      <c r="I11" s="75">
        <v>5</v>
      </c>
      <c r="J11" s="75">
        <v>5</v>
      </c>
      <c r="K11" s="75">
        <v>5</v>
      </c>
      <c r="L11" s="76">
        <v>5</v>
      </c>
      <c r="M11" s="1"/>
      <c r="N11" s="1"/>
      <c r="O11" s="1"/>
      <c r="P11" s="1"/>
    </row>
    <row r="12" spans="1:16" ht="11.25" customHeight="1">
      <c r="A12" s="73" t="s">
        <v>157</v>
      </c>
      <c r="B12" s="77" t="s">
        <v>158</v>
      </c>
      <c r="C12" s="74">
        <v>2</v>
      </c>
      <c r="D12" s="75">
        <v>2</v>
      </c>
      <c r="E12" s="75">
        <v>2</v>
      </c>
      <c r="F12" s="75">
        <v>2</v>
      </c>
      <c r="G12" s="75">
        <v>2</v>
      </c>
      <c r="H12" s="75">
        <v>2</v>
      </c>
      <c r="I12" s="75">
        <v>2</v>
      </c>
      <c r="J12" s="75">
        <v>2</v>
      </c>
      <c r="K12" s="75">
        <v>2</v>
      </c>
      <c r="L12" s="76">
        <v>2</v>
      </c>
      <c r="M12" s="1"/>
      <c r="N12" s="1"/>
      <c r="O12" s="1"/>
      <c r="P12" s="1"/>
    </row>
    <row r="13" spans="1:16" ht="11.25" customHeight="1">
      <c r="A13" s="73" t="s">
        <v>159</v>
      </c>
      <c r="B13" s="78" t="s">
        <v>37</v>
      </c>
      <c r="C13" s="74">
        <v>3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6">
        <v>3</v>
      </c>
      <c r="M13" s="1"/>
      <c r="N13" s="1"/>
      <c r="O13" s="1"/>
      <c r="P13" s="1"/>
    </row>
    <row r="14" spans="1:16" ht="11.25" customHeight="1">
      <c r="A14" s="73" t="s">
        <v>160</v>
      </c>
      <c r="B14" s="78" t="s">
        <v>37</v>
      </c>
      <c r="C14" s="74">
        <v>1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  <c r="I14" s="75">
        <v>1</v>
      </c>
      <c r="J14" s="75">
        <v>1</v>
      </c>
      <c r="K14" s="75">
        <v>1</v>
      </c>
      <c r="L14" s="76">
        <v>1</v>
      </c>
      <c r="M14" s="1"/>
      <c r="N14" s="1"/>
      <c r="O14" s="1"/>
      <c r="P14" s="1"/>
    </row>
    <row r="15" spans="1:16" ht="11.25" customHeight="1">
      <c r="A15" s="73" t="s">
        <v>161</v>
      </c>
      <c r="B15" s="78" t="s">
        <v>37</v>
      </c>
      <c r="C15" s="74">
        <v>1</v>
      </c>
      <c r="D15" s="75">
        <v>1</v>
      </c>
      <c r="E15" s="75">
        <v>1</v>
      </c>
      <c r="F15" s="75">
        <v>1</v>
      </c>
      <c r="G15" s="75">
        <v>1</v>
      </c>
      <c r="H15" s="75">
        <v>1</v>
      </c>
      <c r="I15" s="75">
        <v>1</v>
      </c>
      <c r="J15" s="75">
        <v>1</v>
      </c>
      <c r="K15" s="75">
        <v>1</v>
      </c>
      <c r="L15" s="76">
        <v>1</v>
      </c>
      <c r="M15" s="1"/>
      <c r="N15" s="1"/>
      <c r="O15" s="1"/>
      <c r="P15" s="1"/>
    </row>
    <row r="16" spans="1:16" ht="11.25" customHeight="1">
      <c r="A16" s="73" t="s">
        <v>162</v>
      </c>
      <c r="B16" s="78" t="s">
        <v>37</v>
      </c>
      <c r="C16" s="74">
        <v>0</v>
      </c>
      <c r="D16" s="75">
        <v>0</v>
      </c>
      <c r="E16" s="75">
        <v>0</v>
      </c>
      <c r="F16" s="75">
        <v>0</v>
      </c>
      <c r="G16" s="75">
        <v>0</v>
      </c>
      <c r="H16" s="75">
        <v>1</v>
      </c>
      <c r="I16" s="75">
        <v>1</v>
      </c>
      <c r="J16" s="75">
        <v>1</v>
      </c>
      <c r="K16" s="75">
        <v>1</v>
      </c>
      <c r="L16" s="76">
        <v>1</v>
      </c>
      <c r="M16" s="1"/>
      <c r="N16" s="1"/>
      <c r="O16" s="1"/>
      <c r="P16" s="1"/>
    </row>
    <row r="17" spans="1:16" ht="11.25" customHeight="1">
      <c r="A17" s="205" t="s">
        <v>45</v>
      </c>
      <c r="B17" s="198"/>
      <c r="C17" s="179">
        <f t="shared" ref="C17:L17" si="0">SUM(C7:C16)</f>
        <v>38</v>
      </c>
      <c r="D17" s="180">
        <f t="shared" si="0"/>
        <v>35</v>
      </c>
      <c r="E17" s="180">
        <f t="shared" si="0"/>
        <v>35</v>
      </c>
      <c r="F17" s="180">
        <f t="shared" si="0"/>
        <v>36</v>
      </c>
      <c r="G17" s="180">
        <f t="shared" si="0"/>
        <v>35</v>
      </c>
      <c r="H17" s="180">
        <f t="shared" si="0"/>
        <v>34</v>
      </c>
      <c r="I17" s="180">
        <f t="shared" si="0"/>
        <v>33</v>
      </c>
      <c r="J17" s="180">
        <f t="shared" si="0"/>
        <v>33</v>
      </c>
      <c r="K17" s="180">
        <f t="shared" si="0"/>
        <v>33</v>
      </c>
      <c r="L17" s="181">
        <f t="shared" si="0"/>
        <v>36</v>
      </c>
      <c r="M17" s="1"/>
      <c r="N17" s="1"/>
      <c r="O17" s="1"/>
      <c r="P17" s="1"/>
    </row>
    <row r="18" spans="1:16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204" t="s">
        <v>163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1"/>
      <c r="N19" s="1"/>
      <c r="O19" s="1"/>
      <c r="P19" s="1"/>
    </row>
    <row r="20" spans="1:16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6">
    <mergeCell ref="A1:L1"/>
    <mergeCell ref="C4:L4"/>
    <mergeCell ref="A3:L3"/>
    <mergeCell ref="A19:L19"/>
    <mergeCell ref="A17:B17"/>
    <mergeCell ref="A2:L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zoomScaleNormal="100" workbookViewId="0">
      <selection sqref="A1:B1"/>
    </sheetView>
  </sheetViews>
  <sheetFormatPr defaultColWidth="14.44140625" defaultRowHeight="15" customHeight="1"/>
  <cols>
    <col min="1" max="1" width="11.109375" customWidth="1"/>
    <col min="2" max="2" width="77.6640625" customWidth="1"/>
    <col min="3" max="3" width="9.6640625" customWidth="1"/>
    <col min="4" max="6" width="10.88671875" customWidth="1"/>
    <col min="7" max="26" width="8" customWidth="1"/>
  </cols>
  <sheetData>
    <row r="1" spans="1:26" ht="14.25" customHeight="1">
      <c r="A1" s="199" t="s">
        <v>0</v>
      </c>
      <c r="B1" s="200"/>
      <c r="C1" s="8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99" t="s">
        <v>165</v>
      </c>
      <c r="B2" s="200"/>
      <c r="C2" s="8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204"/>
      <c r="B3" s="200"/>
      <c r="C3" s="8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166</v>
      </c>
      <c r="B4" s="2" t="s">
        <v>37</v>
      </c>
      <c r="C4" s="8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6</v>
      </c>
      <c r="C5" s="8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8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4" t="s">
        <v>167</v>
      </c>
      <c r="B7" s="14" t="s">
        <v>167</v>
      </c>
      <c r="C7" s="8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4" t="s">
        <v>168</v>
      </c>
      <c r="B8" s="14" t="s">
        <v>169</v>
      </c>
      <c r="C8" s="8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4" t="s">
        <v>170</v>
      </c>
      <c r="B9" s="14" t="s">
        <v>171</v>
      </c>
      <c r="C9" s="8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172</v>
      </c>
      <c r="B10" s="20" t="s">
        <v>173</v>
      </c>
      <c r="C10" s="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8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8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8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8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8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8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8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8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8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8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8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8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8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8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8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8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8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8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8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8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8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8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8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8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8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8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8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8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8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8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8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8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8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8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8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8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8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8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8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8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8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8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8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8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8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8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8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8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8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8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8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8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8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8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8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8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8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8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8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8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8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8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8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8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8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8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8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8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8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8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8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8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8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8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8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8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8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8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8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8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8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8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8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8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8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8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8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8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8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8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8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8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8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8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8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8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8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8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8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8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8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8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8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8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8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8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8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8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8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8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8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8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8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8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8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8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8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8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8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8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8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8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8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8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8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8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8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8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8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8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8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8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8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8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8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8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8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8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8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8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8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8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8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8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8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8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8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8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8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8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8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8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8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8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8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8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8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8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8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8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8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8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8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8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8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8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8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8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8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8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8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8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8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8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8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8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8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8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8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8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8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8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8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8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8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8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8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8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8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8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8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8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8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8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8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8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8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8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8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8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8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8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8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8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8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8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8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8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8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8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8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8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8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8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8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8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8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8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8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8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8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8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8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8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8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8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8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8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8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8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8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8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8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8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8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8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8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8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8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8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8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8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8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8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8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8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8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8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8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8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8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8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8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8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8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8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8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8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8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8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8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8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8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8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8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8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8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8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8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8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8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8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8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8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8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8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8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8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8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8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8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8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8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8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8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8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8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8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8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8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8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8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8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8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8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8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8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8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8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8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8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8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8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8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8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8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8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8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8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8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8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8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8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8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8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8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8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8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8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8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8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8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8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8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8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8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8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8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8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8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8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8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8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8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8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8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8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8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8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8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8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8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8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8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8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8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8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8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8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8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8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8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8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8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8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8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8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8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8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8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8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8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8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8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8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8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8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8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8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8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8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8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8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8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8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8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8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8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8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8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8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8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8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8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8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8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8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8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8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8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8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8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8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8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8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8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8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8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8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8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8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8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8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8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8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8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8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8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8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8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8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8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8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8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8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8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8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8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8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8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8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8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8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8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8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8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8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8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8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8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8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8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8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8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8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8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8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8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8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8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8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8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8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8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8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8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8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8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8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8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8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8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8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8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8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8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8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8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8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8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8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8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8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8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8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8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8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8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8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8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8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8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8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8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8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8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8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8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8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8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8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8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8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8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8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8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8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8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8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8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8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8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8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8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8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8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8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8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8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8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8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8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8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8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8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8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8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8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8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8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8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8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8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8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8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8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8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8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8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8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8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8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8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8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8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8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8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8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8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8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8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8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8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8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8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8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8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8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8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8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8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8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8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8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8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8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8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8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8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8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8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8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8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8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8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8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8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8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8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8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8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8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8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8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8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8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8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8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8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8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8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8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8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8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8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8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8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8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8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8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8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8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8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8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8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8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8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8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8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8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8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8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8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8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8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8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8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8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8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8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8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8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8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8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8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8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8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8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8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8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8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8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8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8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8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8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8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8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8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8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8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8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8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8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8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8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8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8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8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8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8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8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8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8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8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8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8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8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8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8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8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8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8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8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8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8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8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8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8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8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8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8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8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8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8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8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8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8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8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8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8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8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8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8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8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8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8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8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8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8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8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8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8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8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8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8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8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8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8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8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8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8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8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8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8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8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8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8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8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8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8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8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8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8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8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8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8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8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8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8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8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8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8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8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8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8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8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8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8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8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8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8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8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8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8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8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8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8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8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8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8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8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8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8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8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8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8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8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8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8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8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8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8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8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8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8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8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8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8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8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8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8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8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8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8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8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8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8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8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8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8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8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8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8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8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8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8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8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8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8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8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8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8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8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8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8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8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8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8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8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8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8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8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8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8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8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8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8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8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8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8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8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8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8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8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8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8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8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8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8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8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8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8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8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8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8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8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8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8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8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8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8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8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8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8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8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8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8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8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8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8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8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8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8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8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8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8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8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8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8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8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8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8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8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8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8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8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8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8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8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8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8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8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8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8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8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8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8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8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8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8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8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8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8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8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8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8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8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8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8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8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8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8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8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8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8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8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8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8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8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8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8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8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8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8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8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8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8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8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8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8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8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8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8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8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8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8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8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8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8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8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8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8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8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8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8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8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8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8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8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8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8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8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8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8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8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8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8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8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8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8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8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8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8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8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8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8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8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8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8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8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8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8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8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8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8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8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8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8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8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8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8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8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8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8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8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8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8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8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8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8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8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8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8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8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8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8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8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8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8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8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8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8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8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8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8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8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8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8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8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8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8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8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8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8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8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8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8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8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8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8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8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8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8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8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8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8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8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8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8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8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8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8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8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8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8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8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8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8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8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8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8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8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8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8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8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8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8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8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8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zoomScaleNormal="100" workbookViewId="0">
      <selection activeCell="A8" sqref="A8:V8"/>
    </sheetView>
  </sheetViews>
  <sheetFormatPr defaultColWidth="14.44140625" defaultRowHeight="15" customHeight="1"/>
  <cols>
    <col min="1" max="1" width="4.5546875" customWidth="1"/>
    <col min="2" max="2" width="4" customWidth="1"/>
    <col min="3" max="3" width="5.33203125" customWidth="1"/>
    <col min="4" max="4" width="6.6640625" customWidth="1"/>
    <col min="5" max="6" width="5.5546875" customWidth="1"/>
    <col min="7" max="7" width="7.109375" customWidth="1"/>
    <col min="8" max="8" width="6.109375" customWidth="1"/>
    <col min="9" max="9" width="7.33203125" customWidth="1"/>
    <col min="10" max="10" width="7.109375" customWidth="1"/>
    <col min="11" max="11" width="12.33203125" customWidth="1"/>
    <col min="12" max="12" width="5.5546875" customWidth="1"/>
    <col min="13" max="13" width="6.33203125" customWidth="1"/>
    <col min="14" max="15" width="7.109375" customWidth="1"/>
    <col min="16" max="16" width="8.109375" customWidth="1"/>
    <col min="17" max="17" width="7" customWidth="1"/>
    <col min="18" max="18" width="10.88671875" customWidth="1"/>
    <col min="19" max="21" width="8.109375" customWidth="1"/>
    <col min="22" max="22" width="10.44140625" customWidth="1"/>
    <col min="23" max="23" width="8" customWidth="1"/>
  </cols>
  <sheetData>
    <row r="1" spans="1:23" ht="12.75" customHeight="1">
      <c r="A1" s="213" t="str">
        <f>'By Lot'!A1</f>
        <v>University of California San Diego Survey of Parking Space Occupancy Levels, Winter, 2019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87"/>
    </row>
    <row r="2" spans="1:23" ht="12.75" customHeight="1">
      <c r="A2" s="213" t="s">
        <v>195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87"/>
    </row>
    <row r="3" spans="1:23" ht="8.2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200"/>
      <c r="T3" s="200"/>
      <c r="U3" s="200"/>
      <c r="V3" s="200"/>
      <c r="W3" s="89"/>
    </row>
    <row r="4" spans="1:23" ht="8.25" customHeight="1">
      <c r="A4" s="211" t="s">
        <v>27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2"/>
      <c r="W4" s="89"/>
    </row>
    <row r="5" spans="1:23" ht="8.25" customHeight="1">
      <c r="A5" s="208" t="s">
        <v>32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9"/>
      <c r="W5" s="89"/>
    </row>
    <row r="6" spans="1:23" ht="8.25" customHeight="1">
      <c r="A6" s="208" t="s">
        <v>35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9"/>
      <c r="W6" s="89"/>
    </row>
    <row r="7" spans="1:23" ht="8.25" customHeight="1">
      <c r="A7" s="206" t="s">
        <v>36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7"/>
      <c r="W7" s="89"/>
    </row>
    <row r="8" spans="1:23" ht="8.25" customHeight="1">
      <c r="A8" s="215" t="s">
        <v>3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8"/>
      <c r="W8" s="89"/>
    </row>
    <row r="9" spans="1:23" ht="8.25" customHeight="1">
      <c r="A9" s="211" t="s">
        <v>28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2"/>
      <c r="U9" s="211" t="s">
        <v>46</v>
      </c>
      <c r="V9" s="212"/>
      <c r="W9" s="89"/>
    </row>
    <row r="10" spans="1:23" ht="8.25" customHeight="1">
      <c r="A10" s="208" t="s">
        <v>33</v>
      </c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9"/>
      <c r="U10" s="208" t="s">
        <v>49</v>
      </c>
      <c r="V10" s="209"/>
      <c r="W10" s="89"/>
    </row>
    <row r="11" spans="1:23" ht="8.25" customHeight="1">
      <c r="A11" s="208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9"/>
      <c r="U11" s="206" t="s">
        <v>51</v>
      </c>
      <c r="V11" s="207"/>
      <c r="W11" s="89"/>
    </row>
    <row r="12" spans="1:23" ht="8.25" customHeight="1">
      <c r="A12" s="215" t="s">
        <v>5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8"/>
      <c r="W12" s="89"/>
    </row>
    <row r="13" spans="1:23" ht="8.25" customHeight="1">
      <c r="A13" s="211" t="s">
        <v>26</v>
      </c>
      <c r="B13" s="214"/>
      <c r="C13" s="214"/>
      <c r="D13" s="212"/>
      <c r="E13" s="211" t="s">
        <v>53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2"/>
      <c r="Q13" s="211" t="s">
        <v>67</v>
      </c>
      <c r="R13" s="214"/>
      <c r="S13" s="214"/>
      <c r="T13" s="212"/>
      <c r="U13" s="211" t="s">
        <v>46</v>
      </c>
      <c r="V13" s="212"/>
      <c r="W13" s="89"/>
    </row>
    <row r="14" spans="1:23" ht="8.25" customHeight="1">
      <c r="A14" s="208" t="s">
        <v>30</v>
      </c>
      <c r="B14" s="200"/>
      <c r="C14" s="200"/>
      <c r="D14" s="209"/>
      <c r="E14" s="208" t="s">
        <v>33</v>
      </c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9"/>
      <c r="Q14" s="208" t="s">
        <v>33</v>
      </c>
      <c r="R14" s="200"/>
      <c r="S14" s="200"/>
      <c r="T14" s="209"/>
      <c r="U14" s="208" t="s">
        <v>49</v>
      </c>
      <c r="V14" s="209"/>
      <c r="W14" s="89"/>
    </row>
    <row r="15" spans="1:23" ht="8.25" customHeight="1">
      <c r="A15" s="208" t="s">
        <v>32</v>
      </c>
      <c r="B15" s="200"/>
      <c r="C15" s="200"/>
      <c r="D15" s="209"/>
      <c r="E15" s="91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93"/>
      <c r="Q15" s="210"/>
      <c r="R15" s="200"/>
      <c r="S15" s="200"/>
      <c r="T15" s="209"/>
      <c r="U15" s="210" t="s">
        <v>51</v>
      </c>
      <c r="V15" s="209"/>
      <c r="W15" s="89"/>
    </row>
    <row r="16" spans="1:23" ht="8.25" customHeight="1">
      <c r="A16" s="208" t="s">
        <v>38</v>
      </c>
      <c r="B16" s="200"/>
      <c r="C16" s="200"/>
      <c r="D16" s="209"/>
      <c r="E16" s="91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93"/>
      <c r="Q16" s="210"/>
      <c r="R16" s="200"/>
      <c r="S16" s="200"/>
      <c r="T16" s="209"/>
      <c r="U16" s="206"/>
      <c r="V16" s="207"/>
      <c r="W16" s="89"/>
    </row>
    <row r="17" spans="1:23" ht="8.25" customHeight="1">
      <c r="A17" s="215" t="s">
        <v>48</v>
      </c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8"/>
      <c r="W17" s="89"/>
    </row>
    <row r="18" spans="1:23" ht="8.25" customHeight="1">
      <c r="A18" s="94" t="s">
        <v>50</v>
      </c>
      <c r="B18" s="94" t="s">
        <v>50</v>
      </c>
      <c r="C18" s="94" t="s">
        <v>50</v>
      </c>
      <c r="D18" s="94" t="s">
        <v>68</v>
      </c>
      <c r="E18" s="94" t="s">
        <v>71</v>
      </c>
      <c r="F18" s="94" t="s">
        <v>73</v>
      </c>
      <c r="G18" s="94" t="s">
        <v>87</v>
      </c>
      <c r="H18" s="94" t="s">
        <v>98</v>
      </c>
      <c r="I18" s="94" t="s">
        <v>100</v>
      </c>
      <c r="J18" s="94" t="s">
        <v>112</v>
      </c>
      <c r="K18" s="94" t="s">
        <v>197</v>
      </c>
      <c r="L18" s="94" t="s">
        <v>175</v>
      </c>
      <c r="M18" s="94" t="s">
        <v>33</v>
      </c>
      <c r="N18" s="94" t="s">
        <v>188</v>
      </c>
      <c r="O18" s="94" t="s">
        <v>27</v>
      </c>
      <c r="P18" s="94" t="s">
        <v>198</v>
      </c>
      <c r="Q18" s="94" t="s">
        <v>67</v>
      </c>
      <c r="R18" s="94" t="s">
        <v>199</v>
      </c>
      <c r="S18" s="94" t="s">
        <v>200</v>
      </c>
      <c r="T18" s="94" t="s">
        <v>200</v>
      </c>
      <c r="U18" s="90" t="s">
        <v>51</v>
      </c>
      <c r="V18" s="94" t="s">
        <v>51</v>
      </c>
      <c r="W18" s="89"/>
    </row>
    <row r="19" spans="1:23" ht="8.25" customHeight="1">
      <c r="A19" s="95" t="s">
        <v>52</v>
      </c>
      <c r="B19" s="95" t="s">
        <v>53</v>
      </c>
      <c r="C19" s="95" t="s">
        <v>64</v>
      </c>
      <c r="D19" s="95"/>
      <c r="E19" s="95" t="s">
        <v>72</v>
      </c>
      <c r="F19" s="95" t="s">
        <v>75</v>
      </c>
      <c r="G19" s="95" t="s">
        <v>75</v>
      </c>
      <c r="H19" s="95" t="s">
        <v>75</v>
      </c>
      <c r="I19" s="95" t="s">
        <v>33</v>
      </c>
      <c r="J19" s="95" t="s">
        <v>75</v>
      </c>
      <c r="K19" s="95" t="s">
        <v>140</v>
      </c>
      <c r="L19" s="95" t="s">
        <v>75</v>
      </c>
      <c r="M19" s="95" t="s">
        <v>185</v>
      </c>
      <c r="N19" s="95" t="s">
        <v>75</v>
      </c>
      <c r="O19" s="95" t="s">
        <v>49</v>
      </c>
      <c r="P19" s="95" t="s">
        <v>32</v>
      </c>
      <c r="Q19" s="95" t="s">
        <v>33</v>
      </c>
      <c r="R19" s="95" t="s">
        <v>201</v>
      </c>
      <c r="S19" s="95" t="s">
        <v>202</v>
      </c>
      <c r="T19" s="95" t="s">
        <v>202</v>
      </c>
      <c r="U19" s="91" t="s">
        <v>203</v>
      </c>
      <c r="V19" s="95" t="s">
        <v>204</v>
      </c>
      <c r="W19" s="89"/>
    </row>
    <row r="20" spans="1:23" ht="8.2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 t="s">
        <v>205</v>
      </c>
      <c r="L20" s="96"/>
      <c r="M20" s="96" t="s">
        <v>187</v>
      </c>
      <c r="N20" s="96"/>
      <c r="O20" s="96"/>
      <c r="P20" s="96" t="s">
        <v>206</v>
      </c>
      <c r="Q20" s="96" t="s">
        <v>207</v>
      </c>
      <c r="R20" s="96" t="s">
        <v>208</v>
      </c>
      <c r="S20" s="96" t="s">
        <v>203</v>
      </c>
      <c r="T20" s="96" t="s">
        <v>204</v>
      </c>
      <c r="U20" s="92"/>
      <c r="V20" s="96"/>
      <c r="W20" s="89"/>
    </row>
    <row r="21" spans="1:23" ht="8.25" customHeight="1">
      <c r="A21" s="215" t="s">
        <v>56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8"/>
      <c r="W21" s="89"/>
    </row>
    <row r="22" spans="1:23" ht="8.25" customHeight="1">
      <c r="A22" s="97" t="s">
        <v>57</v>
      </c>
      <c r="B22" s="97" t="s">
        <v>89</v>
      </c>
      <c r="C22" s="97" t="s">
        <v>102</v>
      </c>
      <c r="D22" s="97" t="s">
        <v>109</v>
      </c>
      <c r="E22" s="97" t="s">
        <v>123</v>
      </c>
      <c r="F22" s="97" t="s">
        <v>114</v>
      </c>
      <c r="G22" s="97" t="s">
        <v>135</v>
      </c>
      <c r="H22" s="97" t="s">
        <v>186</v>
      </c>
      <c r="I22" s="97" t="s">
        <v>209</v>
      </c>
      <c r="J22" s="97" t="s">
        <v>193</v>
      </c>
      <c r="K22" s="97" t="s">
        <v>210</v>
      </c>
      <c r="L22" s="97" t="s">
        <v>211</v>
      </c>
      <c r="M22" s="97" t="s">
        <v>212</v>
      </c>
      <c r="N22" s="97" t="s">
        <v>213</v>
      </c>
      <c r="O22" s="97" t="s">
        <v>214</v>
      </c>
      <c r="P22" s="97" t="s">
        <v>215</v>
      </c>
      <c r="Q22" s="97" t="s">
        <v>216</v>
      </c>
      <c r="R22" s="97" t="s">
        <v>217</v>
      </c>
      <c r="S22" s="97" t="s">
        <v>218</v>
      </c>
      <c r="T22" s="98" t="s">
        <v>219</v>
      </c>
      <c r="U22" s="97" t="s">
        <v>220</v>
      </c>
      <c r="V22" s="98" t="s">
        <v>221</v>
      </c>
      <c r="W22" s="89"/>
    </row>
    <row r="23" spans="1:23" ht="8.25" customHeight="1">
      <c r="A23" s="98" t="s">
        <v>62</v>
      </c>
      <c r="B23" s="98" t="s">
        <v>91</v>
      </c>
      <c r="C23" s="98" t="s">
        <v>105</v>
      </c>
      <c r="D23" s="98" t="s">
        <v>113</v>
      </c>
      <c r="E23" s="98"/>
      <c r="F23" s="98" t="s">
        <v>117</v>
      </c>
      <c r="G23" s="98" t="s">
        <v>139</v>
      </c>
      <c r="H23" s="98" t="s">
        <v>189</v>
      </c>
      <c r="I23" s="98" t="s">
        <v>222</v>
      </c>
      <c r="J23" s="98" t="s">
        <v>223</v>
      </c>
      <c r="K23" s="98" t="s">
        <v>224</v>
      </c>
      <c r="L23" s="98" t="s">
        <v>160</v>
      </c>
      <c r="M23" s="98" t="s">
        <v>162</v>
      </c>
      <c r="N23" s="98" t="s">
        <v>225</v>
      </c>
      <c r="O23" s="98" t="s">
        <v>226</v>
      </c>
      <c r="P23" s="98" t="s">
        <v>227</v>
      </c>
      <c r="Q23" s="98" t="s">
        <v>228</v>
      </c>
      <c r="R23" s="98" t="s">
        <v>229</v>
      </c>
      <c r="S23" s="98" t="s">
        <v>230</v>
      </c>
      <c r="T23" s="98" t="s">
        <v>231</v>
      </c>
      <c r="U23" s="98" t="s">
        <v>232</v>
      </c>
      <c r="V23" s="98" t="s">
        <v>233</v>
      </c>
      <c r="W23" s="89"/>
    </row>
    <row r="24" spans="1:23" ht="8.25" customHeight="1">
      <c r="A24" s="98" t="s">
        <v>65</v>
      </c>
      <c r="B24" s="98" t="s">
        <v>92</v>
      </c>
      <c r="C24" s="98" t="s">
        <v>107</v>
      </c>
      <c r="D24" s="98"/>
      <c r="E24" s="98"/>
      <c r="F24" s="98" t="s">
        <v>121</v>
      </c>
      <c r="G24" s="98" t="s">
        <v>149</v>
      </c>
      <c r="H24" s="98" t="s">
        <v>192</v>
      </c>
      <c r="I24" s="98" t="s">
        <v>234</v>
      </c>
      <c r="J24" s="98" t="s">
        <v>235</v>
      </c>
      <c r="K24" s="98" t="s">
        <v>153</v>
      </c>
      <c r="L24" s="98" t="s">
        <v>159</v>
      </c>
      <c r="M24" s="98"/>
      <c r="N24" s="98" t="s">
        <v>236</v>
      </c>
      <c r="O24" s="98" t="s">
        <v>237</v>
      </c>
      <c r="P24" s="98" t="s">
        <v>238</v>
      </c>
      <c r="Q24" s="98" t="s">
        <v>239</v>
      </c>
      <c r="R24" s="98" t="s">
        <v>240</v>
      </c>
      <c r="S24" s="98" t="s">
        <v>241</v>
      </c>
      <c r="T24" s="98" t="s">
        <v>242</v>
      </c>
      <c r="U24" s="98" t="s">
        <v>243</v>
      </c>
      <c r="V24" s="98" t="s">
        <v>244</v>
      </c>
      <c r="W24" s="89"/>
    </row>
    <row r="25" spans="1:23" ht="8.25" customHeight="1">
      <c r="A25" s="98" t="s">
        <v>69</v>
      </c>
      <c r="B25" s="98" t="s">
        <v>96</v>
      </c>
      <c r="C25" s="98"/>
      <c r="D25" s="98"/>
      <c r="E25" s="98"/>
      <c r="F25" s="98" t="s">
        <v>127</v>
      </c>
      <c r="G25" s="98" t="s">
        <v>164</v>
      </c>
      <c r="H25" s="98" t="s">
        <v>194</v>
      </c>
      <c r="I25" s="98" t="s">
        <v>245</v>
      </c>
      <c r="J25" s="98" t="s">
        <v>246</v>
      </c>
      <c r="K25" s="98" t="s">
        <v>247</v>
      </c>
      <c r="L25" s="98" t="s">
        <v>248</v>
      </c>
      <c r="M25" s="98"/>
      <c r="N25" s="98" t="s">
        <v>249</v>
      </c>
      <c r="O25" s="98" t="s">
        <v>250</v>
      </c>
      <c r="P25" s="98" t="s">
        <v>251</v>
      </c>
      <c r="Q25" s="98" t="s">
        <v>252</v>
      </c>
      <c r="R25" s="98"/>
      <c r="S25" s="98" t="s">
        <v>253</v>
      </c>
      <c r="T25" s="98" t="s">
        <v>254</v>
      </c>
      <c r="U25" s="98" t="s">
        <v>255</v>
      </c>
      <c r="V25" s="98" t="s">
        <v>256</v>
      </c>
      <c r="W25" s="89"/>
    </row>
    <row r="26" spans="1:23" ht="8.25" customHeight="1">
      <c r="A26" s="98" t="s">
        <v>76</v>
      </c>
      <c r="B26" s="98" t="s">
        <v>99</v>
      </c>
      <c r="C26" s="98"/>
      <c r="D26" s="98"/>
      <c r="E26" s="98"/>
      <c r="F26" s="98" t="s">
        <v>128</v>
      </c>
      <c r="G26" s="98" t="s">
        <v>174</v>
      </c>
      <c r="H26" s="98" t="s">
        <v>196</v>
      </c>
      <c r="I26" s="98" t="s">
        <v>257</v>
      </c>
      <c r="J26" s="98" t="s">
        <v>258</v>
      </c>
      <c r="K26" s="98" t="s">
        <v>259</v>
      </c>
      <c r="L26" s="98" t="s">
        <v>260</v>
      </c>
      <c r="M26" s="98"/>
      <c r="N26" s="98" t="s">
        <v>261</v>
      </c>
      <c r="O26" s="98" t="s">
        <v>262</v>
      </c>
      <c r="P26" s="98" t="s">
        <v>263</v>
      </c>
      <c r="Q26" s="98" t="s">
        <v>264</v>
      </c>
      <c r="R26" s="98"/>
      <c r="S26" s="98" t="s">
        <v>265</v>
      </c>
      <c r="T26" s="98" t="s">
        <v>266</v>
      </c>
      <c r="U26" s="98" t="s">
        <v>267</v>
      </c>
      <c r="V26" s="98" t="s">
        <v>268</v>
      </c>
      <c r="W26" s="89"/>
    </row>
    <row r="27" spans="1:23" ht="8.25" customHeight="1">
      <c r="A27" s="98" t="s">
        <v>79</v>
      </c>
      <c r="B27" s="98"/>
      <c r="C27" s="98"/>
      <c r="D27" s="98"/>
      <c r="E27" s="98"/>
      <c r="F27" s="98" t="s">
        <v>129</v>
      </c>
      <c r="G27" s="98" t="s">
        <v>176</v>
      </c>
      <c r="H27" s="98" t="s">
        <v>278</v>
      </c>
      <c r="I27" s="98"/>
      <c r="J27" s="98" t="s">
        <v>269</v>
      </c>
      <c r="K27" s="98" t="s">
        <v>270</v>
      </c>
      <c r="L27" s="98" t="s">
        <v>161</v>
      </c>
      <c r="M27" s="98"/>
      <c r="N27" s="98" t="s">
        <v>271</v>
      </c>
      <c r="O27" s="98" t="s">
        <v>272</v>
      </c>
      <c r="P27" s="98" t="s">
        <v>273</v>
      </c>
      <c r="Q27" s="98"/>
      <c r="R27" s="98"/>
      <c r="S27" s="98" t="s">
        <v>274</v>
      </c>
      <c r="T27" s="98" t="s">
        <v>275</v>
      </c>
      <c r="U27" s="98" t="s">
        <v>276</v>
      </c>
      <c r="V27" s="98" t="s">
        <v>277</v>
      </c>
      <c r="W27" s="89"/>
    </row>
    <row r="28" spans="1:23" ht="8.25" customHeight="1">
      <c r="A28" s="98" t="s">
        <v>84</v>
      </c>
      <c r="B28" s="98"/>
      <c r="C28" s="98"/>
      <c r="D28" s="98"/>
      <c r="E28" s="98"/>
      <c r="F28" s="98" t="s">
        <v>132</v>
      </c>
      <c r="G28" s="98" t="s">
        <v>178</v>
      </c>
      <c r="H28" s="98"/>
      <c r="I28" s="98"/>
      <c r="J28" s="98" t="s">
        <v>279</v>
      </c>
      <c r="K28" s="98" t="s">
        <v>280</v>
      </c>
      <c r="L28" s="98" t="s">
        <v>281</v>
      </c>
      <c r="M28" s="98"/>
      <c r="N28" s="98" t="s">
        <v>282</v>
      </c>
      <c r="O28" s="98" t="s">
        <v>283</v>
      </c>
      <c r="P28" s="98" t="s">
        <v>284</v>
      </c>
      <c r="Q28" s="98"/>
      <c r="R28" s="98"/>
      <c r="S28" s="98" t="s">
        <v>285</v>
      </c>
      <c r="T28" s="98" t="s">
        <v>286</v>
      </c>
      <c r="U28" s="98" t="s">
        <v>287</v>
      </c>
      <c r="V28" s="98" t="s">
        <v>288</v>
      </c>
      <c r="W28" s="89"/>
    </row>
    <row r="29" spans="1:23" ht="8.25" customHeight="1">
      <c r="A29" s="98" t="s">
        <v>86</v>
      </c>
      <c r="B29" s="98"/>
      <c r="C29" s="98"/>
      <c r="D29" s="98"/>
      <c r="E29" s="98"/>
      <c r="F29" s="98" t="s">
        <v>133</v>
      </c>
      <c r="G29" s="98" t="s">
        <v>179</v>
      </c>
      <c r="H29" s="98"/>
      <c r="I29" s="98"/>
      <c r="J29" s="98" t="s">
        <v>289</v>
      </c>
      <c r="K29" s="98" t="s">
        <v>290</v>
      </c>
      <c r="L29" s="98" t="s">
        <v>291</v>
      </c>
      <c r="M29" s="98"/>
      <c r="N29" s="98" t="s">
        <v>292</v>
      </c>
      <c r="O29" s="98" t="s">
        <v>293</v>
      </c>
      <c r="P29" s="98" t="s">
        <v>294</v>
      </c>
      <c r="Q29" s="98"/>
      <c r="R29" s="98"/>
      <c r="S29" s="98" t="s">
        <v>295</v>
      </c>
      <c r="T29" s="98" t="s">
        <v>296</v>
      </c>
      <c r="U29" s="98" t="s">
        <v>297</v>
      </c>
      <c r="V29" s="98" t="s">
        <v>298</v>
      </c>
      <c r="W29" s="89"/>
    </row>
    <row r="30" spans="1:23" ht="8.25" customHeight="1">
      <c r="A30" s="98"/>
      <c r="B30" s="98"/>
      <c r="C30" s="98"/>
      <c r="D30" s="98"/>
      <c r="E30" s="98"/>
      <c r="F30" s="98" t="s">
        <v>134</v>
      </c>
      <c r="G30" s="98" t="s">
        <v>299</v>
      </c>
      <c r="H30" s="98"/>
      <c r="I30" s="98"/>
      <c r="J30" s="98" t="s">
        <v>300</v>
      </c>
      <c r="K30" s="98" t="s">
        <v>301</v>
      </c>
      <c r="L30" s="98"/>
      <c r="M30" s="98"/>
      <c r="N30" s="98" t="s">
        <v>302</v>
      </c>
      <c r="O30" s="99" t="s">
        <v>303</v>
      </c>
      <c r="P30" s="98" t="s">
        <v>155</v>
      </c>
      <c r="Q30" s="100"/>
      <c r="R30" s="98"/>
      <c r="S30" s="98" t="s">
        <v>304</v>
      </c>
      <c r="T30" s="98" t="s">
        <v>305</v>
      </c>
      <c r="U30" s="98" t="s">
        <v>306</v>
      </c>
      <c r="V30" s="98" t="s">
        <v>307</v>
      </c>
      <c r="W30" s="89"/>
    </row>
    <row r="31" spans="1:23" ht="8.25" customHeight="1">
      <c r="A31" s="98"/>
      <c r="B31" s="98"/>
      <c r="C31" s="98"/>
      <c r="D31" s="98"/>
      <c r="E31" s="98"/>
      <c r="F31" s="98" t="s">
        <v>141</v>
      </c>
      <c r="G31" s="98" t="s">
        <v>308</v>
      </c>
      <c r="H31" s="98"/>
      <c r="I31" s="89"/>
      <c r="J31" s="99" t="s">
        <v>309</v>
      </c>
      <c r="K31" s="98" t="s">
        <v>310</v>
      </c>
      <c r="L31" s="98"/>
      <c r="M31" s="98"/>
      <c r="N31" s="98" t="s">
        <v>311</v>
      </c>
      <c r="O31" s="99" t="s">
        <v>312</v>
      </c>
      <c r="P31" s="98" t="s">
        <v>313</v>
      </c>
      <c r="Q31" s="100"/>
      <c r="R31" s="98"/>
      <c r="S31" s="98" t="s">
        <v>314</v>
      </c>
      <c r="T31" s="98"/>
      <c r="U31" s="98" t="s">
        <v>315</v>
      </c>
      <c r="V31" s="100"/>
      <c r="W31" s="89"/>
    </row>
    <row r="32" spans="1:23" ht="8.25" customHeight="1">
      <c r="A32" s="98"/>
      <c r="B32" s="98"/>
      <c r="C32" s="98"/>
      <c r="D32" s="98"/>
      <c r="E32" s="98"/>
      <c r="F32" s="98"/>
      <c r="G32" s="98" t="s">
        <v>316</v>
      </c>
      <c r="H32" s="98"/>
      <c r="I32" s="98"/>
      <c r="J32" s="98" t="s">
        <v>317</v>
      </c>
      <c r="K32" s="98" t="s">
        <v>152</v>
      </c>
      <c r="L32" s="98"/>
      <c r="M32" s="98"/>
      <c r="N32" s="98" t="s">
        <v>318</v>
      </c>
      <c r="O32" s="99"/>
      <c r="P32" s="98" t="s">
        <v>157</v>
      </c>
      <c r="Q32" s="100"/>
      <c r="R32" s="98"/>
      <c r="S32" s="98" t="s">
        <v>319</v>
      </c>
      <c r="T32" s="98"/>
      <c r="U32" s="98" t="s">
        <v>320</v>
      </c>
      <c r="V32" s="98" t="s">
        <v>321</v>
      </c>
      <c r="W32" s="89"/>
    </row>
    <row r="33" spans="1:23" ht="8.25" customHeight="1">
      <c r="A33" s="98"/>
      <c r="B33" s="98"/>
      <c r="C33" s="98"/>
      <c r="D33" s="98"/>
      <c r="E33" s="98"/>
      <c r="F33" s="98"/>
      <c r="G33" s="98"/>
      <c r="H33" s="98"/>
      <c r="I33" s="98"/>
      <c r="J33" s="98" t="s">
        <v>322</v>
      </c>
      <c r="K33" s="98"/>
      <c r="L33" s="98"/>
      <c r="M33" s="98"/>
      <c r="N33" s="98" t="s">
        <v>323</v>
      </c>
      <c r="O33" s="99"/>
      <c r="P33" s="98" t="s">
        <v>324</v>
      </c>
      <c r="Q33" s="100"/>
      <c r="R33" s="98"/>
      <c r="S33" s="98" t="s">
        <v>325</v>
      </c>
      <c r="T33" s="98"/>
      <c r="U33" s="99" t="s">
        <v>326</v>
      </c>
      <c r="V33" s="98" t="s">
        <v>327</v>
      </c>
      <c r="W33" s="89"/>
    </row>
    <row r="34" spans="1:23" ht="8.25" customHeight="1">
      <c r="A34" s="98"/>
      <c r="B34" s="98"/>
      <c r="C34" s="98"/>
      <c r="D34" s="98"/>
      <c r="E34" s="98"/>
      <c r="F34" s="98"/>
      <c r="G34" s="98"/>
      <c r="H34" s="98"/>
      <c r="I34" s="98"/>
      <c r="J34" s="98" t="s">
        <v>328</v>
      </c>
      <c r="K34" s="98"/>
      <c r="L34" s="98"/>
      <c r="M34" s="98"/>
      <c r="N34" s="98"/>
      <c r="O34" s="99"/>
      <c r="P34" s="98" t="s">
        <v>329</v>
      </c>
      <c r="Q34" s="100"/>
      <c r="R34" s="98"/>
      <c r="S34" s="98" t="s">
        <v>330</v>
      </c>
      <c r="T34" s="98"/>
      <c r="U34" s="98" t="s">
        <v>331</v>
      </c>
      <c r="V34" s="100"/>
      <c r="W34" s="89"/>
    </row>
    <row r="35" spans="1:23" ht="8.25" customHeight="1">
      <c r="A35" s="98"/>
      <c r="B35" s="98"/>
      <c r="C35" s="98"/>
      <c r="D35" s="98"/>
      <c r="E35" s="98"/>
      <c r="F35" s="98"/>
      <c r="G35" s="98"/>
      <c r="H35" s="98"/>
      <c r="I35" s="98"/>
      <c r="J35" s="98" t="s">
        <v>332</v>
      </c>
      <c r="K35" s="98"/>
      <c r="L35" s="98"/>
      <c r="M35" s="98"/>
      <c r="N35" s="98"/>
      <c r="O35" s="99"/>
      <c r="P35" s="98" t="s">
        <v>333</v>
      </c>
      <c r="Q35" s="100"/>
      <c r="R35" s="98"/>
      <c r="S35" s="98" t="s">
        <v>334</v>
      </c>
      <c r="T35" s="98"/>
      <c r="U35" s="98" t="s">
        <v>335</v>
      </c>
      <c r="V35" s="100"/>
      <c r="W35" s="89"/>
    </row>
    <row r="36" spans="1:23" ht="8.25" customHeight="1">
      <c r="A36" s="98"/>
      <c r="B36" s="98"/>
      <c r="C36" s="98"/>
      <c r="D36" s="98"/>
      <c r="E36" s="98"/>
      <c r="F36" s="98"/>
      <c r="G36" s="98"/>
      <c r="H36" s="98"/>
      <c r="I36" s="98"/>
      <c r="J36" s="98" t="s">
        <v>336</v>
      </c>
      <c r="K36" s="98"/>
      <c r="L36" s="98"/>
      <c r="M36" s="98"/>
      <c r="N36" s="98"/>
      <c r="O36" s="99"/>
      <c r="P36" s="98"/>
      <c r="Q36" s="100"/>
      <c r="R36" s="98"/>
      <c r="S36" s="98"/>
      <c r="T36" s="98"/>
      <c r="U36" s="98" t="s">
        <v>337</v>
      </c>
      <c r="V36" s="100"/>
      <c r="W36" s="89"/>
    </row>
    <row r="37" spans="1:23" ht="8.25" customHeight="1">
      <c r="A37" s="98"/>
      <c r="B37" s="98"/>
      <c r="C37" s="98"/>
      <c r="D37" s="98"/>
      <c r="E37" s="98"/>
      <c r="F37" s="98"/>
      <c r="G37" s="98"/>
      <c r="H37" s="98"/>
      <c r="I37" s="98"/>
      <c r="J37" s="98" t="s">
        <v>151</v>
      </c>
      <c r="K37" s="98"/>
      <c r="L37" s="98"/>
      <c r="M37" s="98"/>
      <c r="N37" s="98"/>
      <c r="O37" s="99"/>
      <c r="P37" s="98"/>
      <c r="Q37" s="100"/>
      <c r="R37" s="98"/>
      <c r="S37" s="98"/>
      <c r="T37" s="98"/>
      <c r="U37" s="98" t="s">
        <v>338</v>
      </c>
      <c r="V37" s="100"/>
      <c r="W37" s="89"/>
    </row>
    <row r="38" spans="1:23" ht="8.2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8"/>
      <c r="Q38" s="100"/>
      <c r="R38" s="98"/>
      <c r="S38" s="98"/>
      <c r="T38" s="98"/>
      <c r="U38" s="98" t="s">
        <v>339</v>
      </c>
      <c r="V38" s="100"/>
      <c r="W38" s="89"/>
    </row>
    <row r="39" spans="1:23" ht="8.2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9"/>
      <c r="P39" s="98"/>
      <c r="Q39" s="100"/>
      <c r="R39" s="98"/>
      <c r="S39" s="98"/>
      <c r="T39" s="98"/>
      <c r="U39" s="98" t="s">
        <v>340</v>
      </c>
      <c r="V39" s="100"/>
      <c r="W39" s="89"/>
    </row>
    <row r="40" spans="1:23" ht="8.2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9"/>
      <c r="P40" s="98"/>
      <c r="Q40" s="100"/>
      <c r="R40" s="98"/>
      <c r="S40" s="98"/>
      <c r="T40" s="98"/>
      <c r="U40" s="98" t="s">
        <v>341</v>
      </c>
      <c r="V40" s="100"/>
      <c r="W40" s="89"/>
    </row>
    <row r="41" spans="1:23" ht="8.2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9"/>
      <c r="P41" s="98"/>
      <c r="Q41" s="100"/>
      <c r="R41" s="98"/>
      <c r="S41" s="98"/>
      <c r="T41" s="98"/>
      <c r="U41" s="98" t="s">
        <v>342</v>
      </c>
      <c r="V41" s="100"/>
      <c r="W41" s="89"/>
    </row>
    <row r="42" spans="1:23" ht="8.25" customHeight="1">
      <c r="A42" s="98"/>
      <c r="B42" s="98"/>
      <c r="C42" s="98"/>
      <c r="D42" s="98"/>
      <c r="E42" s="98"/>
      <c r="F42" s="98"/>
      <c r="G42" s="98"/>
      <c r="H42" s="98"/>
      <c r="I42" s="98"/>
      <c r="J42" s="89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 t="s">
        <v>343</v>
      </c>
      <c r="V42" s="100"/>
      <c r="W42" s="89"/>
    </row>
    <row r="43" spans="1:23" ht="8.2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 t="s">
        <v>344</v>
      </c>
      <c r="V43" s="100"/>
      <c r="W43" s="89"/>
    </row>
    <row r="44" spans="1:23" ht="8.2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 t="s">
        <v>345</v>
      </c>
      <c r="V44" s="100"/>
      <c r="W44" s="89"/>
    </row>
    <row r="45" spans="1:23" ht="8.2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 t="s">
        <v>346</v>
      </c>
      <c r="V45" s="100"/>
      <c r="W45" s="89"/>
    </row>
    <row r="46" spans="1:23" ht="8.2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 t="s">
        <v>347</v>
      </c>
      <c r="V46" s="100"/>
      <c r="W46" s="89"/>
    </row>
    <row r="47" spans="1:23" ht="8.2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100"/>
      <c r="W47" s="89"/>
    </row>
    <row r="48" spans="1:23" ht="8.2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 t="s">
        <v>348</v>
      </c>
      <c r="V48" s="100"/>
      <c r="W48" s="89"/>
    </row>
    <row r="49" spans="1:23" ht="8.25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 t="s">
        <v>349</v>
      </c>
      <c r="V49" s="100"/>
      <c r="W49" s="89"/>
    </row>
    <row r="50" spans="1:23" ht="8.25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100"/>
      <c r="W50" s="89"/>
    </row>
    <row r="51" spans="1:23" ht="8.25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100"/>
      <c r="W51" s="89"/>
    </row>
    <row r="52" spans="1:23" ht="8.25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100"/>
      <c r="W52" s="89"/>
    </row>
    <row r="53" spans="1:23" ht="8.2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0"/>
      <c r="W53" s="89"/>
    </row>
    <row r="54" spans="1:23" ht="8.25" customHeight="1">
      <c r="A54" s="215" t="s">
        <v>81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8"/>
      <c r="W54" s="89"/>
    </row>
    <row r="55" spans="1:23" ht="8.25" customHeight="1">
      <c r="A55" s="97"/>
      <c r="B55" s="97"/>
      <c r="C55" s="97"/>
      <c r="D55" s="97"/>
      <c r="E55" s="97"/>
      <c r="F55" s="97"/>
      <c r="G55" s="97"/>
      <c r="H55" s="97"/>
      <c r="I55" s="97" t="s">
        <v>82</v>
      </c>
      <c r="J55" s="97"/>
      <c r="K55" s="97" t="s">
        <v>350</v>
      </c>
      <c r="L55" s="97"/>
      <c r="M55" s="97"/>
      <c r="N55" s="97" t="s">
        <v>104</v>
      </c>
      <c r="O55" s="97"/>
      <c r="P55" s="97" t="s">
        <v>108</v>
      </c>
      <c r="Q55" s="97"/>
      <c r="R55" s="97" t="s">
        <v>351</v>
      </c>
      <c r="S55" s="97"/>
      <c r="T55" s="97"/>
      <c r="U55" s="97" t="s">
        <v>130</v>
      </c>
      <c r="V55" s="100"/>
      <c r="W55" s="89"/>
    </row>
    <row r="56" spans="1:23" ht="8.25" customHeight="1">
      <c r="A56" s="98"/>
      <c r="B56" s="98"/>
      <c r="C56" s="98"/>
      <c r="D56" s="98"/>
      <c r="E56" s="98"/>
      <c r="F56" s="98"/>
      <c r="G56" s="98"/>
      <c r="H56" s="98"/>
      <c r="I56" s="98" t="s">
        <v>83</v>
      </c>
      <c r="J56" s="98"/>
      <c r="K56" s="98" t="s">
        <v>97</v>
      </c>
      <c r="L56" s="98"/>
      <c r="M56" s="98"/>
      <c r="N56" s="98" t="s">
        <v>106</v>
      </c>
      <c r="O56" s="98"/>
      <c r="P56" s="98" t="s">
        <v>352</v>
      </c>
      <c r="Q56" s="98"/>
      <c r="R56" s="98" t="s">
        <v>116</v>
      </c>
      <c r="S56" s="98"/>
      <c r="T56" s="98"/>
      <c r="U56" s="98" t="s">
        <v>131</v>
      </c>
      <c r="V56" s="100"/>
      <c r="W56" s="89"/>
    </row>
    <row r="57" spans="1:23" ht="8.25" customHeight="1">
      <c r="A57" s="98"/>
      <c r="B57" s="98"/>
      <c r="C57" s="98"/>
      <c r="D57" s="98"/>
      <c r="E57" s="98"/>
      <c r="F57" s="98"/>
      <c r="G57" s="98"/>
      <c r="H57" s="98"/>
      <c r="I57" s="98" t="s">
        <v>88</v>
      </c>
      <c r="J57" s="98"/>
      <c r="K57" s="98" t="s">
        <v>353</v>
      </c>
      <c r="L57" s="98"/>
      <c r="M57" s="98"/>
      <c r="N57" s="98"/>
      <c r="O57" s="98"/>
      <c r="P57" s="98"/>
      <c r="Q57" s="98"/>
      <c r="R57" s="98" t="s">
        <v>354</v>
      </c>
      <c r="S57" s="98"/>
      <c r="T57" s="98"/>
      <c r="U57" s="98" t="s">
        <v>137</v>
      </c>
      <c r="V57" s="100"/>
      <c r="W57" s="89"/>
    </row>
    <row r="58" spans="1:23" ht="8.25" customHeight="1">
      <c r="A58" s="98"/>
      <c r="B58" s="98"/>
      <c r="C58" s="98"/>
      <c r="D58" s="98"/>
      <c r="E58" s="98"/>
      <c r="F58" s="98"/>
      <c r="G58" s="98"/>
      <c r="H58" s="98"/>
      <c r="I58" s="98" t="s">
        <v>90</v>
      </c>
      <c r="J58" s="98"/>
      <c r="K58" s="98" t="s">
        <v>101</v>
      </c>
      <c r="L58" s="98"/>
      <c r="M58" s="98"/>
      <c r="N58" s="98"/>
      <c r="O58" s="98"/>
      <c r="P58" s="98"/>
      <c r="Q58" s="98"/>
      <c r="R58" s="89" t="s">
        <v>120</v>
      </c>
      <c r="S58" s="98"/>
      <c r="T58" s="98"/>
      <c r="U58" s="98" t="s">
        <v>138</v>
      </c>
      <c r="V58" s="100"/>
      <c r="W58" s="89"/>
    </row>
    <row r="59" spans="1:23" ht="8.25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 t="s">
        <v>125</v>
      </c>
      <c r="S59" s="98"/>
      <c r="T59" s="98"/>
      <c r="U59" s="98" t="s">
        <v>142</v>
      </c>
      <c r="V59" s="100"/>
      <c r="W59" s="89"/>
    </row>
    <row r="60" spans="1:23" ht="8.2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 t="s">
        <v>126</v>
      </c>
      <c r="S60" s="101"/>
      <c r="T60" s="101"/>
      <c r="U60" s="101" t="s">
        <v>146</v>
      </c>
      <c r="V60" s="102"/>
      <c r="W60" s="89"/>
    </row>
    <row r="61" spans="1:23" ht="12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</row>
    <row r="62" spans="1:23" ht="12" customHeight="1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</row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7:V17"/>
    <mergeCell ref="A21:V21"/>
    <mergeCell ref="A54:V54"/>
    <mergeCell ref="A12:V12"/>
    <mergeCell ref="A8:V8"/>
    <mergeCell ref="A9:T9"/>
    <mergeCell ref="A10:T10"/>
    <mergeCell ref="A11:T11"/>
    <mergeCell ref="Q13:T13"/>
    <mergeCell ref="Q14:T14"/>
    <mergeCell ref="Q15:T15"/>
    <mergeCell ref="Q16:T16"/>
    <mergeCell ref="E13:P13"/>
    <mergeCell ref="A13:D13"/>
    <mergeCell ref="A15:D15"/>
    <mergeCell ref="A14:D14"/>
    <mergeCell ref="A5:V5"/>
    <mergeCell ref="A1:V1"/>
    <mergeCell ref="A2:V2"/>
    <mergeCell ref="A4:V4"/>
    <mergeCell ref="S3:V3"/>
    <mergeCell ref="U16:V16"/>
    <mergeCell ref="E14:P14"/>
    <mergeCell ref="A16:D16"/>
    <mergeCell ref="A7:V7"/>
    <mergeCell ref="A6:V6"/>
    <mergeCell ref="U15:V15"/>
    <mergeCell ref="U14:V14"/>
    <mergeCell ref="U10:V10"/>
    <mergeCell ref="U9:V9"/>
    <mergeCell ref="U13:V13"/>
    <mergeCell ref="U11:V11"/>
  </mergeCells>
  <pageMargins left="0.7" right="0.7" top="0.75" bottom="0.75" header="0" footer="0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Key</vt:lpstr>
      <vt:lpstr>Allocated</vt:lpstr>
      <vt:lpstr>Schedule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E Chavez-martinez</cp:lastModifiedBy>
  <cp:lastPrinted>2019-04-19T16:55:41Z</cp:lastPrinted>
  <dcterms:modified xsi:type="dcterms:W3CDTF">2022-03-21T01:10:06Z</dcterms:modified>
</cp:coreProperties>
</file>