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1340" yWindow="840" windowWidth="28800" windowHeight="17700" tabRatio="725" activeTab="2"/>
  </bookViews>
  <sheets>
    <sheet name="Bounding Chart" sheetId="7" r:id="rId1"/>
    <sheet name="10 MPH Case Study" sheetId="5" r:id="rId2"/>
    <sheet name="25 MPH Case Study" sheetId="4" r:id="rId3"/>
    <sheet name="40 MPH Case Study" sheetId="6" r:id="rId4"/>
    <sheet name="Summary sheet" sheetId="3" r:id="rId5"/>
    <sheet name="ridership.csv" sheetId="1" r:id="rId6"/>
    <sheet name="Emission Factor" sheetId="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8" i="7" l="1"/>
  <c r="AB48" i="7"/>
  <c r="AC48" i="7"/>
  <c r="AD48" i="7"/>
  <c r="AE48" i="7"/>
  <c r="AA49" i="7"/>
  <c r="AB49" i="7"/>
  <c r="AC49" i="7"/>
  <c r="AD49" i="7"/>
  <c r="AE49" i="7"/>
  <c r="AA50" i="7"/>
  <c r="AB50" i="7"/>
  <c r="AC50" i="7"/>
  <c r="AD50" i="7"/>
  <c r="AE50" i="7"/>
  <c r="AA52" i="7"/>
  <c r="AB52" i="7"/>
  <c r="AC52" i="7"/>
  <c r="AD52" i="7"/>
  <c r="AE52" i="7"/>
  <c r="AA53" i="7"/>
  <c r="AB53" i="7"/>
  <c r="AC53" i="7"/>
  <c r="AD53" i="7"/>
  <c r="AE53" i="7"/>
  <c r="AA54" i="7"/>
  <c r="AB54" i="7"/>
  <c r="AC54" i="7"/>
  <c r="AD54" i="7"/>
  <c r="AE54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C54" i="7"/>
  <c r="C53" i="7"/>
  <c r="C52" i="7"/>
  <c r="C50" i="7"/>
  <c r="C49" i="7"/>
  <c r="C48" i="7"/>
  <c r="A52" i="7"/>
  <c r="A48" i="7"/>
  <c r="A6" i="7"/>
  <c r="A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C8" i="7"/>
  <c r="C4" i="7"/>
  <c r="C3" i="7"/>
  <c r="C2" i="7"/>
  <c r="C6" i="7"/>
  <c r="C7" i="7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C58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C57" i="4"/>
  <c r="C32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39" i="4"/>
  <c r="C7" i="4"/>
  <c r="C8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C3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C5" i="4"/>
  <c r="C6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4" i="4"/>
  <c r="D62" i="3"/>
  <c r="D80" i="3"/>
  <c r="E62" i="3"/>
  <c r="E80" i="3"/>
  <c r="F62" i="3"/>
  <c r="F80" i="3"/>
  <c r="G62" i="3"/>
  <c r="G80" i="3"/>
  <c r="H62" i="3"/>
  <c r="H80" i="3"/>
  <c r="I62" i="3"/>
  <c r="I80" i="3"/>
  <c r="J62" i="3"/>
  <c r="J80" i="3"/>
  <c r="K62" i="3"/>
  <c r="K80" i="3"/>
  <c r="L62" i="3"/>
  <c r="L80" i="3"/>
  <c r="M62" i="3"/>
  <c r="M80" i="3"/>
  <c r="N62" i="3"/>
  <c r="N80" i="3"/>
  <c r="O62" i="3"/>
  <c r="O80" i="3"/>
  <c r="P62" i="3"/>
  <c r="P80" i="3"/>
  <c r="Q62" i="3"/>
  <c r="Q80" i="3"/>
  <c r="R62" i="3"/>
  <c r="R80" i="3"/>
  <c r="S62" i="3"/>
  <c r="S80" i="3"/>
  <c r="T62" i="3"/>
  <c r="T80" i="3"/>
  <c r="U62" i="3"/>
  <c r="U80" i="3"/>
  <c r="V62" i="3"/>
  <c r="V80" i="3"/>
  <c r="W62" i="3"/>
  <c r="W80" i="3"/>
  <c r="X62" i="3"/>
  <c r="X80" i="3"/>
  <c r="Y62" i="3"/>
  <c r="Y80" i="3"/>
  <c r="Z62" i="3"/>
  <c r="Z80" i="3"/>
  <c r="AA62" i="3"/>
  <c r="AA80" i="3"/>
  <c r="AB62" i="3"/>
  <c r="AB80" i="3"/>
  <c r="AC62" i="3"/>
  <c r="AC80" i="3"/>
  <c r="AD62" i="3"/>
  <c r="AD80" i="3"/>
  <c r="AE62" i="3"/>
  <c r="AE80" i="3"/>
  <c r="AF62" i="3"/>
  <c r="AF80" i="3"/>
  <c r="R30" i="3"/>
  <c r="G33" i="3"/>
  <c r="S30" i="3"/>
  <c r="T30" i="3"/>
  <c r="I19" i="3"/>
  <c r="H19" i="3"/>
  <c r="D31" i="3"/>
  <c r="G14" i="3"/>
  <c r="G19" i="3"/>
  <c r="G32" i="3"/>
  <c r="F19" i="3"/>
  <c r="D59" i="3"/>
  <c r="D65" i="3"/>
  <c r="E59" i="3"/>
  <c r="E65" i="3"/>
  <c r="F59" i="3"/>
  <c r="F65" i="3"/>
  <c r="G59" i="3"/>
  <c r="G65" i="3"/>
  <c r="H59" i="3"/>
  <c r="H65" i="3"/>
  <c r="I59" i="3"/>
  <c r="I65" i="3"/>
  <c r="J59" i="3"/>
  <c r="J65" i="3"/>
  <c r="K59" i="3"/>
  <c r="K65" i="3"/>
  <c r="L59" i="3"/>
  <c r="L65" i="3"/>
  <c r="M59" i="3"/>
  <c r="M65" i="3"/>
  <c r="N59" i="3"/>
  <c r="N65" i="3"/>
  <c r="O59" i="3"/>
  <c r="O65" i="3"/>
  <c r="P59" i="3"/>
  <c r="P65" i="3"/>
  <c r="Q59" i="3"/>
  <c r="Q65" i="3"/>
  <c r="R59" i="3"/>
  <c r="R65" i="3"/>
  <c r="S59" i="3"/>
  <c r="S65" i="3"/>
  <c r="T59" i="3"/>
  <c r="T65" i="3"/>
  <c r="U59" i="3"/>
  <c r="U65" i="3"/>
  <c r="V59" i="3"/>
  <c r="V65" i="3"/>
  <c r="W59" i="3"/>
  <c r="W65" i="3"/>
  <c r="X59" i="3"/>
  <c r="X65" i="3"/>
  <c r="Y59" i="3"/>
  <c r="Y65" i="3"/>
  <c r="Z59" i="3"/>
  <c r="Z65" i="3"/>
  <c r="AA59" i="3"/>
  <c r="AA65" i="3"/>
  <c r="AB59" i="3"/>
  <c r="AB65" i="3"/>
  <c r="AC59" i="3"/>
  <c r="AC65" i="3"/>
  <c r="AD59" i="3"/>
  <c r="AD65" i="3"/>
  <c r="AE59" i="3"/>
  <c r="AE65" i="3"/>
  <c r="AF59" i="3"/>
  <c r="AF65" i="3"/>
  <c r="I30" i="3"/>
  <c r="D33" i="3"/>
  <c r="J30" i="3"/>
  <c r="K30" i="3"/>
  <c r="I14" i="3"/>
  <c r="H14" i="3"/>
  <c r="D32" i="3"/>
  <c r="F14" i="3"/>
  <c r="D60" i="3"/>
  <c r="D70" i="3"/>
  <c r="E60" i="3"/>
  <c r="E70" i="3"/>
  <c r="F60" i="3"/>
  <c r="F70" i="3"/>
  <c r="G60" i="3"/>
  <c r="G70" i="3"/>
  <c r="H60" i="3"/>
  <c r="H70" i="3"/>
  <c r="I60" i="3"/>
  <c r="I70" i="3"/>
  <c r="J60" i="3"/>
  <c r="J70" i="3"/>
  <c r="K60" i="3"/>
  <c r="K70" i="3"/>
  <c r="L60" i="3"/>
  <c r="L70" i="3"/>
  <c r="M60" i="3"/>
  <c r="M70" i="3"/>
  <c r="N60" i="3"/>
  <c r="N70" i="3"/>
  <c r="O60" i="3"/>
  <c r="O70" i="3"/>
  <c r="P60" i="3"/>
  <c r="P70" i="3"/>
  <c r="Q60" i="3"/>
  <c r="Q70" i="3"/>
  <c r="R60" i="3"/>
  <c r="R70" i="3"/>
  <c r="S60" i="3"/>
  <c r="S70" i="3"/>
  <c r="T60" i="3"/>
  <c r="T70" i="3"/>
  <c r="U60" i="3"/>
  <c r="U70" i="3"/>
  <c r="V60" i="3"/>
  <c r="V70" i="3"/>
  <c r="W60" i="3"/>
  <c r="W70" i="3"/>
  <c r="X60" i="3"/>
  <c r="X70" i="3"/>
  <c r="Y60" i="3"/>
  <c r="Y70" i="3"/>
  <c r="Z60" i="3"/>
  <c r="Z70" i="3"/>
  <c r="AA60" i="3"/>
  <c r="AA70" i="3"/>
  <c r="AB60" i="3"/>
  <c r="AB70" i="3"/>
  <c r="AC60" i="3"/>
  <c r="AC70" i="3"/>
  <c r="AD60" i="3"/>
  <c r="AD70" i="3"/>
  <c r="AE60" i="3"/>
  <c r="AE70" i="3"/>
  <c r="AF60" i="3"/>
  <c r="AF70" i="3"/>
  <c r="L30" i="3"/>
  <c r="E33" i="3"/>
  <c r="M30" i="3"/>
  <c r="N30" i="3"/>
  <c r="I9" i="3"/>
  <c r="H9" i="3"/>
  <c r="E31" i="3"/>
  <c r="G9" i="3"/>
  <c r="E32" i="3"/>
  <c r="F9" i="3"/>
  <c r="D61" i="3"/>
  <c r="D75" i="3"/>
  <c r="E61" i="3"/>
  <c r="E75" i="3"/>
  <c r="F61" i="3"/>
  <c r="F75" i="3"/>
  <c r="G61" i="3"/>
  <c r="G75" i="3"/>
  <c r="H61" i="3"/>
  <c r="H75" i="3"/>
  <c r="I61" i="3"/>
  <c r="I75" i="3"/>
  <c r="J61" i="3"/>
  <c r="J75" i="3"/>
  <c r="K61" i="3"/>
  <c r="K75" i="3"/>
  <c r="L61" i="3"/>
  <c r="L75" i="3"/>
  <c r="M61" i="3"/>
  <c r="M75" i="3"/>
  <c r="N61" i="3"/>
  <c r="N75" i="3"/>
  <c r="O61" i="3"/>
  <c r="O75" i="3"/>
  <c r="P61" i="3"/>
  <c r="P75" i="3"/>
  <c r="Q61" i="3"/>
  <c r="Q75" i="3"/>
  <c r="R61" i="3"/>
  <c r="R75" i="3"/>
  <c r="S61" i="3"/>
  <c r="S75" i="3"/>
  <c r="T61" i="3"/>
  <c r="T75" i="3"/>
  <c r="U61" i="3"/>
  <c r="U75" i="3"/>
  <c r="V61" i="3"/>
  <c r="V75" i="3"/>
  <c r="W61" i="3"/>
  <c r="W75" i="3"/>
  <c r="X61" i="3"/>
  <c r="X75" i="3"/>
  <c r="Y61" i="3"/>
  <c r="Y75" i="3"/>
  <c r="Z61" i="3"/>
  <c r="Z75" i="3"/>
  <c r="AA61" i="3"/>
  <c r="AA75" i="3"/>
  <c r="AB61" i="3"/>
  <c r="AB75" i="3"/>
  <c r="AC61" i="3"/>
  <c r="AC75" i="3"/>
  <c r="AD61" i="3"/>
  <c r="AD75" i="3"/>
  <c r="AE61" i="3"/>
  <c r="AE75" i="3"/>
  <c r="AF61" i="3"/>
  <c r="AF75" i="3"/>
  <c r="O30" i="3"/>
  <c r="F33" i="3"/>
  <c r="P30" i="3"/>
  <c r="Q30" i="3"/>
  <c r="I4" i="3"/>
  <c r="H4" i="3"/>
  <c r="F31" i="3"/>
  <c r="G4" i="3"/>
  <c r="F32" i="3"/>
  <c r="F4" i="3"/>
  <c r="C80" i="3"/>
  <c r="C75" i="3"/>
  <c r="C70" i="3"/>
  <c r="C65" i="3"/>
  <c r="K35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L31" i="3"/>
  <c r="M31" i="3"/>
  <c r="N31" i="3"/>
  <c r="N3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O31" i="3"/>
  <c r="P31" i="3"/>
  <c r="Q31" i="3"/>
  <c r="Q35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R34" i="3"/>
  <c r="S34" i="3"/>
  <c r="T34" i="3"/>
  <c r="I2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R33" i="3"/>
  <c r="S33" i="3"/>
  <c r="T33" i="3"/>
  <c r="I2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R32" i="3"/>
  <c r="S32" i="3"/>
  <c r="T32" i="3"/>
  <c r="I2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R31" i="3"/>
  <c r="S31" i="3"/>
  <c r="T31" i="3"/>
  <c r="I20" i="3"/>
  <c r="H23" i="3"/>
  <c r="H22" i="3"/>
  <c r="H21" i="3"/>
  <c r="H20" i="3"/>
  <c r="G16" i="3"/>
  <c r="G21" i="3"/>
  <c r="G17" i="3"/>
  <c r="G22" i="3"/>
  <c r="G18" i="3"/>
  <c r="G23" i="3"/>
  <c r="G15" i="3"/>
  <c r="G20" i="3"/>
  <c r="F6" i="3"/>
  <c r="F21" i="3"/>
  <c r="F7" i="3"/>
  <c r="F22" i="3"/>
  <c r="F8" i="3"/>
  <c r="F23" i="3"/>
  <c r="F5" i="3"/>
  <c r="F20" i="3"/>
  <c r="G34" i="3"/>
  <c r="G31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O34" i="3"/>
  <c r="P34" i="3"/>
  <c r="Q34" i="3"/>
  <c r="I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O33" i="3"/>
  <c r="P33" i="3"/>
  <c r="Q33" i="3"/>
  <c r="I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O32" i="3"/>
  <c r="P32" i="3"/>
  <c r="Q32" i="3"/>
  <c r="I6" i="3"/>
  <c r="I5" i="3"/>
  <c r="H8" i="3"/>
  <c r="H7" i="3"/>
  <c r="H6" i="3"/>
  <c r="H5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L34" i="3"/>
  <c r="M34" i="3"/>
  <c r="N34" i="3"/>
  <c r="I1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L33" i="3"/>
  <c r="M33" i="3"/>
  <c r="N33" i="3"/>
  <c r="I1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L32" i="3"/>
  <c r="M32" i="3"/>
  <c r="N32" i="3"/>
  <c r="I11" i="3"/>
  <c r="I10" i="3"/>
  <c r="H13" i="3"/>
  <c r="H12" i="3"/>
  <c r="H11" i="3"/>
  <c r="H10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I32" i="3"/>
  <c r="J32" i="3"/>
  <c r="K32" i="3"/>
  <c r="I16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I33" i="3"/>
  <c r="J33" i="3"/>
  <c r="K33" i="3"/>
  <c r="I17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I34" i="3"/>
  <c r="J34" i="3"/>
  <c r="K34" i="3"/>
  <c r="I18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I31" i="3"/>
  <c r="J31" i="3"/>
  <c r="K31" i="3"/>
  <c r="I15" i="3"/>
  <c r="H16" i="3"/>
  <c r="H17" i="3"/>
  <c r="H18" i="3"/>
  <c r="H15" i="3"/>
  <c r="F18" i="3"/>
  <c r="F17" i="3"/>
  <c r="F16" i="3"/>
  <c r="F15" i="3"/>
  <c r="G13" i="3"/>
  <c r="G12" i="3"/>
  <c r="G11" i="3"/>
  <c r="G10" i="3"/>
  <c r="F13" i="3"/>
  <c r="F12" i="3"/>
  <c r="F11" i="3"/>
  <c r="F10" i="3"/>
  <c r="G8" i="3"/>
  <c r="G7" i="3"/>
  <c r="G6" i="3"/>
  <c r="G5" i="3"/>
  <c r="F34" i="3"/>
  <c r="E34" i="3"/>
  <c r="D34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" i="1"/>
</calcChain>
</file>

<file path=xl/sharedStrings.xml><?xml version="1.0" encoding="utf-8"?>
<sst xmlns="http://schemas.openxmlformats.org/spreadsheetml/2006/main" count="514" uniqueCount="128">
  <si>
    <t xml:space="preserve">   1-BEALEMST &amp; HOWARD ST W-FS</t>
  </si>
  <si>
    <t xml:space="preserve">   2-MAIN ST &amp; HOWARD ST E-NS/</t>
  </si>
  <si>
    <t xml:space="preserve">   3-FREMONT ST&amp;MARKET ST E-NS</t>
  </si>
  <si>
    <t xml:space="preserve">   4-MARKET ST&amp;SANSOME ST W-FS</t>
  </si>
  <si>
    <t xml:space="preserve">   5-MARKET ST&amp;MONTGOMERY ST W</t>
  </si>
  <si>
    <t xml:space="preserve">   6-GEARY BLVD&amp;KEARNY ST NW-F</t>
  </si>
  <si>
    <t xml:space="preserve">   7-GEARY BLVD&amp;STOCKTON ST NE</t>
  </si>
  <si>
    <t xml:space="preserve">   8-GEARY BLVD&amp;POWELL ST NW-F</t>
  </si>
  <si>
    <t xml:space="preserve">   9-GEARY BLVD&amp;LEAVENWORTH ST</t>
  </si>
  <si>
    <t xml:space="preserve">  10-GEARY BLVD&amp;VAN NESS AVE N</t>
  </si>
  <si>
    <t xml:space="preserve">  11-GEARY BLVD&amp;LAGUNA ST NE-N</t>
  </si>
  <si>
    <t xml:space="preserve">  12-GEARY BLVD&amp;FILLMORE ST NW</t>
  </si>
  <si>
    <t xml:space="preserve">  13-GEARY BLVD&amp;DIVISADERO ST</t>
  </si>
  <si>
    <t xml:space="preserve">  14-GEARY BLVD&amp;PRESIDIO AVE N</t>
  </si>
  <si>
    <t xml:space="preserve">  15-GEARY BLVD&amp;SPRUCE ST NE-N</t>
  </si>
  <si>
    <t xml:space="preserve">  16-GEARY BLVD&amp;ARGUELLO BLVD</t>
  </si>
  <si>
    <t xml:space="preserve">  17-GEARY BLVD&amp;6TH AVE NE-NS/</t>
  </si>
  <si>
    <t xml:space="preserve">  18-GEARY BLVD&amp;PARK PRESIDIO</t>
  </si>
  <si>
    <t xml:space="preserve">  19-GEARY BLVD&amp;20TH AVE NE-NS</t>
  </si>
  <si>
    <t xml:space="preserve">  20-GEARY BLVD&amp;25TH AVE NE-NS</t>
  </si>
  <si>
    <t xml:space="preserve">  21-GEARY BLVD&amp;33RD AVE NW-FS</t>
  </si>
  <si>
    <t xml:space="preserve">  22-GEARY BLVD&amp;36TH AVE NE-NS</t>
  </si>
  <si>
    <t xml:space="preserve">  23-GEARY BLVD&amp;40TH AVE NE-NS</t>
  </si>
  <si>
    <t xml:space="preserve">  24-POINT LOBOS AVE&amp;42ND AVE</t>
  </si>
  <si>
    <t xml:space="preserve">  25-POINT LOBOS AVE&amp;44TH AVE</t>
  </si>
  <si>
    <t xml:space="preserve">  26-POINT LOBOS AVE&amp;46TH AVE</t>
  </si>
  <si>
    <t xml:space="preserve">  27-48TH AVE&amp;POINT LOBOS AVE</t>
  </si>
  <si>
    <t>rank</t>
  </si>
  <si>
    <t>Route</t>
  </si>
  <si>
    <t>Time in minutes</t>
  </si>
  <si>
    <t>Low</t>
  </si>
  <si>
    <t>Med</t>
  </si>
  <si>
    <t>Hi</t>
  </si>
  <si>
    <t>Min</t>
  </si>
  <si>
    <t>Max</t>
  </si>
  <si>
    <t>Ave</t>
  </si>
  <si>
    <t>sd</t>
  </si>
  <si>
    <t>Speed</t>
  </si>
  <si>
    <t>speed</t>
  </si>
  <si>
    <t>my2003</t>
  </si>
  <si>
    <t>my1997</t>
  </si>
  <si>
    <t>my1986</t>
  </si>
  <si>
    <t>my1987</t>
  </si>
  <si>
    <t>my1984</t>
  </si>
  <si>
    <t>my1985</t>
  </si>
  <si>
    <t>my1982</t>
  </si>
  <si>
    <t>my1983</t>
  </si>
  <si>
    <t>my1980</t>
  </si>
  <si>
    <t>my1981</t>
  </si>
  <si>
    <t>my1988</t>
  </si>
  <si>
    <t>my1989</t>
  </si>
  <si>
    <t>my1996</t>
  </si>
  <si>
    <t>my2014</t>
  </si>
  <si>
    <t>my2011</t>
  </si>
  <si>
    <t>my2010</t>
  </si>
  <si>
    <t>my2013</t>
  </si>
  <si>
    <t>my2012</t>
  </si>
  <si>
    <t>my2005</t>
  </si>
  <si>
    <t>my2015</t>
  </si>
  <si>
    <t>my1991</t>
  </si>
  <si>
    <t>my1990</t>
  </si>
  <si>
    <t>my1993</t>
  </si>
  <si>
    <t>my1992</t>
  </si>
  <si>
    <t>my1995</t>
  </si>
  <si>
    <t>my1994</t>
  </si>
  <si>
    <t>my1979</t>
  </si>
  <si>
    <t>my1978</t>
  </si>
  <si>
    <t>my1977</t>
  </si>
  <si>
    <t>my1976</t>
  </si>
  <si>
    <t>my1975</t>
  </si>
  <si>
    <t>my1974</t>
  </si>
  <si>
    <t>my1973</t>
  </si>
  <si>
    <t>my1972</t>
  </si>
  <si>
    <t>my1971</t>
  </si>
  <si>
    <t>my1970</t>
  </si>
  <si>
    <t>my2002</t>
  </si>
  <si>
    <t>my1999</t>
  </si>
  <si>
    <t>my2000</t>
  </si>
  <si>
    <t>my2001</t>
  </si>
  <si>
    <t>my2006</t>
  </si>
  <si>
    <t>my2007</t>
  </si>
  <si>
    <t>my2004</t>
  </si>
  <si>
    <t>my1998</t>
  </si>
  <si>
    <t>my2008</t>
  </si>
  <si>
    <t>my2009</t>
  </si>
  <si>
    <t>Vehicle:  All Other Buses</t>
  </si>
  <si>
    <t>Pollutant:  CO2</t>
  </si>
  <si>
    <t>Age</t>
  </si>
  <si>
    <t>High</t>
  </si>
  <si>
    <t xml:space="preserve">Demand </t>
  </si>
  <si>
    <t>Vehicle Speed</t>
  </si>
  <si>
    <r>
      <t>P</t>
    </r>
    <r>
      <rPr>
        <b/>
        <vertAlign val="subscript"/>
        <sz val="11"/>
        <color rgb="FFFFFFFF"/>
        <rFont val="Arial"/>
      </rPr>
      <t>ave</t>
    </r>
  </si>
  <si>
    <t>(pass)</t>
  </si>
  <si>
    <r>
      <t xml:space="preserve">P </t>
    </r>
    <r>
      <rPr>
        <b/>
        <vertAlign val="subscript"/>
        <sz val="11"/>
        <color rgb="FFFFFFFF"/>
        <rFont val="Arial"/>
      </rPr>
      <t>std</t>
    </r>
  </si>
  <si>
    <r>
      <t>e</t>
    </r>
    <r>
      <rPr>
        <b/>
        <vertAlign val="subscript"/>
        <sz val="11"/>
        <color rgb="FFFFFFFF"/>
        <rFont val="Arial"/>
      </rPr>
      <t>min</t>
    </r>
  </si>
  <si>
    <t>(g / pkm)</t>
  </si>
  <si>
    <r>
      <t>e</t>
    </r>
    <r>
      <rPr>
        <b/>
        <vertAlign val="subscript"/>
        <sz val="11"/>
        <color rgb="FFFFFFFF"/>
        <rFont val="Arial"/>
      </rPr>
      <t>max</t>
    </r>
  </si>
  <si>
    <r>
      <t>e</t>
    </r>
    <r>
      <rPr>
        <b/>
        <vertAlign val="subscript"/>
        <sz val="11"/>
        <color rgb="FFFFFFFF"/>
        <rFont val="Arial"/>
      </rPr>
      <t>ave</t>
    </r>
  </si>
  <si>
    <t>16 KPH (10 MPH)</t>
  </si>
  <si>
    <t>32 KPH (20 MPH)</t>
  </si>
  <si>
    <t>48 KPH (30 MPH)</t>
  </si>
  <si>
    <t>64 KPH (40 MPH)</t>
  </si>
  <si>
    <t>Medium</t>
  </si>
  <si>
    <t>ridership</t>
  </si>
  <si>
    <t>Emisions by speed</t>
  </si>
  <si>
    <t>http://www.ntdprogram.gov/ntdprogram/pubs/profiles/2012/Transit%20Profiles%202012%20Full%20Reporters.pdf</t>
  </si>
  <si>
    <t>Median Ridership profile</t>
  </si>
  <si>
    <t>ef(a)</t>
  </si>
  <si>
    <t>HIGH</t>
  </si>
  <si>
    <t>E(e(a))</t>
  </si>
  <si>
    <t>e(E(a))</t>
  </si>
  <si>
    <t>d</t>
  </si>
  <si>
    <t>d (%)</t>
  </si>
  <si>
    <t>(n = 5)</t>
  </si>
  <si>
    <t>(n = 11)</t>
  </si>
  <si>
    <t>All</t>
  </si>
  <si>
    <t>ALL</t>
  </si>
  <si>
    <r>
      <rPr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 KPH (</t>
    </r>
    <r>
      <rPr>
        <sz val="11"/>
        <color theme="1"/>
        <rFont val="Arial"/>
        <family val="2"/>
      </rPr>
      <t>5</t>
    </r>
    <r>
      <rPr>
        <sz val="11"/>
        <color theme="1"/>
        <rFont val="Arial"/>
        <family val="2"/>
      </rPr>
      <t xml:space="preserve"> MPH)</t>
    </r>
  </si>
  <si>
    <t>LOW</t>
  </si>
  <si>
    <t>MEDIUM</t>
  </si>
  <si>
    <t>25 MPH CASE</t>
  </si>
  <si>
    <t>ef(E[p])</t>
  </si>
  <si>
    <t>E[ef(p)]</t>
  </si>
  <si>
    <t>Remove Stops that have less than 10 passengers</t>
  </si>
  <si>
    <t>case</t>
  </si>
  <si>
    <t>25 MPH</t>
  </si>
  <si>
    <t>40 MPH</t>
  </si>
  <si>
    <t>10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</si>
</sst>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b/>
      <sz val="11"/>
      <color rgb="FFFFFFFF"/>
      <name val="Arial"/>
    </font>
    <font>
      <b/>
      <vertAlign val="subscript"/>
      <sz val="11"/>
      <color rgb="FFFFFFFF"/>
      <name val="Arial"/>
    </font>
    <font>
      <b/>
      <sz val="7"/>
      <color rgb="FFFFFFFF"/>
      <name val="Arial"/>
    </font>
    <font>
      <b/>
      <sz val="12"/>
      <color rgb="FFFFFFFF"/>
      <name val="Arial"/>
    </font>
    <font>
      <b/>
      <sz val="10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2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5" borderId="0" xfId="0" applyFill="1"/>
    <xf numFmtId="0" fontId="7" fillId="6" borderId="0" xfId="0" applyFont="1" applyFill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1" fontId="1" fillId="0" borderId="8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0" applyFont="1" applyFill="1" applyBorder="1"/>
    <xf numFmtId="1" fontId="0" fillId="2" borderId="1" xfId="0" applyNumberFormat="1" applyFill="1" applyBorder="1"/>
    <xf numFmtId="0" fontId="2" fillId="7" borderId="0" xfId="0" applyFont="1" applyFill="1" applyBorder="1"/>
    <xf numFmtId="0" fontId="0" fillId="7" borderId="0" xfId="0" applyFill="1"/>
    <xf numFmtId="0" fontId="0" fillId="7" borderId="1" xfId="0" applyFill="1" applyBorder="1"/>
    <xf numFmtId="1" fontId="0" fillId="7" borderId="1" xfId="0" applyNumberFormat="1" applyFill="1" applyBorder="1"/>
    <xf numFmtId="1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Border="1"/>
    <xf numFmtId="0" fontId="0" fillId="2" borderId="1" xfId="0" applyFill="1" applyBorder="1" applyAlignment="1">
      <alignment horizontal="center"/>
    </xf>
    <xf numFmtId="1" fontId="1" fillId="0" borderId="9" xfId="0" applyNumberFormat="1" applyFont="1" applyBorder="1" applyAlignment="1">
      <alignment horizontal="center" vertical="center" wrapText="1"/>
    </xf>
    <xf numFmtId="9" fontId="0" fillId="2" borderId="0" xfId="1" applyFont="1" applyFill="1"/>
    <xf numFmtId="164" fontId="0" fillId="2" borderId="1" xfId="0" applyNumberFormat="1" applyFill="1" applyBorder="1"/>
    <xf numFmtId="0" fontId="9" fillId="0" borderId="3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2" fillId="2" borderId="13" xfId="0" applyFont="1" applyFill="1" applyBorder="1"/>
    <xf numFmtId="0" fontId="0" fillId="2" borderId="13" xfId="0" applyFill="1" applyBorder="1"/>
    <xf numFmtId="0" fontId="0" fillId="2" borderId="16" xfId="0" applyFill="1" applyBorder="1"/>
    <xf numFmtId="0" fontId="0" fillId="0" borderId="8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 wrapText="1"/>
    </xf>
    <xf numFmtId="0" fontId="5" fillId="6" borderId="10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11" xfId="0" applyFont="1" applyFill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2" fillId="0" borderId="0" xfId="0" applyFont="1"/>
    <xf numFmtId="1" fontId="0" fillId="8" borderId="0" xfId="0" applyNumberFormat="1" applyFill="1"/>
    <xf numFmtId="0" fontId="10" fillId="0" borderId="0" xfId="0" applyFont="1" applyAlignment="1">
      <alignment horizontal="center" textRotation="90"/>
    </xf>
    <xf numFmtId="0" fontId="10" fillId="0" borderId="0" xfId="0" applyFont="1" applyAlignment="1">
      <alignment textRotation="90"/>
    </xf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'Bounding Chart'!$C$1:$AE$1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'Bounding Chart'!$C$2:$AE$2</c:f>
              <c:numCache>
                <c:formatCode>0</c:formatCode>
                <c:ptCount val="29"/>
                <c:pt idx="0">
                  <c:v>35.65232769560869</c:v>
                </c:pt>
                <c:pt idx="1">
                  <c:v>29.87867138862753</c:v>
                </c:pt>
                <c:pt idx="2">
                  <c:v>29.67841219701474</c:v>
                </c:pt>
                <c:pt idx="3">
                  <c:v>27.46910111535112</c:v>
                </c:pt>
                <c:pt idx="4">
                  <c:v>39.25548847335638</c:v>
                </c:pt>
                <c:pt idx="5">
                  <c:v>33.34351731773042</c:v>
                </c:pt>
                <c:pt idx="6">
                  <c:v>44.10377589436852</c:v>
                </c:pt>
                <c:pt idx="7">
                  <c:v>40.18166152263702</c:v>
                </c:pt>
                <c:pt idx="8">
                  <c:v>39.32521403014742</c:v>
                </c:pt>
                <c:pt idx="9">
                  <c:v>42.57710672879423</c:v>
                </c:pt>
                <c:pt idx="10">
                  <c:v>38.10687693454904</c:v>
                </c:pt>
                <c:pt idx="11">
                  <c:v>34.86629212436693</c:v>
                </c:pt>
                <c:pt idx="12">
                  <c:v>35.65232769560869</c:v>
                </c:pt>
                <c:pt idx="13">
                  <c:v>33.24338663509459</c:v>
                </c:pt>
                <c:pt idx="14">
                  <c:v>29.83840363742992</c:v>
                </c:pt>
                <c:pt idx="15">
                  <c:v>27.60610411343267</c:v>
                </c:pt>
                <c:pt idx="16">
                  <c:v>26.86904793564684</c:v>
                </c:pt>
                <c:pt idx="17">
                  <c:v>23.70459903530299</c:v>
                </c:pt>
                <c:pt idx="18">
                  <c:v>24.79294008843561</c:v>
                </c:pt>
                <c:pt idx="19">
                  <c:v>24.90449437454781</c:v>
                </c:pt>
                <c:pt idx="20">
                  <c:v>23.06259947809687</c:v>
                </c:pt>
                <c:pt idx="21">
                  <c:v>20.20081706110675</c:v>
                </c:pt>
                <c:pt idx="22">
                  <c:v>21.02573171792308</c:v>
                </c:pt>
                <c:pt idx="23">
                  <c:v>21.30904282865544</c:v>
                </c:pt>
                <c:pt idx="24">
                  <c:v>21.30904282865544</c:v>
                </c:pt>
                <c:pt idx="25">
                  <c:v>22.70779025535692</c:v>
                </c:pt>
                <c:pt idx="26">
                  <c:v>25.95556330477491</c:v>
                </c:pt>
                <c:pt idx="27">
                  <c:v>28.27598403444827</c:v>
                </c:pt>
                <c:pt idx="28">
                  <c:v>33.34351731773042</c:v>
                </c:pt>
              </c:numCache>
            </c:numRef>
          </c:val>
        </c:ser>
        <c:ser>
          <c:idx val="1"/>
          <c:order val="1"/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'Bounding Chart'!$C$1:$AE$1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'Bounding Chart'!$C$3:$AE$3</c:f>
              <c:numCache>
                <c:formatCode>0</c:formatCode>
                <c:ptCount val="29"/>
                <c:pt idx="0">
                  <c:v>6.426749341695654</c:v>
                </c:pt>
                <c:pt idx="1">
                  <c:v>5.385980217534417</c:v>
                </c:pt>
                <c:pt idx="2">
                  <c:v>5.349881154414213</c:v>
                </c:pt>
                <c:pt idx="3">
                  <c:v>4.95162697418486</c:v>
                </c:pt>
                <c:pt idx="4">
                  <c:v>7.076261243250002</c:v>
                </c:pt>
                <c:pt idx="5">
                  <c:v>6.010559248784638</c:v>
                </c:pt>
                <c:pt idx="6">
                  <c:v>7.95022179520518</c:v>
                </c:pt>
                <c:pt idx="7">
                  <c:v>7.2432147753049</c:v>
                </c:pt>
                <c:pt idx="8">
                  <c:v>7.088830090928958</c:v>
                </c:pt>
                <c:pt idx="9">
                  <c:v>7.675021809986539</c:v>
                </c:pt>
                <c:pt idx="10">
                  <c:v>6.869210570039591</c:v>
                </c:pt>
                <c:pt idx="11">
                  <c:v>6.285057230225199</c:v>
                </c:pt>
                <c:pt idx="12">
                  <c:v>6.426749341695654</c:v>
                </c:pt>
                <c:pt idx="13">
                  <c:v>5.992509521310815</c:v>
                </c:pt>
                <c:pt idx="14">
                  <c:v>5.378721484087602</c:v>
                </c:pt>
                <c:pt idx="15">
                  <c:v>4.976323368071074</c:v>
                </c:pt>
                <c:pt idx="16">
                  <c:v>4.843460365525484</c:v>
                </c:pt>
                <c:pt idx="17">
                  <c:v>4.273031414553535</c:v>
                </c:pt>
                <c:pt idx="18">
                  <c:v>4.469217627315789</c:v>
                </c:pt>
                <c:pt idx="19">
                  <c:v>4.489326593018</c:v>
                </c:pt>
                <c:pt idx="20">
                  <c:v>4.157303480409378</c:v>
                </c:pt>
                <c:pt idx="21">
                  <c:v>3.641433705468064</c:v>
                </c:pt>
                <c:pt idx="22">
                  <c:v>3.790134227153846</c:v>
                </c:pt>
                <c:pt idx="23">
                  <c:v>3.841204370734363</c:v>
                </c:pt>
                <c:pt idx="24">
                  <c:v>3.841204370734363</c:v>
                </c:pt>
                <c:pt idx="25">
                  <c:v>4.093344965326157</c:v>
                </c:pt>
                <c:pt idx="26">
                  <c:v>4.678794069393906</c:v>
                </c:pt>
                <c:pt idx="27">
                  <c:v>5.097077064103448</c:v>
                </c:pt>
                <c:pt idx="28">
                  <c:v>6.010559248784638</c:v>
                </c:pt>
              </c:numCache>
            </c:numRef>
          </c:val>
        </c:ser>
        <c:ser>
          <c:idx val="2"/>
          <c:order val="2"/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'Bounding Chart'!$C$1:$AE$1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'Bounding Chart'!$C$4:$AE$4</c:f>
              <c:numCache>
                <c:formatCode>0</c:formatCode>
                <c:ptCount val="29"/>
                <c:pt idx="0">
                  <c:v>27.5503042792174</c:v>
                </c:pt>
                <c:pt idx="1">
                  <c:v>23.08871654169231</c:v>
                </c:pt>
                <c:pt idx="2">
                  <c:v>22.93396643082306</c:v>
                </c:pt>
                <c:pt idx="3">
                  <c:v>21.226723272201</c:v>
                </c:pt>
                <c:pt idx="4">
                  <c:v>30.33464354147873</c:v>
                </c:pt>
                <c:pt idx="5">
                  <c:v>25.76617312860542</c:v>
                </c:pt>
                <c:pt idx="6">
                  <c:v>34.08115330158168</c:v>
                </c:pt>
                <c:pt idx="7">
                  <c:v>31.05034293537931</c:v>
                </c:pt>
                <c:pt idx="8">
                  <c:v>30.38852390300888</c:v>
                </c:pt>
                <c:pt idx="9">
                  <c:v>32.90142107191154</c:v>
                </c:pt>
                <c:pt idx="10">
                  <c:v>29.44705500412048</c:v>
                </c:pt>
                <c:pt idx="11">
                  <c:v>26.94289599589607</c:v>
                </c:pt>
                <c:pt idx="12">
                  <c:v>27.5503042792174</c:v>
                </c:pt>
                <c:pt idx="13">
                  <c:v>25.68879723332432</c:v>
                </c:pt>
                <c:pt idx="14">
                  <c:v>23.05759967303774</c:v>
                </c:pt>
                <c:pt idx="15">
                  <c:v>21.33259221620199</c:v>
                </c:pt>
                <c:pt idx="16">
                  <c:v>20.76303271528398</c:v>
                </c:pt>
                <c:pt idx="17">
                  <c:v>18.31770766316274</c:v>
                </c:pt>
                <c:pt idx="18">
                  <c:v>19.1587222367234</c:v>
                </c:pt>
                <c:pt idx="19">
                  <c:v>19.24492571135433</c:v>
                </c:pt>
                <c:pt idx="20">
                  <c:v>17.82160308061875</c:v>
                </c:pt>
                <c:pt idx="21">
                  <c:v>15.6101632822938</c:v>
                </c:pt>
                <c:pt idx="22">
                  <c:v>16.24761534415385</c:v>
                </c:pt>
                <c:pt idx="23">
                  <c:v>16.46654375110106</c:v>
                </c:pt>
                <c:pt idx="24">
                  <c:v>16.46654375110106</c:v>
                </c:pt>
                <c:pt idx="25">
                  <c:v>17.54742457168615</c:v>
                </c:pt>
                <c:pt idx="26">
                  <c:v>20.05713828533881</c:v>
                </c:pt>
                <c:pt idx="27">
                  <c:v>21.85024132489655</c:v>
                </c:pt>
                <c:pt idx="28">
                  <c:v>25.76617312860542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81176"/>
        <c:axId val="-2081629256"/>
      </c:areaChart>
      <c:catAx>
        <c:axId val="-208068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629256"/>
        <c:crosses val="autoZero"/>
        <c:auto val="1"/>
        <c:lblAlgn val="ctr"/>
        <c:lblOffset val="100"/>
        <c:noMultiLvlLbl val="0"/>
      </c:catAx>
      <c:valAx>
        <c:axId val="-2081629256"/>
        <c:scaling>
          <c:orientation val="minMax"/>
          <c:max val="2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068117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'Bounding Chart'!$C$1:$AE$1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'Bounding Chart'!$C$6:$AE$6</c:f>
              <c:numCache>
                <c:formatCode>0</c:formatCode>
                <c:ptCount val="29"/>
                <c:pt idx="0">
                  <c:v>83.95711385756961</c:v>
                </c:pt>
                <c:pt idx="1">
                  <c:v>95.08737850658035</c:v>
                </c:pt>
                <c:pt idx="2">
                  <c:v>73.54684626193456</c:v>
                </c:pt>
                <c:pt idx="3">
                  <c:v>58.39626404650465</c:v>
                </c:pt>
                <c:pt idx="4">
                  <c:v>76.63110739902858</c:v>
                </c:pt>
                <c:pt idx="5">
                  <c:v>71.5649875322661</c:v>
                </c:pt>
                <c:pt idx="6">
                  <c:v>87.44290377868591</c:v>
                </c:pt>
                <c:pt idx="7">
                  <c:v>86.79773201951197</c:v>
                </c:pt>
                <c:pt idx="8">
                  <c:v>82.74647621033508</c:v>
                </c:pt>
                <c:pt idx="9">
                  <c:v>87.76865909384343</c:v>
                </c:pt>
                <c:pt idx="10">
                  <c:v>82.75856834870544</c:v>
                </c:pt>
                <c:pt idx="11">
                  <c:v>74.43437293403969</c:v>
                </c:pt>
                <c:pt idx="12">
                  <c:v>73.44612912095045</c:v>
                </c:pt>
                <c:pt idx="13">
                  <c:v>72.67828625705694</c:v>
                </c:pt>
                <c:pt idx="14">
                  <c:v>52.73458052896427</c:v>
                </c:pt>
                <c:pt idx="15">
                  <c:v>70.2496748843677</c:v>
                </c:pt>
                <c:pt idx="16">
                  <c:v>64.98167352634838</c:v>
                </c:pt>
                <c:pt idx="17">
                  <c:v>55.24606438700776</c:v>
                </c:pt>
                <c:pt idx="18">
                  <c:v>62.55138914898945</c:v>
                </c:pt>
                <c:pt idx="19">
                  <c:v>59.49726996930723</c:v>
                </c:pt>
                <c:pt idx="20">
                  <c:v>53.62314455681111</c:v>
                </c:pt>
                <c:pt idx="21">
                  <c:v>50.60191976861433</c:v>
                </c:pt>
                <c:pt idx="22">
                  <c:v>46.40091203824593</c:v>
                </c:pt>
                <c:pt idx="23">
                  <c:v>54.40374340503199</c:v>
                </c:pt>
                <c:pt idx="24">
                  <c:v>54.40374340503199</c:v>
                </c:pt>
                <c:pt idx="25">
                  <c:v>55.74843570614877</c:v>
                </c:pt>
                <c:pt idx="26">
                  <c:v>104.1616388577839</c:v>
                </c:pt>
                <c:pt idx="27">
                  <c:v>94.9814337895332</c:v>
                </c:pt>
                <c:pt idx="28">
                  <c:v>124.364940650403</c:v>
                </c:pt>
              </c:numCache>
            </c:numRef>
          </c:val>
        </c:ser>
        <c:ser>
          <c:idx val="1"/>
          <c:order val="1"/>
          <c:spPr>
            <a:solidFill>
              <a:schemeClr val="tx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'Bounding Chart'!$C$1:$AE$1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'Bounding Chart'!$C$7:$AE$7</c:f>
              <c:numCache>
                <c:formatCode>0</c:formatCode>
                <c:ptCount val="29"/>
                <c:pt idx="0">
                  <c:v>15.13425240622541</c:v>
                </c:pt>
                <c:pt idx="1">
                  <c:v>17.14061287773924</c:v>
                </c:pt>
                <c:pt idx="2">
                  <c:v>13.25767983042235</c:v>
                </c:pt>
                <c:pt idx="3">
                  <c:v>10.52661006379634</c:v>
                </c:pt>
                <c:pt idx="4">
                  <c:v>13.81365399855157</c:v>
                </c:pt>
                <c:pt idx="5">
                  <c:v>12.90042659874068</c:v>
                </c:pt>
                <c:pt idx="6">
                  <c:v>15.76260683716437</c:v>
                </c:pt>
                <c:pt idx="7">
                  <c:v>15.64630707648811</c:v>
                </c:pt>
                <c:pt idx="8">
                  <c:v>14.91602080101791</c:v>
                </c:pt>
                <c:pt idx="9">
                  <c:v>15.82132804535917</c:v>
                </c:pt>
                <c:pt idx="10">
                  <c:v>14.91820055048548</c:v>
                </c:pt>
                <c:pt idx="11">
                  <c:v>13.41766690067445</c:v>
                </c:pt>
                <c:pt idx="12">
                  <c:v>13.23952438696732</c:v>
                </c:pt>
                <c:pt idx="13">
                  <c:v>13.10111172392371</c:v>
                </c:pt>
                <c:pt idx="14">
                  <c:v>9.506025345460472</c:v>
                </c:pt>
                <c:pt idx="15">
                  <c:v>12.6633260995481</c:v>
                </c:pt>
                <c:pt idx="16">
                  <c:v>11.71370719811881</c:v>
                </c:pt>
                <c:pt idx="17">
                  <c:v>9.95874970526004</c:v>
                </c:pt>
                <c:pt idx="18">
                  <c:v>11.27561999507066</c:v>
                </c:pt>
                <c:pt idx="19">
                  <c:v>10.72507926754615</c:v>
                </c:pt>
                <c:pt idx="20">
                  <c:v>9.6661994112262</c:v>
                </c:pt>
                <c:pt idx="21">
                  <c:v>9.121588282762644</c:v>
                </c:pt>
                <c:pt idx="22">
                  <c:v>8.364307470802394</c:v>
                </c:pt>
                <c:pt idx="23">
                  <c:v>9.806911489740798</c:v>
                </c:pt>
                <c:pt idx="24">
                  <c:v>9.806911489740798</c:v>
                </c:pt>
                <c:pt idx="25">
                  <c:v>10.04930801528518</c:v>
                </c:pt>
                <c:pt idx="26">
                  <c:v>18.77635451111527</c:v>
                </c:pt>
                <c:pt idx="27">
                  <c:v>17.1215151025154</c:v>
                </c:pt>
                <c:pt idx="28">
                  <c:v>22.41823611851974</c:v>
                </c:pt>
              </c:numCache>
            </c:numRef>
          </c:val>
        </c:ser>
        <c:ser>
          <c:idx val="2"/>
          <c:order val="2"/>
          <c:spPr>
            <a:solidFill>
              <a:schemeClr val="tx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'Bounding Chart'!$C$1:$AE$1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'Bounding Chart'!$C$8:$AE$8</c:f>
              <c:numCache>
                <c:formatCode>0</c:formatCode>
                <c:ptCount val="29"/>
                <c:pt idx="0">
                  <c:v>64.87778450061312</c:v>
                </c:pt>
                <c:pt idx="1">
                  <c:v>73.47868653445794</c:v>
                </c:pt>
                <c:pt idx="2">
                  <c:v>56.83325954458483</c:v>
                </c:pt>
                <c:pt idx="3">
                  <c:v>45.1256607138413</c:v>
                </c:pt>
                <c:pt idx="4">
                  <c:v>59.21661957450993</c:v>
                </c:pt>
                <c:pt idx="5">
                  <c:v>55.30177998715007</c:v>
                </c:pt>
                <c:pt idx="6">
                  <c:v>67.57142553858698</c:v>
                </c:pt>
                <c:pt idx="7">
                  <c:v>67.0728696398149</c:v>
                </c:pt>
                <c:pt idx="8">
                  <c:v>63.94226534354848</c:v>
                </c:pt>
                <c:pt idx="9">
                  <c:v>67.82315266647007</c:v>
                </c:pt>
                <c:pt idx="10">
                  <c:v>63.95160953263859</c:v>
                </c:pt>
                <c:pt idx="11">
                  <c:v>57.51909498515352</c:v>
                </c:pt>
                <c:pt idx="12">
                  <c:v>56.7554304641406</c:v>
                </c:pt>
                <c:pt idx="13">
                  <c:v>56.16208057912043</c:v>
                </c:pt>
                <c:pt idx="14">
                  <c:v>40.75059984901927</c:v>
                </c:pt>
                <c:pt idx="15">
                  <c:v>54.28537331712031</c:v>
                </c:pt>
                <c:pt idx="16">
                  <c:v>50.21452998829498</c:v>
                </c:pt>
                <c:pt idx="17">
                  <c:v>42.69134674981601</c:v>
                </c:pt>
                <c:pt idx="18">
                  <c:v>48.33652991343554</c:v>
                </c:pt>
                <c:pt idx="19">
                  <c:v>45.97646205409065</c:v>
                </c:pt>
                <c:pt idx="20">
                  <c:v>41.43723690530783</c:v>
                </c:pt>
                <c:pt idx="21">
                  <c:v>39.1025881575071</c:v>
                </c:pt>
                <c:pt idx="22">
                  <c:v>35.85626319833057</c:v>
                </c:pt>
                <c:pt idx="23">
                  <c:v>42.04044396578658</c:v>
                </c:pt>
                <c:pt idx="24">
                  <c:v>42.04044396578658</c:v>
                </c:pt>
                <c:pt idx="25">
                  <c:v>43.07955373651415</c:v>
                </c:pt>
                <c:pt idx="26">
                  <c:v>80.4908130895296</c:v>
                </c:pt>
                <c:pt idx="27">
                  <c:v>73.3968178492954</c:v>
                </c:pt>
                <c:pt idx="28">
                  <c:v>96.10289644587305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58632"/>
        <c:axId val="2081404920"/>
      </c:areaChart>
      <c:catAx>
        <c:axId val="-208875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404920"/>
        <c:crosses val="autoZero"/>
        <c:auto val="1"/>
        <c:lblAlgn val="ctr"/>
        <c:lblOffset val="100"/>
        <c:noMultiLvlLbl val="0"/>
      </c:catAx>
      <c:valAx>
        <c:axId val="2081404920"/>
        <c:scaling>
          <c:orientation val="minMax"/>
          <c:max val="2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875863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MPH Case Study'!$A$33</c:f>
              <c:strCache>
                <c:ptCount val="1"/>
                <c:pt idx="0">
                  <c:v>E[ef(p)]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cat>
            <c:numRef>
              <c:f>'10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'10 MPH Case Study'!$C$33:$AE$33</c:f>
              <c:numCache>
                <c:formatCode>0</c:formatCode>
                <c:ptCount val="29"/>
                <c:pt idx="0">
                  <c:v>163.9691507644081</c:v>
                </c:pt>
                <c:pt idx="1">
                  <c:v>185.7066779187775</c:v>
                </c:pt>
                <c:pt idx="2">
                  <c:v>143.6377856369417</c:v>
                </c:pt>
                <c:pt idx="3">
                  <c:v>114.0485348241423</c:v>
                </c:pt>
                <c:pt idx="4">
                  <c:v>149.6613809720901</c:v>
                </c:pt>
                <c:pt idx="5">
                  <c:v>139.7671941181569</c:v>
                </c:pt>
                <c:pt idx="6">
                  <c:v>170.7769361544373</c:v>
                </c:pt>
                <c:pt idx="7">
                  <c:v>169.516908735815</c:v>
                </c:pt>
                <c:pt idx="8">
                  <c:v>161.6047623549015</c:v>
                </c:pt>
                <c:pt idx="9">
                  <c:v>171.4131398056727</c:v>
                </c:pt>
                <c:pt idx="10">
                  <c:v>161.6283784318295</c:v>
                </c:pt>
                <c:pt idx="11">
                  <c:v>145.3711348198676</c:v>
                </c:pt>
                <c:pt idx="12">
                  <c:v>143.4410839720584</c:v>
                </c:pt>
                <c:pt idx="13">
                  <c:v>141.9414785601011</c:v>
                </c:pt>
                <c:pt idx="14">
                  <c:v>102.991205723444</c:v>
                </c:pt>
                <c:pt idx="15">
                  <c:v>137.1983743010361</c:v>
                </c:pt>
                <c:pt idx="16">
                  <c:v>126.9099107127622</c:v>
                </c:pt>
                <c:pt idx="17">
                  <c:v>107.8961608420838</c:v>
                </c:pt>
                <c:pt idx="18">
                  <c:v>122.1635390574957</c:v>
                </c:pt>
                <c:pt idx="19">
                  <c:v>116.198811290944</c:v>
                </c:pt>
                <c:pt idx="20">
                  <c:v>104.7265808733451</c:v>
                </c:pt>
                <c:pt idx="21">
                  <c:v>98.82609620888407</c:v>
                </c:pt>
                <c:pt idx="22">
                  <c:v>90.6214827073789</c:v>
                </c:pt>
                <c:pt idx="23">
                  <c:v>106.2510988605594</c:v>
                </c:pt>
                <c:pt idx="24">
                  <c:v>106.2510988605594</c:v>
                </c:pt>
                <c:pt idx="25">
                  <c:v>108.8772974579481</c:v>
                </c:pt>
                <c:pt idx="26">
                  <c:v>203.4288064584287</c:v>
                </c:pt>
                <c:pt idx="27">
                  <c:v>185.499766741344</c:v>
                </c:pt>
                <c:pt idx="28">
                  <c:v>242.8860732147958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 MPH Case Study'!$A$32</c:f>
              <c:strCache>
                <c:ptCount val="1"/>
                <c:pt idx="0">
                  <c:v>ef(E[p])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'10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'10 MPH Case Study'!$C$32:$AE$32</c:f>
              <c:numCache>
                <c:formatCode>0</c:formatCode>
                <c:ptCount val="29"/>
                <c:pt idx="0">
                  <c:v>69.62938131652174</c:v>
                </c:pt>
                <c:pt idx="1">
                  <c:v>58.35336814785425</c:v>
                </c:pt>
                <c:pt idx="2">
                  <c:v>57.96225978225201</c:v>
                </c:pt>
                <c:pt idx="3">
                  <c:v>53.64745136173698</c:v>
                </c:pt>
                <c:pt idx="4">
                  <c:v>76.66639325808511</c:v>
                </c:pt>
                <c:pt idx="5">
                  <c:v>65.12024969512047</c:v>
                </c:pt>
                <c:pt idx="6">
                  <c:v>86.13515099115538</c:v>
                </c:pt>
                <c:pt idx="7">
                  <c:v>78.47521923332123</c:v>
                </c:pt>
                <c:pt idx="8">
                  <c:v>76.80256802408526</c:v>
                </c:pt>
                <c:pt idx="9">
                  <c:v>83.15354961069231</c:v>
                </c:pt>
                <c:pt idx="10">
                  <c:v>74.42314250870912</c:v>
                </c:pt>
                <c:pt idx="11">
                  <c:v>68.09424535048819</c:v>
                </c:pt>
                <c:pt idx="12">
                  <c:v>69.62938131652174</c:v>
                </c:pt>
                <c:pt idx="13">
                  <c:v>64.92469338972972</c:v>
                </c:pt>
                <c:pt idx="14">
                  <c:v>58.27472479455525</c:v>
                </c:pt>
                <c:pt idx="15">
                  <c:v>53.91501969770574</c:v>
                </c:pt>
                <c:pt idx="16">
                  <c:v>52.47554101645631</c:v>
                </c:pt>
                <c:pt idx="17">
                  <c:v>46.29533811301926</c:v>
                </c:pt>
                <c:pt idx="18">
                  <c:v>48.4208799524748</c:v>
                </c:pt>
                <c:pt idx="19">
                  <c:v>48.63874667892013</c:v>
                </c:pt>
                <c:pt idx="20">
                  <c:v>45.041506039125</c:v>
                </c:pt>
                <c:pt idx="21">
                  <c:v>39.45241404886861</c:v>
                </c:pt>
                <c:pt idx="22">
                  <c:v>41.06348128923077</c:v>
                </c:pt>
                <c:pt idx="23">
                  <c:v>41.61679095049086</c:v>
                </c:pt>
                <c:pt idx="24">
                  <c:v>41.61679095049086</c:v>
                </c:pt>
                <c:pt idx="25">
                  <c:v>44.34855979236923</c:v>
                </c:pt>
                <c:pt idx="26">
                  <c:v>50.69149565950762</c:v>
                </c:pt>
                <c:pt idx="27">
                  <c:v>55.22330242344827</c:v>
                </c:pt>
                <c:pt idx="28">
                  <c:v>65.12024969512047</c:v>
                </c:pt>
              </c:numCache>
            </c:numRef>
          </c:val>
          <c:smooth val="0"/>
        </c:ser>
        <c:ser>
          <c:idx val="2"/>
          <c:order val="2"/>
          <c:tx>
            <c:v>ef(E[p]) '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'10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'10 MPH Case Study'!$C$57:$AE$57</c:f>
              <c:numCache>
                <c:formatCode>0</c:formatCode>
                <c:ptCount val="29"/>
                <c:pt idx="0">
                  <c:v>48.61622874064286</c:v>
                </c:pt>
                <c:pt idx="1">
                  <c:v>40.27379895674556</c:v>
                </c:pt>
                <c:pt idx="2">
                  <c:v>40.2143103319941</c:v>
                </c:pt>
                <c:pt idx="3">
                  <c:v>37.86521292734353</c:v>
                </c:pt>
                <c:pt idx="4">
                  <c:v>54.55929477907816</c:v>
                </c:pt>
                <c:pt idx="5">
                  <c:v>45.75645057942857</c:v>
                </c:pt>
                <c:pt idx="6">
                  <c:v>61.45618080081264</c:v>
                </c:pt>
                <c:pt idx="7">
                  <c:v>55.67502677865031</c:v>
                </c:pt>
                <c:pt idx="8">
                  <c:v>54.55929477907816</c:v>
                </c:pt>
                <c:pt idx="9">
                  <c:v>59.18497411904348</c:v>
                </c:pt>
                <c:pt idx="10">
                  <c:v>52.4568171382659</c:v>
                </c:pt>
                <c:pt idx="11">
                  <c:v>48.44321725046263</c:v>
                </c:pt>
                <c:pt idx="12">
                  <c:v>49.95429008212844</c:v>
                </c:pt>
                <c:pt idx="13">
                  <c:v>46.06613890822335</c:v>
                </c:pt>
                <c:pt idx="14">
                  <c:v>42.67255187266458</c:v>
                </c:pt>
                <c:pt idx="15">
                  <c:v>37.6037128380663</c:v>
                </c:pt>
                <c:pt idx="16">
                  <c:v>36.84044397125846</c:v>
                </c:pt>
                <c:pt idx="17">
                  <c:v>32.37228073098692</c:v>
                </c:pt>
                <c:pt idx="18">
                  <c:v>33.52843361423646</c:v>
                </c:pt>
                <c:pt idx="19">
                  <c:v>34.28852404881612</c:v>
                </c:pt>
                <c:pt idx="20">
                  <c:v>31.58362888023202</c:v>
                </c:pt>
                <c:pt idx="21">
                  <c:v>27.47233914708375</c:v>
                </c:pt>
                <c:pt idx="22">
                  <c:v>28.71844735734177</c:v>
                </c:pt>
                <c:pt idx="23">
                  <c:v>28.74877306732841</c:v>
                </c:pt>
                <c:pt idx="24">
                  <c:v>28.74877306732841</c:v>
                </c:pt>
                <c:pt idx="25">
                  <c:v>30.55565442734007</c:v>
                </c:pt>
                <c:pt idx="26">
                  <c:v>34.33176304509458</c:v>
                </c:pt>
                <c:pt idx="27">
                  <c:v>37.24362256465116</c:v>
                </c:pt>
                <c:pt idx="28">
                  <c:v>43.91143241090323</c:v>
                </c:pt>
              </c:numCache>
            </c:numRef>
          </c:val>
          <c:smooth val="0"/>
        </c:ser>
        <c:ser>
          <c:idx val="3"/>
          <c:order val="3"/>
          <c:tx>
            <c:v>E[ef(p)] '</c:v>
          </c:tx>
          <c:spPr>
            <a:ln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numRef>
              <c:f>'10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'10 MPH Case Study'!$C$58:$AE$58</c:f>
              <c:numCache>
                <c:formatCode>0</c:formatCode>
                <c:ptCount val="29"/>
                <c:pt idx="0">
                  <c:v>50.59237907163142</c:v>
                </c:pt>
                <c:pt idx="1">
                  <c:v>43.30071496842707</c:v>
                </c:pt>
                <c:pt idx="2">
                  <c:v>43.55341547572403</c:v>
                </c:pt>
                <c:pt idx="3">
                  <c:v>42.45978569292468</c:v>
                </c:pt>
                <c:pt idx="4">
                  <c:v>61.587488504947</c:v>
                </c:pt>
                <c:pt idx="5">
                  <c:v>51.51118575886592</c:v>
                </c:pt>
                <c:pt idx="6">
                  <c:v>69.21773280473373</c:v>
                </c:pt>
                <c:pt idx="7">
                  <c:v>64.74925319685462</c:v>
                </c:pt>
                <c:pt idx="8">
                  <c:v>61.71549693317691</c:v>
                </c:pt>
                <c:pt idx="9">
                  <c:v>66.45251907064823</c:v>
                </c:pt>
                <c:pt idx="10">
                  <c:v>57.8991861215278</c:v>
                </c:pt>
                <c:pt idx="11">
                  <c:v>54.21282732961055</c:v>
                </c:pt>
                <c:pt idx="12">
                  <c:v>55.7829098653196</c:v>
                </c:pt>
                <c:pt idx="13">
                  <c:v>51.64079730371541</c:v>
                </c:pt>
                <c:pt idx="14">
                  <c:v>47.75088242733018</c:v>
                </c:pt>
                <c:pt idx="15">
                  <c:v>42.1541884770965</c:v>
                </c:pt>
                <c:pt idx="16">
                  <c:v>40.69850746345809</c:v>
                </c:pt>
                <c:pt idx="17">
                  <c:v>35.71636859799981</c:v>
                </c:pt>
                <c:pt idx="18">
                  <c:v>37.46256383283845</c:v>
                </c:pt>
                <c:pt idx="19">
                  <c:v>37.46381843074418</c:v>
                </c:pt>
                <c:pt idx="20">
                  <c:v>34.41720350109583</c:v>
                </c:pt>
                <c:pt idx="21">
                  <c:v>30.16438068199737</c:v>
                </c:pt>
                <c:pt idx="22">
                  <c:v>31.7375936914145</c:v>
                </c:pt>
                <c:pt idx="23">
                  <c:v>32.79078874799478</c:v>
                </c:pt>
                <c:pt idx="24">
                  <c:v>32.79078874799478</c:v>
                </c:pt>
                <c:pt idx="25">
                  <c:v>35.67293858187244</c:v>
                </c:pt>
                <c:pt idx="26">
                  <c:v>39.43272284189671</c:v>
                </c:pt>
                <c:pt idx="27">
                  <c:v>42.62035391278161</c:v>
                </c:pt>
                <c:pt idx="28">
                  <c:v>51.4057783250233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20664"/>
        <c:axId val="2085145384"/>
      </c:lineChart>
      <c:catAx>
        <c:axId val="208502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145384"/>
        <c:crosses val="autoZero"/>
        <c:auto val="1"/>
        <c:lblAlgn val="ctr"/>
        <c:lblOffset val="100"/>
        <c:noMultiLvlLbl val="0"/>
      </c:catAx>
      <c:valAx>
        <c:axId val="20851453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502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 MPH Case Study'!$A$33</c:f>
              <c:strCache>
                <c:ptCount val="1"/>
                <c:pt idx="0">
                  <c:v>E[ef(p)]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cat>
            <c:numRef>
              <c:f>'25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'25 MPH Case Study'!$C$33:$AE$33</c:f>
              <c:numCache>
                <c:formatCode>0</c:formatCode>
                <c:ptCount val="29"/>
                <c:pt idx="0">
                  <c:v>99.09136626379502</c:v>
                </c:pt>
                <c:pt idx="1">
                  <c:v>112.2279913843196</c:v>
                </c:pt>
                <c:pt idx="2">
                  <c:v>86.80452609235691</c:v>
                </c:pt>
                <c:pt idx="3">
                  <c:v>68.922874110301</c:v>
                </c:pt>
                <c:pt idx="4">
                  <c:v>90.44476139758015</c:v>
                </c:pt>
                <c:pt idx="5">
                  <c:v>84.46541413100678</c:v>
                </c:pt>
                <c:pt idx="6">
                  <c:v>103.2055106158503</c:v>
                </c:pt>
                <c:pt idx="7">
                  <c:v>102.4440390960001</c:v>
                </c:pt>
                <c:pt idx="8">
                  <c:v>97.662497011353</c:v>
                </c:pt>
                <c:pt idx="9">
                  <c:v>103.5899871392026</c:v>
                </c:pt>
                <c:pt idx="10">
                  <c:v>97.67676889919092</c:v>
                </c:pt>
                <c:pt idx="11">
                  <c:v>87.85203983471413</c:v>
                </c:pt>
                <c:pt idx="12">
                  <c:v>86.68565350791777</c:v>
                </c:pt>
                <c:pt idx="13">
                  <c:v>85.77939798098065</c:v>
                </c:pt>
                <c:pt idx="14">
                  <c:v>62.24060587442474</c:v>
                </c:pt>
                <c:pt idx="15">
                  <c:v>82.9130009839158</c:v>
                </c:pt>
                <c:pt idx="16">
                  <c:v>76.6953807244672</c:v>
                </c:pt>
                <c:pt idx="17">
                  <c:v>65.2048140922678</c:v>
                </c:pt>
                <c:pt idx="18">
                  <c:v>73.82700914406011</c:v>
                </c:pt>
                <c:pt idx="19">
                  <c:v>70.22234923685338</c:v>
                </c:pt>
                <c:pt idx="20">
                  <c:v>63.28934396803731</c:v>
                </c:pt>
                <c:pt idx="21">
                  <c:v>59.72350805137697</c:v>
                </c:pt>
                <c:pt idx="22">
                  <c:v>54.76521950904833</c:v>
                </c:pt>
                <c:pt idx="23">
                  <c:v>64.21065489477278</c:v>
                </c:pt>
                <c:pt idx="24">
                  <c:v>64.21065489477278</c:v>
                </c:pt>
                <c:pt idx="25">
                  <c:v>65.79774372143396</c:v>
                </c:pt>
                <c:pt idx="26">
                  <c:v>122.9379933688992</c:v>
                </c:pt>
                <c:pt idx="27">
                  <c:v>112.1029488920486</c:v>
                </c:pt>
                <c:pt idx="28">
                  <c:v>146.7831767689227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'25 MPH Case Study'!$A$32</c:f>
              <c:strCache>
                <c:ptCount val="1"/>
                <c:pt idx="0">
                  <c:v>ef(E[p])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'25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'25 MPH Case Study'!$C$32:$AE$32</c:f>
              <c:numCache>
                <c:formatCode>0</c:formatCode>
                <c:ptCount val="29"/>
                <c:pt idx="0">
                  <c:v>42.07907703730434</c:v>
                </c:pt>
                <c:pt idx="1">
                  <c:v>35.26465160616194</c:v>
                </c:pt>
                <c:pt idx="2">
                  <c:v>35.02829335142895</c:v>
                </c:pt>
                <c:pt idx="3">
                  <c:v>32.42072808953597</c:v>
                </c:pt>
                <c:pt idx="4">
                  <c:v>46.33174971660638</c:v>
                </c:pt>
                <c:pt idx="5">
                  <c:v>39.35407656651506</c:v>
                </c:pt>
                <c:pt idx="6">
                  <c:v>52.05399768957371</c:v>
                </c:pt>
                <c:pt idx="7">
                  <c:v>47.42487629794192</c:v>
                </c:pt>
                <c:pt idx="8">
                  <c:v>46.41404412107638</c:v>
                </c:pt>
                <c:pt idx="9">
                  <c:v>50.25212853878076</c:v>
                </c:pt>
                <c:pt idx="10">
                  <c:v>44.97608750458864</c:v>
                </c:pt>
                <c:pt idx="11">
                  <c:v>41.15134935459213</c:v>
                </c:pt>
                <c:pt idx="12">
                  <c:v>42.07907703730434</c:v>
                </c:pt>
                <c:pt idx="13">
                  <c:v>39.2358961564054</c:v>
                </c:pt>
                <c:pt idx="14">
                  <c:v>35.21712512151752</c:v>
                </c:pt>
                <c:pt idx="15">
                  <c:v>32.58242748150374</c:v>
                </c:pt>
                <c:pt idx="16">
                  <c:v>31.71250830117233</c:v>
                </c:pt>
                <c:pt idx="17">
                  <c:v>27.97763044985653</c:v>
                </c:pt>
                <c:pt idx="18">
                  <c:v>29.2621577157514</c:v>
                </c:pt>
                <c:pt idx="19">
                  <c:v>29.39382096756581</c:v>
                </c:pt>
                <c:pt idx="20">
                  <c:v>27.21990295850625</c:v>
                </c:pt>
                <c:pt idx="21">
                  <c:v>23.84225076657481</c:v>
                </c:pt>
                <c:pt idx="22">
                  <c:v>24.81586594507692</c:v>
                </c:pt>
                <c:pt idx="23">
                  <c:v>25.1502471993898</c:v>
                </c:pt>
                <c:pt idx="24">
                  <c:v>25.1502471993898</c:v>
                </c:pt>
                <c:pt idx="25">
                  <c:v>26.80113522068308</c:v>
                </c:pt>
                <c:pt idx="26">
                  <c:v>30.63435737416882</c:v>
                </c:pt>
                <c:pt idx="27">
                  <c:v>33.37306109855172</c:v>
                </c:pt>
                <c:pt idx="28">
                  <c:v>39.35407656651506</c:v>
                </c:pt>
              </c:numCache>
            </c:numRef>
          </c:val>
          <c:smooth val="0"/>
        </c:ser>
        <c:ser>
          <c:idx val="2"/>
          <c:order val="2"/>
          <c:tx>
            <c:v>ef(E[p]) '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'25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'25 MPH Case Study'!$C$57:$AE$57</c:f>
              <c:numCache>
                <c:formatCode>0</c:formatCode>
                <c:ptCount val="29"/>
                <c:pt idx="0">
                  <c:v>29.38021271711786</c:v>
                </c:pt>
                <c:pt idx="1">
                  <c:v>24.33863775382544</c:v>
                </c:pt>
                <c:pt idx="2">
                  <c:v>24.30268703336189</c:v>
                </c:pt>
                <c:pt idx="3">
                  <c:v>22.88305858356884</c:v>
                </c:pt>
                <c:pt idx="4">
                  <c:v>32.97178180678557</c:v>
                </c:pt>
                <c:pt idx="5">
                  <c:v>27.65196491022857</c:v>
                </c:pt>
                <c:pt idx="6">
                  <c:v>37.13977228348984</c:v>
                </c:pt>
                <c:pt idx="7">
                  <c:v>33.6460513733865</c:v>
                </c:pt>
                <c:pt idx="8">
                  <c:v>32.97178180678557</c:v>
                </c:pt>
                <c:pt idx="9">
                  <c:v>35.7672154817087</c:v>
                </c:pt>
                <c:pt idx="10">
                  <c:v>31.70119291249711</c:v>
                </c:pt>
                <c:pt idx="11">
                  <c:v>29.27565679997508</c:v>
                </c:pt>
                <c:pt idx="12">
                  <c:v>30.18884242492844</c:v>
                </c:pt>
                <c:pt idx="13">
                  <c:v>27.83911864904568</c:v>
                </c:pt>
                <c:pt idx="14">
                  <c:v>25.78827448524451</c:v>
                </c:pt>
                <c:pt idx="15">
                  <c:v>22.72502641103039</c:v>
                </c:pt>
                <c:pt idx="16">
                  <c:v>22.26376065167253</c:v>
                </c:pt>
                <c:pt idx="17">
                  <c:v>19.56351857501308</c:v>
                </c:pt>
                <c:pt idx="18">
                  <c:v>20.26221566697783</c:v>
                </c:pt>
                <c:pt idx="19">
                  <c:v>20.72156060653149</c:v>
                </c:pt>
                <c:pt idx="20">
                  <c:v>19.08691313409049</c:v>
                </c:pt>
                <c:pt idx="21">
                  <c:v>16.60234018323511</c:v>
                </c:pt>
                <c:pt idx="22">
                  <c:v>17.35539991728481</c:v>
                </c:pt>
                <c:pt idx="23">
                  <c:v>17.37372663314256</c:v>
                </c:pt>
                <c:pt idx="24">
                  <c:v>17.37372663314256</c:v>
                </c:pt>
                <c:pt idx="25">
                  <c:v>18.46567802647138</c:v>
                </c:pt>
                <c:pt idx="26">
                  <c:v>20.74769119998234</c:v>
                </c:pt>
                <c:pt idx="27">
                  <c:v>22.50741329902326</c:v>
                </c:pt>
                <c:pt idx="28">
                  <c:v>26.53696632513871</c:v>
                </c:pt>
              </c:numCache>
            </c:numRef>
          </c:val>
          <c:smooth val="0"/>
        </c:ser>
        <c:ser>
          <c:idx val="3"/>
          <c:order val="3"/>
          <c:tx>
            <c:v>E[ef(p)] '</c:v>
          </c:tx>
          <c:spPr>
            <a:ln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numRef>
              <c:f>'25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'25 MPH Case Study'!$C$58:$AE$58</c:f>
              <c:numCache>
                <c:formatCode>0</c:formatCode>
                <c:ptCount val="29"/>
                <c:pt idx="0">
                  <c:v>30.5744583134841</c:v>
                </c:pt>
                <c:pt idx="1">
                  <c:v>26.16789186513224</c:v>
                </c:pt>
                <c:pt idx="2">
                  <c:v>26.32060619222898</c:v>
                </c:pt>
                <c:pt idx="3">
                  <c:v>25.65969364337965</c:v>
                </c:pt>
                <c:pt idx="4">
                  <c:v>37.21912537974592</c:v>
                </c:pt>
                <c:pt idx="5">
                  <c:v>31.12972013893073</c:v>
                </c:pt>
                <c:pt idx="6">
                  <c:v>41.8303057698838</c:v>
                </c:pt>
                <c:pt idx="7">
                  <c:v>39.12987250300151</c:v>
                </c:pt>
                <c:pt idx="8">
                  <c:v>37.29648462682044</c:v>
                </c:pt>
                <c:pt idx="9">
                  <c:v>40.15920601944576</c:v>
                </c:pt>
                <c:pt idx="10">
                  <c:v>34.99017608859455</c:v>
                </c:pt>
                <c:pt idx="11">
                  <c:v>32.76240136678435</c:v>
                </c:pt>
                <c:pt idx="12">
                  <c:v>33.71124828637276</c:v>
                </c:pt>
                <c:pt idx="13">
                  <c:v>31.20804819639044</c:v>
                </c:pt>
                <c:pt idx="14">
                  <c:v>28.85725856337771</c:v>
                </c:pt>
                <c:pt idx="15">
                  <c:v>25.47501228410167</c:v>
                </c:pt>
                <c:pt idx="16">
                  <c:v>24.59530155916811</c:v>
                </c:pt>
                <c:pt idx="17">
                  <c:v>21.58444893968029</c:v>
                </c:pt>
                <c:pt idx="18">
                  <c:v>22.63972592792366</c:v>
                </c:pt>
                <c:pt idx="19">
                  <c:v>22.64048411822965</c:v>
                </c:pt>
                <c:pt idx="20">
                  <c:v>20.79932537311733</c:v>
                </c:pt>
                <c:pt idx="21">
                  <c:v>18.22921982791141</c:v>
                </c:pt>
                <c:pt idx="22">
                  <c:v>19.17995858456392</c:v>
                </c:pt>
                <c:pt idx="23">
                  <c:v>19.81643524259555</c:v>
                </c:pt>
                <c:pt idx="24">
                  <c:v>19.81643524259555</c:v>
                </c:pt>
                <c:pt idx="25">
                  <c:v>21.558202907333</c:v>
                </c:pt>
                <c:pt idx="26">
                  <c:v>23.83035079274967</c:v>
                </c:pt>
                <c:pt idx="27">
                  <c:v>25.75672972736248</c:v>
                </c:pt>
                <c:pt idx="28">
                  <c:v>31.06601933554709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39912"/>
        <c:axId val="-2054680984"/>
      </c:lineChart>
      <c:catAx>
        <c:axId val="-208753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680984"/>
        <c:crosses val="autoZero"/>
        <c:auto val="1"/>
        <c:lblAlgn val="ctr"/>
        <c:lblOffset val="100"/>
        <c:noMultiLvlLbl val="0"/>
      </c:catAx>
      <c:valAx>
        <c:axId val="-2054680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753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MPH Case Study'!$A$33</c:f>
              <c:strCache>
                <c:ptCount val="1"/>
                <c:pt idx="0">
                  <c:v>E[ef(p)]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cat>
            <c:numRef>
              <c:f>'40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'40 MPH Case Study'!$C$33:$AE$33</c:f>
              <c:numCache>
                <c:formatCode>0</c:formatCode>
                <c:ptCount val="29"/>
                <c:pt idx="0">
                  <c:v>83.95711385756961</c:v>
                </c:pt>
                <c:pt idx="1">
                  <c:v>95.08737850658035</c:v>
                </c:pt>
                <c:pt idx="2">
                  <c:v>73.54684626193456</c:v>
                </c:pt>
                <c:pt idx="3">
                  <c:v>58.39626404650465</c:v>
                </c:pt>
                <c:pt idx="4">
                  <c:v>76.63110739902858</c:v>
                </c:pt>
                <c:pt idx="5">
                  <c:v>71.5649875322661</c:v>
                </c:pt>
                <c:pt idx="6">
                  <c:v>87.44290377868591</c:v>
                </c:pt>
                <c:pt idx="7">
                  <c:v>86.79773201951197</c:v>
                </c:pt>
                <c:pt idx="8">
                  <c:v>82.74647621033508</c:v>
                </c:pt>
                <c:pt idx="9">
                  <c:v>87.76865909384343</c:v>
                </c:pt>
                <c:pt idx="10">
                  <c:v>82.75856834870544</c:v>
                </c:pt>
                <c:pt idx="11">
                  <c:v>74.43437293403969</c:v>
                </c:pt>
                <c:pt idx="12">
                  <c:v>73.44612912095045</c:v>
                </c:pt>
                <c:pt idx="13">
                  <c:v>72.67828625705694</c:v>
                </c:pt>
                <c:pt idx="14">
                  <c:v>52.73458052896427</c:v>
                </c:pt>
                <c:pt idx="15">
                  <c:v>70.2496748843677</c:v>
                </c:pt>
                <c:pt idx="16">
                  <c:v>64.98167352634838</c:v>
                </c:pt>
                <c:pt idx="17">
                  <c:v>55.24606438700776</c:v>
                </c:pt>
                <c:pt idx="18">
                  <c:v>62.55138914898945</c:v>
                </c:pt>
                <c:pt idx="19">
                  <c:v>59.49726996930723</c:v>
                </c:pt>
                <c:pt idx="20">
                  <c:v>53.62314455681111</c:v>
                </c:pt>
                <c:pt idx="21">
                  <c:v>50.60191976861433</c:v>
                </c:pt>
                <c:pt idx="22">
                  <c:v>46.40091203824593</c:v>
                </c:pt>
                <c:pt idx="23">
                  <c:v>54.40374340503199</c:v>
                </c:pt>
                <c:pt idx="24">
                  <c:v>54.40374340503199</c:v>
                </c:pt>
                <c:pt idx="25">
                  <c:v>55.74843570614877</c:v>
                </c:pt>
                <c:pt idx="26">
                  <c:v>104.1616388577839</c:v>
                </c:pt>
                <c:pt idx="27">
                  <c:v>94.9814337895332</c:v>
                </c:pt>
                <c:pt idx="28">
                  <c:v>124.364940650403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 MPH Case Study'!$A$32</c:f>
              <c:strCache>
                <c:ptCount val="1"/>
                <c:pt idx="0">
                  <c:v>ef(E[p])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'40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'40 MPH Case Study'!$C$32:$AE$32</c:f>
              <c:numCache>
                <c:formatCode>0</c:formatCode>
                <c:ptCount val="29"/>
                <c:pt idx="0">
                  <c:v>35.65232769560869</c:v>
                </c:pt>
                <c:pt idx="1">
                  <c:v>29.87867138862753</c:v>
                </c:pt>
                <c:pt idx="2">
                  <c:v>29.67841219701474</c:v>
                </c:pt>
                <c:pt idx="3">
                  <c:v>27.46910111535112</c:v>
                </c:pt>
                <c:pt idx="4">
                  <c:v>39.25548847335638</c:v>
                </c:pt>
                <c:pt idx="5">
                  <c:v>33.34351731773042</c:v>
                </c:pt>
                <c:pt idx="6">
                  <c:v>44.10377589436852</c:v>
                </c:pt>
                <c:pt idx="7">
                  <c:v>40.18166152263702</c:v>
                </c:pt>
                <c:pt idx="8">
                  <c:v>39.32521403014742</c:v>
                </c:pt>
                <c:pt idx="9">
                  <c:v>42.57710672879423</c:v>
                </c:pt>
                <c:pt idx="10">
                  <c:v>38.10687693454904</c:v>
                </c:pt>
                <c:pt idx="11">
                  <c:v>34.86629212436693</c:v>
                </c:pt>
                <c:pt idx="12">
                  <c:v>35.65232769560869</c:v>
                </c:pt>
                <c:pt idx="13">
                  <c:v>33.24338663509459</c:v>
                </c:pt>
                <c:pt idx="14">
                  <c:v>29.83840363742992</c:v>
                </c:pt>
                <c:pt idx="15">
                  <c:v>27.60610411343267</c:v>
                </c:pt>
                <c:pt idx="16">
                  <c:v>26.86904793564684</c:v>
                </c:pt>
                <c:pt idx="17">
                  <c:v>23.70459903530299</c:v>
                </c:pt>
                <c:pt idx="18">
                  <c:v>24.79294008843561</c:v>
                </c:pt>
                <c:pt idx="19">
                  <c:v>24.90449437454781</c:v>
                </c:pt>
                <c:pt idx="20">
                  <c:v>23.06259947809687</c:v>
                </c:pt>
                <c:pt idx="21">
                  <c:v>20.20081706110675</c:v>
                </c:pt>
                <c:pt idx="22">
                  <c:v>21.02573171792308</c:v>
                </c:pt>
                <c:pt idx="23">
                  <c:v>21.30904282865544</c:v>
                </c:pt>
                <c:pt idx="24">
                  <c:v>21.30904282865544</c:v>
                </c:pt>
                <c:pt idx="25">
                  <c:v>22.70779025535692</c:v>
                </c:pt>
                <c:pt idx="26">
                  <c:v>25.95556330477491</c:v>
                </c:pt>
                <c:pt idx="27">
                  <c:v>28.27598403444827</c:v>
                </c:pt>
                <c:pt idx="28">
                  <c:v>33.34351731773042</c:v>
                </c:pt>
              </c:numCache>
            </c:numRef>
          </c:val>
          <c:smooth val="0"/>
        </c:ser>
        <c:ser>
          <c:idx val="2"/>
          <c:order val="2"/>
          <c:tx>
            <c:v>ef(E[p]) '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'40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'40 MPH Case Study'!$C$57:$AE$57</c:f>
              <c:numCache>
                <c:formatCode>0</c:formatCode>
                <c:ptCount val="29"/>
                <c:pt idx="0">
                  <c:v>24.89296451604107</c:v>
                </c:pt>
                <c:pt idx="1">
                  <c:v>20.62139072334763</c:v>
                </c:pt>
                <c:pt idx="2">
                  <c:v>20.59093076659232</c:v>
                </c:pt>
                <c:pt idx="3">
                  <c:v>19.38812257160361</c:v>
                </c:pt>
                <c:pt idx="4">
                  <c:v>27.9359922424509</c:v>
                </c:pt>
                <c:pt idx="5">
                  <c:v>23.42867248568571</c:v>
                </c:pt>
                <c:pt idx="6">
                  <c:v>31.46740435436343</c:v>
                </c:pt>
                <c:pt idx="7">
                  <c:v>28.50728042736809</c:v>
                </c:pt>
                <c:pt idx="8">
                  <c:v>27.9359922424509</c:v>
                </c:pt>
                <c:pt idx="9">
                  <c:v>30.30447854126739</c:v>
                </c:pt>
                <c:pt idx="10">
                  <c:v>26.85946074948555</c:v>
                </c:pt>
                <c:pt idx="11">
                  <c:v>24.8043774537064</c:v>
                </c:pt>
                <c:pt idx="12">
                  <c:v>25.57809197978532</c:v>
                </c:pt>
                <c:pt idx="13">
                  <c:v>23.5872421810203</c:v>
                </c:pt>
                <c:pt idx="14">
                  <c:v>21.84962402661912</c:v>
                </c:pt>
                <c:pt idx="15">
                  <c:v>19.25422669749033</c:v>
                </c:pt>
                <c:pt idx="16">
                  <c:v>18.86341018806901</c:v>
                </c:pt>
                <c:pt idx="17">
                  <c:v>16.57557684778002</c:v>
                </c:pt>
                <c:pt idx="18">
                  <c:v>17.16756173520074</c:v>
                </c:pt>
                <c:pt idx="19">
                  <c:v>17.55675079217002</c:v>
                </c:pt>
                <c:pt idx="20">
                  <c:v>16.17176349069954</c:v>
                </c:pt>
                <c:pt idx="21">
                  <c:v>14.06666006960948</c:v>
                </c:pt>
                <c:pt idx="22">
                  <c:v>14.70470477740823</c:v>
                </c:pt>
                <c:pt idx="23">
                  <c:v>14.72023244876769</c:v>
                </c:pt>
                <c:pt idx="24">
                  <c:v>14.72023244876769</c:v>
                </c:pt>
                <c:pt idx="25">
                  <c:v>15.64540979683838</c:v>
                </c:pt>
                <c:pt idx="26">
                  <c:v>17.57889045268978</c:v>
                </c:pt>
                <c:pt idx="27">
                  <c:v>19.06984969765116</c:v>
                </c:pt>
                <c:pt idx="28">
                  <c:v>22.48396794997258</c:v>
                </c:pt>
              </c:numCache>
            </c:numRef>
          </c:val>
          <c:smooth val="0"/>
        </c:ser>
        <c:ser>
          <c:idx val="3"/>
          <c:order val="3"/>
          <c:tx>
            <c:v>E[ef(p)] '</c:v>
          </c:tx>
          <c:spPr>
            <a:ln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numRef>
              <c:f>'40 MPH Case Study'!$C$3:$AE$3</c:f>
              <c:numCache>
                <c:formatCode>General</c:formatCode>
                <c:ptCount val="29"/>
                <c:pt idx="0">
                  <c:v>405.0</c:v>
                </c:pt>
                <c:pt idx="1">
                  <c:v>435.0</c:v>
                </c:pt>
                <c:pt idx="2">
                  <c:v>465.0</c:v>
                </c:pt>
                <c:pt idx="3">
                  <c:v>495.0</c:v>
                </c:pt>
                <c:pt idx="4">
                  <c:v>525.0</c:v>
                </c:pt>
                <c:pt idx="5">
                  <c:v>555.0</c:v>
                </c:pt>
                <c:pt idx="6">
                  <c:v>585.0</c:v>
                </c:pt>
                <c:pt idx="7">
                  <c:v>615.0</c:v>
                </c:pt>
                <c:pt idx="8">
                  <c:v>645.0</c:v>
                </c:pt>
                <c:pt idx="9">
                  <c:v>675.0</c:v>
                </c:pt>
                <c:pt idx="10">
                  <c:v>705.0</c:v>
                </c:pt>
                <c:pt idx="11">
                  <c:v>735.0</c:v>
                </c:pt>
                <c:pt idx="12">
                  <c:v>765.0</c:v>
                </c:pt>
                <c:pt idx="13">
                  <c:v>795.0</c:v>
                </c:pt>
                <c:pt idx="14">
                  <c:v>825.0</c:v>
                </c:pt>
                <c:pt idx="15">
                  <c:v>855.0</c:v>
                </c:pt>
                <c:pt idx="16">
                  <c:v>885.0</c:v>
                </c:pt>
                <c:pt idx="17">
                  <c:v>915.0</c:v>
                </c:pt>
                <c:pt idx="18">
                  <c:v>945.0</c:v>
                </c:pt>
                <c:pt idx="19">
                  <c:v>975.0</c:v>
                </c:pt>
                <c:pt idx="20">
                  <c:v>1005.0</c:v>
                </c:pt>
                <c:pt idx="21">
                  <c:v>1035.0</c:v>
                </c:pt>
                <c:pt idx="22">
                  <c:v>1065.0</c:v>
                </c:pt>
                <c:pt idx="23">
                  <c:v>1095.0</c:v>
                </c:pt>
                <c:pt idx="24">
                  <c:v>1125.0</c:v>
                </c:pt>
                <c:pt idx="25">
                  <c:v>1155.0</c:v>
                </c:pt>
                <c:pt idx="26">
                  <c:v>1185.0</c:v>
                </c:pt>
                <c:pt idx="27">
                  <c:v>1215.0</c:v>
                </c:pt>
                <c:pt idx="28">
                  <c:v>1245.0</c:v>
                </c:pt>
              </c:numCache>
            </c:numRef>
          </c:cat>
          <c:val>
            <c:numRef>
              <c:f>'40 MPH Case Study'!$C$58:$AE$58</c:f>
              <c:numCache>
                <c:formatCode>0</c:formatCode>
                <c:ptCount val="29"/>
                <c:pt idx="0">
                  <c:v>25.90481264457632</c:v>
                </c:pt>
                <c:pt idx="1">
                  <c:v>22.17126233666825</c:v>
                </c:pt>
                <c:pt idx="2">
                  <c:v>22.30065256137875</c:v>
                </c:pt>
                <c:pt idx="3">
                  <c:v>21.74068137311274</c:v>
                </c:pt>
                <c:pt idx="4">
                  <c:v>31.53463782977628</c:v>
                </c:pt>
                <c:pt idx="5">
                  <c:v>26.37526917431757</c:v>
                </c:pt>
                <c:pt idx="6">
                  <c:v>35.44155133424824</c:v>
                </c:pt>
                <c:pt idx="7">
                  <c:v>33.15355600427323</c:v>
                </c:pt>
                <c:pt idx="8">
                  <c:v>31.6001819771572</c:v>
                </c:pt>
                <c:pt idx="9">
                  <c:v>34.02567912151294</c:v>
                </c:pt>
                <c:pt idx="10">
                  <c:v>29.64611659451788</c:v>
                </c:pt>
                <c:pt idx="11">
                  <c:v>27.75859053629285</c:v>
                </c:pt>
                <c:pt idx="12">
                  <c:v>28.56251979738725</c:v>
                </c:pt>
                <c:pt idx="13">
                  <c:v>26.44163416539945</c:v>
                </c:pt>
                <c:pt idx="14">
                  <c:v>24.44988129816549</c:v>
                </c:pt>
                <c:pt idx="15">
                  <c:v>21.58420645009075</c:v>
                </c:pt>
                <c:pt idx="16">
                  <c:v>20.83885419308026</c:v>
                </c:pt>
                <c:pt idx="17">
                  <c:v>18.28784994605273</c:v>
                </c:pt>
                <c:pt idx="18">
                  <c:v>19.18195418130328</c:v>
                </c:pt>
                <c:pt idx="19">
                  <c:v>19.18259657298931</c:v>
                </c:pt>
                <c:pt idx="20">
                  <c:v>17.62263852395257</c:v>
                </c:pt>
                <c:pt idx="21">
                  <c:v>15.4450659258476</c:v>
                </c:pt>
                <c:pt idx="22">
                  <c:v>16.25059808319602</c:v>
                </c:pt>
                <c:pt idx="23">
                  <c:v>16.78986548116277</c:v>
                </c:pt>
                <c:pt idx="24">
                  <c:v>16.78986548116277</c:v>
                </c:pt>
                <c:pt idx="25">
                  <c:v>18.26561247765186</c:v>
                </c:pt>
                <c:pt idx="26">
                  <c:v>20.19073457365088</c:v>
                </c:pt>
                <c:pt idx="27">
                  <c:v>21.82289710853364</c:v>
                </c:pt>
                <c:pt idx="28">
                  <c:v>26.32129741265812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02248"/>
        <c:axId val="-2080799096"/>
      </c:lineChart>
      <c:catAx>
        <c:axId val="-20808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799096"/>
        <c:crosses val="autoZero"/>
        <c:auto val="1"/>
        <c:lblAlgn val="ctr"/>
        <c:lblOffset val="100"/>
        <c:noMultiLvlLbl val="0"/>
      </c:catAx>
      <c:valAx>
        <c:axId val="-20807990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080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11</xdr:row>
      <xdr:rowOff>76200</xdr:rowOff>
    </xdr:from>
    <xdr:to>
      <xdr:col>9</xdr:col>
      <xdr:colOff>660400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355600</xdr:colOff>
      <xdr:row>28</xdr:row>
      <xdr:rowOff>0</xdr:rowOff>
    </xdr:from>
    <xdr:to>
      <xdr:col>9</xdr:col>
      <xdr:colOff>673100</xdr:colOff>
      <xdr:row>44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59</xdr:row>
      <xdr:rowOff>127000</xdr:rowOff>
    </xdr:from>
    <xdr:to>
      <xdr:col>9</xdr:col>
      <xdr:colOff>622300</xdr:colOff>
      <xdr:row>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59</xdr:row>
      <xdr:rowOff>127000</xdr:rowOff>
    </xdr:from>
    <xdr:to>
      <xdr:col>9</xdr:col>
      <xdr:colOff>622300</xdr:colOff>
      <xdr:row>89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59</xdr:row>
      <xdr:rowOff>127000</xdr:rowOff>
    </xdr:from>
    <xdr:to>
      <xdr:col>9</xdr:col>
      <xdr:colOff>622300</xdr:colOff>
      <xdr:row>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114300</xdr:colOff>
      <xdr:row>2</xdr:row>
      <xdr:rowOff>12700</xdr:rowOff>
    </xdr:to>
    <xdr:pic>
      <xdr:nvPicPr>
        <xdr:cNvPr id="3073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0" y="177800"/>
          <a:ext cx="114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8" workbookViewId="0">
      <selection activeCell="C48" sqref="C48:AE54"/>
    </sheetView>
  </sheetViews>
  <sheetFormatPr baseColWidth="10" defaultRowHeight="13" x14ac:dyDescent="0"/>
  <cols>
    <col min="1" max="1" width="5.42578125" customWidth="1"/>
  </cols>
  <sheetData>
    <row r="1" spans="1:31">
      <c r="B1" t="s">
        <v>124</v>
      </c>
      <c r="C1">
        <v>405</v>
      </c>
      <c r="D1">
        <v>435</v>
      </c>
      <c r="E1">
        <v>465</v>
      </c>
      <c r="F1">
        <v>495</v>
      </c>
      <c r="G1">
        <v>525</v>
      </c>
      <c r="H1">
        <v>555</v>
      </c>
      <c r="I1">
        <v>585</v>
      </c>
      <c r="J1">
        <v>615</v>
      </c>
      <c r="K1">
        <v>645</v>
      </c>
      <c r="L1">
        <v>675</v>
      </c>
      <c r="M1">
        <v>705</v>
      </c>
      <c r="N1">
        <v>735</v>
      </c>
      <c r="O1">
        <v>765</v>
      </c>
      <c r="P1">
        <v>795</v>
      </c>
      <c r="Q1">
        <v>825</v>
      </c>
      <c r="R1">
        <v>855</v>
      </c>
      <c r="S1">
        <v>885</v>
      </c>
      <c r="T1">
        <v>915</v>
      </c>
      <c r="U1">
        <v>945</v>
      </c>
      <c r="V1">
        <v>975</v>
      </c>
      <c r="W1">
        <v>1005</v>
      </c>
      <c r="X1">
        <v>1035</v>
      </c>
      <c r="Y1">
        <v>1065</v>
      </c>
      <c r="Z1">
        <v>1095</v>
      </c>
      <c r="AA1">
        <v>1125</v>
      </c>
      <c r="AB1">
        <v>1155</v>
      </c>
      <c r="AC1">
        <v>1185</v>
      </c>
      <c r="AD1">
        <v>1215</v>
      </c>
      <c r="AE1">
        <v>1245</v>
      </c>
    </row>
    <row r="2" spans="1:31">
      <c r="A2" s="54" t="str">
        <f>'10 MPH Case Study'!A32</f>
        <v>ef(E[p])</v>
      </c>
      <c r="B2" t="s">
        <v>126</v>
      </c>
      <c r="C2" s="4">
        <f>'40 MPH Case Study'!C32</f>
        <v>35.65232769560869</v>
      </c>
      <c r="D2" s="4">
        <f>'40 MPH Case Study'!D32</f>
        <v>29.878671388627531</v>
      </c>
      <c r="E2" s="4">
        <f>'40 MPH Case Study'!E32</f>
        <v>29.678412197014744</v>
      </c>
      <c r="F2" s="4">
        <f>'40 MPH Case Study'!F32</f>
        <v>27.469101115351116</v>
      </c>
      <c r="G2" s="4">
        <f>'40 MPH Case Study'!G32</f>
        <v>39.25548847335638</v>
      </c>
      <c r="H2" s="4">
        <f>'40 MPH Case Study'!H32</f>
        <v>33.343517317730424</v>
      </c>
      <c r="I2" s="4">
        <f>'40 MPH Case Study'!I32</f>
        <v>44.103775894368525</v>
      </c>
      <c r="J2" s="4">
        <f>'40 MPH Case Study'!J32</f>
        <v>40.181661522637022</v>
      </c>
      <c r="K2" s="4">
        <f>'40 MPH Case Study'!K32</f>
        <v>39.325214030147421</v>
      </c>
      <c r="L2" s="4">
        <f>'40 MPH Case Study'!L32</f>
        <v>42.577106728794227</v>
      </c>
      <c r="M2" s="4">
        <f>'40 MPH Case Study'!M32</f>
        <v>38.106876934549049</v>
      </c>
      <c r="N2" s="4">
        <f>'40 MPH Case Study'!N32</f>
        <v>34.866292124366929</v>
      </c>
      <c r="O2" s="4">
        <f>'40 MPH Case Study'!O32</f>
        <v>35.65232769560869</v>
      </c>
      <c r="P2" s="4">
        <f>'40 MPH Case Study'!P32</f>
        <v>33.243386635094588</v>
      </c>
      <c r="Q2" s="4">
        <f>'40 MPH Case Study'!Q32</f>
        <v>29.838403637429916</v>
      </c>
      <c r="R2" s="4">
        <f>'40 MPH Case Study'!R32</f>
        <v>27.606104113432668</v>
      </c>
      <c r="S2" s="4">
        <f>'40 MPH Case Study'!S32</f>
        <v>26.869047935646844</v>
      </c>
      <c r="T2" s="4">
        <f>'40 MPH Case Study'!T32</f>
        <v>23.704599035302994</v>
      </c>
      <c r="U2" s="4">
        <f>'40 MPH Case Study'!U32</f>
        <v>24.792940088435607</v>
      </c>
      <c r="V2" s="4">
        <f>'40 MPH Case Study'!V32</f>
        <v>24.904494374547806</v>
      </c>
      <c r="W2" s="4">
        <f>'40 MPH Case Study'!W32</f>
        <v>23.062599478096871</v>
      </c>
      <c r="X2" s="4">
        <f>'40 MPH Case Study'!X32</f>
        <v>20.200817061106751</v>
      </c>
      <c r="Y2" s="4">
        <f>'40 MPH Case Study'!Y32</f>
        <v>21.025731717923076</v>
      </c>
      <c r="Z2" s="4">
        <f>'40 MPH Case Study'!Z32</f>
        <v>21.309042828655436</v>
      </c>
      <c r="AA2" s="4">
        <f>'40 MPH Case Study'!AA32</f>
        <v>21.309042828655436</v>
      </c>
      <c r="AB2" s="4">
        <f>'40 MPH Case Study'!AB32</f>
        <v>22.707790255356919</v>
      </c>
      <c r="AC2" s="4">
        <f>'40 MPH Case Study'!AC32</f>
        <v>25.955563304774913</v>
      </c>
      <c r="AD2" s="4">
        <f>'40 MPH Case Study'!AD32</f>
        <v>28.275984034448275</v>
      </c>
      <c r="AE2" s="4">
        <f>'40 MPH Case Study'!AE32</f>
        <v>33.343517317730424</v>
      </c>
    </row>
    <row r="3" spans="1:31">
      <c r="A3" s="54"/>
      <c r="B3" t="s">
        <v>125</v>
      </c>
      <c r="C3" s="4">
        <f>'25 MPH Case Study'!C32-'Bounding Chart'!C2</f>
        <v>6.426749341695654</v>
      </c>
      <c r="D3" s="4">
        <f>'25 MPH Case Study'!D32-'Bounding Chart'!D2</f>
        <v>5.3859802175344171</v>
      </c>
      <c r="E3" s="4">
        <f>'25 MPH Case Study'!E32-'Bounding Chart'!E2</f>
        <v>5.3498811544142129</v>
      </c>
      <c r="F3" s="4">
        <f>'25 MPH Case Study'!F32-'Bounding Chart'!F2</f>
        <v>4.9516269741848618</v>
      </c>
      <c r="G3" s="4">
        <f>'25 MPH Case Study'!G32-'Bounding Chart'!G2</f>
        <v>7.0762612432500021</v>
      </c>
      <c r="H3" s="4">
        <f>'25 MPH Case Study'!H32-'Bounding Chart'!H2</f>
        <v>6.010559248784638</v>
      </c>
      <c r="I3" s="4">
        <f>'25 MPH Case Study'!I32-'Bounding Chart'!I2</f>
        <v>7.9502217952051808</v>
      </c>
      <c r="J3" s="4">
        <f>'25 MPH Case Study'!J32-'Bounding Chart'!J2</f>
        <v>7.2432147753048994</v>
      </c>
      <c r="K3" s="4">
        <f>'25 MPH Case Study'!K32-'Bounding Chart'!K2</f>
        <v>7.0888300909289583</v>
      </c>
      <c r="L3" s="4">
        <f>'25 MPH Case Study'!L32-'Bounding Chart'!L2</f>
        <v>7.6750218099865393</v>
      </c>
      <c r="M3" s="4">
        <f>'25 MPH Case Study'!M32-'Bounding Chart'!M2</f>
        <v>6.8692105700395913</v>
      </c>
      <c r="N3" s="4">
        <f>'25 MPH Case Study'!N32-'Bounding Chart'!N2</f>
        <v>6.285057230225199</v>
      </c>
      <c r="O3" s="4">
        <f>'25 MPH Case Study'!O32-'Bounding Chart'!O2</f>
        <v>6.426749341695654</v>
      </c>
      <c r="P3" s="4">
        <f>'25 MPH Case Study'!P32-'Bounding Chart'!P2</f>
        <v>5.992509521310815</v>
      </c>
      <c r="Q3" s="4">
        <f>'25 MPH Case Study'!Q32-'Bounding Chart'!Q2</f>
        <v>5.3787214840876025</v>
      </c>
      <c r="R3" s="4">
        <f>'25 MPH Case Study'!R32-'Bounding Chart'!R2</f>
        <v>4.9763233680710748</v>
      </c>
      <c r="S3" s="4">
        <f>'25 MPH Case Study'!S32-'Bounding Chart'!S2</f>
        <v>4.843460365525484</v>
      </c>
      <c r="T3" s="4">
        <f>'25 MPH Case Study'!T32-'Bounding Chart'!T2</f>
        <v>4.273031414553536</v>
      </c>
      <c r="U3" s="4">
        <f>'25 MPH Case Study'!U32-'Bounding Chart'!U2</f>
        <v>4.4692176273157891</v>
      </c>
      <c r="V3" s="4">
        <f>'25 MPH Case Study'!V32-'Bounding Chart'!V2</f>
        <v>4.4893265930179993</v>
      </c>
      <c r="W3" s="4">
        <f>'25 MPH Case Study'!W32-'Bounding Chart'!W2</f>
        <v>4.1573034804093787</v>
      </c>
      <c r="X3" s="4">
        <f>'25 MPH Case Study'!X32-'Bounding Chart'!X2</f>
        <v>3.6414337054680637</v>
      </c>
      <c r="Y3" s="4">
        <f>'25 MPH Case Study'!Y32-'Bounding Chart'!Y2</f>
        <v>3.7901342271538461</v>
      </c>
      <c r="Z3" s="4">
        <f>'25 MPH Case Study'!Z32-'Bounding Chart'!Z2</f>
        <v>3.8412043707343635</v>
      </c>
      <c r="AA3" s="4">
        <f>'25 MPH Case Study'!AA32-'Bounding Chart'!AA2</f>
        <v>3.8412043707343635</v>
      </c>
      <c r="AB3" s="4">
        <f>'25 MPH Case Study'!AB32-'Bounding Chart'!AB2</f>
        <v>4.0933449653261569</v>
      </c>
      <c r="AC3" s="4">
        <f>'25 MPH Case Study'!AC32-'Bounding Chart'!AC2</f>
        <v>4.6787940693939056</v>
      </c>
      <c r="AD3" s="4">
        <f>'25 MPH Case Study'!AD32-'Bounding Chart'!AD2</f>
        <v>5.0970770641034484</v>
      </c>
      <c r="AE3" s="4">
        <f>'25 MPH Case Study'!AE32-'Bounding Chart'!AE2</f>
        <v>6.010559248784638</v>
      </c>
    </row>
    <row r="4" spans="1:31">
      <c r="A4" s="54"/>
      <c r="B4" t="s">
        <v>127</v>
      </c>
      <c r="C4" s="4">
        <f>'10 MPH Case Study'!C32-('Bounding Chart'!C3+'Bounding Chart'!C2)</f>
        <v>27.5503042792174</v>
      </c>
      <c r="D4" s="4">
        <f>'10 MPH Case Study'!D32-('Bounding Chart'!D3+'Bounding Chart'!D2)</f>
        <v>23.088716541692307</v>
      </c>
      <c r="E4" s="4">
        <f>'10 MPH Case Study'!E32-('Bounding Chart'!E3+'Bounding Chart'!E2)</f>
        <v>22.933966430823055</v>
      </c>
      <c r="F4" s="4">
        <f>'10 MPH Case Study'!F32-('Bounding Chart'!F3+'Bounding Chart'!F2)</f>
        <v>21.226723272200999</v>
      </c>
      <c r="G4" s="4">
        <f>'10 MPH Case Study'!G32-('Bounding Chart'!G3+'Bounding Chart'!G2)</f>
        <v>30.334643541478727</v>
      </c>
      <c r="H4" s="4">
        <f>'10 MPH Case Study'!H32-('Bounding Chart'!H3+'Bounding Chart'!H2)</f>
        <v>25.766173128605416</v>
      </c>
      <c r="I4" s="4">
        <f>'10 MPH Case Study'!I32-('Bounding Chart'!I3+'Bounding Chart'!I2)</f>
        <v>34.081153301581679</v>
      </c>
      <c r="J4" s="4">
        <f>'10 MPH Case Study'!J32-('Bounding Chart'!J3+'Bounding Chart'!J2)</f>
        <v>31.050342935379305</v>
      </c>
      <c r="K4" s="4">
        <f>'10 MPH Case Study'!K32-('Bounding Chart'!K3+'Bounding Chart'!K2)</f>
        <v>30.388523903008881</v>
      </c>
      <c r="L4" s="4">
        <f>'10 MPH Case Study'!L32-('Bounding Chart'!L3+'Bounding Chart'!L2)</f>
        <v>32.901421071911543</v>
      </c>
      <c r="M4" s="4">
        <f>'10 MPH Case Study'!M32-('Bounding Chart'!M3+'Bounding Chart'!M2)</f>
        <v>29.447055004120479</v>
      </c>
      <c r="N4" s="4">
        <f>'10 MPH Case Study'!N32-('Bounding Chart'!N3+'Bounding Chart'!N2)</f>
        <v>26.942895995896066</v>
      </c>
      <c r="O4" s="4">
        <f>'10 MPH Case Study'!O32-('Bounding Chart'!O3+'Bounding Chart'!O2)</f>
        <v>27.5503042792174</v>
      </c>
      <c r="P4" s="4">
        <f>'10 MPH Case Study'!P32-('Bounding Chart'!P3+'Bounding Chart'!P2)</f>
        <v>25.688797233324323</v>
      </c>
      <c r="Q4" s="4">
        <f>'10 MPH Case Study'!Q32-('Bounding Chart'!Q3+'Bounding Chart'!Q2)</f>
        <v>23.057599673037735</v>
      </c>
      <c r="R4" s="4">
        <f>'10 MPH Case Study'!R32-('Bounding Chart'!R3+'Bounding Chart'!R2)</f>
        <v>21.332592216201995</v>
      </c>
      <c r="S4" s="4">
        <f>'10 MPH Case Study'!S32-('Bounding Chart'!S3+'Bounding Chart'!S2)</f>
        <v>20.763032715283984</v>
      </c>
      <c r="T4" s="4">
        <f>'10 MPH Case Study'!T32-('Bounding Chart'!T3+'Bounding Chart'!T2)</f>
        <v>18.317707663162739</v>
      </c>
      <c r="U4" s="4">
        <f>'10 MPH Case Study'!U32-('Bounding Chart'!U3+'Bounding Chart'!U2)</f>
        <v>19.158722236723403</v>
      </c>
      <c r="V4" s="4">
        <f>'10 MPH Case Study'!V32-('Bounding Chart'!V3+'Bounding Chart'!V2)</f>
        <v>19.24492571135433</v>
      </c>
      <c r="W4" s="4">
        <f>'10 MPH Case Study'!W32-('Bounding Chart'!W3+'Bounding Chart'!W2)</f>
        <v>17.821603080618747</v>
      </c>
      <c r="X4" s="4">
        <f>'10 MPH Case Study'!X32-('Bounding Chart'!X3+'Bounding Chart'!X2)</f>
        <v>15.610163282293797</v>
      </c>
      <c r="Y4" s="4">
        <f>'10 MPH Case Study'!Y32-('Bounding Chart'!Y3+'Bounding Chart'!Y2)</f>
        <v>16.24761534415385</v>
      </c>
      <c r="Z4" s="4">
        <f>'10 MPH Case Study'!Z32-('Bounding Chart'!Z3+'Bounding Chart'!Z2)</f>
        <v>16.46654375110106</v>
      </c>
      <c r="AA4" s="4">
        <f>'10 MPH Case Study'!AA32-('Bounding Chart'!AA3+'Bounding Chart'!AA2)</f>
        <v>16.46654375110106</v>
      </c>
      <c r="AB4" s="4">
        <f>'10 MPH Case Study'!AB32-('Bounding Chart'!AB3+'Bounding Chart'!AB2)</f>
        <v>17.547424571686154</v>
      </c>
      <c r="AC4" s="4">
        <f>'10 MPH Case Study'!AC32-('Bounding Chart'!AC3+'Bounding Chart'!AC2)</f>
        <v>20.057138285338805</v>
      </c>
      <c r="AD4" s="4">
        <f>'10 MPH Case Study'!AD32-('Bounding Chart'!AD3+'Bounding Chart'!AD2)</f>
        <v>21.850241324896551</v>
      </c>
      <c r="AE4" s="4">
        <f>'10 MPH Case Study'!AE32-('Bounding Chart'!AE3+'Bounding Chart'!AE2)</f>
        <v>25.766173128605416</v>
      </c>
    </row>
    <row r="5" spans="1:31">
      <c r="A5" s="55"/>
    </row>
    <row r="6" spans="1:31">
      <c r="A6" s="54" t="str">
        <f>'10 MPH Case Study'!A33</f>
        <v>E[ef(p)]</v>
      </c>
      <c r="B6" t="s">
        <v>126</v>
      </c>
      <c r="C6" s="4">
        <f>'40 MPH Case Study'!C33</f>
        <v>83.95711385756961</v>
      </c>
      <c r="D6" s="4">
        <f>'40 MPH Case Study'!D33</f>
        <v>95.08737850658035</v>
      </c>
      <c r="E6" s="4">
        <f>'40 MPH Case Study'!E33</f>
        <v>73.546846261934562</v>
      </c>
      <c r="F6" s="4">
        <f>'40 MPH Case Study'!F33</f>
        <v>58.396264046504655</v>
      </c>
      <c r="G6" s="4">
        <f>'40 MPH Case Study'!G33</f>
        <v>76.631107399028579</v>
      </c>
      <c r="H6" s="4">
        <f>'40 MPH Case Study'!H33</f>
        <v>71.564987532266102</v>
      </c>
      <c r="I6" s="4">
        <f>'40 MPH Case Study'!I33</f>
        <v>87.442903778685917</v>
      </c>
      <c r="J6" s="4">
        <f>'40 MPH Case Study'!J33</f>
        <v>86.797732019511969</v>
      </c>
      <c r="K6" s="4">
        <f>'40 MPH Case Study'!K33</f>
        <v>82.746476210335089</v>
      </c>
      <c r="L6" s="4">
        <f>'40 MPH Case Study'!L33</f>
        <v>87.768659093843439</v>
      </c>
      <c r="M6" s="4">
        <f>'40 MPH Case Study'!M33</f>
        <v>82.758568348705438</v>
      </c>
      <c r="N6" s="4">
        <f>'40 MPH Case Study'!N33</f>
        <v>74.434372934039686</v>
      </c>
      <c r="O6" s="4">
        <f>'40 MPH Case Study'!O33</f>
        <v>73.446129120950459</v>
      </c>
      <c r="P6" s="4">
        <f>'40 MPH Case Study'!P33</f>
        <v>72.678286257056939</v>
      </c>
      <c r="Q6" s="4">
        <f>'40 MPH Case Study'!Q33</f>
        <v>52.734580528964273</v>
      </c>
      <c r="R6" s="4">
        <f>'40 MPH Case Study'!R33</f>
        <v>70.249674884367707</v>
      </c>
      <c r="S6" s="4">
        <f>'40 MPH Case Study'!S33</f>
        <v>64.981673526348388</v>
      </c>
      <c r="T6" s="4">
        <f>'40 MPH Case Study'!T33</f>
        <v>55.246064387007756</v>
      </c>
      <c r="U6" s="4">
        <f>'40 MPH Case Study'!U33</f>
        <v>62.55138914898945</v>
      </c>
      <c r="V6" s="4">
        <f>'40 MPH Case Study'!V33</f>
        <v>59.497269969307226</v>
      </c>
      <c r="W6" s="4">
        <f>'40 MPH Case Study'!W33</f>
        <v>53.623144556811106</v>
      </c>
      <c r="X6" s="4">
        <f>'40 MPH Case Study'!X33</f>
        <v>50.60191976861433</v>
      </c>
      <c r="Y6" s="4">
        <f>'40 MPH Case Study'!Y33</f>
        <v>46.400912038245934</v>
      </c>
      <c r="Z6" s="4">
        <f>'40 MPH Case Study'!Z33</f>
        <v>54.403743405031989</v>
      </c>
      <c r="AA6" s="4">
        <f>'40 MPH Case Study'!AA33</f>
        <v>54.403743405031989</v>
      </c>
      <c r="AB6" s="4">
        <f>'40 MPH Case Study'!AB33</f>
        <v>55.748435706148776</v>
      </c>
      <c r="AC6" s="4">
        <f>'40 MPH Case Study'!AC33</f>
        <v>104.16163885778388</v>
      </c>
      <c r="AD6" s="4">
        <f>'40 MPH Case Study'!AD33</f>
        <v>94.981433789533213</v>
      </c>
      <c r="AE6" s="4">
        <f>'40 MPH Case Study'!AE33</f>
        <v>124.364940650403</v>
      </c>
    </row>
    <row r="7" spans="1:31">
      <c r="A7" s="54"/>
      <c r="B7" t="s">
        <v>125</v>
      </c>
      <c r="C7" s="4">
        <f>'25 MPH Case Study'!C33-'Bounding Chart'!C6</f>
        <v>15.134252406225414</v>
      </c>
      <c r="D7" s="4">
        <f>'25 MPH Case Study'!D33-'Bounding Chart'!D6</f>
        <v>17.140612877739244</v>
      </c>
      <c r="E7" s="4">
        <f>'25 MPH Case Study'!E33-'Bounding Chart'!E6</f>
        <v>13.257679830422347</v>
      </c>
      <c r="F7" s="4">
        <f>'25 MPH Case Study'!F33-'Bounding Chart'!F6</f>
        <v>10.52661006379634</v>
      </c>
      <c r="G7" s="4">
        <f>'25 MPH Case Study'!G33-'Bounding Chart'!G6</f>
        <v>13.813653998551572</v>
      </c>
      <c r="H7" s="4">
        <f>'25 MPH Case Study'!H33-'Bounding Chart'!H6</f>
        <v>12.90042659874068</v>
      </c>
      <c r="I7" s="4">
        <f>'25 MPH Case Study'!I33-'Bounding Chart'!I6</f>
        <v>15.76260683716437</v>
      </c>
      <c r="J7" s="4">
        <f>'25 MPH Case Study'!J33-'Bounding Chart'!J6</f>
        <v>15.646307076488114</v>
      </c>
      <c r="K7" s="4">
        <f>'25 MPH Case Study'!K33-'Bounding Chart'!K6</f>
        <v>14.916020801017908</v>
      </c>
      <c r="L7" s="4">
        <f>'25 MPH Case Study'!L33-'Bounding Chart'!L6</f>
        <v>15.821328045359166</v>
      </c>
      <c r="M7" s="4">
        <f>'25 MPH Case Study'!M33-'Bounding Chart'!M6</f>
        <v>14.91820055048548</v>
      </c>
      <c r="N7" s="4">
        <f>'25 MPH Case Study'!N33-'Bounding Chart'!N6</f>
        <v>13.417666900674448</v>
      </c>
      <c r="O7" s="4">
        <f>'25 MPH Case Study'!O33-'Bounding Chart'!O6</f>
        <v>13.239524386967318</v>
      </c>
      <c r="P7" s="4">
        <f>'25 MPH Case Study'!P33-'Bounding Chart'!P6</f>
        <v>13.101111723923708</v>
      </c>
      <c r="Q7" s="4">
        <f>'25 MPH Case Study'!Q33-'Bounding Chart'!Q6</f>
        <v>9.506025345460472</v>
      </c>
      <c r="R7" s="4">
        <f>'25 MPH Case Study'!R33-'Bounding Chart'!R6</f>
        <v>12.663326099548101</v>
      </c>
      <c r="S7" s="4">
        <f>'25 MPH Case Study'!S33-'Bounding Chart'!S6</f>
        <v>11.713707198118811</v>
      </c>
      <c r="T7" s="4">
        <f>'25 MPH Case Study'!T33-'Bounding Chart'!T6</f>
        <v>9.9587497052600398</v>
      </c>
      <c r="U7" s="4">
        <f>'25 MPH Case Study'!U33-'Bounding Chart'!U6</f>
        <v>11.275619995070663</v>
      </c>
      <c r="V7" s="4">
        <f>'25 MPH Case Study'!V33-'Bounding Chart'!V6</f>
        <v>10.72507926754615</v>
      </c>
      <c r="W7" s="4">
        <f>'25 MPH Case Study'!W33-'Bounding Chart'!W6</f>
        <v>9.6661994112262022</v>
      </c>
      <c r="X7" s="4">
        <f>'25 MPH Case Study'!X33-'Bounding Chart'!X6</f>
        <v>9.1215882827626444</v>
      </c>
      <c r="Y7" s="4">
        <f>'25 MPH Case Study'!Y33-'Bounding Chart'!Y6</f>
        <v>8.3643074708023946</v>
      </c>
      <c r="Z7" s="4">
        <f>'25 MPH Case Study'!Z33-'Bounding Chart'!Z6</f>
        <v>9.8069114897407985</v>
      </c>
      <c r="AA7" s="4">
        <f>'25 MPH Case Study'!AA33-'Bounding Chart'!AA6</f>
        <v>9.8069114897407985</v>
      </c>
      <c r="AB7" s="4">
        <f>'25 MPH Case Study'!AB33-'Bounding Chart'!AB6</f>
        <v>10.049308015285185</v>
      </c>
      <c r="AC7" s="4">
        <f>'25 MPH Case Study'!AC33-'Bounding Chart'!AC6</f>
        <v>18.776354511115272</v>
      </c>
      <c r="AD7" s="4">
        <f>'25 MPH Case Study'!AD33-'Bounding Chart'!AD6</f>
        <v>17.121515102515403</v>
      </c>
      <c r="AE7" s="4">
        <f>'25 MPH Case Study'!AE33-'Bounding Chart'!AE6</f>
        <v>22.418236118519744</v>
      </c>
    </row>
    <row r="8" spans="1:31">
      <c r="A8" s="54"/>
      <c r="B8" t="s">
        <v>127</v>
      </c>
      <c r="C8" s="4">
        <f>'10 MPH Case Study'!C33-('Bounding Chart'!C6+'Bounding Chart'!C7)</f>
        <v>64.877784500613117</v>
      </c>
      <c r="D8" s="4">
        <f>'10 MPH Case Study'!D33-('Bounding Chart'!D6+'Bounding Chart'!D7)</f>
        <v>73.478686534457935</v>
      </c>
      <c r="E8" s="4">
        <f>'10 MPH Case Study'!E33-('Bounding Chart'!E6+'Bounding Chart'!E7)</f>
        <v>56.833259544584834</v>
      </c>
      <c r="F8" s="4">
        <f>'10 MPH Case Study'!F33-('Bounding Chart'!F6+'Bounding Chart'!F7)</f>
        <v>45.125660713841299</v>
      </c>
      <c r="G8" s="4">
        <f>'10 MPH Case Study'!G33-('Bounding Chart'!G6+'Bounding Chart'!G7)</f>
        <v>59.216619574509934</v>
      </c>
      <c r="H8" s="4">
        <f>'10 MPH Case Study'!H33-('Bounding Chart'!H6+'Bounding Chart'!H7)</f>
        <v>55.30177998715007</v>
      </c>
      <c r="I8" s="4">
        <f>'10 MPH Case Study'!I33-('Bounding Chart'!I6+'Bounding Chart'!I7)</f>
        <v>67.571425538586979</v>
      </c>
      <c r="J8" s="4">
        <f>'10 MPH Case Study'!J33-('Bounding Chart'!J6+'Bounding Chart'!J7)</f>
        <v>67.072869639814897</v>
      </c>
      <c r="K8" s="4">
        <f>'10 MPH Case Study'!K33-('Bounding Chart'!K6+'Bounding Chart'!K7)</f>
        <v>63.942265343548485</v>
      </c>
      <c r="L8" s="4">
        <f>'10 MPH Case Study'!L33-('Bounding Chart'!L6+'Bounding Chart'!L7)</f>
        <v>67.823152666470065</v>
      </c>
      <c r="M8" s="4">
        <f>'10 MPH Case Study'!M33-('Bounding Chart'!M6+'Bounding Chart'!M7)</f>
        <v>63.951609532638585</v>
      </c>
      <c r="N8" s="4">
        <f>'10 MPH Case Study'!N33-('Bounding Chart'!N6+'Bounding Chart'!N7)</f>
        <v>57.519094985153515</v>
      </c>
      <c r="O8" s="4">
        <f>'10 MPH Case Study'!O33-('Bounding Chart'!O6+'Bounding Chart'!O7)</f>
        <v>56.755430464140602</v>
      </c>
      <c r="P8" s="4">
        <f>'10 MPH Case Study'!P33-('Bounding Chart'!P6+'Bounding Chart'!P7)</f>
        <v>56.162080579120428</v>
      </c>
      <c r="Q8" s="4">
        <f>'10 MPH Case Study'!Q33-('Bounding Chart'!Q6+'Bounding Chart'!Q7)</f>
        <v>40.750599849019267</v>
      </c>
      <c r="R8" s="4">
        <f>'10 MPH Case Study'!R33-('Bounding Chart'!R6+'Bounding Chart'!R7)</f>
        <v>54.285373317120317</v>
      </c>
      <c r="S8" s="4">
        <f>'10 MPH Case Study'!S33-('Bounding Chart'!S6+'Bounding Chart'!S7)</f>
        <v>50.214529988294984</v>
      </c>
      <c r="T8" s="4">
        <f>'10 MPH Case Study'!T33-('Bounding Chart'!T6+'Bounding Chart'!T7)</f>
        <v>42.691346749816006</v>
      </c>
      <c r="U8" s="4">
        <f>'10 MPH Case Study'!U33-('Bounding Chart'!U6+'Bounding Chart'!U7)</f>
        <v>48.336529913435541</v>
      </c>
      <c r="V8" s="4">
        <f>'10 MPH Case Study'!V33-('Bounding Chart'!V6+'Bounding Chart'!V7)</f>
        <v>45.976462054090646</v>
      </c>
      <c r="W8" s="4">
        <f>'10 MPH Case Study'!W33-('Bounding Chart'!W6+'Bounding Chart'!W7)</f>
        <v>41.437236905307834</v>
      </c>
      <c r="X8" s="4">
        <f>'10 MPH Case Study'!X33-('Bounding Chart'!X6+'Bounding Chart'!X7)</f>
        <v>39.102588157507093</v>
      </c>
      <c r="Y8" s="4">
        <f>'10 MPH Case Study'!Y33-('Bounding Chart'!Y6+'Bounding Chart'!Y7)</f>
        <v>35.856263198330574</v>
      </c>
      <c r="Z8" s="4">
        <f>'10 MPH Case Study'!Z33-('Bounding Chart'!Z6+'Bounding Chart'!Z7)</f>
        <v>42.040443965786579</v>
      </c>
      <c r="AA8" s="4">
        <f>'10 MPH Case Study'!AA33-('Bounding Chart'!AA6+'Bounding Chart'!AA7)</f>
        <v>42.040443965786579</v>
      </c>
      <c r="AB8" s="4">
        <f>'10 MPH Case Study'!AB33-('Bounding Chart'!AB6+'Bounding Chart'!AB7)</f>
        <v>43.079553736514157</v>
      </c>
      <c r="AC8" s="4">
        <f>'10 MPH Case Study'!AC33-('Bounding Chart'!AC6+'Bounding Chart'!AC7)</f>
        <v>80.49081308952961</v>
      </c>
      <c r="AD8" s="4">
        <f>'10 MPH Case Study'!AD33-('Bounding Chart'!AD6+'Bounding Chart'!AD7)</f>
        <v>73.396817849295402</v>
      </c>
      <c r="AE8" s="4">
        <f>'10 MPH Case Study'!AE33-('Bounding Chart'!AE6+'Bounding Chart'!AE7)</f>
        <v>96.102896445873057</v>
      </c>
    </row>
    <row r="48" spans="1:31">
      <c r="A48" s="54">
        <f>'10 MPH Case Study'!A78</f>
        <v>0</v>
      </c>
      <c r="B48" t="s">
        <v>126</v>
      </c>
      <c r="C48" s="4">
        <f>'40 MPH Case Study'!C32</f>
        <v>35.65232769560869</v>
      </c>
      <c r="D48" s="4">
        <f>'40 MPH Case Study'!D32</f>
        <v>29.878671388627531</v>
      </c>
      <c r="E48" s="4">
        <f>'40 MPH Case Study'!E32</f>
        <v>29.678412197014744</v>
      </c>
      <c r="F48" s="4">
        <f>'40 MPH Case Study'!F32</f>
        <v>27.469101115351116</v>
      </c>
      <c r="G48" s="4">
        <f>'40 MPH Case Study'!G32</f>
        <v>39.25548847335638</v>
      </c>
      <c r="H48" s="4">
        <f>'40 MPH Case Study'!H32</f>
        <v>33.343517317730424</v>
      </c>
      <c r="I48" s="4">
        <f>'40 MPH Case Study'!I32</f>
        <v>44.103775894368525</v>
      </c>
      <c r="J48" s="4">
        <f>'40 MPH Case Study'!J32</f>
        <v>40.181661522637022</v>
      </c>
      <c r="K48" s="4">
        <f>'40 MPH Case Study'!K32</f>
        <v>39.325214030147421</v>
      </c>
      <c r="L48" s="4">
        <f>'40 MPH Case Study'!L32</f>
        <v>42.577106728794227</v>
      </c>
      <c r="M48" s="4">
        <f>'40 MPH Case Study'!M32</f>
        <v>38.106876934549049</v>
      </c>
      <c r="N48" s="4">
        <f>'40 MPH Case Study'!N32</f>
        <v>34.866292124366929</v>
      </c>
      <c r="O48" s="4">
        <f>'40 MPH Case Study'!O32</f>
        <v>35.65232769560869</v>
      </c>
      <c r="P48" s="4">
        <f>'40 MPH Case Study'!P32</f>
        <v>33.243386635094588</v>
      </c>
      <c r="Q48" s="4">
        <f>'40 MPH Case Study'!Q32</f>
        <v>29.838403637429916</v>
      </c>
      <c r="R48" s="4">
        <f>'40 MPH Case Study'!R32</f>
        <v>27.606104113432668</v>
      </c>
      <c r="S48" s="4">
        <f>'40 MPH Case Study'!S32</f>
        <v>26.869047935646844</v>
      </c>
      <c r="T48" s="4">
        <f>'40 MPH Case Study'!T32</f>
        <v>23.704599035302994</v>
      </c>
      <c r="U48" s="4">
        <f>'40 MPH Case Study'!U32</f>
        <v>24.792940088435607</v>
      </c>
      <c r="V48" s="4">
        <f>'40 MPH Case Study'!V32</f>
        <v>24.904494374547806</v>
      </c>
      <c r="W48" s="4">
        <f>'40 MPH Case Study'!W32</f>
        <v>23.062599478096871</v>
      </c>
      <c r="X48" s="4">
        <f>'40 MPH Case Study'!X32</f>
        <v>20.200817061106751</v>
      </c>
      <c r="Y48" s="4">
        <f>'40 MPH Case Study'!Y32</f>
        <v>21.025731717923076</v>
      </c>
      <c r="Z48" s="4">
        <f>'40 MPH Case Study'!Z32</f>
        <v>21.309042828655436</v>
      </c>
      <c r="AA48" s="4">
        <f>'40 MPH Case Study'!AA32</f>
        <v>21.309042828655436</v>
      </c>
      <c r="AB48" s="4">
        <f>'40 MPH Case Study'!AB32</f>
        <v>22.707790255356919</v>
      </c>
      <c r="AC48" s="4">
        <f>'40 MPH Case Study'!AC32</f>
        <v>25.955563304774913</v>
      </c>
      <c r="AD48" s="4">
        <f>'40 MPH Case Study'!AD32</f>
        <v>28.275984034448275</v>
      </c>
      <c r="AE48" s="4">
        <f>'40 MPH Case Study'!AE32</f>
        <v>33.343517317730424</v>
      </c>
    </row>
    <row r="49" spans="1:31">
      <c r="A49" s="54"/>
      <c r="B49" t="s">
        <v>125</v>
      </c>
      <c r="C49" s="4">
        <f>'25 MPH Case Study'!C32</f>
        <v>42.079077037304344</v>
      </c>
      <c r="D49" s="4">
        <f>'25 MPH Case Study'!D32</f>
        <v>35.264651606161948</v>
      </c>
      <c r="E49" s="4">
        <f>'25 MPH Case Study'!E32</f>
        <v>35.028293351428957</v>
      </c>
      <c r="F49" s="4">
        <f>'25 MPH Case Study'!F32</f>
        <v>32.420728089535977</v>
      </c>
      <c r="G49" s="4">
        <f>'25 MPH Case Study'!G32</f>
        <v>46.331749716606382</v>
      </c>
      <c r="H49" s="4">
        <f>'25 MPH Case Study'!H32</f>
        <v>39.354076566515062</v>
      </c>
      <c r="I49" s="4">
        <f>'25 MPH Case Study'!I32</f>
        <v>52.053997689573706</v>
      </c>
      <c r="J49" s="4">
        <f>'25 MPH Case Study'!J32</f>
        <v>47.424876297941921</v>
      </c>
      <c r="K49" s="4">
        <f>'25 MPH Case Study'!K32</f>
        <v>46.41404412107638</v>
      </c>
      <c r="L49" s="4">
        <f>'25 MPH Case Study'!L32</f>
        <v>50.252128538780767</v>
      </c>
      <c r="M49" s="4">
        <f>'25 MPH Case Study'!M32</f>
        <v>44.976087504588641</v>
      </c>
      <c r="N49" s="4">
        <f>'25 MPH Case Study'!N32</f>
        <v>41.151349354592128</v>
      </c>
      <c r="O49" s="4">
        <f>'25 MPH Case Study'!O32</f>
        <v>42.079077037304344</v>
      </c>
      <c r="P49" s="4">
        <f>'25 MPH Case Study'!P32</f>
        <v>39.235896156405403</v>
      </c>
      <c r="Q49" s="4">
        <f>'25 MPH Case Study'!Q32</f>
        <v>35.217125121517519</v>
      </c>
      <c r="R49" s="4">
        <f>'25 MPH Case Study'!R32</f>
        <v>32.582427481503743</v>
      </c>
      <c r="S49" s="4">
        <f>'25 MPH Case Study'!S32</f>
        <v>31.712508301172328</v>
      </c>
      <c r="T49" s="4">
        <f>'25 MPH Case Study'!T32</f>
        <v>27.97763044985653</v>
      </c>
      <c r="U49" s="4">
        <f>'25 MPH Case Study'!U32</f>
        <v>29.262157715751396</v>
      </c>
      <c r="V49" s="4">
        <f>'25 MPH Case Study'!V32</f>
        <v>29.393820967565805</v>
      </c>
      <c r="W49" s="4">
        <f>'25 MPH Case Study'!W32</f>
        <v>27.21990295850625</v>
      </c>
      <c r="X49" s="4">
        <f>'25 MPH Case Study'!X32</f>
        <v>23.842250766574814</v>
      </c>
      <c r="Y49" s="4">
        <f>'25 MPH Case Study'!Y32</f>
        <v>24.815865945076922</v>
      </c>
      <c r="Z49" s="4">
        <f>'25 MPH Case Study'!Z32</f>
        <v>25.150247199389799</v>
      </c>
      <c r="AA49" s="4">
        <f>'25 MPH Case Study'!AA32</f>
        <v>25.150247199389799</v>
      </c>
      <c r="AB49" s="4">
        <f>'25 MPH Case Study'!AB32</f>
        <v>26.801135220683076</v>
      </c>
      <c r="AC49" s="4">
        <f>'25 MPH Case Study'!AC32</f>
        <v>30.634357374168818</v>
      </c>
      <c r="AD49" s="4">
        <f>'25 MPH Case Study'!AD32</f>
        <v>33.373061098551723</v>
      </c>
      <c r="AE49" s="4">
        <f>'25 MPH Case Study'!AE32</f>
        <v>39.354076566515062</v>
      </c>
    </row>
    <row r="50" spans="1:31">
      <c r="A50" s="54"/>
      <c r="B50" t="s">
        <v>127</v>
      </c>
      <c r="C50" s="4">
        <f>'10 MPH Case Study'!C32</f>
        <v>69.629381316521744</v>
      </c>
      <c r="D50" s="4">
        <f>'10 MPH Case Study'!D32</f>
        <v>58.353368147854255</v>
      </c>
      <c r="E50" s="4">
        <f>'10 MPH Case Study'!E32</f>
        <v>57.962259782252012</v>
      </c>
      <c r="F50" s="4">
        <f>'10 MPH Case Study'!F32</f>
        <v>53.647451361736977</v>
      </c>
      <c r="G50" s="4">
        <f>'10 MPH Case Study'!G32</f>
        <v>76.666393258085108</v>
      </c>
      <c r="H50" s="4">
        <f>'10 MPH Case Study'!H32</f>
        <v>65.120249695120478</v>
      </c>
      <c r="I50" s="4">
        <f>'10 MPH Case Study'!I32</f>
        <v>86.135150991155385</v>
      </c>
      <c r="J50" s="4">
        <f>'10 MPH Case Study'!J32</f>
        <v>78.475219233321226</v>
      </c>
      <c r="K50" s="4">
        <f>'10 MPH Case Study'!K32</f>
        <v>76.802568024085261</v>
      </c>
      <c r="L50" s="4">
        <f>'10 MPH Case Study'!L32</f>
        <v>83.153549610692309</v>
      </c>
      <c r="M50" s="4">
        <f>'10 MPH Case Study'!M32</f>
        <v>74.42314250870912</v>
      </c>
      <c r="N50" s="4">
        <f>'10 MPH Case Study'!N32</f>
        <v>68.094245350488194</v>
      </c>
      <c r="O50" s="4">
        <f>'10 MPH Case Study'!O32</f>
        <v>69.629381316521744</v>
      </c>
      <c r="P50" s="4">
        <f>'10 MPH Case Study'!P32</f>
        <v>64.924693389729725</v>
      </c>
      <c r="Q50" s="4">
        <f>'10 MPH Case Study'!Q32</f>
        <v>58.274724794555254</v>
      </c>
      <c r="R50" s="4">
        <f>'10 MPH Case Study'!R32</f>
        <v>53.915019697705738</v>
      </c>
      <c r="S50" s="4">
        <f>'10 MPH Case Study'!S32</f>
        <v>52.475541016456312</v>
      </c>
      <c r="T50" s="4">
        <f>'10 MPH Case Study'!T32</f>
        <v>46.29533811301927</v>
      </c>
      <c r="U50" s="4">
        <f>'10 MPH Case Study'!U32</f>
        <v>48.420879952474799</v>
      </c>
      <c r="V50" s="4">
        <f>'10 MPH Case Study'!V32</f>
        <v>48.638746678920135</v>
      </c>
      <c r="W50" s="4">
        <f>'10 MPH Case Study'!W32</f>
        <v>45.041506039124997</v>
      </c>
      <c r="X50" s="4">
        <f>'10 MPH Case Study'!X32</f>
        <v>39.452414048868611</v>
      </c>
      <c r="Y50" s="4">
        <f>'10 MPH Case Study'!Y32</f>
        <v>41.063481289230772</v>
      </c>
      <c r="Z50" s="4">
        <f>'10 MPH Case Study'!Z32</f>
        <v>41.616790950490859</v>
      </c>
      <c r="AA50" s="4">
        <f>'10 MPH Case Study'!AA32</f>
        <v>41.616790950490859</v>
      </c>
      <c r="AB50" s="4">
        <f>'10 MPH Case Study'!AB32</f>
        <v>44.34855979236923</v>
      </c>
      <c r="AC50" s="4">
        <f>'10 MPH Case Study'!AC32</f>
        <v>50.691495659507623</v>
      </c>
      <c r="AD50" s="4">
        <f>'10 MPH Case Study'!AD32</f>
        <v>55.223302423448274</v>
      </c>
      <c r="AE50" s="4">
        <f>'10 MPH Case Study'!AE32</f>
        <v>65.120249695120478</v>
      </c>
    </row>
    <row r="51" spans="1:31">
      <c r="A51" s="55"/>
    </row>
    <row r="52" spans="1:31">
      <c r="A52" s="54">
        <f>'10 MPH Case Study'!A79</f>
        <v>0</v>
      </c>
      <c r="B52" t="s">
        <v>126</v>
      </c>
      <c r="C52" s="4">
        <f>'40 MPH Case Study'!C33</f>
        <v>83.95711385756961</v>
      </c>
      <c r="D52" s="4">
        <f>'40 MPH Case Study'!D33</f>
        <v>95.08737850658035</v>
      </c>
      <c r="E52" s="4">
        <f>'40 MPH Case Study'!E33</f>
        <v>73.546846261934562</v>
      </c>
      <c r="F52" s="4">
        <f>'40 MPH Case Study'!F33</f>
        <v>58.396264046504655</v>
      </c>
      <c r="G52" s="4">
        <f>'40 MPH Case Study'!G33</f>
        <v>76.631107399028579</v>
      </c>
      <c r="H52" s="4">
        <f>'40 MPH Case Study'!H33</f>
        <v>71.564987532266102</v>
      </c>
      <c r="I52" s="4">
        <f>'40 MPH Case Study'!I33</f>
        <v>87.442903778685917</v>
      </c>
      <c r="J52" s="4">
        <f>'40 MPH Case Study'!J33</f>
        <v>86.797732019511969</v>
      </c>
      <c r="K52" s="4">
        <f>'40 MPH Case Study'!K33</f>
        <v>82.746476210335089</v>
      </c>
      <c r="L52" s="4">
        <f>'40 MPH Case Study'!L33</f>
        <v>87.768659093843439</v>
      </c>
      <c r="M52" s="4">
        <f>'40 MPH Case Study'!M33</f>
        <v>82.758568348705438</v>
      </c>
      <c r="N52" s="4">
        <f>'40 MPH Case Study'!N33</f>
        <v>74.434372934039686</v>
      </c>
      <c r="O52" s="4">
        <f>'40 MPH Case Study'!O33</f>
        <v>73.446129120950459</v>
      </c>
      <c r="P52" s="4">
        <f>'40 MPH Case Study'!P33</f>
        <v>72.678286257056939</v>
      </c>
      <c r="Q52" s="4">
        <f>'40 MPH Case Study'!Q33</f>
        <v>52.734580528964273</v>
      </c>
      <c r="R52" s="4">
        <f>'40 MPH Case Study'!R33</f>
        <v>70.249674884367707</v>
      </c>
      <c r="S52" s="4">
        <f>'40 MPH Case Study'!S33</f>
        <v>64.981673526348388</v>
      </c>
      <c r="T52" s="4">
        <f>'40 MPH Case Study'!T33</f>
        <v>55.246064387007756</v>
      </c>
      <c r="U52" s="4">
        <f>'40 MPH Case Study'!U33</f>
        <v>62.55138914898945</v>
      </c>
      <c r="V52" s="4">
        <f>'40 MPH Case Study'!V33</f>
        <v>59.497269969307226</v>
      </c>
      <c r="W52" s="4">
        <f>'40 MPH Case Study'!W33</f>
        <v>53.623144556811106</v>
      </c>
      <c r="X52" s="4">
        <f>'40 MPH Case Study'!X33</f>
        <v>50.60191976861433</v>
      </c>
      <c r="Y52" s="4">
        <f>'40 MPH Case Study'!Y33</f>
        <v>46.400912038245934</v>
      </c>
      <c r="Z52" s="4">
        <f>'40 MPH Case Study'!Z33</f>
        <v>54.403743405031989</v>
      </c>
      <c r="AA52" s="4">
        <f>'40 MPH Case Study'!AA33</f>
        <v>54.403743405031989</v>
      </c>
      <c r="AB52" s="4">
        <f>'40 MPH Case Study'!AB33</f>
        <v>55.748435706148776</v>
      </c>
      <c r="AC52" s="4">
        <f>'40 MPH Case Study'!AC33</f>
        <v>104.16163885778388</v>
      </c>
      <c r="AD52" s="4">
        <f>'40 MPH Case Study'!AD33</f>
        <v>94.981433789533213</v>
      </c>
      <c r="AE52" s="4">
        <f>'40 MPH Case Study'!AE33</f>
        <v>124.364940650403</v>
      </c>
    </row>
    <row r="53" spans="1:31">
      <c r="A53" s="54"/>
      <c r="B53" t="s">
        <v>125</v>
      </c>
      <c r="C53" s="4">
        <f>'25 MPH Case Study'!C33</f>
        <v>99.091366263795024</v>
      </c>
      <c r="D53" s="4">
        <f>'25 MPH Case Study'!D33</f>
        <v>112.22799138431959</v>
      </c>
      <c r="E53" s="4">
        <f>'25 MPH Case Study'!E33</f>
        <v>86.804526092356909</v>
      </c>
      <c r="F53" s="4">
        <f>'25 MPH Case Study'!F33</f>
        <v>68.922874110300995</v>
      </c>
      <c r="G53" s="4">
        <f>'25 MPH Case Study'!G33</f>
        <v>90.444761397580152</v>
      </c>
      <c r="H53" s="4">
        <f>'25 MPH Case Study'!H33</f>
        <v>84.465414131006781</v>
      </c>
      <c r="I53" s="4">
        <f>'25 MPH Case Study'!I33</f>
        <v>103.20551061585029</v>
      </c>
      <c r="J53" s="4">
        <f>'25 MPH Case Study'!J33</f>
        <v>102.44403909600008</v>
      </c>
      <c r="K53" s="4">
        <f>'25 MPH Case Study'!K33</f>
        <v>97.662497011352997</v>
      </c>
      <c r="L53" s="4">
        <f>'25 MPH Case Study'!L33</f>
        <v>103.58998713920261</v>
      </c>
      <c r="M53" s="4">
        <f>'25 MPH Case Study'!M33</f>
        <v>97.676768899190918</v>
      </c>
      <c r="N53" s="4">
        <f>'25 MPH Case Study'!N33</f>
        <v>87.852039834714134</v>
      </c>
      <c r="O53" s="4">
        <f>'25 MPH Case Study'!O33</f>
        <v>86.685653507917777</v>
      </c>
      <c r="P53" s="4">
        <f>'25 MPH Case Study'!P33</f>
        <v>85.779397980980647</v>
      </c>
      <c r="Q53" s="4">
        <f>'25 MPH Case Study'!Q33</f>
        <v>62.240605874424745</v>
      </c>
      <c r="R53" s="4">
        <f>'25 MPH Case Study'!R33</f>
        <v>82.913000983915808</v>
      </c>
      <c r="S53" s="4">
        <f>'25 MPH Case Study'!S33</f>
        <v>76.695380724467199</v>
      </c>
      <c r="T53" s="4">
        <f>'25 MPH Case Study'!T33</f>
        <v>65.204814092267796</v>
      </c>
      <c r="U53" s="4">
        <f>'25 MPH Case Study'!U33</f>
        <v>73.827009144060113</v>
      </c>
      <c r="V53" s="4">
        <f>'25 MPH Case Study'!V33</f>
        <v>70.222349236853375</v>
      </c>
      <c r="W53" s="4">
        <f>'25 MPH Case Study'!W33</f>
        <v>63.289343968037308</v>
      </c>
      <c r="X53" s="4">
        <f>'25 MPH Case Study'!X33</f>
        <v>59.723508051376974</v>
      </c>
      <c r="Y53" s="4">
        <f>'25 MPH Case Study'!Y33</f>
        <v>54.765219509048329</v>
      </c>
      <c r="Z53" s="4">
        <f>'25 MPH Case Study'!Z33</f>
        <v>64.210654894772787</v>
      </c>
      <c r="AA53" s="4">
        <f>'25 MPH Case Study'!AA33</f>
        <v>64.210654894772787</v>
      </c>
      <c r="AB53" s="4">
        <f>'25 MPH Case Study'!AB33</f>
        <v>65.79774372143396</v>
      </c>
      <c r="AC53" s="4">
        <f>'25 MPH Case Study'!AC33</f>
        <v>122.93799336889916</v>
      </c>
      <c r="AD53" s="4">
        <f>'25 MPH Case Study'!AD33</f>
        <v>112.10294889204862</v>
      </c>
      <c r="AE53" s="4">
        <f>'25 MPH Case Study'!AE33</f>
        <v>146.78317676892274</v>
      </c>
    </row>
    <row r="54" spans="1:31">
      <c r="A54" s="54"/>
      <c r="B54" t="s">
        <v>127</v>
      </c>
      <c r="C54" s="4">
        <f>'10 MPH Case Study'!C33</f>
        <v>163.96915076440814</v>
      </c>
      <c r="D54" s="4">
        <f>'10 MPH Case Study'!D33</f>
        <v>185.70667791877753</v>
      </c>
      <c r="E54" s="4">
        <f>'10 MPH Case Study'!E33</f>
        <v>143.63778563694174</v>
      </c>
      <c r="F54" s="4">
        <f>'10 MPH Case Study'!F33</f>
        <v>114.04853482414229</v>
      </c>
      <c r="G54" s="4">
        <f>'10 MPH Case Study'!G33</f>
        <v>149.66138097209009</v>
      </c>
      <c r="H54" s="4">
        <f>'10 MPH Case Study'!H33</f>
        <v>139.76719411815685</v>
      </c>
      <c r="I54" s="4">
        <f>'10 MPH Case Study'!I33</f>
        <v>170.77693615443727</v>
      </c>
      <c r="J54" s="4">
        <f>'10 MPH Case Study'!J33</f>
        <v>169.51690873581498</v>
      </c>
      <c r="K54" s="4">
        <f>'10 MPH Case Study'!K33</f>
        <v>161.60476235490148</v>
      </c>
      <c r="L54" s="4">
        <f>'10 MPH Case Study'!L33</f>
        <v>171.41313980567267</v>
      </c>
      <c r="M54" s="4">
        <f>'10 MPH Case Study'!M33</f>
        <v>161.6283784318295</v>
      </c>
      <c r="N54" s="4">
        <f>'10 MPH Case Study'!N33</f>
        <v>145.37113481986765</v>
      </c>
      <c r="O54" s="4">
        <f>'10 MPH Case Study'!O33</f>
        <v>143.44108397205838</v>
      </c>
      <c r="P54" s="4">
        <f>'10 MPH Case Study'!P33</f>
        <v>141.94147856010107</v>
      </c>
      <c r="Q54" s="4">
        <f>'10 MPH Case Study'!Q33</f>
        <v>102.99120572344401</v>
      </c>
      <c r="R54" s="4">
        <f>'10 MPH Case Study'!R33</f>
        <v>137.19837430103613</v>
      </c>
      <c r="S54" s="4">
        <f>'10 MPH Case Study'!S33</f>
        <v>126.90991071276218</v>
      </c>
      <c r="T54" s="4">
        <f>'10 MPH Case Study'!T33</f>
        <v>107.8961608420838</v>
      </c>
      <c r="U54" s="4">
        <f>'10 MPH Case Study'!U33</f>
        <v>122.16353905749565</v>
      </c>
      <c r="V54" s="4">
        <f>'10 MPH Case Study'!V33</f>
        <v>116.19881129094402</v>
      </c>
      <c r="W54" s="4">
        <f>'10 MPH Case Study'!W33</f>
        <v>104.72658087334514</v>
      </c>
      <c r="X54" s="4">
        <f>'10 MPH Case Study'!X33</f>
        <v>98.826096208884067</v>
      </c>
      <c r="Y54" s="4">
        <f>'10 MPH Case Study'!Y33</f>
        <v>90.621482707378902</v>
      </c>
      <c r="Z54" s="4">
        <f>'10 MPH Case Study'!Z33</f>
        <v>106.25109886055937</v>
      </c>
      <c r="AA54" s="4">
        <f>'10 MPH Case Study'!AA33</f>
        <v>106.25109886055937</v>
      </c>
      <c r="AB54" s="4">
        <f>'10 MPH Case Study'!AB33</f>
        <v>108.87729745794812</v>
      </c>
      <c r="AC54" s="4">
        <f>'10 MPH Case Study'!AC33</f>
        <v>203.42880645842877</v>
      </c>
      <c r="AD54" s="4">
        <f>'10 MPH Case Study'!AD33</f>
        <v>185.49976674134402</v>
      </c>
      <c r="AE54" s="4">
        <f>'10 MPH Case Study'!AE33</f>
        <v>242.8860732147958</v>
      </c>
    </row>
  </sheetData>
  <mergeCells count="4">
    <mergeCell ref="A2:A4"/>
    <mergeCell ref="A6:A8"/>
    <mergeCell ref="A48:A50"/>
    <mergeCell ref="A52:A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workbookViewId="0">
      <selection activeCell="C3" sqref="C3:AE3"/>
    </sheetView>
  </sheetViews>
  <sheetFormatPr baseColWidth="10" defaultRowHeight="13" x14ac:dyDescent="0"/>
  <sheetData>
    <row r="1" spans="1:31">
      <c r="A1" s="52" t="s">
        <v>120</v>
      </c>
    </row>
    <row r="2" spans="1:31">
      <c r="C2" s="50" t="s">
        <v>29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>
      <c r="A3" t="s">
        <v>27</v>
      </c>
      <c r="B3" t="s">
        <v>28</v>
      </c>
      <c r="C3">
        <v>405</v>
      </c>
      <c r="D3">
        <v>435</v>
      </c>
      <c r="E3">
        <v>465</v>
      </c>
      <c r="F3">
        <v>495</v>
      </c>
      <c r="G3">
        <v>525</v>
      </c>
      <c r="H3">
        <v>555</v>
      </c>
      <c r="I3">
        <v>585</v>
      </c>
      <c r="J3">
        <v>615</v>
      </c>
      <c r="K3">
        <v>645</v>
      </c>
      <c r="L3">
        <v>675</v>
      </c>
      <c r="M3">
        <v>705</v>
      </c>
      <c r="N3">
        <v>735</v>
      </c>
      <c r="O3">
        <v>765</v>
      </c>
      <c r="P3">
        <v>795</v>
      </c>
      <c r="Q3">
        <v>825</v>
      </c>
      <c r="R3">
        <v>855</v>
      </c>
      <c r="S3">
        <v>885</v>
      </c>
      <c r="T3">
        <v>915</v>
      </c>
      <c r="U3">
        <v>945</v>
      </c>
      <c r="V3">
        <v>975</v>
      </c>
      <c r="W3">
        <v>1005</v>
      </c>
      <c r="X3">
        <v>1035</v>
      </c>
      <c r="Y3">
        <v>1065</v>
      </c>
      <c r="Z3">
        <v>1095</v>
      </c>
      <c r="AA3">
        <v>1125</v>
      </c>
      <c r="AB3">
        <v>1155</v>
      </c>
      <c r="AC3">
        <v>1185</v>
      </c>
      <c r="AD3">
        <v>1215</v>
      </c>
      <c r="AE3">
        <v>1245</v>
      </c>
    </row>
    <row r="4" spans="1:31">
      <c r="A4" s="2" t="s">
        <v>118</v>
      </c>
      <c r="B4" s="2" t="s">
        <v>0</v>
      </c>
      <c r="C4" s="51">
        <f>'Summary sheet'!$D$40/ridership.csv!C3</f>
        <v>266.91262838</v>
      </c>
      <c r="D4" s="51">
        <f>'Summary sheet'!$D$40/ridership.csv!D3</f>
        <v>266.91262838</v>
      </c>
      <c r="E4" s="51">
        <f>'Summary sheet'!$D$40/ridership.csv!E3</f>
        <v>228.78225289714285</v>
      </c>
      <c r="F4" s="51">
        <f>'Summary sheet'!$D$40/ridership.csv!F3</f>
        <v>200.184471285</v>
      </c>
      <c r="G4" s="51">
        <f>'Summary sheet'!$D$40/ridership.csv!G3</f>
        <v>320.295154056</v>
      </c>
      <c r="H4" s="51">
        <f>'Summary sheet'!$D$40/ridership.csv!H3</f>
        <v>400.36894257</v>
      </c>
      <c r="I4" s="51">
        <f>'Summary sheet'!$D$40/ridership.csv!I3</f>
        <v>533.82525676</v>
      </c>
      <c r="J4" s="51">
        <f>'Summary sheet'!$D$40/ridership.csv!J3</f>
        <v>533.82525676</v>
      </c>
      <c r="K4" s="51">
        <f>'Summary sheet'!$D$40/ridership.csv!K3</f>
        <v>533.82525676</v>
      </c>
      <c r="L4" s="51">
        <f>'Summary sheet'!$D$40/ridership.csv!L3</f>
        <v>533.82525676</v>
      </c>
      <c r="M4" s="51">
        <f>'Summary sheet'!$D$40/ridership.csv!M3</f>
        <v>533.82525676</v>
      </c>
      <c r="N4" s="51">
        <f>'Summary sheet'!$D$40/ridership.csv!N3</f>
        <v>400.36894257</v>
      </c>
      <c r="O4" s="51">
        <f>'Summary sheet'!$D$40/ridership.csv!O3</f>
        <v>400.36894257</v>
      </c>
      <c r="P4" s="51">
        <f>'Summary sheet'!$D$40/ridership.csv!P3</f>
        <v>400.36894257</v>
      </c>
      <c r="Q4" s="51">
        <f>'Summary sheet'!$D$40/ridership.csv!Q3</f>
        <v>400.36894257</v>
      </c>
      <c r="R4" s="51">
        <f>'Summary sheet'!$D$40/ridership.csv!R3</f>
        <v>400.36894257</v>
      </c>
      <c r="S4" s="51">
        <f>'Summary sheet'!$D$40/ridership.csv!S3</f>
        <v>320.295154056</v>
      </c>
      <c r="T4" s="51">
        <f>'Summary sheet'!$D$40/ridership.csv!T3</f>
        <v>320.295154056</v>
      </c>
      <c r="U4" s="51">
        <f>'Summary sheet'!$D$40/ridership.csv!U3</f>
        <v>400.36894257</v>
      </c>
      <c r="V4" s="51">
        <f>'Summary sheet'!$D$40/ridership.csv!V3</f>
        <v>266.91262838</v>
      </c>
      <c r="W4" s="51">
        <f>'Summary sheet'!$D$40/ridership.csv!W3</f>
        <v>266.91262838</v>
      </c>
      <c r="X4" s="51">
        <f>'Summary sheet'!$D$40/ridership.csv!X3</f>
        <v>200.184471285</v>
      </c>
      <c r="Y4" s="51">
        <f>'Summary sheet'!$D$40/ridership.csv!Y3</f>
        <v>200.184471285</v>
      </c>
      <c r="Z4" s="51">
        <f>'Summary sheet'!$D$40/ridership.csv!Z3</f>
        <v>228.78225289714285</v>
      </c>
      <c r="AA4" s="51">
        <f>'Summary sheet'!$D$40/ridership.csv!AA3</f>
        <v>228.78225289714285</v>
      </c>
      <c r="AB4" s="51">
        <f>'Summary sheet'!$D$40/ridership.csv!AB3</f>
        <v>228.78225289714285</v>
      </c>
      <c r="AC4" s="51">
        <f>'Summary sheet'!$D$40/ridership.csv!AC3</f>
        <v>400.36894257</v>
      </c>
      <c r="AD4" s="51">
        <f>'Summary sheet'!$D$40/ridership.csv!AD3</f>
        <v>533.82525676</v>
      </c>
      <c r="AE4" s="51">
        <f>'Summary sheet'!$D$40/ridership.csv!AE3</f>
        <v>533.82525676</v>
      </c>
    </row>
    <row r="5" spans="1:31">
      <c r="A5" s="2" t="s">
        <v>118</v>
      </c>
      <c r="B5" s="2" t="s">
        <v>1</v>
      </c>
      <c r="C5" s="51">
        <f>'Summary sheet'!$D$40/ridership.csv!C4</f>
        <v>228.78225289714285</v>
      </c>
      <c r="D5" s="51">
        <f>'Summary sheet'!$D$40/ridership.csv!D4</f>
        <v>266.91262838</v>
      </c>
      <c r="E5" s="51">
        <f>'Summary sheet'!$D$40/ridership.csv!E4</f>
        <v>200.184471285</v>
      </c>
      <c r="F5" s="51">
        <f>'Summary sheet'!$D$40/ridership.csv!F4</f>
        <v>177.94175225333333</v>
      </c>
      <c r="G5" s="51">
        <f>'Summary sheet'!$D$40/ridership.csv!G4</f>
        <v>266.91262838</v>
      </c>
      <c r="H5" s="51">
        <f>'Summary sheet'!$D$40/ridership.csv!H4</f>
        <v>320.295154056</v>
      </c>
      <c r="I5" s="51">
        <f>'Summary sheet'!$D$40/ridership.csv!I4</f>
        <v>400.36894257</v>
      </c>
      <c r="J5" s="51">
        <f>'Summary sheet'!$D$40/ridership.csv!J4</f>
        <v>533.82525676</v>
      </c>
      <c r="K5" s="51">
        <f>'Summary sheet'!$D$40/ridership.csv!K4</f>
        <v>400.36894257</v>
      </c>
      <c r="L5" s="51">
        <f>'Summary sheet'!$D$40/ridership.csv!L4</f>
        <v>400.36894257</v>
      </c>
      <c r="M5" s="51">
        <f>'Summary sheet'!$D$40/ridership.csv!M4</f>
        <v>400.36894257</v>
      </c>
      <c r="N5" s="51">
        <f>'Summary sheet'!$D$40/ridership.csv!N4</f>
        <v>400.36894257</v>
      </c>
      <c r="O5" s="51">
        <f>'Summary sheet'!$D$40/ridership.csv!O4</f>
        <v>400.36894257</v>
      </c>
      <c r="P5" s="51">
        <f>'Summary sheet'!$D$40/ridership.csv!P4</f>
        <v>320.295154056</v>
      </c>
      <c r="Q5" s="51">
        <f>'Summary sheet'!$D$40/ridership.csv!Q4</f>
        <v>320.295154056</v>
      </c>
      <c r="R5" s="51">
        <f>'Summary sheet'!$D$40/ridership.csv!R4</f>
        <v>400.36894257</v>
      </c>
      <c r="S5" s="51">
        <f>'Summary sheet'!$D$40/ridership.csv!S4</f>
        <v>266.91262838</v>
      </c>
      <c r="T5" s="51">
        <f>'Summary sheet'!$D$40/ridership.csv!T4</f>
        <v>320.295154056</v>
      </c>
      <c r="U5" s="51">
        <f>'Summary sheet'!$D$40/ridership.csv!U4</f>
        <v>400.36894257</v>
      </c>
      <c r="V5" s="51">
        <f>'Summary sheet'!$D$40/ridership.csv!V4</f>
        <v>320.295154056</v>
      </c>
      <c r="W5" s="51">
        <f>'Summary sheet'!$D$40/ridership.csv!W4</f>
        <v>228.78225289714285</v>
      </c>
      <c r="X5" s="51">
        <f>'Summary sheet'!$D$40/ridership.csv!X4</f>
        <v>177.94175225333333</v>
      </c>
      <c r="Y5" s="51">
        <f>'Summary sheet'!$D$40/ridership.csv!Y4</f>
        <v>177.94175225333333</v>
      </c>
      <c r="Z5" s="51">
        <f>'Summary sheet'!$D$40/ridership.csv!Z4</f>
        <v>200.184471285</v>
      </c>
      <c r="AA5" s="51">
        <f>'Summary sheet'!$D$40/ridership.csv!AA4</f>
        <v>200.184471285</v>
      </c>
      <c r="AB5" s="51">
        <f>'Summary sheet'!$D$40/ridership.csv!AB4</f>
        <v>228.78225289714285</v>
      </c>
      <c r="AC5" s="51">
        <f>'Summary sheet'!$D$40/ridership.csv!AC4</f>
        <v>400.36894257</v>
      </c>
      <c r="AD5" s="51">
        <f>'Summary sheet'!$D$40/ridership.csv!AD4</f>
        <v>533.82525676</v>
      </c>
      <c r="AE5" s="51">
        <f>'Summary sheet'!$D$40/ridership.csv!AE4</f>
        <v>400.36894257</v>
      </c>
    </row>
    <row r="6" spans="1:31">
      <c r="A6" s="2" t="s">
        <v>118</v>
      </c>
      <c r="B6" s="2" t="s">
        <v>2</v>
      </c>
      <c r="C6" s="51">
        <f>'Summary sheet'!$D$40/ridership.csv!C5</f>
        <v>106.765051352</v>
      </c>
      <c r="D6" s="51">
        <f>'Summary sheet'!$D$40/ridership.csv!D5</f>
        <v>100.0922356425</v>
      </c>
      <c r="E6" s="51">
        <f>'Summary sheet'!$D$40/ridership.csv!E5</f>
        <v>100.0922356425</v>
      </c>
      <c r="F6" s="51">
        <f>'Summary sheet'!$D$40/ridership.csv!F5</f>
        <v>84.288198435789468</v>
      </c>
      <c r="G6" s="51">
        <f>'Summary sheet'!$D$40/ridership.csv!G5</f>
        <v>133.45631419</v>
      </c>
      <c r="H6" s="51">
        <f>'Summary sheet'!$D$40/ridership.csv!H5</f>
        <v>145.5887063890909</v>
      </c>
      <c r="I6" s="51">
        <f>'Summary sheet'!$D$40/ridership.csv!I5</f>
        <v>200.184471285</v>
      </c>
      <c r="J6" s="51">
        <f>'Summary sheet'!$D$40/ridership.csv!J5</f>
        <v>228.78225289714285</v>
      </c>
      <c r="K6" s="51">
        <f>'Summary sheet'!$D$40/ridership.csv!K5</f>
        <v>200.184471285</v>
      </c>
      <c r="L6" s="51">
        <f>'Summary sheet'!$D$40/ridership.csv!L5</f>
        <v>228.78225289714285</v>
      </c>
      <c r="M6" s="51">
        <f>'Summary sheet'!$D$40/ridership.csv!M5</f>
        <v>160.147577028</v>
      </c>
      <c r="N6" s="51">
        <f>'Summary sheet'!$D$40/ridership.csv!N5</f>
        <v>177.94175225333333</v>
      </c>
      <c r="O6" s="51">
        <f>'Summary sheet'!$D$40/ridership.csv!O5</f>
        <v>160.147577028</v>
      </c>
      <c r="P6" s="51">
        <f>'Summary sheet'!$D$40/ridership.csv!P5</f>
        <v>145.5887063890909</v>
      </c>
      <c r="Q6" s="51">
        <f>'Summary sheet'!$D$40/ridership.csv!Q5</f>
        <v>145.5887063890909</v>
      </c>
      <c r="R6" s="51">
        <f>'Summary sheet'!$D$40/ridership.csv!R5</f>
        <v>133.45631419</v>
      </c>
      <c r="S6" s="51">
        <f>'Summary sheet'!$D$40/ridership.csv!S5</f>
        <v>123.19044386769231</v>
      </c>
      <c r="T6" s="51">
        <f>'Summary sheet'!$D$40/ridership.csv!T5</f>
        <v>133.45631419</v>
      </c>
      <c r="U6" s="51">
        <f>'Summary sheet'!$D$40/ridership.csv!U5</f>
        <v>133.45631419</v>
      </c>
      <c r="V6" s="51">
        <f>'Summary sheet'!$D$40/ridership.csv!V5</f>
        <v>114.39112644857143</v>
      </c>
      <c r="W6" s="51">
        <f>'Summary sheet'!$D$40/ridership.csv!W5</f>
        <v>88.970876126666667</v>
      </c>
      <c r="X6" s="51">
        <f>'Summary sheet'!$D$40/ridership.csv!X5</f>
        <v>64.059030811200003</v>
      </c>
      <c r="Y6" s="51">
        <f>'Summary sheet'!$D$40/ridership.csv!Y5</f>
        <v>72.794353194545451</v>
      </c>
      <c r="Z6" s="51">
        <f>'Summary sheet'!$D$40/ridership.csv!Z5</f>
        <v>76.26075096571428</v>
      </c>
      <c r="AA6" s="51">
        <f>'Summary sheet'!$D$40/ridership.csv!AA5</f>
        <v>76.26075096571428</v>
      </c>
      <c r="AB6" s="51">
        <f>'Summary sheet'!$D$40/ridership.csv!AB5</f>
        <v>84.288198435789468</v>
      </c>
      <c r="AC6" s="51">
        <f>'Summary sheet'!$D$40/ridership.csv!AC5</f>
        <v>106.765051352</v>
      </c>
      <c r="AD6" s="51">
        <f>'Summary sheet'!$D$40/ridership.csv!AD5</f>
        <v>133.45631419</v>
      </c>
      <c r="AE6" s="51">
        <f>'Summary sheet'!$D$40/ridership.csv!AE5</f>
        <v>145.5887063890909</v>
      </c>
    </row>
    <row r="7" spans="1:31">
      <c r="A7" s="2" t="s">
        <v>118</v>
      </c>
      <c r="B7" s="2" t="s">
        <v>3</v>
      </c>
      <c r="C7" s="51">
        <f>'Summary sheet'!$D$40/ridership.csv!C6</f>
        <v>84.288198435789468</v>
      </c>
      <c r="D7" s="51">
        <f>'Summary sheet'!$D$40/ridership.csv!D6</f>
        <v>80.073788514</v>
      </c>
      <c r="E7" s="51">
        <f>'Summary sheet'!$D$40/ridership.csv!E6</f>
        <v>72.794353194545451</v>
      </c>
      <c r="F7" s="51">
        <f>'Summary sheet'!$D$40/ridership.csv!F6</f>
        <v>66.728157095</v>
      </c>
      <c r="G7" s="51">
        <f>'Summary sheet'!$D$40/ridership.csv!G6</f>
        <v>94.204457075294115</v>
      </c>
      <c r="H7" s="51">
        <f>'Summary sheet'!$D$40/ridership.csv!H6</f>
        <v>100.0922356425</v>
      </c>
      <c r="I7" s="51">
        <f>'Summary sheet'!$D$40/ridership.csv!I6</f>
        <v>133.45631419</v>
      </c>
      <c r="J7" s="51">
        <f>'Summary sheet'!$D$40/ridership.csv!J6</f>
        <v>160.147577028</v>
      </c>
      <c r="K7" s="51">
        <f>'Summary sheet'!$D$40/ridership.csv!K6</f>
        <v>133.45631419</v>
      </c>
      <c r="L7" s="51">
        <f>'Summary sheet'!$D$40/ridership.csv!L6</f>
        <v>145.5887063890909</v>
      </c>
      <c r="M7" s="51">
        <f>'Summary sheet'!$D$40/ridership.csv!M6</f>
        <v>106.765051352</v>
      </c>
      <c r="N7" s="51">
        <f>'Summary sheet'!$D$40/ridership.csv!N6</f>
        <v>114.39112644857143</v>
      </c>
      <c r="O7" s="51">
        <f>'Summary sheet'!$D$40/ridership.csv!O6</f>
        <v>114.39112644857143</v>
      </c>
      <c r="P7" s="51">
        <f>'Summary sheet'!$D$40/ridership.csv!P6</f>
        <v>106.765051352</v>
      </c>
      <c r="Q7" s="51">
        <f>'Summary sheet'!$D$40/ridership.csv!Q6</f>
        <v>106.765051352</v>
      </c>
      <c r="R7" s="51">
        <f>'Summary sheet'!$D$40/ridership.csv!R6</f>
        <v>88.970876126666667</v>
      </c>
      <c r="S7" s="51">
        <f>'Summary sheet'!$D$40/ridership.csv!S6</f>
        <v>80.073788514</v>
      </c>
      <c r="T7" s="51">
        <f>'Summary sheet'!$D$40/ridership.csv!T6</f>
        <v>69.629381316521744</v>
      </c>
      <c r="U7" s="51">
        <f>'Summary sheet'!$D$40/ridership.csv!U6</f>
        <v>72.794353194545451</v>
      </c>
      <c r="V7" s="51">
        <f>'Summary sheet'!$D$40/ridership.csv!V6</f>
        <v>69.629381316521744</v>
      </c>
      <c r="W7" s="51">
        <f>'Summary sheet'!$D$40/ridership.csv!W6</f>
        <v>59.31391741777778</v>
      </c>
      <c r="X7" s="51">
        <f>'Summary sheet'!$D$40/ridership.csv!X6</f>
        <v>39.060384640975613</v>
      </c>
      <c r="Y7" s="51">
        <f>'Summary sheet'!$D$40/ridership.csv!Y6</f>
        <v>41.063481289230772</v>
      </c>
      <c r="Z7" s="51">
        <f>'Summary sheet'!$D$40/ridership.csv!Z6</f>
        <v>45.756450579428574</v>
      </c>
      <c r="AA7" s="51">
        <f>'Summary sheet'!$D$40/ridership.csv!AA6</f>
        <v>45.756450579428574</v>
      </c>
      <c r="AB7" s="51">
        <f>'Summary sheet'!$D$40/ridership.csv!AB6</f>
        <v>51.660508718709679</v>
      </c>
      <c r="AC7" s="51">
        <f>'Summary sheet'!$D$40/ridership.csv!AC6</f>
        <v>61.595221933846155</v>
      </c>
      <c r="AD7" s="51">
        <f>'Summary sheet'!$D$40/ridership.csv!AD6</f>
        <v>66.728157095</v>
      </c>
      <c r="AE7" s="51">
        <f>'Summary sheet'!$D$40/ridership.csv!AE6</f>
        <v>88.970876126666667</v>
      </c>
    </row>
    <row r="8" spans="1:31">
      <c r="A8" s="1" t="s">
        <v>119</v>
      </c>
      <c r="B8" s="1" t="s">
        <v>4</v>
      </c>
      <c r="C8" s="51">
        <f>'Summary sheet'!$D$40/ridership.csv!C7</f>
        <v>59.31391741777778</v>
      </c>
      <c r="D8" s="51">
        <f>'Summary sheet'!$D$40/ridership.csv!D7</f>
        <v>48.529568796363634</v>
      </c>
      <c r="E8" s="51">
        <f>'Summary sheet'!$D$40/ridership.csv!E7</f>
        <v>44.485438063333334</v>
      </c>
      <c r="F8" s="51">
        <f>'Summary sheet'!$D$40/ridership.csv!F7</f>
        <v>44.485438063333334</v>
      </c>
      <c r="G8" s="51">
        <f>'Summary sheet'!$D$40/ridership.csv!G7</f>
        <v>64.059030811200003</v>
      </c>
      <c r="H8" s="51">
        <f>'Summary sheet'!$D$40/ridership.csv!H7</f>
        <v>64.059030811200003</v>
      </c>
      <c r="I8" s="51">
        <f>'Summary sheet'!$D$40/ridership.csv!I7</f>
        <v>88.970876126666667</v>
      </c>
      <c r="J8" s="51">
        <f>'Summary sheet'!$D$40/ridership.csv!J7</f>
        <v>88.970876126666667</v>
      </c>
      <c r="K8" s="51">
        <f>'Summary sheet'!$D$40/ridership.csv!K7</f>
        <v>84.288198435789468</v>
      </c>
      <c r="L8" s="51">
        <f>'Summary sheet'!$D$40/ridership.csv!L7</f>
        <v>94.204457075294115</v>
      </c>
      <c r="M8" s="51">
        <f>'Summary sheet'!$D$40/ridership.csv!M7</f>
        <v>76.26075096571428</v>
      </c>
      <c r="N8" s="51">
        <f>'Summary sheet'!$D$40/ridership.csv!N7</f>
        <v>76.26075096571428</v>
      </c>
      <c r="O8" s="51">
        <f>'Summary sheet'!$D$40/ridership.csv!O7</f>
        <v>72.794353194545451</v>
      </c>
      <c r="P8" s="51">
        <f>'Summary sheet'!$D$40/ridership.csv!P7</f>
        <v>72.794353194545451</v>
      </c>
      <c r="Q8" s="51">
        <f>'Summary sheet'!$D$40/ridership.csv!Q7</f>
        <v>69.629381316521744</v>
      </c>
      <c r="R8" s="51">
        <f>'Summary sheet'!$D$40/ridership.csv!R7</f>
        <v>61.595221933846155</v>
      </c>
      <c r="S8" s="51">
        <f>'Summary sheet'!$D$40/ridership.csv!S7</f>
        <v>55.223302423448274</v>
      </c>
      <c r="T8" s="51">
        <f>'Summary sheet'!$D$40/ridership.csv!T7</f>
        <v>47.102228537647058</v>
      </c>
      <c r="U8" s="51">
        <f>'Summary sheet'!$D$40/ridership.csv!U7</f>
        <v>48.529568796363634</v>
      </c>
      <c r="V8" s="51">
        <f>'Summary sheet'!$D$40/ridership.csv!V7</f>
        <v>48.529568796363634</v>
      </c>
      <c r="W8" s="51">
        <f>'Summary sheet'!$D$40/ridership.csv!W7</f>
        <v>43.283128926486484</v>
      </c>
      <c r="X8" s="51">
        <f>'Summary sheet'!$D$40/ridership.csv!X7</f>
        <v>29.117741277818183</v>
      </c>
      <c r="Y8" s="51">
        <f>'Summary sheet'!$D$40/ridership.csv!Y7</f>
        <v>30.216523967547168</v>
      </c>
      <c r="Z8" s="51">
        <f>'Summary sheet'!$D$40/ridership.csv!Z7</f>
        <v>30.797610966923077</v>
      </c>
      <c r="AA8" s="51">
        <f>'Summary sheet'!$D$40/ridership.csv!AA7</f>
        <v>30.797610966923077</v>
      </c>
      <c r="AB8" s="51">
        <f>'Summary sheet'!$D$40/ridership.csv!AB7</f>
        <v>34.814690658260872</v>
      </c>
      <c r="AC8" s="51">
        <f>'Summary sheet'!$D$40/ridership.csv!AC7</f>
        <v>41.063481289230772</v>
      </c>
      <c r="AD8" s="51">
        <f>'Summary sheet'!$D$40/ridership.csv!AD7</f>
        <v>48.529568796363634</v>
      </c>
      <c r="AE8" s="51">
        <f>'Summary sheet'!$D$40/ridership.csv!AE7</f>
        <v>59.31391741777778</v>
      </c>
    </row>
    <row r="9" spans="1:31">
      <c r="A9" s="1" t="s">
        <v>119</v>
      </c>
      <c r="B9" s="1" t="s">
        <v>5</v>
      </c>
      <c r="C9" s="51">
        <f>'Summary sheet'!$D$40/ridership.csv!C8</f>
        <v>53.382525676</v>
      </c>
      <c r="D9" s="51">
        <f>'Summary sheet'!$D$40/ridership.csv!D8</f>
        <v>38.13037548285714</v>
      </c>
      <c r="E9" s="51">
        <f>'Summary sheet'!$D$40/ridership.csv!E8</f>
        <v>39.060384640975613</v>
      </c>
      <c r="F9" s="51">
        <f>'Summary sheet'!$D$40/ridership.csv!F8</f>
        <v>37.243622564651162</v>
      </c>
      <c r="G9" s="51">
        <f>'Summary sheet'!$D$40/ridership.csv!G8</f>
        <v>53.382525676</v>
      </c>
      <c r="H9" s="51">
        <f>'Summary sheet'!$D$40/ridership.csv!H8</f>
        <v>50.04611782125</v>
      </c>
      <c r="I9" s="51">
        <f>'Summary sheet'!$D$40/ridership.csv!I8</f>
        <v>69.629381316521744</v>
      </c>
      <c r="J9" s="51">
        <f>'Summary sheet'!$D$40/ridership.csv!J8</f>
        <v>64.059030811200003</v>
      </c>
      <c r="K9" s="51">
        <f>'Summary sheet'!$D$40/ridership.csv!K8</f>
        <v>66.728157095</v>
      </c>
      <c r="L9" s="51">
        <f>'Summary sheet'!$D$40/ridership.csv!L8</f>
        <v>69.629381316521744</v>
      </c>
      <c r="M9" s="51">
        <f>'Summary sheet'!$D$40/ridership.csv!M8</f>
        <v>61.595221933846155</v>
      </c>
      <c r="N9" s="51">
        <f>'Summary sheet'!$D$40/ridership.csv!N8</f>
        <v>57.195563224285713</v>
      </c>
      <c r="O9" s="51">
        <f>'Summary sheet'!$D$40/ridership.csv!O8</f>
        <v>57.195563224285713</v>
      </c>
      <c r="P9" s="51">
        <f>'Summary sheet'!$D$40/ridership.csv!P8</f>
        <v>55.223302423448274</v>
      </c>
      <c r="Q9" s="51">
        <f>'Summary sheet'!$D$40/ridership.csv!Q8</f>
        <v>57.195563224285713</v>
      </c>
      <c r="R9" s="51">
        <f>'Summary sheet'!$D$40/ridership.csv!R8</f>
        <v>45.756450579428574</v>
      </c>
      <c r="S9" s="51">
        <f>'Summary sheet'!$D$40/ridership.csv!S8</f>
        <v>44.485438063333334</v>
      </c>
      <c r="T9" s="51">
        <f>'Summary sheet'!$D$40/ridership.csv!T8</f>
        <v>36.397176597272725</v>
      </c>
      <c r="U9" s="51">
        <f>'Summary sheet'!$D$40/ridership.csv!U8</f>
        <v>39.060384640975613</v>
      </c>
      <c r="V9" s="51">
        <f>'Summary sheet'!$D$40/ridership.csv!V8</f>
        <v>40.036894257</v>
      </c>
      <c r="W9" s="51">
        <f>'Summary sheet'!$D$40/ridership.csv!W8</f>
        <v>34.814690658260872</v>
      </c>
      <c r="X9" s="51">
        <f>'Summary sheet'!$D$40/ridership.csv!X8</f>
        <v>25.023058910625</v>
      </c>
      <c r="Y9" s="51">
        <f>'Summary sheet'!$D$40/ridership.csv!Y8</f>
        <v>26.253701152131146</v>
      </c>
      <c r="Z9" s="51">
        <f>'Summary sheet'!$D$40/ridership.csv!Z8</f>
        <v>25.830254359354839</v>
      </c>
      <c r="AA9" s="51">
        <f>'Summary sheet'!$D$40/ridership.csv!AA8</f>
        <v>25.830254359354839</v>
      </c>
      <c r="AB9" s="51">
        <f>'Summary sheet'!$D$40/ridership.csv!AB8</f>
        <v>28.096066145263158</v>
      </c>
      <c r="AC9" s="51">
        <f>'Summary sheet'!$D$40/ridership.csv!AC8</f>
        <v>32.029515405600002</v>
      </c>
      <c r="AD9" s="51">
        <f>'Summary sheet'!$D$40/ridership.csv!AD8</f>
        <v>40.036894257</v>
      </c>
      <c r="AE9" s="51">
        <f>'Summary sheet'!$D$40/ridership.csv!AE8</f>
        <v>45.756450579428574</v>
      </c>
    </row>
    <row r="10" spans="1:31">
      <c r="A10" s="1" t="s">
        <v>119</v>
      </c>
      <c r="B10" s="1" t="s">
        <v>6</v>
      </c>
      <c r="C10" s="51">
        <f>'Summary sheet'!$D$40/ridership.csv!C9</f>
        <v>50.04611782125</v>
      </c>
      <c r="D10" s="51">
        <f>'Summary sheet'!$D$40/ridership.csv!D9</f>
        <v>36.397176597272725</v>
      </c>
      <c r="E10" s="51">
        <f>'Summary sheet'!$D$40/ridership.csv!E9</f>
        <v>39.060384640975613</v>
      </c>
      <c r="F10" s="51">
        <f>'Summary sheet'!$D$40/ridership.csv!F9</f>
        <v>35.588350450666667</v>
      </c>
      <c r="G10" s="51">
        <f>'Summary sheet'!$D$40/ridership.csv!G9</f>
        <v>51.660508718709679</v>
      </c>
      <c r="H10" s="51">
        <f>'Summary sheet'!$D$40/ridership.csv!H9</f>
        <v>45.756450579428574</v>
      </c>
      <c r="I10" s="51">
        <f>'Summary sheet'!$D$40/ridership.csv!I9</f>
        <v>64.059030811200003</v>
      </c>
      <c r="J10" s="51">
        <f>'Summary sheet'!$D$40/ridership.csv!J9</f>
        <v>59.31391741777778</v>
      </c>
      <c r="K10" s="51">
        <f>'Summary sheet'!$D$40/ridership.csv!K9</f>
        <v>59.31391741777778</v>
      </c>
      <c r="L10" s="51">
        <f>'Summary sheet'!$D$40/ridership.csv!L9</f>
        <v>66.728157095</v>
      </c>
      <c r="M10" s="51">
        <f>'Summary sheet'!$D$40/ridership.csv!M9</f>
        <v>53.382525676</v>
      </c>
      <c r="N10" s="51">
        <f>'Summary sheet'!$D$40/ridership.csv!N9</f>
        <v>51.660508718709679</v>
      </c>
      <c r="O10" s="51">
        <f>'Summary sheet'!$D$40/ridership.csv!O9</f>
        <v>50.04611782125</v>
      </c>
      <c r="P10" s="51">
        <f>'Summary sheet'!$D$40/ridership.csv!P9</f>
        <v>48.529568796363634</v>
      </c>
      <c r="Q10" s="51">
        <f>'Summary sheet'!$D$40/ridership.csv!Q9</f>
        <v>47.102228537647058</v>
      </c>
      <c r="R10" s="51">
        <f>'Summary sheet'!$D$40/ridership.csv!R9</f>
        <v>39.060384640975613</v>
      </c>
      <c r="S10" s="51">
        <f>'Summary sheet'!$D$40/ridership.csv!S9</f>
        <v>38.13037548285714</v>
      </c>
      <c r="T10" s="51">
        <f>'Summary sheet'!$D$40/ridership.csv!T9</f>
        <v>32.683178985306121</v>
      </c>
      <c r="U10" s="51">
        <f>'Summary sheet'!$D$40/ridership.csv!U9</f>
        <v>33.3640785475</v>
      </c>
      <c r="V10" s="51">
        <f>'Summary sheet'!$D$40/ridership.csv!V9</f>
        <v>34.814690658260872</v>
      </c>
      <c r="W10" s="51">
        <f>'Summary sheet'!$D$40/ridership.csv!W9</f>
        <v>30.216523967547168</v>
      </c>
      <c r="X10" s="51">
        <f>'Summary sheet'!$D$40/ridership.csv!X9</f>
        <v>22.878225289714287</v>
      </c>
      <c r="Y10" s="51">
        <f>'Summary sheet'!$D$40/ridership.csv!Y9</f>
        <v>23.902623437014924</v>
      </c>
      <c r="Z10" s="51">
        <f>'Summary sheet'!$D$40/ridership.csv!Z9</f>
        <v>23.551114268823529</v>
      </c>
      <c r="AA10" s="51">
        <f>'Summary sheet'!$D$40/ridership.csv!AA9</f>
        <v>23.551114268823529</v>
      </c>
      <c r="AB10" s="51">
        <f>'Summary sheet'!$D$40/ridership.csv!AB9</f>
        <v>25.023058910625</v>
      </c>
      <c r="AC10" s="51">
        <f>'Summary sheet'!$D$40/ridership.csv!AC9</f>
        <v>29.117741277818183</v>
      </c>
      <c r="AD10" s="51">
        <f>'Summary sheet'!$D$40/ridership.csv!AD9</f>
        <v>34.814690658260872</v>
      </c>
      <c r="AE10" s="51">
        <f>'Summary sheet'!$D$40/ridership.csv!AE9</f>
        <v>40.036894257</v>
      </c>
    </row>
    <row r="11" spans="1:31">
      <c r="A11" s="3" t="s">
        <v>108</v>
      </c>
      <c r="B11" s="3" t="s">
        <v>7</v>
      </c>
      <c r="C11" s="51">
        <f>'Summary sheet'!$D$40/ridership.csv!C10</f>
        <v>44.485438063333334</v>
      </c>
      <c r="D11" s="51">
        <f>'Summary sheet'!$D$40/ridership.csv!D10</f>
        <v>32.683178985306121</v>
      </c>
      <c r="E11" s="51">
        <f>'Summary sheet'!$D$40/ridership.csv!E10</f>
        <v>34.073952559148935</v>
      </c>
      <c r="F11" s="51">
        <f>'Summary sheet'!$D$40/ridership.csv!F10</f>
        <v>30.216523967547168</v>
      </c>
      <c r="G11" s="51">
        <f>'Summary sheet'!$D$40/ridership.csv!G10</f>
        <v>42.144099217894734</v>
      </c>
      <c r="H11" s="51">
        <f>'Summary sheet'!$D$40/ridership.csv!H10</f>
        <v>36.397176597272725</v>
      </c>
      <c r="I11" s="51">
        <f>'Summary sheet'!$D$40/ridership.csv!I10</f>
        <v>50.04611782125</v>
      </c>
      <c r="J11" s="51">
        <f>'Summary sheet'!$D$40/ridership.csv!J10</f>
        <v>44.485438063333334</v>
      </c>
      <c r="K11" s="51">
        <f>'Summary sheet'!$D$40/ridership.csv!K10</f>
        <v>43.283128926486484</v>
      </c>
      <c r="L11" s="51">
        <f>'Summary sheet'!$D$40/ridership.csv!L10</f>
        <v>47.102228537647058</v>
      </c>
      <c r="M11" s="51">
        <f>'Summary sheet'!$D$40/ridership.csv!M10</f>
        <v>40.036894257</v>
      </c>
      <c r="N11" s="51">
        <f>'Summary sheet'!$D$40/ridership.csv!N10</f>
        <v>38.13037548285714</v>
      </c>
      <c r="O11" s="51">
        <f>'Summary sheet'!$D$40/ridership.csv!O10</f>
        <v>39.060384640975613</v>
      </c>
      <c r="P11" s="51">
        <f>'Summary sheet'!$D$40/ridership.csv!P10</f>
        <v>35.588350450666667</v>
      </c>
      <c r="Q11" s="51">
        <f>'Summary sheet'!$D$40/ridership.csv!Q10</f>
        <v>34.814690658260872</v>
      </c>
      <c r="R11" s="51">
        <f>'Summary sheet'!$D$40/ridership.csv!R10</f>
        <v>29.65695870888889</v>
      </c>
      <c r="S11" s="51">
        <f>'Summary sheet'!$D$40/ridership.csv!S10</f>
        <v>29.117741277818183</v>
      </c>
      <c r="T11" s="51">
        <f>'Summary sheet'!$D$40/ridership.csv!T10</f>
        <v>25.830254359354839</v>
      </c>
      <c r="U11" s="51">
        <f>'Summary sheet'!$D$40/ridership.csv!U10</f>
        <v>25.830254359354839</v>
      </c>
      <c r="V11" s="51">
        <f>'Summary sheet'!$D$40/ridership.csv!V10</f>
        <v>27.143657123389829</v>
      </c>
      <c r="W11" s="51">
        <f>'Summary sheet'!$D$40/ridership.csv!W10</f>
        <v>24.264784398181817</v>
      </c>
      <c r="X11" s="51">
        <f>'Summary sheet'!$D$40/ridership.csv!X10</f>
        <v>20.798386627012988</v>
      </c>
      <c r="Y11" s="51">
        <f>'Summary sheet'!$D$40/ridership.csv!Y10</f>
        <v>21.072049608947367</v>
      </c>
      <c r="Z11" s="51">
        <f>'Summary sheet'!$D$40/ridership.csv!Z10</f>
        <v>20.798386627012988</v>
      </c>
      <c r="AA11" s="51">
        <f>'Summary sheet'!$D$40/ridership.csv!AA10</f>
        <v>20.798386627012988</v>
      </c>
      <c r="AB11" s="51">
        <f>'Summary sheet'!$D$40/ridership.csv!AB10</f>
        <v>21.072049608947367</v>
      </c>
      <c r="AC11" s="51">
        <f>'Summary sheet'!$D$40/ridership.csv!AC10</f>
        <v>24.638088773538463</v>
      </c>
      <c r="AD11" s="51">
        <f>'Summary sheet'!$D$40/ridership.csv!AD10</f>
        <v>27.143657123389829</v>
      </c>
      <c r="AE11" s="51">
        <f>'Summary sheet'!$D$40/ridership.csv!AE10</f>
        <v>29.65695870888889</v>
      </c>
    </row>
    <row r="12" spans="1:31">
      <c r="A12" s="3" t="s">
        <v>108</v>
      </c>
      <c r="B12" s="3" t="s">
        <v>8</v>
      </c>
      <c r="C12" s="51">
        <f>'Summary sheet'!$D$40/ridership.csv!C11</f>
        <v>38.13037548285714</v>
      </c>
      <c r="D12" s="51">
        <f>'Summary sheet'!$D$40/ridership.csv!D11</f>
        <v>30.216523967547168</v>
      </c>
      <c r="E12" s="51">
        <f>'Summary sheet'!$D$40/ridership.csv!E11</f>
        <v>29.65695870888889</v>
      </c>
      <c r="F12" s="51">
        <f>'Summary sheet'!$D$40/ridership.csv!F11</f>
        <v>27.143657123389829</v>
      </c>
      <c r="G12" s="51">
        <f>'Summary sheet'!$D$40/ridership.csv!G11</f>
        <v>37.243622564651162</v>
      </c>
      <c r="H12" s="51">
        <f>'Summary sheet'!$D$40/ridership.csv!H11</f>
        <v>33.3640785475</v>
      </c>
      <c r="I12" s="51">
        <f>'Summary sheet'!$D$40/ridership.csv!I11</f>
        <v>45.756450579428574</v>
      </c>
      <c r="J12" s="51">
        <f>'Summary sheet'!$D$40/ridership.csv!J11</f>
        <v>40.036894257</v>
      </c>
      <c r="K12" s="51">
        <f>'Summary sheet'!$D$40/ridership.csv!K11</f>
        <v>41.063481289230772</v>
      </c>
      <c r="L12" s="51">
        <f>'Summary sheet'!$D$40/ridership.csv!L11</f>
        <v>45.756450579428574</v>
      </c>
      <c r="M12" s="51">
        <f>'Summary sheet'!$D$40/ridership.csv!M11</f>
        <v>41.063481289230772</v>
      </c>
      <c r="N12" s="51">
        <f>'Summary sheet'!$D$40/ridership.csv!N11</f>
        <v>36.397176597272725</v>
      </c>
      <c r="O12" s="51">
        <f>'Summary sheet'!$D$40/ridership.csv!O11</f>
        <v>39.060384640975613</v>
      </c>
      <c r="P12" s="51">
        <f>'Summary sheet'!$D$40/ridership.csv!P11</f>
        <v>35.588350450666667</v>
      </c>
      <c r="Q12" s="51">
        <f>'Summary sheet'!$D$40/ridership.csv!Q11</f>
        <v>34.073952559148935</v>
      </c>
      <c r="R12" s="51">
        <f>'Summary sheet'!$D$40/ridership.csv!R11</f>
        <v>29.65695870888889</v>
      </c>
      <c r="S12" s="51">
        <f>'Summary sheet'!$D$40/ridership.csv!S11</f>
        <v>29.117741277818183</v>
      </c>
      <c r="T12" s="51">
        <f>'Summary sheet'!$D$40/ridership.csv!T11</f>
        <v>25.830254359354839</v>
      </c>
      <c r="U12" s="51">
        <f>'Summary sheet'!$D$40/ridership.csv!U11</f>
        <v>25.830254359354839</v>
      </c>
      <c r="V12" s="51">
        <f>'Summary sheet'!$D$40/ridership.csv!V11</f>
        <v>27.611651211724137</v>
      </c>
      <c r="W12" s="51">
        <f>'Summary sheet'!$D$40/ridership.csv!W11</f>
        <v>25.023058910625</v>
      </c>
      <c r="X12" s="51">
        <f>'Summary sheet'!$D$40/ridership.csv!X11</f>
        <v>21.072049608947367</v>
      </c>
      <c r="Y12" s="51">
        <f>'Summary sheet'!$D$40/ridership.csv!Y11</f>
        <v>21.353010270399999</v>
      </c>
      <c r="Z12" s="51">
        <f>'Summary sheet'!$D$40/ridership.csv!Z11</f>
        <v>21.072049608947367</v>
      </c>
      <c r="AA12" s="51">
        <f>'Summary sheet'!$D$40/ridership.csv!AA11</f>
        <v>21.072049608947367</v>
      </c>
      <c r="AB12" s="51">
        <f>'Summary sheet'!$D$40/ridership.csv!AB11</f>
        <v>21.938024250410958</v>
      </c>
      <c r="AC12" s="51">
        <f>'Summary sheet'!$D$40/ridership.csv!AC11</f>
        <v>25.023058910625</v>
      </c>
      <c r="AD12" s="51">
        <f>'Summary sheet'!$D$40/ridership.csv!AD11</f>
        <v>28.096066145263158</v>
      </c>
      <c r="AE12" s="51">
        <f>'Summary sheet'!$D$40/ridership.csv!AE11</f>
        <v>31.401485691764705</v>
      </c>
    </row>
    <row r="13" spans="1:31">
      <c r="A13" s="3" t="s">
        <v>108</v>
      </c>
      <c r="B13" s="3" t="s">
        <v>9</v>
      </c>
      <c r="C13" s="51">
        <f>'Summary sheet'!$D$40/ridership.csv!C12</f>
        <v>37.243622564651162</v>
      </c>
      <c r="D13" s="51">
        <f>'Summary sheet'!$D$40/ridership.csv!D12</f>
        <v>29.117741277818183</v>
      </c>
      <c r="E13" s="51">
        <f>'Summary sheet'!$D$40/ridership.csv!E12</f>
        <v>28.096066145263158</v>
      </c>
      <c r="F13" s="51">
        <f>'Summary sheet'!$D$40/ridership.csv!F12</f>
        <v>26.253701152131146</v>
      </c>
      <c r="G13" s="51">
        <f>'Summary sheet'!$D$40/ridership.csv!G12</f>
        <v>35.588350450666667</v>
      </c>
      <c r="H13" s="51">
        <f>'Summary sheet'!$D$40/ridership.csv!H12</f>
        <v>31.401485691764705</v>
      </c>
      <c r="I13" s="51">
        <f>'Summary sheet'!$D$40/ridership.csv!I12</f>
        <v>41.063481289230772</v>
      </c>
      <c r="J13" s="51">
        <f>'Summary sheet'!$D$40/ridership.csv!J12</f>
        <v>37.243622564651162</v>
      </c>
      <c r="K13" s="51">
        <f>'Summary sheet'!$D$40/ridership.csv!K12</f>
        <v>38.13037548285714</v>
      </c>
      <c r="L13" s="51">
        <f>'Summary sheet'!$D$40/ridership.csv!L12</f>
        <v>42.144099217894734</v>
      </c>
      <c r="M13" s="51">
        <f>'Summary sheet'!$D$40/ridership.csv!M12</f>
        <v>38.13037548285714</v>
      </c>
      <c r="N13" s="51">
        <f>'Summary sheet'!$D$40/ridership.csv!N12</f>
        <v>35.588350450666667</v>
      </c>
      <c r="O13" s="51">
        <f>'Summary sheet'!$D$40/ridership.csv!O12</f>
        <v>35.588350450666667</v>
      </c>
      <c r="P13" s="51">
        <f>'Summary sheet'!$D$40/ridership.csv!P12</f>
        <v>33.3640785475</v>
      </c>
      <c r="Q13" s="51">
        <f>'Summary sheet'!$D$40/ridership.csv!Q12</f>
        <v>31.401485691764705</v>
      </c>
      <c r="R13" s="51">
        <f>'Summary sheet'!$D$40/ridership.csv!R12</f>
        <v>27.611651211724137</v>
      </c>
      <c r="S13" s="51">
        <f>'Summary sheet'!$D$40/ridership.csv!S12</f>
        <v>27.611651211724137</v>
      </c>
      <c r="T13" s="51">
        <f>'Summary sheet'!$D$40/ridership.csv!T12</f>
        <v>24.638088773538463</v>
      </c>
      <c r="U13" s="51">
        <f>'Summary sheet'!$D$40/ridership.csv!U12</f>
        <v>25.023058910625</v>
      </c>
      <c r="V13" s="51">
        <f>'Summary sheet'!$D$40/ridership.csv!V12</f>
        <v>25.830254359354839</v>
      </c>
      <c r="W13" s="51">
        <f>'Summary sheet'!$D$40/ridership.csv!W12</f>
        <v>23.902623437014924</v>
      </c>
      <c r="X13" s="51">
        <f>'Summary sheet'!$D$40/ridership.csv!X12</f>
        <v>21.072049608947367</v>
      </c>
      <c r="Y13" s="51">
        <f>'Summary sheet'!$D$40/ridership.csv!Y12</f>
        <v>21.641564463243242</v>
      </c>
      <c r="Z13" s="51">
        <f>'Summary sheet'!$D$40/ridership.csv!Z12</f>
        <v>20.798386627012988</v>
      </c>
      <c r="AA13" s="51">
        <f>'Summary sheet'!$D$40/ridership.csv!AA12</f>
        <v>20.798386627012988</v>
      </c>
      <c r="AB13" s="51">
        <f>'Summary sheet'!$D$40/ridership.csv!AB12</f>
        <v>21.938024250410958</v>
      </c>
      <c r="AC13" s="51">
        <f>'Summary sheet'!$D$40/ridership.csv!AC12</f>
        <v>25.023058910625</v>
      </c>
      <c r="AD13" s="51">
        <f>'Summary sheet'!$D$40/ridership.csv!AD12</f>
        <v>27.611651211724137</v>
      </c>
      <c r="AE13" s="51">
        <f>'Summary sheet'!$D$40/ridership.csv!AE12</f>
        <v>32.029515405600002</v>
      </c>
    </row>
    <row r="14" spans="1:31">
      <c r="A14" s="3" t="s">
        <v>108</v>
      </c>
      <c r="B14" s="3" t="s">
        <v>10</v>
      </c>
      <c r="C14" s="51">
        <f>'Summary sheet'!$D$40/ridership.csv!C13</f>
        <v>38.13037548285714</v>
      </c>
      <c r="D14" s="51">
        <f>'Summary sheet'!$D$40/ridership.csv!D13</f>
        <v>29.65695870888889</v>
      </c>
      <c r="E14" s="51">
        <f>'Summary sheet'!$D$40/ridership.csv!E13</f>
        <v>28.597781612142857</v>
      </c>
      <c r="F14" s="51">
        <f>'Summary sheet'!$D$40/ridership.csv!F13</f>
        <v>26.691262838</v>
      </c>
      <c r="G14" s="51">
        <f>'Summary sheet'!$D$40/ridership.csv!G13</f>
        <v>38.13037548285714</v>
      </c>
      <c r="H14" s="51">
        <f>'Summary sheet'!$D$40/ridership.csv!H13</f>
        <v>32.683178985306121</v>
      </c>
      <c r="I14" s="51">
        <f>'Summary sheet'!$D$40/ridership.csv!I13</f>
        <v>44.485438063333334</v>
      </c>
      <c r="J14" s="51">
        <f>'Summary sheet'!$D$40/ridership.csv!J13</f>
        <v>40.036894257</v>
      </c>
      <c r="K14" s="51">
        <f>'Summary sheet'!$D$40/ridership.csv!K13</f>
        <v>41.063481289230772</v>
      </c>
      <c r="L14" s="51">
        <f>'Summary sheet'!$D$40/ridership.csv!L13</f>
        <v>44.485438063333334</v>
      </c>
      <c r="M14" s="51">
        <f>'Summary sheet'!$D$40/ridership.csv!M13</f>
        <v>41.063481289230772</v>
      </c>
      <c r="N14" s="51">
        <f>'Summary sheet'!$D$40/ridership.csv!N13</f>
        <v>37.243622564651162</v>
      </c>
      <c r="O14" s="51">
        <f>'Summary sheet'!$D$40/ridership.csv!O13</f>
        <v>37.243622564651162</v>
      </c>
      <c r="P14" s="51">
        <f>'Summary sheet'!$D$40/ridership.csv!P13</f>
        <v>35.588350450666667</v>
      </c>
      <c r="Q14" s="51">
        <f>'Summary sheet'!$D$40/ridership.csv!Q13</f>
        <v>32.683178985306121</v>
      </c>
      <c r="R14" s="51">
        <f>'Summary sheet'!$D$40/ridership.csv!R13</f>
        <v>28.096066145263158</v>
      </c>
      <c r="S14" s="51">
        <f>'Summary sheet'!$D$40/ridership.csv!S13</f>
        <v>28.597781612142857</v>
      </c>
      <c r="T14" s="51">
        <f>'Summary sheet'!$D$40/ridership.csv!T13</f>
        <v>25.830254359354839</v>
      </c>
      <c r="U14" s="51">
        <f>'Summary sheet'!$D$40/ridership.csv!U13</f>
        <v>25.420250321904764</v>
      </c>
      <c r="V14" s="51">
        <f>'Summary sheet'!$D$40/ridership.csv!V13</f>
        <v>27.143657123389829</v>
      </c>
      <c r="W14" s="51">
        <f>'Summary sheet'!$D$40/ridership.csv!W13</f>
        <v>25.420250321904764</v>
      </c>
      <c r="X14" s="51">
        <f>'Summary sheet'!$D$40/ridership.csv!X13</f>
        <v>22.242719031666667</v>
      </c>
      <c r="Y14" s="51">
        <f>'Summary sheet'!$D$40/ridership.csv!Y13</f>
        <v>23.209793772173914</v>
      </c>
      <c r="Z14" s="51">
        <f>'Summary sheet'!$D$40/ridership.csv!Z13</f>
        <v>21.938024250410958</v>
      </c>
      <c r="AA14" s="51">
        <f>'Summary sheet'!$D$40/ridership.csv!AA13</f>
        <v>21.938024250410958</v>
      </c>
      <c r="AB14" s="51">
        <f>'Summary sheet'!$D$40/ridership.csv!AB13</f>
        <v>23.551114268823529</v>
      </c>
      <c r="AC14" s="51">
        <f>'Summary sheet'!$D$40/ridership.csv!AC13</f>
        <v>26.253701152131146</v>
      </c>
      <c r="AD14" s="51">
        <f>'Summary sheet'!$D$40/ridership.csv!AD13</f>
        <v>28.096066145263158</v>
      </c>
      <c r="AE14" s="51">
        <f>'Summary sheet'!$D$40/ridership.csv!AE13</f>
        <v>33.3640785475</v>
      </c>
    </row>
    <row r="15" spans="1:31">
      <c r="A15" s="3" t="s">
        <v>108</v>
      </c>
      <c r="B15" s="3" t="s">
        <v>11</v>
      </c>
      <c r="C15" s="51">
        <f>'Summary sheet'!$D$40/ridership.csv!C14</f>
        <v>38.13037548285714</v>
      </c>
      <c r="D15" s="51">
        <f>'Summary sheet'!$D$40/ridership.csv!D14</f>
        <v>30.216523967547168</v>
      </c>
      <c r="E15" s="51">
        <f>'Summary sheet'!$D$40/ridership.csv!E14</f>
        <v>29.117741277818183</v>
      </c>
      <c r="F15" s="51">
        <f>'Summary sheet'!$D$40/ridership.csv!F14</f>
        <v>27.143657123389829</v>
      </c>
      <c r="G15" s="51">
        <f>'Summary sheet'!$D$40/ridership.csv!G14</f>
        <v>39.060384640975613</v>
      </c>
      <c r="H15" s="51">
        <f>'Summary sheet'!$D$40/ridership.csv!H14</f>
        <v>32.683178985306121</v>
      </c>
      <c r="I15" s="51">
        <f>'Summary sheet'!$D$40/ridership.csv!I14</f>
        <v>45.756450579428574</v>
      </c>
      <c r="J15" s="51">
        <f>'Summary sheet'!$D$40/ridership.csv!J14</f>
        <v>42.144099217894734</v>
      </c>
      <c r="K15" s="51">
        <f>'Summary sheet'!$D$40/ridership.csv!K14</f>
        <v>41.063481289230772</v>
      </c>
      <c r="L15" s="51">
        <f>'Summary sheet'!$D$40/ridership.csv!L14</f>
        <v>47.102228537647058</v>
      </c>
      <c r="M15" s="51">
        <f>'Summary sheet'!$D$40/ridership.csv!M14</f>
        <v>43.283128926486484</v>
      </c>
      <c r="N15" s="51">
        <f>'Summary sheet'!$D$40/ridership.csv!N14</f>
        <v>39.060384640975613</v>
      </c>
      <c r="O15" s="51">
        <f>'Summary sheet'!$D$40/ridership.csv!O14</f>
        <v>38.13037548285714</v>
      </c>
      <c r="P15" s="51">
        <f>'Summary sheet'!$D$40/ridership.csv!P14</f>
        <v>34.073952559148935</v>
      </c>
      <c r="Q15" s="51">
        <f>'Summary sheet'!$D$40/ridership.csv!Q14</f>
        <v>32.029515405600002</v>
      </c>
      <c r="R15" s="51">
        <f>'Summary sheet'!$D$40/ridership.csv!R14</f>
        <v>28.597781612142857</v>
      </c>
      <c r="S15" s="51">
        <f>'Summary sheet'!$D$40/ridership.csv!S14</f>
        <v>29.65695870888889</v>
      </c>
      <c r="T15" s="51">
        <f>'Summary sheet'!$D$40/ridership.csv!T14</f>
        <v>26.691262838</v>
      </c>
      <c r="U15" s="51">
        <f>'Summary sheet'!$D$40/ridership.csv!U14</f>
        <v>26.691262838</v>
      </c>
      <c r="V15" s="51">
        <f>'Summary sheet'!$D$40/ridership.csv!V14</f>
        <v>28.597781612142857</v>
      </c>
      <c r="W15" s="51">
        <f>'Summary sheet'!$D$40/ridership.csv!W14</f>
        <v>27.143657123389829</v>
      </c>
      <c r="X15" s="51">
        <f>'Summary sheet'!$D$40/ridership.csv!X14</f>
        <v>23.551114268823529</v>
      </c>
      <c r="Y15" s="51">
        <f>'Summary sheet'!$D$40/ridership.csv!Y14</f>
        <v>25.023058910625</v>
      </c>
      <c r="Z15" s="51">
        <f>'Summary sheet'!$D$40/ridership.csv!Z14</f>
        <v>23.902623437014924</v>
      </c>
      <c r="AA15" s="51">
        <f>'Summary sheet'!$D$40/ridership.csv!AA14</f>
        <v>23.902623437014924</v>
      </c>
      <c r="AB15" s="51">
        <f>'Summary sheet'!$D$40/ridership.csv!AB14</f>
        <v>25.420250321904764</v>
      </c>
      <c r="AC15" s="51">
        <f>'Summary sheet'!$D$40/ridership.csv!AC14</f>
        <v>27.611651211724137</v>
      </c>
      <c r="AD15" s="51">
        <f>'Summary sheet'!$D$40/ridership.csv!AD14</f>
        <v>29.65695870888889</v>
      </c>
      <c r="AE15" s="51">
        <f>'Summary sheet'!$D$40/ridership.csv!AE14</f>
        <v>34.814690658260872</v>
      </c>
    </row>
    <row r="16" spans="1:31">
      <c r="A16" s="1" t="s">
        <v>119</v>
      </c>
      <c r="B16" s="1" t="s">
        <v>12</v>
      </c>
      <c r="C16" s="51">
        <f>'Summary sheet'!$D$40/ridership.csv!C15</f>
        <v>45.756450579428574</v>
      </c>
      <c r="D16" s="51">
        <f>'Summary sheet'!$D$40/ridership.csv!D15</f>
        <v>35.588350450666667</v>
      </c>
      <c r="E16" s="51">
        <f>'Summary sheet'!$D$40/ridership.csv!E15</f>
        <v>34.814690658260872</v>
      </c>
      <c r="F16" s="51">
        <f>'Summary sheet'!$D$40/ridership.csv!F15</f>
        <v>32.029515405600002</v>
      </c>
      <c r="G16" s="51">
        <f>'Summary sheet'!$D$40/ridership.csv!G15</f>
        <v>48.529568796363634</v>
      </c>
      <c r="H16" s="51">
        <f>'Summary sheet'!$D$40/ridership.csv!H15</f>
        <v>38.13037548285714</v>
      </c>
      <c r="I16" s="51">
        <f>'Summary sheet'!$D$40/ridership.csv!I15</f>
        <v>51.660508718709679</v>
      </c>
      <c r="J16" s="51">
        <f>'Summary sheet'!$D$40/ridership.csv!J15</f>
        <v>47.102228537647058</v>
      </c>
      <c r="K16" s="51">
        <f>'Summary sheet'!$D$40/ridership.csv!K15</f>
        <v>44.485438063333334</v>
      </c>
      <c r="L16" s="51">
        <f>'Summary sheet'!$D$40/ridership.csv!L15</f>
        <v>48.529568796363634</v>
      </c>
      <c r="M16" s="51">
        <f>'Summary sheet'!$D$40/ridership.csv!M15</f>
        <v>44.485438063333334</v>
      </c>
      <c r="N16" s="51">
        <f>'Summary sheet'!$D$40/ridership.csv!N15</f>
        <v>40.036894257</v>
      </c>
      <c r="O16" s="51">
        <f>'Summary sheet'!$D$40/ridership.csv!O15</f>
        <v>43.283128926486484</v>
      </c>
      <c r="P16" s="51">
        <f>'Summary sheet'!$D$40/ridership.csv!P15</f>
        <v>37.243622564651162</v>
      </c>
      <c r="Q16" s="51">
        <f>'Summary sheet'!$D$40/ridership.csv!Q15</f>
        <v>34.814690658260872</v>
      </c>
      <c r="R16" s="51">
        <f>'Summary sheet'!$D$40/ridership.csv!R15</f>
        <v>31.401485691764705</v>
      </c>
      <c r="S16" s="51">
        <f>'Summary sheet'!$D$40/ridership.csv!S15</f>
        <v>31.401485691764705</v>
      </c>
      <c r="T16" s="51">
        <f>'Summary sheet'!$D$40/ridership.csv!T15</f>
        <v>27.611651211724137</v>
      </c>
      <c r="U16" s="51">
        <f>'Summary sheet'!$D$40/ridership.csv!U15</f>
        <v>27.611651211724137</v>
      </c>
      <c r="V16" s="51">
        <f>'Summary sheet'!$D$40/ridership.csv!V15</f>
        <v>28.597781612142857</v>
      </c>
      <c r="W16" s="51">
        <f>'Summary sheet'!$D$40/ridership.csv!W15</f>
        <v>26.691262838</v>
      </c>
      <c r="X16" s="51">
        <f>'Summary sheet'!$D$40/ridership.csv!X15</f>
        <v>24.638088773538463</v>
      </c>
      <c r="Y16" s="51">
        <f>'Summary sheet'!$D$40/ridership.csv!Y15</f>
        <v>26.253701152131146</v>
      </c>
      <c r="Z16" s="51">
        <f>'Summary sheet'!$D$40/ridership.csv!Z15</f>
        <v>25.830254359354839</v>
      </c>
      <c r="AA16" s="51">
        <f>'Summary sheet'!$D$40/ridership.csv!AA15</f>
        <v>25.830254359354839</v>
      </c>
      <c r="AB16" s="51">
        <f>'Summary sheet'!$D$40/ridership.csv!AB15</f>
        <v>26.691262838</v>
      </c>
      <c r="AC16" s="51">
        <f>'Summary sheet'!$D$40/ridership.csv!AC15</f>
        <v>29.65695870888889</v>
      </c>
      <c r="AD16" s="51">
        <f>'Summary sheet'!$D$40/ridership.csv!AD15</f>
        <v>30.797610966923077</v>
      </c>
      <c r="AE16" s="51">
        <f>'Summary sheet'!$D$40/ridership.csv!AE15</f>
        <v>36.397176597272725</v>
      </c>
    </row>
    <row r="17" spans="1:31">
      <c r="A17" s="1" t="s">
        <v>119</v>
      </c>
      <c r="B17" s="1" t="s">
        <v>13</v>
      </c>
      <c r="C17" s="51">
        <f>'Summary sheet'!$D$40/ridership.csv!C16</f>
        <v>50.04611782125</v>
      </c>
      <c r="D17" s="51">
        <f>'Summary sheet'!$D$40/ridership.csv!D16</f>
        <v>45.756450579428574</v>
      </c>
      <c r="E17" s="51">
        <f>'Summary sheet'!$D$40/ridership.csv!E16</f>
        <v>41.063481289230772</v>
      </c>
      <c r="F17" s="51">
        <f>'Summary sheet'!$D$40/ridership.csv!F16</f>
        <v>34.073952559148935</v>
      </c>
      <c r="G17" s="51">
        <f>'Summary sheet'!$D$40/ridership.csv!G16</f>
        <v>53.382525676</v>
      </c>
      <c r="H17" s="51">
        <f>'Summary sheet'!$D$40/ridership.csv!H16</f>
        <v>43.283128926486484</v>
      </c>
      <c r="I17" s="51">
        <f>'Summary sheet'!$D$40/ridership.csv!I16</f>
        <v>55.223302423448274</v>
      </c>
      <c r="J17" s="51">
        <f>'Summary sheet'!$D$40/ridership.csv!J16</f>
        <v>48.529568796363634</v>
      </c>
      <c r="K17" s="51">
        <f>'Summary sheet'!$D$40/ridership.csv!K16</f>
        <v>47.102228537647058</v>
      </c>
      <c r="L17" s="51">
        <f>'Summary sheet'!$D$40/ridership.csv!L16</f>
        <v>51.660508718709679</v>
      </c>
      <c r="M17" s="51">
        <f>'Summary sheet'!$D$40/ridership.csv!M16</f>
        <v>44.485438063333334</v>
      </c>
      <c r="N17" s="51">
        <f>'Summary sheet'!$D$40/ridership.csv!N16</f>
        <v>41.063481289230772</v>
      </c>
      <c r="O17" s="51">
        <f>'Summary sheet'!$D$40/ridership.csv!O16</f>
        <v>44.485438063333334</v>
      </c>
      <c r="P17" s="51">
        <f>'Summary sheet'!$D$40/ridership.csv!P16</f>
        <v>40.036894257</v>
      </c>
      <c r="Q17" s="51">
        <f>'Summary sheet'!$D$40/ridership.csv!Q16</f>
        <v>37.243622564651162</v>
      </c>
      <c r="R17" s="51">
        <f>'Summary sheet'!$D$40/ridership.csv!R16</f>
        <v>32.683178985306121</v>
      </c>
      <c r="S17" s="51">
        <f>'Summary sheet'!$D$40/ridership.csv!S16</f>
        <v>31.401485691764705</v>
      </c>
      <c r="T17" s="51">
        <f>'Summary sheet'!$D$40/ridership.csv!T16</f>
        <v>27.611651211724137</v>
      </c>
      <c r="U17" s="51">
        <f>'Summary sheet'!$D$40/ridership.csv!U16</f>
        <v>29.117741277818183</v>
      </c>
      <c r="V17" s="51">
        <f>'Summary sheet'!$D$40/ridership.csv!V16</f>
        <v>29.117741277818183</v>
      </c>
      <c r="W17" s="51">
        <f>'Summary sheet'!$D$40/ridership.csv!W16</f>
        <v>27.611651211724137</v>
      </c>
      <c r="X17" s="51">
        <f>'Summary sheet'!$D$40/ridership.csv!X16</f>
        <v>25.830254359354839</v>
      </c>
      <c r="Y17" s="51">
        <f>'Summary sheet'!$D$40/ridership.csv!Y16</f>
        <v>27.143657123389829</v>
      </c>
      <c r="Z17" s="51">
        <f>'Summary sheet'!$D$40/ridership.csv!Z16</f>
        <v>27.143657123389829</v>
      </c>
      <c r="AA17" s="51">
        <f>'Summary sheet'!$D$40/ridership.csv!AA16</f>
        <v>27.143657123389829</v>
      </c>
      <c r="AB17" s="51">
        <f>'Summary sheet'!$D$40/ridership.csv!AB16</f>
        <v>28.096066145263158</v>
      </c>
      <c r="AC17" s="51">
        <f>'Summary sheet'!$D$40/ridership.csv!AC16</f>
        <v>31.401485691764705</v>
      </c>
      <c r="AD17" s="51">
        <f>'Summary sheet'!$D$40/ridership.csv!AD16</f>
        <v>32.683178985306121</v>
      </c>
      <c r="AE17" s="51">
        <f>'Summary sheet'!$D$40/ridership.csv!AE16</f>
        <v>38.13037548285714</v>
      </c>
    </row>
    <row r="18" spans="1:31">
      <c r="A18" s="1" t="s">
        <v>119</v>
      </c>
      <c r="B18" s="1" t="s">
        <v>14</v>
      </c>
      <c r="C18" s="51">
        <f>'Summary sheet'!$D$40/ridership.csv!C17</f>
        <v>50.04611782125</v>
      </c>
      <c r="D18" s="51">
        <f>'Summary sheet'!$D$40/ridership.csv!D17</f>
        <v>45.756450579428574</v>
      </c>
      <c r="E18" s="51">
        <f>'Summary sheet'!$D$40/ridership.csv!E17</f>
        <v>42.144099217894734</v>
      </c>
      <c r="F18" s="51">
        <f>'Summary sheet'!$D$40/ridership.csv!F17</f>
        <v>35.588350450666667</v>
      </c>
      <c r="G18" s="51">
        <f>'Summary sheet'!$D$40/ridership.csv!G17</f>
        <v>57.195563224285713</v>
      </c>
      <c r="H18" s="51">
        <f>'Summary sheet'!$D$40/ridership.csv!H17</f>
        <v>44.485438063333334</v>
      </c>
      <c r="I18" s="51">
        <f>'Summary sheet'!$D$40/ridership.csv!I17</f>
        <v>57.195563224285713</v>
      </c>
      <c r="J18" s="51">
        <f>'Summary sheet'!$D$40/ridership.csv!J17</f>
        <v>50.04611782125</v>
      </c>
      <c r="K18" s="51">
        <f>'Summary sheet'!$D$40/ridership.csv!K17</f>
        <v>47.102228537647058</v>
      </c>
      <c r="L18" s="51">
        <f>'Summary sheet'!$D$40/ridership.csv!L17</f>
        <v>53.382525676</v>
      </c>
      <c r="M18" s="51">
        <f>'Summary sheet'!$D$40/ridership.csv!M17</f>
        <v>45.756450579428574</v>
      </c>
      <c r="N18" s="51">
        <f>'Summary sheet'!$D$40/ridership.csv!N17</f>
        <v>42.144099217894734</v>
      </c>
      <c r="O18" s="51">
        <f>'Summary sheet'!$D$40/ridership.csv!O17</f>
        <v>44.485438063333334</v>
      </c>
      <c r="P18" s="51">
        <f>'Summary sheet'!$D$40/ridership.csv!P17</f>
        <v>42.144099217894734</v>
      </c>
      <c r="Q18" s="51">
        <f>'Summary sheet'!$D$40/ridership.csv!Q17</f>
        <v>37.243622564651162</v>
      </c>
      <c r="R18" s="51">
        <f>'Summary sheet'!$D$40/ridership.csv!R17</f>
        <v>33.3640785475</v>
      </c>
      <c r="S18" s="51">
        <f>'Summary sheet'!$D$40/ridership.csv!S17</f>
        <v>31.401485691764705</v>
      </c>
      <c r="T18" s="51">
        <f>'Summary sheet'!$D$40/ridership.csv!T17</f>
        <v>28.096066145263158</v>
      </c>
      <c r="U18" s="51">
        <f>'Summary sheet'!$D$40/ridership.csv!U17</f>
        <v>29.65695870888889</v>
      </c>
      <c r="V18" s="51">
        <f>'Summary sheet'!$D$40/ridership.csv!V17</f>
        <v>30.216523967547168</v>
      </c>
      <c r="W18" s="51">
        <f>'Summary sheet'!$D$40/ridership.csv!W17</f>
        <v>28.597781612142857</v>
      </c>
      <c r="X18" s="51">
        <f>'Summary sheet'!$D$40/ridership.csv!X17</f>
        <v>27.143657123389829</v>
      </c>
      <c r="Y18" s="51">
        <f>'Summary sheet'!$D$40/ridership.csv!Y17</f>
        <v>28.597781612142857</v>
      </c>
      <c r="Z18" s="51">
        <f>'Summary sheet'!$D$40/ridership.csv!Z17</f>
        <v>28.597781612142857</v>
      </c>
      <c r="AA18" s="51">
        <f>'Summary sheet'!$D$40/ridership.csv!AA17</f>
        <v>28.597781612142857</v>
      </c>
      <c r="AB18" s="51">
        <f>'Summary sheet'!$D$40/ridership.csv!AB17</f>
        <v>29.65695870888889</v>
      </c>
      <c r="AC18" s="51">
        <f>'Summary sheet'!$D$40/ridership.csv!AC17</f>
        <v>33.3640785475</v>
      </c>
      <c r="AD18" s="51">
        <f>'Summary sheet'!$D$40/ridership.csv!AD17</f>
        <v>34.073952559148935</v>
      </c>
      <c r="AE18" s="51">
        <f>'Summary sheet'!$D$40/ridership.csv!AE17</f>
        <v>40.036894257</v>
      </c>
    </row>
    <row r="19" spans="1:31">
      <c r="A19" s="1" t="s">
        <v>119</v>
      </c>
      <c r="B19" s="1" t="s">
        <v>15</v>
      </c>
      <c r="C19" s="51">
        <f>'Summary sheet'!$D$40/ridership.csv!C18</f>
        <v>50.04611782125</v>
      </c>
      <c r="D19" s="51">
        <f>'Summary sheet'!$D$40/ridership.csv!D18</f>
        <v>48.529568796363634</v>
      </c>
      <c r="E19" s="51">
        <f>'Summary sheet'!$D$40/ridership.csv!E18</f>
        <v>50.04611782125</v>
      </c>
      <c r="F19" s="51">
        <f>'Summary sheet'!$D$40/ridership.csv!F18</f>
        <v>48.529568796363634</v>
      </c>
      <c r="G19" s="51">
        <f>'Summary sheet'!$D$40/ridership.csv!G18</f>
        <v>66.728157095</v>
      </c>
      <c r="H19" s="51">
        <f>'Summary sheet'!$D$40/ridership.csv!H18</f>
        <v>47.102228537647058</v>
      </c>
      <c r="I19" s="51">
        <f>'Summary sheet'!$D$40/ridership.csv!I18</f>
        <v>59.31391741777778</v>
      </c>
      <c r="J19" s="51">
        <f>'Summary sheet'!$D$40/ridership.csv!J18</f>
        <v>51.660508718709679</v>
      </c>
      <c r="K19" s="51">
        <f>'Summary sheet'!$D$40/ridership.csv!K18</f>
        <v>51.660508718709679</v>
      </c>
      <c r="L19" s="51">
        <f>'Summary sheet'!$D$40/ridership.csv!L18</f>
        <v>53.382525676</v>
      </c>
      <c r="M19" s="51">
        <f>'Summary sheet'!$D$40/ridership.csv!M18</f>
        <v>48.529568796363634</v>
      </c>
      <c r="N19" s="51">
        <f>'Summary sheet'!$D$40/ridership.csv!N18</f>
        <v>44.485438063333334</v>
      </c>
      <c r="O19" s="51">
        <f>'Summary sheet'!$D$40/ridership.csv!O18</f>
        <v>47.102228537647058</v>
      </c>
      <c r="P19" s="51">
        <f>'Summary sheet'!$D$40/ridership.csv!P18</f>
        <v>43.283128926486484</v>
      </c>
      <c r="Q19" s="51">
        <f>'Summary sheet'!$D$40/ridership.csv!Q18</f>
        <v>38.13037548285714</v>
      </c>
      <c r="R19" s="51">
        <f>'Summary sheet'!$D$40/ridership.csv!R18</f>
        <v>34.814690658260872</v>
      </c>
      <c r="S19" s="51">
        <f>'Summary sheet'!$D$40/ridership.csv!S18</f>
        <v>33.3640785475</v>
      </c>
      <c r="T19" s="51">
        <f>'Summary sheet'!$D$40/ridership.csv!T18</f>
        <v>28.597781612142857</v>
      </c>
      <c r="U19" s="51">
        <f>'Summary sheet'!$D$40/ridership.csv!U18</f>
        <v>30.797610966923077</v>
      </c>
      <c r="V19" s="51">
        <f>'Summary sheet'!$D$40/ridership.csv!V18</f>
        <v>31.401485691764705</v>
      </c>
      <c r="W19" s="51">
        <f>'Summary sheet'!$D$40/ridership.csv!W18</f>
        <v>29.65695870888889</v>
      </c>
      <c r="X19" s="51">
        <f>'Summary sheet'!$D$40/ridership.csv!X18</f>
        <v>28.597781612142857</v>
      </c>
      <c r="Y19" s="51">
        <f>'Summary sheet'!$D$40/ridership.csv!Y18</f>
        <v>30.797610966923077</v>
      </c>
      <c r="Z19" s="51">
        <f>'Summary sheet'!$D$40/ridership.csv!Z18</f>
        <v>31.401485691764705</v>
      </c>
      <c r="AA19" s="51">
        <f>'Summary sheet'!$D$40/ridership.csv!AA18</f>
        <v>31.401485691764705</v>
      </c>
      <c r="AB19" s="51">
        <f>'Summary sheet'!$D$40/ridership.csv!AB18</f>
        <v>32.683178985306121</v>
      </c>
      <c r="AC19" s="51">
        <f>'Summary sheet'!$D$40/ridership.csv!AC18</f>
        <v>35.588350450666667</v>
      </c>
      <c r="AD19" s="51">
        <f>'Summary sheet'!$D$40/ridership.csv!AD18</f>
        <v>37.243622564651162</v>
      </c>
      <c r="AE19" s="51">
        <f>'Summary sheet'!$D$40/ridership.csv!AE18</f>
        <v>43.283128926486484</v>
      </c>
    </row>
    <row r="20" spans="1:31">
      <c r="A20" s="1" t="s">
        <v>119</v>
      </c>
      <c r="B20" s="1" t="s">
        <v>16</v>
      </c>
      <c r="C20" s="51">
        <f>'Summary sheet'!$D$40/ridership.csv!C19</f>
        <v>53.382525676</v>
      </c>
      <c r="D20" s="51">
        <f>'Summary sheet'!$D$40/ridership.csv!D19</f>
        <v>48.529568796363634</v>
      </c>
      <c r="E20" s="51">
        <f>'Summary sheet'!$D$40/ridership.csv!E19</f>
        <v>53.382525676</v>
      </c>
      <c r="F20" s="51">
        <f>'Summary sheet'!$D$40/ridership.csv!F19</f>
        <v>53.382525676</v>
      </c>
      <c r="G20" s="51">
        <f>'Summary sheet'!$D$40/ridership.csv!G19</f>
        <v>72.794353194545451</v>
      </c>
      <c r="H20" s="51">
        <f>'Summary sheet'!$D$40/ridership.csv!H19</f>
        <v>51.660508718709679</v>
      </c>
      <c r="I20" s="51">
        <f>'Summary sheet'!$D$40/ridership.csv!I19</f>
        <v>66.728157095</v>
      </c>
      <c r="J20" s="51">
        <f>'Summary sheet'!$D$40/ridership.csv!J19</f>
        <v>61.595221933846155</v>
      </c>
      <c r="K20" s="51">
        <f>'Summary sheet'!$D$40/ridership.csv!K19</f>
        <v>59.31391741777778</v>
      </c>
      <c r="L20" s="51">
        <f>'Summary sheet'!$D$40/ridership.csv!L19</f>
        <v>59.31391741777778</v>
      </c>
      <c r="M20" s="51">
        <f>'Summary sheet'!$D$40/ridership.csv!M19</f>
        <v>55.223302423448274</v>
      </c>
      <c r="N20" s="51">
        <f>'Summary sheet'!$D$40/ridership.csv!N19</f>
        <v>50.04611782125</v>
      </c>
      <c r="O20" s="51">
        <f>'Summary sheet'!$D$40/ridership.csv!O19</f>
        <v>53.382525676</v>
      </c>
      <c r="P20" s="51">
        <f>'Summary sheet'!$D$40/ridership.csv!P19</f>
        <v>48.529568796363634</v>
      </c>
      <c r="Q20" s="51">
        <f>'Summary sheet'!$D$40/ridership.csv!Q19</f>
        <v>43.283128926486484</v>
      </c>
      <c r="R20" s="51">
        <f>'Summary sheet'!$D$40/ridership.csv!R19</f>
        <v>39.060384640975613</v>
      </c>
      <c r="S20" s="51">
        <f>'Summary sheet'!$D$40/ridership.csv!S19</f>
        <v>38.13037548285714</v>
      </c>
      <c r="T20" s="51">
        <f>'Summary sheet'!$D$40/ridership.csv!T19</f>
        <v>32.683178985306121</v>
      </c>
      <c r="U20" s="51">
        <f>'Summary sheet'!$D$40/ridership.csv!U19</f>
        <v>36.397176597272725</v>
      </c>
      <c r="V20" s="51">
        <f>'Summary sheet'!$D$40/ridership.csv!V19</f>
        <v>35.588350450666667</v>
      </c>
      <c r="W20" s="51">
        <f>'Summary sheet'!$D$40/ridership.csv!W19</f>
        <v>33.3640785475</v>
      </c>
      <c r="X20" s="51">
        <f>'Summary sheet'!$D$40/ridership.csv!X19</f>
        <v>33.3640785475</v>
      </c>
      <c r="Y20" s="51">
        <f>'Summary sheet'!$D$40/ridership.csv!Y19</f>
        <v>34.814690658260872</v>
      </c>
      <c r="Z20" s="51">
        <f>'Summary sheet'!$D$40/ridership.csv!Z19</f>
        <v>36.397176597272725</v>
      </c>
      <c r="AA20" s="51">
        <f>'Summary sheet'!$D$40/ridership.csv!AA19</f>
        <v>36.397176597272725</v>
      </c>
      <c r="AB20" s="51">
        <f>'Summary sheet'!$D$40/ridership.csv!AB19</f>
        <v>38.13037548285714</v>
      </c>
      <c r="AC20" s="51">
        <f>'Summary sheet'!$D$40/ridership.csv!AC19</f>
        <v>42.144099217894734</v>
      </c>
      <c r="AD20" s="51">
        <f>'Summary sheet'!$D$40/ridership.csv!AD19</f>
        <v>42.144099217894734</v>
      </c>
      <c r="AE20" s="51">
        <f>'Summary sheet'!$D$40/ridership.csv!AE19</f>
        <v>53.382525676</v>
      </c>
    </row>
    <row r="21" spans="1:31">
      <c r="A21" s="1" t="s">
        <v>119</v>
      </c>
      <c r="B21" s="1" t="s">
        <v>17</v>
      </c>
      <c r="C21" s="51">
        <f>'Summary sheet'!$D$40/ridership.csv!C20</f>
        <v>55.223302423448274</v>
      </c>
      <c r="D21" s="51">
        <f>'Summary sheet'!$D$40/ridership.csv!D20</f>
        <v>50.04611782125</v>
      </c>
      <c r="E21" s="51">
        <f>'Summary sheet'!$D$40/ridership.csv!E20</f>
        <v>55.223302423448274</v>
      </c>
      <c r="F21" s="51">
        <f>'Summary sheet'!$D$40/ridership.csv!F20</f>
        <v>57.195563224285713</v>
      </c>
      <c r="G21" s="51">
        <f>'Summary sheet'!$D$40/ridership.csv!G20</f>
        <v>84.288198435789468</v>
      </c>
      <c r="H21" s="51">
        <f>'Summary sheet'!$D$40/ridership.csv!H20</f>
        <v>59.31391741777778</v>
      </c>
      <c r="I21" s="51">
        <f>'Summary sheet'!$D$40/ridership.csv!I20</f>
        <v>80.073788514</v>
      </c>
      <c r="J21" s="51">
        <f>'Summary sheet'!$D$40/ridership.csv!J20</f>
        <v>69.629381316521744</v>
      </c>
      <c r="K21" s="51">
        <f>'Summary sheet'!$D$40/ridership.csv!K20</f>
        <v>66.728157095</v>
      </c>
      <c r="L21" s="51">
        <f>'Summary sheet'!$D$40/ridership.csv!L20</f>
        <v>69.629381316521744</v>
      </c>
      <c r="M21" s="51">
        <f>'Summary sheet'!$D$40/ridership.csv!M20</f>
        <v>64.059030811200003</v>
      </c>
      <c r="N21" s="51">
        <f>'Summary sheet'!$D$40/ridership.csv!N20</f>
        <v>59.31391741777778</v>
      </c>
      <c r="O21" s="51">
        <f>'Summary sheet'!$D$40/ridership.csv!O20</f>
        <v>61.595221933846155</v>
      </c>
      <c r="P21" s="51">
        <f>'Summary sheet'!$D$40/ridership.csv!P20</f>
        <v>55.223302423448274</v>
      </c>
      <c r="Q21" s="51">
        <f>'Summary sheet'!$D$40/ridership.csv!Q20</f>
        <v>48.529568796363634</v>
      </c>
      <c r="R21" s="51">
        <f>'Summary sheet'!$D$40/ridership.csv!R20</f>
        <v>43.283128926486484</v>
      </c>
      <c r="S21" s="51">
        <f>'Summary sheet'!$D$40/ridership.csv!S20</f>
        <v>44.485438063333334</v>
      </c>
      <c r="T21" s="51">
        <f>'Summary sheet'!$D$40/ridership.csv!T20</f>
        <v>38.13037548285714</v>
      </c>
      <c r="U21" s="51">
        <f>'Summary sheet'!$D$40/ridership.csv!U20</f>
        <v>41.063481289230772</v>
      </c>
      <c r="V21" s="51">
        <f>'Summary sheet'!$D$40/ridership.csv!V20</f>
        <v>40.036894257</v>
      </c>
      <c r="W21" s="51">
        <f>'Summary sheet'!$D$40/ridership.csv!W20</f>
        <v>37.243622564651162</v>
      </c>
      <c r="X21" s="51">
        <f>'Summary sheet'!$D$40/ridership.csv!X20</f>
        <v>37.243622564651162</v>
      </c>
      <c r="Y21" s="51">
        <f>'Summary sheet'!$D$40/ridership.csv!Y20</f>
        <v>40.036894257</v>
      </c>
      <c r="Z21" s="51">
        <f>'Summary sheet'!$D$40/ridership.csv!Z20</f>
        <v>42.144099217894734</v>
      </c>
      <c r="AA21" s="51">
        <f>'Summary sheet'!$D$40/ridership.csv!AA20</f>
        <v>42.144099217894734</v>
      </c>
      <c r="AB21" s="51">
        <f>'Summary sheet'!$D$40/ridership.csv!AB20</f>
        <v>47.102228537647058</v>
      </c>
      <c r="AC21" s="51">
        <f>'Summary sheet'!$D$40/ridership.csv!AC20</f>
        <v>50.04611782125</v>
      </c>
      <c r="AD21" s="51">
        <f>'Summary sheet'!$D$40/ridership.csv!AD20</f>
        <v>48.529568796363634</v>
      </c>
      <c r="AE21" s="51">
        <f>'Summary sheet'!$D$40/ridership.csv!AE20</f>
        <v>64.059030811200003</v>
      </c>
    </row>
    <row r="22" spans="1:31">
      <c r="A22" s="1" t="s">
        <v>119</v>
      </c>
      <c r="B22" s="1" t="s">
        <v>18</v>
      </c>
      <c r="C22" s="51">
        <f>'Summary sheet'!$D$40/ridership.csv!C21</f>
        <v>55.223302423448274</v>
      </c>
      <c r="D22" s="51">
        <f>'Summary sheet'!$D$40/ridership.csv!D21</f>
        <v>51.660508718709679</v>
      </c>
      <c r="E22" s="51">
        <f>'Summary sheet'!$D$40/ridership.csv!E21</f>
        <v>57.195563224285713</v>
      </c>
      <c r="F22" s="51">
        <f>'Summary sheet'!$D$40/ridership.csv!F21</f>
        <v>66.728157095</v>
      </c>
      <c r="G22" s="51">
        <f>'Summary sheet'!$D$40/ridership.csv!G21</f>
        <v>94.204457075294115</v>
      </c>
      <c r="H22" s="51">
        <f>'Summary sheet'!$D$40/ridership.csv!H21</f>
        <v>76.26075096571428</v>
      </c>
      <c r="I22" s="51">
        <f>'Summary sheet'!$D$40/ridership.csv!I21</f>
        <v>100.0922356425</v>
      </c>
      <c r="J22" s="51">
        <f>'Summary sheet'!$D$40/ridership.csv!J21</f>
        <v>88.970876126666667</v>
      </c>
      <c r="K22" s="51">
        <f>'Summary sheet'!$D$40/ridership.csv!K21</f>
        <v>84.288198435789468</v>
      </c>
      <c r="L22" s="51">
        <f>'Summary sheet'!$D$40/ridership.csv!L21</f>
        <v>84.288198435789468</v>
      </c>
      <c r="M22" s="51">
        <f>'Summary sheet'!$D$40/ridership.csv!M21</f>
        <v>80.073788514</v>
      </c>
      <c r="N22" s="51">
        <f>'Summary sheet'!$D$40/ridership.csv!N21</f>
        <v>69.629381316521744</v>
      </c>
      <c r="O22" s="51">
        <f>'Summary sheet'!$D$40/ridership.csv!O21</f>
        <v>76.26075096571428</v>
      </c>
      <c r="P22" s="51">
        <f>'Summary sheet'!$D$40/ridership.csv!P21</f>
        <v>69.629381316521744</v>
      </c>
      <c r="Q22" s="51">
        <f>'Summary sheet'!$D$40/ridership.csv!Q21</f>
        <v>57.195563224285713</v>
      </c>
      <c r="R22" s="51">
        <f>'Summary sheet'!$D$40/ridership.csv!R21</f>
        <v>53.382525676</v>
      </c>
      <c r="S22" s="51">
        <f>'Summary sheet'!$D$40/ridership.csv!S21</f>
        <v>50.04611782125</v>
      </c>
      <c r="T22" s="51">
        <f>'Summary sheet'!$D$40/ridership.csv!T21</f>
        <v>45.756450579428574</v>
      </c>
      <c r="U22" s="51">
        <f>'Summary sheet'!$D$40/ridership.csv!U21</f>
        <v>50.04611782125</v>
      </c>
      <c r="V22" s="51">
        <f>'Summary sheet'!$D$40/ridership.csv!V21</f>
        <v>48.529568796363634</v>
      </c>
      <c r="W22" s="51">
        <f>'Summary sheet'!$D$40/ridership.csv!W21</f>
        <v>44.485438063333334</v>
      </c>
      <c r="X22" s="51">
        <f>'Summary sheet'!$D$40/ridership.csv!X21</f>
        <v>47.102228537647058</v>
      </c>
      <c r="Y22" s="51">
        <f>'Summary sheet'!$D$40/ridership.csv!Y21</f>
        <v>48.529568796363634</v>
      </c>
      <c r="Z22" s="51">
        <f>'Summary sheet'!$D$40/ridership.csv!Z21</f>
        <v>55.223302423448274</v>
      </c>
      <c r="AA22" s="51">
        <f>'Summary sheet'!$D$40/ridership.csv!AA21</f>
        <v>55.223302423448274</v>
      </c>
      <c r="AB22" s="51">
        <f>'Summary sheet'!$D$40/ridership.csv!AB21</f>
        <v>61.595221933846155</v>
      </c>
      <c r="AC22" s="51">
        <f>'Summary sheet'!$D$40/ridership.csv!AC21</f>
        <v>61.595221933846155</v>
      </c>
      <c r="AD22" s="51">
        <f>'Summary sheet'!$D$40/ridership.csv!AD21</f>
        <v>61.595221933846155</v>
      </c>
      <c r="AE22" s="51">
        <f>'Summary sheet'!$D$40/ridership.csv!AE21</f>
        <v>80.073788514</v>
      </c>
    </row>
    <row r="23" spans="1:31">
      <c r="A23" s="1" t="s">
        <v>119</v>
      </c>
      <c r="B23" s="1" t="s">
        <v>19</v>
      </c>
      <c r="C23" s="51">
        <f>'Summary sheet'!$D$40/ridership.csv!C22</f>
        <v>57.195563224285713</v>
      </c>
      <c r="D23" s="51">
        <f>'Summary sheet'!$D$40/ridership.csv!D22</f>
        <v>55.223302423448274</v>
      </c>
      <c r="E23" s="51">
        <f>'Summary sheet'!$D$40/ridership.csv!E22</f>
        <v>61.595221933846155</v>
      </c>
      <c r="F23" s="51">
        <f>'Summary sheet'!$D$40/ridership.csv!F22</f>
        <v>72.794353194545451</v>
      </c>
      <c r="G23" s="51">
        <f>'Summary sheet'!$D$40/ridership.csv!G22</f>
        <v>114.39112644857143</v>
      </c>
      <c r="H23" s="51">
        <f>'Summary sheet'!$D$40/ridership.csv!H22</f>
        <v>88.970876126666667</v>
      </c>
      <c r="I23" s="51">
        <f>'Summary sheet'!$D$40/ridership.csv!I22</f>
        <v>123.19044386769231</v>
      </c>
      <c r="J23" s="51">
        <f>'Summary sheet'!$D$40/ridership.csv!J22</f>
        <v>106.765051352</v>
      </c>
      <c r="K23" s="51">
        <f>'Summary sheet'!$D$40/ridership.csv!K22</f>
        <v>100.0922356425</v>
      </c>
      <c r="L23" s="51">
        <f>'Summary sheet'!$D$40/ridership.csv!L22</f>
        <v>106.765051352</v>
      </c>
      <c r="M23" s="51">
        <f>'Summary sheet'!$D$40/ridership.csv!M22</f>
        <v>100.0922356425</v>
      </c>
      <c r="N23" s="51">
        <f>'Summary sheet'!$D$40/ridership.csv!N22</f>
        <v>88.970876126666667</v>
      </c>
      <c r="O23" s="51">
        <f>'Summary sheet'!$D$40/ridership.csv!O22</f>
        <v>94.204457075294115</v>
      </c>
      <c r="P23" s="51">
        <f>'Summary sheet'!$D$40/ridership.csv!P22</f>
        <v>84.288198435789468</v>
      </c>
      <c r="Q23" s="51">
        <f>'Summary sheet'!$D$40/ridership.csv!Q22</f>
        <v>69.629381316521744</v>
      </c>
      <c r="R23" s="51">
        <f>'Summary sheet'!$D$40/ridership.csv!R22</f>
        <v>69.629381316521744</v>
      </c>
      <c r="S23" s="51">
        <f>'Summary sheet'!$D$40/ridership.csv!S22</f>
        <v>69.629381316521744</v>
      </c>
      <c r="T23" s="51">
        <f>'Summary sheet'!$D$40/ridership.csv!T22</f>
        <v>64.059030811200003</v>
      </c>
      <c r="U23" s="51">
        <f>'Summary sheet'!$D$40/ridership.csv!U22</f>
        <v>69.629381316521744</v>
      </c>
      <c r="V23" s="51">
        <f>'Summary sheet'!$D$40/ridership.csv!V22</f>
        <v>64.059030811200003</v>
      </c>
      <c r="W23" s="51">
        <f>'Summary sheet'!$D$40/ridership.csv!W22</f>
        <v>64.059030811200003</v>
      </c>
      <c r="X23" s="51">
        <f>'Summary sheet'!$D$40/ridership.csv!X22</f>
        <v>64.059030811200003</v>
      </c>
      <c r="Y23" s="51">
        <f>'Summary sheet'!$D$40/ridership.csv!Y22</f>
        <v>69.629381316521744</v>
      </c>
      <c r="Z23" s="51">
        <f>'Summary sheet'!$D$40/ridership.csv!Z22</f>
        <v>76.26075096571428</v>
      </c>
      <c r="AA23" s="51">
        <f>'Summary sheet'!$D$40/ridership.csv!AA22</f>
        <v>76.26075096571428</v>
      </c>
      <c r="AB23" s="51">
        <f>'Summary sheet'!$D$40/ridership.csv!AB22</f>
        <v>88.970876126666667</v>
      </c>
      <c r="AC23" s="51">
        <f>'Summary sheet'!$D$40/ridership.csv!AC22</f>
        <v>94.204457075294115</v>
      </c>
      <c r="AD23" s="51">
        <f>'Summary sheet'!$D$40/ridership.csv!AD22</f>
        <v>106.765051352</v>
      </c>
      <c r="AE23" s="51">
        <f>'Summary sheet'!$D$40/ridership.csv!AE22</f>
        <v>123.19044386769231</v>
      </c>
    </row>
    <row r="24" spans="1:31">
      <c r="A24" s="2" t="s">
        <v>118</v>
      </c>
      <c r="B24" s="2" t="s">
        <v>20</v>
      </c>
      <c r="C24" s="51">
        <f>'Summary sheet'!$D$40/ridership.csv!C23</f>
        <v>200.184471285</v>
      </c>
      <c r="D24" s="51">
        <f>'Summary sheet'!$D$40/ridership.csv!D23</f>
        <v>145.5887063890909</v>
      </c>
      <c r="E24" s="51">
        <f>'Summary sheet'!$D$40/ridership.csv!E23</f>
        <v>177.94175225333333</v>
      </c>
      <c r="F24" s="51">
        <f>'Summary sheet'!$D$40/ridership.csv!F23</f>
        <v>133.45631419</v>
      </c>
      <c r="G24" s="51">
        <f>'Summary sheet'!$D$40/ridership.csv!G23</f>
        <v>160.147577028</v>
      </c>
      <c r="H24" s="51">
        <f>'Summary sheet'!$D$40/ridership.csv!H23</f>
        <v>133.45631419</v>
      </c>
      <c r="I24" s="51">
        <f>'Summary sheet'!$D$40/ridership.csv!I23</f>
        <v>160.147577028</v>
      </c>
      <c r="J24" s="51">
        <f>'Summary sheet'!$D$40/ridership.csv!J23</f>
        <v>133.45631419</v>
      </c>
      <c r="K24" s="51">
        <f>'Summary sheet'!$D$40/ridership.csv!K23</f>
        <v>133.45631419</v>
      </c>
      <c r="L24" s="51">
        <f>'Summary sheet'!$D$40/ridership.csv!L23</f>
        <v>133.45631419</v>
      </c>
      <c r="M24" s="51">
        <f>'Summary sheet'!$D$40/ridership.csv!M23</f>
        <v>145.5887063890909</v>
      </c>
      <c r="N24" s="51">
        <f>'Summary sheet'!$D$40/ridership.csv!N23</f>
        <v>114.39112644857143</v>
      </c>
      <c r="O24" s="51">
        <f>'Summary sheet'!$D$40/ridership.csv!O23</f>
        <v>106.765051352</v>
      </c>
      <c r="P24" s="51">
        <f>'Summary sheet'!$D$40/ridership.csv!P23</f>
        <v>106.765051352</v>
      </c>
      <c r="Q24" s="51">
        <f>'Summary sheet'!$D$40/ridership.csv!Q23</f>
        <v>84.288198435789468</v>
      </c>
      <c r="R24" s="51">
        <f>'Summary sheet'!$D$40/ridership.csv!R23</f>
        <v>100.0922356425</v>
      </c>
      <c r="S24" s="51">
        <f>'Summary sheet'!$D$40/ridership.csv!S23</f>
        <v>94.204457075294115</v>
      </c>
      <c r="T24" s="51">
        <f>'Summary sheet'!$D$40/ridership.csv!T23</f>
        <v>84.288198435789468</v>
      </c>
      <c r="U24" s="51">
        <f>'Summary sheet'!$D$40/ridership.csv!U23</f>
        <v>94.204457075294115</v>
      </c>
      <c r="V24" s="51">
        <f>'Summary sheet'!$D$40/ridership.csv!V23</f>
        <v>84.288198435789468</v>
      </c>
      <c r="W24" s="51">
        <f>'Summary sheet'!$D$40/ridership.csv!W23</f>
        <v>84.288198435789468</v>
      </c>
      <c r="X24" s="51">
        <f>'Summary sheet'!$D$40/ridership.csv!X23</f>
        <v>88.970876126666667</v>
      </c>
      <c r="Y24" s="51">
        <f>'Summary sheet'!$D$40/ridership.csv!Y23</f>
        <v>100.0922356425</v>
      </c>
      <c r="Z24" s="51">
        <f>'Summary sheet'!$D$40/ridership.csv!Z23</f>
        <v>106.765051352</v>
      </c>
      <c r="AA24" s="51">
        <f>'Summary sheet'!$D$40/ridership.csv!AA23</f>
        <v>106.765051352</v>
      </c>
      <c r="AB24" s="51">
        <f>'Summary sheet'!$D$40/ridership.csv!AB23</f>
        <v>123.19044386769231</v>
      </c>
      <c r="AC24" s="51">
        <f>'Summary sheet'!$D$40/ridership.csv!AC23</f>
        <v>133.45631419</v>
      </c>
      <c r="AD24" s="51">
        <f>'Summary sheet'!$D$40/ridership.csv!AD23</f>
        <v>160.147577028</v>
      </c>
      <c r="AE24" s="51">
        <f>'Summary sheet'!$D$40/ridership.csv!AE23</f>
        <v>200.184471285</v>
      </c>
    </row>
    <row r="25" spans="1:31">
      <c r="A25" s="2" t="s">
        <v>118</v>
      </c>
      <c r="B25" s="2" t="s">
        <v>21</v>
      </c>
      <c r="C25" s="51">
        <f>'Summary sheet'!$D$40/ridership.csv!C24</f>
        <v>228.78225289714285</v>
      </c>
      <c r="D25" s="51">
        <f>'Summary sheet'!$D$40/ridership.csv!D24</f>
        <v>200.184471285</v>
      </c>
      <c r="E25" s="51">
        <f>'Summary sheet'!$D$40/ridership.csv!E24</f>
        <v>200.184471285</v>
      </c>
      <c r="F25" s="51">
        <f>'Summary sheet'!$D$40/ridership.csv!F24</f>
        <v>160.147577028</v>
      </c>
      <c r="G25" s="51">
        <f>'Summary sheet'!$D$40/ridership.csv!G24</f>
        <v>177.94175225333333</v>
      </c>
      <c r="H25" s="51">
        <f>'Summary sheet'!$D$40/ridership.csv!H24</f>
        <v>145.5887063890909</v>
      </c>
      <c r="I25" s="51">
        <f>'Summary sheet'!$D$40/ridership.csv!I24</f>
        <v>177.94175225333333</v>
      </c>
      <c r="J25" s="51">
        <f>'Summary sheet'!$D$40/ridership.csv!J24</f>
        <v>160.147577028</v>
      </c>
      <c r="K25" s="51">
        <f>'Summary sheet'!$D$40/ridership.csv!K24</f>
        <v>160.147577028</v>
      </c>
      <c r="L25" s="51">
        <f>'Summary sheet'!$D$40/ridership.csv!L24</f>
        <v>160.147577028</v>
      </c>
      <c r="M25" s="51">
        <f>'Summary sheet'!$D$40/ridership.csv!M24</f>
        <v>177.94175225333333</v>
      </c>
      <c r="N25" s="51">
        <f>'Summary sheet'!$D$40/ridership.csv!N24</f>
        <v>133.45631419</v>
      </c>
      <c r="O25" s="51">
        <f>'Summary sheet'!$D$40/ridership.csv!O24</f>
        <v>133.45631419</v>
      </c>
      <c r="P25" s="51">
        <f>'Summary sheet'!$D$40/ridership.csv!P24</f>
        <v>133.45631419</v>
      </c>
      <c r="Q25" s="51">
        <f>'Summary sheet'!$D$40/ridership.csv!Q24</f>
        <v>100.0922356425</v>
      </c>
      <c r="R25" s="51">
        <f>'Summary sheet'!$D$40/ridership.csv!R24</f>
        <v>123.19044386769231</v>
      </c>
      <c r="S25" s="51">
        <f>'Summary sheet'!$D$40/ridership.csv!S24</f>
        <v>114.39112644857143</v>
      </c>
      <c r="T25" s="51">
        <f>'Summary sheet'!$D$40/ridership.csv!T24</f>
        <v>106.765051352</v>
      </c>
      <c r="U25" s="51">
        <f>'Summary sheet'!$D$40/ridership.csv!U24</f>
        <v>123.19044386769231</v>
      </c>
      <c r="V25" s="51">
        <f>'Summary sheet'!$D$40/ridership.csv!V24</f>
        <v>106.765051352</v>
      </c>
      <c r="W25" s="51">
        <f>'Summary sheet'!$D$40/ridership.csv!W24</f>
        <v>106.765051352</v>
      </c>
      <c r="X25" s="51">
        <f>'Summary sheet'!$D$40/ridership.csv!X24</f>
        <v>114.39112644857143</v>
      </c>
      <c r="Y25" s="51">
        <f>'Summary sheet'!$D$40/ridership.csv!Y24</f>
        <v>114.39112644857143</v>
      </c>
      <c r="Z25" s="51">
        <f>'Summary sheet'!$D$40/ridership.csv!Z24</f>
        <v>133.45631419</v>
      </c>
      <c r="AA25" s="51">
        <f>'Summary sheet'!$D$40/ridership.csv!AA24</f>
        <v>133.45631419</v>
      </c>
      <c r="AB25" s="51">
        <f>'Summary sheet'!$D$40/ridership.csv!AB24</f>
        <v>160.147577028</v>
      </c>
      <c r="AC25" s="51">
        <f>'Summary sheet'!$D$40/ridership.csv!AC24</f>
        <v>177.94175225333333</v>
      </c>
      <c r="AD25" s="51">
        <f>'Summary sheet'!$D$40/ridership.csv!AD24</f>
        <v>200.184471285</v>
      </c>
      <c r="AE25" s="51">
        <f>'Summary sheet'!$D$40/ridership.csv!AE24</f>
        <v>266.91262838</v>
      </c>
    </row>
    <row r="26" spans="1:31">
      <c r="A26" s="2" t="s">
        <v>118</v>
      </c>
      <c r="B26" s="2" t="s">
        <v>22</v>
      </c>
      <c r="C26" s="51">
        <f>'Summary sheet'!$D$40/ridership.csv!C25</f>
        <v>266.91262838</v>
      </c>
      <c r="D26" s="51">
        <f>'Summary sheet'!$D$40/ridership.csv!D25</f>
        <v>228.78225289714285</v>
      </c>
      <c r="E26" s="51">
        <f>'Summary sheet'!$D$40/ridership.csv!E25</f>
        <v>228.78225289714285</v>
      </c>
      <c r="F26" s="51">
        <f>'Summary sheet'!$D$40/ridership.csv!F25</f>
        <v>160.147577028</v>
      </c>
      <c r="G26" s="51">
        <f>'Summary sheet'!$D$40/ridership.csv!G25</f>
        <v>200.184471285</v>
      </c>
      <c r="H26" s="51">
        <f>'Summary sheet'!$D$40/ridership.csv!H25</f>
        <v>177.94175225333333</v>
      </c>
      <c r="I26" s="51">
        <f>'Summary sheet'!$D$40/ridership.csv!I25</f>
        <v>200.184471285</v>
      </c>
      <c r="J26" s="51">
        <f>'Summary sheet'!$D$40/ridership.csv!J25</f>
        <v>177.94175225333333</v>
      </c>
      <c r="K26" s="51">
        <f>'Summary sheet'!$D$40/ridership.csv!K25</f>
        <v>177.94175225333333</v>
      </c>
      <c r="L26" s="51">
        <f>'Summary sheet'!$D$40/ridership.csv!L25</f>
        <v>200.184471285</v>
      </c>
      <c r="M26" s="51">
        <f>'Summary sheet'!$D$40/ridership.csv!M25</f>
        <v>200.184471285</v>
      </c>
      <c r="N26" s="51">
        <f>'Summary sheet'!$D$40/ridership.csv!N25</f>
        <v>160.147577028</v>
      </c>
      <c r="O26" s="51">
        <f>'Summary sheet'!$D$40/ridership.csv!O25</f>
        <v>160.147577028</v>
      </c>
      <c r="P26" s="51">
        <f>'Summary sheet'!$D$40/ridership.csv!P25</f>
        <v>177.94175225333333</v>
      </c>
      <c r="Q26" s="51">
        <f>'Summary sheet'!$D$40/ridership.csv!Q25</f>
        <v>114.39112644857143</v>
      </c>
      <c r="R26" s="51">
        <f>'Summary sheet'!$D$40/ridership.csv!R25</f>
        <v>160.147577028</v>
      </c>
      <c r="S26" s="51">
        <f>'Summary sheet'!$D$40/ridership.csv!S25</f>
        <v>145.5887063890909</v>
      </c>
      <c r="T26" s="51">
        <f>'Summary sheet'!$D$40/ridership.csv!T25</f>
        <v>133.45631419</v>
      </c>
      <c r="U26" s="51">
        <f>'Summary sheet'!$D$40/ridership.csv!U25</f>
        <v>160.147577028</v>
      </c>
      <c r="V26" s="51">
        <f>'Summary sheet'!$D$40/ridership.csv!V25</f>
        <v>133.45631419</v>
      </c>
      <c r="W26" s="51">
        <f>'Summary sheet'!$D$40/ridership.csv!W25</f>
        <v>145.5887063890909</v>
      </c>
      <c r="X26" s="51">
        <f>'Summary sheet'!$D$40/ridership.csv!X25</f>
        <v>160.147577028</v>
      </c>
      <c r="Y26" s="51">
        <f>'Summary sheet'!$D$40/ridership.csv!Y25</f>
        <v>145.5887063890909</v>
      </c>
      <c r="Z26" s="51">
        <f>'Summary sheet'!$D$40/ridership.csv!Z25</f>
        <v>177.94175225333333</v>
      </c>
      <c r="AA26" s="51">
        <f>'Summary sheet'!$D$40/ridership.csv!AA25</f>
        <v>177.94175225333333</v>
      </c>
      <c r="AB26" s="51">
        <f>'Summary sheet'!$D$40/ridership.csv!AB25</f>
        <v>200.184471285</v>
      </c>
      <c r="AC26" s="51">
        <f>'Summary sheet'!$D$40/ridership.csv!AC25</f>
        <v>266.91262838</v>
      </c>
      <c r="AD26" s="51">
        <f>'Summary sheet'!$D$40/ridership.csv!AD25</f>
        <v>320.295154056</v>
      </c>
      <c r="AE26" s="51">
        <f>'Summary sheet'!$D$40/ridership.csv!AE25</f>
        <v>400.36894257</v>
      </c>
    </row>
    <row r="27" spans="1:31">
      <c r="A27" s="2" t="s">
        <v>118</v>
      </c>
      <c r="B27" s="2" t="s">
        <v>23</v>
      </c>
      <c r="C27" s="51">
        <f>'Summary sheet'!$D$40/ridership.csv!C26</f>
        <v>400.36894257</v>
      </c>
      <c r="D27" s="51">
        <f>'Summary sheet'!$D$40/ridership.csv!D26</f>
        <v>400.36894257</v>
      </c>
      <c r="E27" s="51">
        <f>'Summary sheet'!$D$40/ridership.csv!E26</f>
        <v>400.36894257</v>
      </c>
      <c r="F27" s="51">
        <f>'Summary sheet'!$D$40/ridership.csv!F26</f>
        <v>266.91262838</v>
      </c>
      <c r="G27" s="51">
        <f>'Summary sheet'!$D$40/ridership.csv!G26</f>
        <v>400.36894257</v>
      </c>
      <c r="H27" s="51">
        <f>'Summary sheet'!$D$40/ridership.csv!H26</f>
        <v>320.295154056</v>
      </c>
      <c r="I27" s="51">
        <f>'Summary sheet'!$D$40/ridership.csv!I26</f>
        <v>320.295154056</v>
      </c>
      <c r="J27" s="51">
        <f>'Summary sheet'!$D$40/ridership.csv!J26</f>
        <v>266.91262838</v>
      </c>
      <c r="K27" s="51">
        <f>'Summary sheet'!$D$40/ridership.csv!K26</f>
        <v>266.91262838</v>
      </c>
      <c r="L27" s="51">
        <f>'Summary sheet'!$D$40/ridership.csv!L26</f>
        <v>320.295154056</v>
      </c>
      <c r="M27" s="51">
        <f>'Summary sheet'!$D$40/ridership.csv!M26</f>
        <v>320.295154056</v>
      </c>
      <c r="N27" s="51">
        <f>'Summary sheet'!$D$40/ridership.csv!N26</f>
        <v>228.78225289714285</v>
      </c>
      <c r="O27" s="51">
        <f>'Summary sheet'!$D$40/ridership.csv!O26</f>
        <v>228.78225289714285</v>
      </c>
      <c r="P27" s="51">
        <f>'Summary sheet'!$D$40/ridership.csv!P26</f>
        <v>228.78225289714285</v>
      </c>
      <c r="Q27" s="51">
        <f>'Summary sheet'!$D$40/ridership.csv!Q26</f>
        <v>145.5887063890909</v>
      </c>
      <c r="R27" s="51">
        <f>'Summary sheet'!$D$40/ridership.csv!R26</f>
        <v>228.78225289714285</v>
      </c>
      <c r="S27" s="51">
        <f>'Summary sheet'!$D$40/ridership.csv!S26</f>
        <v>228.78225289714285</v>
      </c>
      <c r="T27" s="51">
        <f>'Summary sheet'!$D$40/ridership.csv!T26</f>
        <v>177.94175225333333</v>
      </c>
      <c r="U27" s="51">
        <f>'Summary sheet'!$D$40/ridership.csv!U26</f>
        <v>228.78225289714285</v>
      </c>
      <c r="V27" s="51">
        <f>'Summary sheet'!$D$40/ridership.csv!V26</f>
        <v>177.94175225333333</v>
      </c>
      <c r="W27" s="51">
        <f>'Summary sheet'!$D$40/ridership.csv!W26</f>
        <v>200.184471285</v>
      </c>
      <c r="X27" s="51">
        <f>'Summary sheet'!$D$40/ridership.csv!X26</f>
        <v>228.78225289714285</v>
      </c>
      <c r="Y27" s="51">
        <f>'Summary sheet'!$D$40/ridership.csv!Y26</f>
        <v>200.184471285</v>
      </c>
      <c r="Z27" s="51">
        <f>'Summary sheet'!$D$40/ridership.csv!Z26</f>
        <v>266.91262838</v>
      </c>
      <c r="AA27" s="51">
        <f>'Summary sheet'!$D$40/ridership.csv!AA26</f>
        <v>266.91262838</v>
      </c>
      <c r="AB27" s="51">
        <f>'Summary sheet'!$D$40/ridership.csv!AB26</f>
        <v>266.91262838</v>
      </c>
      <c r="AC27" s="51">
        <f>'Summary sheet'!$D$40/ridership.csv!AC26</f>
        <v>400.36894257</v>
      </c>
      <c r="AD27" s="51">
        <f>'Summary sheet'!$D$40/ridership.csv!AD26</f>
        <v>533.82525676</v>
      </c>
      <c r="AE27" s="51">
        <f>'Summary sheet'!$D$40/ridership.csv!AE26</f>
        <v>533.82525676</v>
      </c>
    </row>
    <row r="28" spans="1:31">
      <c r="A28" s="2" t="s">
        <v>118</v>
      </c>
      <c r="B28" s="2" t="s">
        <v>24</v>
      </c>
      <c r="C28" s="51">
        <f>'Summary sheet'!$D$40/ridership.csv!C27</f>
        <v>533.82525676</v>
      </c>
      <c r="D28" s="51">
        <f>'Summary sheet'!$D$40/ridership.csv!D27</f>
        <v>533.82525676</v>
      </c>
      <c r="E28" s="51">
        <f>'Summary sheet'!$D$40/ridership.csv!E27</f>
        <v>400.36894257</v>
      </c>
      <c r="F28" s="51">
        <f>'Summary sheet'!$D$40/ridership.csv!F27</f>
        <v>320.295154056</v>
      </c>
      <c r="G28" s="51">
        <f>'Summary sheet'!$D$40/ridership.csv!G27</f>
        <v>400.36894257</v>
      </c>
      <c r="H28" s="51">
        <f>'Summary sheet'!$D$40/ridership.csv!H27</f>
        <v>320.295154056</v>
      </c>
      <c r="I28" s="51">
        <f>'Summary sheet'!$D$40/ridership.csv!I27</f>
        <v>320.295154056</v>
      </c>
      <c r="J28" s="51">
        <f>'Summary sheet'!$D$40/ridership.csv!J27</f>
        <v>320.295154056</v>
      </c>
      <c r="K28" s="51">
        <f>'Summary sheet'!$D$40/ridership.csv!K27</f>
        <v>320.295154056</v>
      </c>
      <c r="L28" s="51">
        <f>'Summary sheet'!$D$40/ridership.csv!L27</f>
        <v>320.295154056</v>
      </c>
      <c r="M28" s="51">
        <f>'Summary sheet'!$D$40/ridership.csv!M27</f>
        <v>320.295154056</v>
      </c>
      <c r="N28" s="51">
        <f>'Summary sheet'!$D$40/ridership.csv!N27</f>
        <v>266.91262838</v>
      </c>
      <c r="O28" s="51">
        <f>'Summary sheet'!$D$40/ridership.csv!O27</f>
        <v>266.91262838</v>
      </c>
      <c r="P28" s="51">
        <f>'Summary sheet'!$D$40/ridership.csv!P27</f>
        <v>320.295154056</v>
      </c>
      <c r="Q28" s="51">
        <f>'Summary sheet'!$D$40/ridership.csv!Q27</f>
        <v>160.147577028</v>
      </c>
      <c r="R28" s="51">
        <f>'Summary sheet'!$D$40/ridership.csv!R27</f>
        <v>320.295154056</v>
      </c>
      <c r="S28" s="51">
        <f>'Summary sheet'!$D$40/ridership.csv!S27</f>
        <v>320.295154056</v>
      </c>
      <c r="T28" s="51">
        <f>'Summary sheet'!$D$40/ridership.csv!T27</f>
        <v>228.78225289714285</v>
      </c>
      <c r="U28" s="51">
        <f>'Summary sheet'!$D$40/ridership.csv!U27</f>
        <v>266.91262838</v>
      </c>
      <c r="V28" s="51">
        <f>'Summary sheet'!$D$40/ridership.csv!V27</f>
        <v>228.78225289714285</v>
      </c>
      <c r="W28" s="51">
        <f>'Summary sheet'!$D$40/ridership.csv!W27</f>
        <v>266.91262838</v>
      </c>
      <c r="X28" s="51">
        <f>'Summary sheet'!$D$40/ridership.csv!X27</f>
        <v>266.91262838</v>
      </c>
      <c r="Y28" s="51">
        <f>'Summary sheet'!$D$40/ridership.csv!Y27</f>
        <v>228.78225289714285</v>
      </c>
      <c r="Z28" s="51">
        <f>'Summary sheet'!$D$40/ridership.csv!Z27</f>
        <v>266.91262838</v>
      </c>
      <c r="AA28" s="51">
        <f>'Summary sheet'!$D$40/ridership.csv!AA27</f>
        <v>266.91262838</v>
      </c>
      <c r="AB28" s="51">
        <f>'Summary sheet'!$D$40/ridership.csv!AB27</f>
        <v>320.295154056</v>
      </c>
      <c r="AC28" s="51">
        <f>'Summary sheet'!$D$40/ridership.csv!AC27</f>
        <v>533.82525676</v>
      </c>
      <c r="AD28" s="51">
        <f>'Summary sheet'!$D$40/ridership.csv!AD27</f>
        <v>533.82525676</v>
      </c>
      <c r="AE28" s="51">
        <f>'Summary sheet'!$D$40/ridership.csv!AE27</f>
        <v>800.73788514</v>
      </c>
    </row>
    <row r="29" spans="1:31">
      <c r="A29" s="2" t="s">
        <v>118</v>
      </c>
      <c r="B29" s="2" t="s">
        <v>25</v>
      </c>
      <c r="C29" s="51">
        <f>'Summary sheet'!$D$40/ridership.csv!C28</f>
        <v>533.82525676</v>
      </c>
      <c r="D29" s="51">
        <f>'Summary sheet'!$D$40/ridership.csv!D28</f>
        <v>533.82525676</v>
      </c>
      <c r="E29" s="51">
        <f>'Summary sheet'!$D$40/ridership.csv!E28</f>
        <v>400.36894257</v>
      </c>
      <c r="F29" s="51">
        <f>'Summary sheet'!$D$40/ridership.csv!F28</f>
        <v>320.295154056</v>
      </c>
      <c r="G29" s="51">
        <f>'Summary sheet'!$D$40/ridership.csv!G28</f>
        <v>400.36894257</v>
      </c>
      <c r="H29" s="51">
        <f>'Summary sheet'!$D$40/ridership.csv!H28</f>
        <v>400.36894257</v>
      </c>
      <c r="I29" s="51">
        <f>'Summary sheet'!$D$40/ridership.csv!I28</f>
        <v>320.295154056</v>
      </c>
      <c r="J29" s="51">
        <f>'Summary sheet'!$D$40/ridership.csv!J28</f>
        <v>320.295154056</v>
      </c>
      <c r="K29" s="51">
        <f>'Summary sheet'!$D$40/ridership.csv!K28</f>
        <v>320.295154056</v>
      </c>
      <c r="L29" s="51">
        <f>'Summary sheet'!$D$40/ridership.csv!L28</f>
        <v>400.36894257</v>
      </c>
      <c r="M29" s="51">
        <f>'Summary sheet'!$D$40/ridership.csv!M28</f>
        <v>320.295154056</v>
      </c>
      <c r="N29" s="51">
        <f>'Summary sheet'!$D$40/ridership.csv!N28</f>
        <v>320.295154056</v>
      </c>
      <c r="O29" s="51">
        <f>'Summary sheet'!$D$40/ridership.csv!O28</f>
        <v>266.91262838</v>
      </c>
      <c r="P29" s="51">
        <f>'Summary sheet'!$D$40/ridership.csv!P28</f>
        <v>320.295154056</v>
      </c>
      <c r="Q29" s="51">
        <f>'Summary sheet'!$D$40/ridership.csv!Q28</f>
        <v>177.94175225333333</v>
      </c>
      <c r="R29" s="51">
        <f>'Summary sheet'!$D$40/ridership.csv!R28</f>
        <v>320.295154056</v>
      </c>
      <c r="S29" s="51">
        <f>'Summary sheet'!$D$40/ridership.csv!S28</f>
        <v>320.295154056</v>
      </c>
      <c r="T29" s="51">
        <f>'Summary sheet'!$D$40/ridership.csv!T28</f>
        <v>266.91262838</v>
      </c>
      <c r="U29" s="51">
        <f>'Summary sheet'!$D$40/ridership.csv!U28</f>
        <v>320.295154056</v>
      </c>
      <c r="V29" s="51">
        <f>'Summary sheet'!$D$40/ridership.csv!V28</f>
        <v>266.91262838</v>
      </c>
      <c r="W29" s="51">
        <f>'Summary sheet'!$D$40/ridership.csv!W28</f>
        <v>320.295154056</v>
      </c>
      <c r="X29" s="51">
        <f>'Summary sheet'!$D$40/ridership.csv!X28</f>
        <v>320.295154056</v>
      </c>
      <c r="Y29" s="51">
        <f>'Summary sheet'!$D$40/ridership.csv!Y28</f>
        <v>266.91262838</v>
      </c>
      <c r="Z29" s="51">
        <f>'Summary sheet'!$D$40/ridership.csv!Z28</f>
        <v>320.295154056</v>
      </c>
      <c r="AA29" s="51">
        <f>'Summary sheet'!$D$40/ridership.csv!AA28</f>
        <v>320.295154056</v>
      </c>
      <c r="AB29" s="51">
        <f>'Summary sheet'!$D$40/ridership.csv!AB28</f>
        <v>320.295154056</v>
      </c>
      <c r="AC29" s="51">
        <f>'Summary sheet'!$D$40/ridership.csv!AC28</f>
        <v>800.73788514</v>
      </c>
      <c r="AD29" s="51">
        <f>'Summary sheet'!$D$40/ridership.csv!AD28</f>
        <v>533.82525676</v>
      </c>
      <c r="AE29" s="51">
        <f>'Summary sheet'!$D$40/ridership.csv!AE28</f>
        <v>800.73788514</v>
      </c>
    </row>
    <row r="30" spans="1:31">
      <c r="A30" s="2" t="s">
        <v>118</v>
      </c>
      <c r="B30" s="2" t="s">
        <v>26</v>
      </c>
      <c r="C30" s="51">
        <f>'Summary sheet'!$D$40/ridership.csv!C29</f>
        <v>800.73788514</v>
      </c>
      <c r="D30" s="51">
        <f>'Summary sheet'!$D$40/ridership.csv!D29</f>
        <v>1601.47577028</v>
      </c>
      <c r="E30" s="51">
        <f>'Summary sheet'!$D$40/ridership.csv!E29</f>
        <v>800.73788514</v>
      </c>
      <c r="F30" s="51">
        <f>'Summary sheet'!$D$40/ridership.csv!F29</f>
        <v>533.82525676</v>
      </c>
      <c r="G30" s="51">
        <f>'Summary sheet'!$D$40/ridership.csv!G29</f>
        <v>533.82525676</v>
      </c>
      <c r="H30" s="51">
        <f>'Summary sheet'!$D$40/ridership.csv!H29</f>
        <v>533.82525676</v>
      </c>
      <c r="I30" s="51">
        <f>'Summary sheet'!$D$40/ridership.csv!I29</f>
        <v>800.73788514</v>
      </c>
      <c r="J30" s="51">
        <f>'Summary sheet'!$D$40/ridership.csv!J29</f>
        <v>800.73788514</v>
      </c>
      <c r="K30" s="51">
        <f>'Summary sheet'!$D$40/ridership.csv!K29</f>
        <v>800.73788514</v>
      </c>
      <c r="L30" s="51">
        <f>'Summary sheet'!$D$40/ridership.csv!L29</f>
        <v>800.73788514</v>
      </c>
      <c r="M30" s="51">
        <f>'Summary sheet'!$D$40/ridership.csv!M29</f>
        <v>800.73788514</v>
      </c>
      <c r="N30" s="51">
        <f>'Summary sheet'!$D$40/ridership.csv!N29</f>
        <v>800.73788514</v>
      </c>
      <c r="O30" s="51">
        <f>'Summary sheet'!$D$40/ridership.csv!O29</f>
        <v>800.73788514</v>
      </c>
      <c r="P30" s="51">
        <f>'Summary sheet'!$D$40/ridership.csv!P29</f>
        <v>800.73788514</v>
      </c>
      <c r="Q30" s="51">
        <f>'Summary sheet'!$D$40/ridership.csv!Q29</f>
        <v>320.295154056</v>
      </c>
      <c r="R30" s="51">
        <f>'Summary sheet'!$D$40/ridership.csv!R29</f>
        <v>800.73788514</v>
      </c>
      <c r="S30" s="51">
        <f>'Summary sheet'!$D$40/ridership.csv!S29</f>
        <v>800.73788514</v>
      </c>
      <c r="T30" s="51">
        <f>'Summary sheet'!$D$40/ridership.csv!T29</f>
        <v>533.82525676</v>
      </c>
      <c r="U30" s="51">
        <f>'Summary sheet'!$D$40/ridership.csv!U29</f>
        <v>533.82525676</v>
      </c>
      <c r="V30" s="51">
        <f>'Summary sheet'!$D$40/ridership.csv!V29</f>
        <v>800.73788514</v>
      </c>
      <c r="W30" s="51">
        <f>'Summary sheet'!$D$40/ridership.csv!W29</f>
        <v>533.82525676</v>
      </c>
      <c r="X30" s="51">
        <f>'Summary sheet'!$D$40/ridership.csv!X29</f>
        <v>533.82525676</v>
      </c>
      <c r="Y30" s="51">
        <f>'Summary sheet'!$D$40/ridership.csv!Y29</f>
        <v>400.36894257</v>
      </c>
      <c r="Z30" s="51">
        <f>'Summary sheet'!$D$40/ridership.csv!Z29</f>
        <v>533.82525676</v>
      </c>
      <c r="AA30" s="51">
        <f>'Summary sheet'!$D$40/ridership.csv!AA29</f>
        <v>533.82525676</v>
      </c>
      <c r="AB30" s="51">
        <f>'Summary sheet'!$D$40/ridership.csv!AB29</f>
        <v>400.36894257</v>
      </c>
      <c r="AC30" s="51">
        <f>'Summary sheet'!$D$40/ridership.csv!AC29</f>
        <v>1601.47577028</v>
      </c>
      <c r="AD30" s="51">
        <f>'Summary sheet'!$D$40/ridership.csv!AD29</f>
        <v>800.73788514</v>
      </c>
      <c r="AE30" s="51">
        <f>'Summary sheet'!$D$40/ridership.csv!AE29</f>
        <v>1601.47577028</v>
      </c>
    </row>
    <row r="32" spans="1:31">
      <c r="A32" s="2" t="s">
        <v>121</v>
      </c>
      <c r="B32" s="2"/>
      <c r="C32" s="53">
        <f>'Summary sheet'!$D$40/AVERAGE(ridership.csv!C3:C29)</f>
        <v>69.629381316521744</v>
      </c>
      <c r="D32" s="53">
        <f>'Summary sheet'!$D$40/AVERAGE(ridership.csv!D3:D29)</f>
        <v>58.353368147854255</v>
      </c>
      <c r="E32" s="53">
        <f>'Summary sheet'!$D$40/AVERAGE(ridership.csv!E3:E29)</f>
        <v>57.962259782252012</v>
      </c>
      <c r="F32" s="53">
        <f>'Summary sheet'!$D$40/AVERAGE(ridership.csv!F3:F29)</f>
        <v>53.647451361736977</v>
      </c>
      <c r="G32" s="53">
        <f>'Summary sheet'!$D$40/AVERAGE(ridership.csv!G3:G29)</f>
        <v>76.666393258085108</v>
      </c>
      <c r="H32" s="53">
        <f>'Summary sheet'!$D$40/AVERAGE(ridership.csv!H3:H29)</f>
        <v>65.120249695120478</v>
      </c>
      <c r="I32" s="53">
        <f>'Summary sheet'!$D$40/AVERAGE(ridership.csv!I3:I29)</f>
        <v>86.135150991155385</v>
      </c>
      <c r="J32" s="53">
        <f>'Summary sheet'!$D$40/AVERAGE(ridership.csv!J3:J29)</f>
        <v>78.475219233321226</v>
      </c>
      <c r="K32" s="53">
        <f>'Summary sheet'!$D$40/AVERAGE(ridership.csv!K3:K29)</f>
        <v>76.802568024085261</v>
      </c>
      <c r="L32" s="53">
        <f>'Summary sheet'!$D$40/AVERAGE(ridership.csv!L3:L29)</f>
        <v>83.153549610692309</v>
      </c>
      <c r="M32" s="53">
        <f>'Summary sheet'!$D$40/AVERAGE(ridership.csv!M3:M29)</f>
        <v>74.42314250870912</v>
      </c>
      <c r="N32" s="53">
        <f>'Summary sheet'!$D$40/AVERAGE(ridership.csv!N3:N29)</f>
        <v>68.094245350488194</v>
      </c>
      <c r="O32" s="53">
        <f>'Summary sheet'!$D$40/AVERAGE(ridership.csv!O3:O29)</f>
        <v>69.629381316521744</v>
      </c>
      <c r="P32" s="53">
        <f>'Summary sheet'!$D$40/AVERAGE(ridership.csv!P3:P29)</f>
        <v>64.924693389729725</v>
      </c>
      <c r="Q32" s="53">
        <f>'Summary sheet'!$D$40/AVERAGE(ridership.csv!Q3:Q29)</f>
        <v>58.274724794555254</v>
      </c>
      <c r="R32" s="53">
        <f>'Summary sheet'!$D$40/AVERAGE(ridership.csv!R3:R29)</f>
        <v>53.915019697705738</v>
      </c>
      <c r="S32" s="53">
        <f>'Summary sheet'!$D$40/AVERAGE(ridership.csv!S3:S29)</f>
        <v>52.475541016456312</v>
      </c>
      <c r="T32" s="53">
        <f>'Summary sheet'!$D$40/AVERAGE(ridership.csv!T3:T29)</f>
        <v>46.29533811301927</v>
      </c>
      <c r="U32" s="53">
        <f>'Summary sheet'!$D$40/AVERAGE(ridership.csv!U3:U29)</f>
        <v>48.420879952474799</v>
      </c>
      <c r="V32" s="53">
        <f>'Summary sheet'!$D$40/AVERAGE(ridership.csv!V3:V29)</f>
        <v>48.638746678920135</v>
      </c>
      <c r="W32" s="53">
        <f>'Summary sheet'!$D$40/AVERAGE(ridership.csv!W3:W29)</f>
        <v>45.041506039124997</v>
      </c>
      <c r="X32" s="53">
        <f>'Summary sheet'!$D$40/AVERAGE(ridership.csv!X3:X29)</f>
        <v>39.452414048868611</v>
      </c>
      <c r="Y32" s="53">
        <f>'Summary sheet'!$D$40/AVERAGE(ridership.csv!Y3:Y29)</f>
        <v>41.063481289230772</v>
      </c>
      <c r="Z32" s="53">
        <f>'Summary sheet'!$D$40/AVERAGE(ridership.csv!Z3:Z29)</f>
        <v>41.616790950490859</v>
      </c>
      <c r="AA32" s="53">
        <f>'Summary sheet'!$D$40/AVERAGE(ridership.csv!AA3:AA29)</f>
        <v>41.616790950490859</v>
      </c>
      <c r="AB32" s="53">
        <f>'Summary sheet'!$D$40/AVERAGE(ridership.csv!AB3:AB29)</f>
        <v>44.34855979236923</v>
      </c>
      <c r="AC32" s="53">
        <f>'Summary sheet'!$D$40/AVERAGE(ridership.csv!AC3:AC29)</f>
        <v>50.691495659507623</v>
      </c>
      <c r="AD32" s="53">
        <f>'Summary sheet'!$D$40/AVERAGE(ridership.csv!AD3:AD29)</f>
        <v>55.223302423448274</v>
      </c>
      <c r="AE32" s="53">
        <f>'Summary sheet'!$D$40/AVERAGE(ridership.csv!AE3:AE29)</f>
        <v>65.120249695120478</v>
      </c>
    </row>
    <row r="33" spans="1:31">
      <c r="A33" s="2" t="s">
        <v>122</v>
      </c>
      <c r="B33" s="2"/>
      <c r="C33" s="53">
        <f>AVERAGE(C4:C30)</f>
        <v>163.96915076440814</v>
      </c>
      <c r="D33" s="53">
        <f t="shared" ref="D33:AE33" si="0">AVERAGE(D4:D30)</f>
        <v>185.70667791877753</v>
      </c>
      <c r="E33" s="53">
        <f t="shared" si="0"/>
        <v>143.63778563694174</v>
      </c>
      <c r="F33" s="53">
        <f t="shared" si="0"/>
        <v>114.04853482414229</v>
      </c>
      <c r="G33" s="53">
        <f t="shared" si="0"/>
        <v>149.66138097209009</v>
      </c>
      <c r="H33" s="53">
        <f t="shared" si="0"/>
        <v>139.76719411815685</v>
      </c>
      <c r="I33" s="53">
        <f t="shared" si="0"/>
        <v>170.77693615443727</v>
      </c>
      <c r="J33" s="53">
        <f t="shared" si="0"/>
        <v>169.51690873581498</v>
      </c>
      <c r="K33" s="53">
        <f t="shared" si="0"/>
        <v>161.60476235490148</v>
      </c>
      <c r="L33" s="53">
        <f t="shared" si="0"/>
        <v>171.41313980567267</v>
      </c>
      <c r="M33" s="53">
        <f t="shared" si="0"/>
        <v>161.6283784318295</v>
      </c>
      <c r="N33" s="53">
        <f t="shared" si="0"/>
        <v>145.37113481986765</v>
      </c>
      <c r="O33" s="53">
        <f t="shared" si="0"/>
        <v>143.44108397205838</v>
      </c>
      <c r="P33" s="53">
        <f t="shared" si="0"/>
        <v>141.94147856010107</v>
      </c>
      <c r="Q33" s="53">
        <f t="shared" si="0"/>
        <v>102.99120572344401</v>
      </c>
      <c r="R33" s="53">
        <f t="shared" si="0"/>
        <v>137.19837430103613</v>
      </c>
      <c r="S33" s="53">
        <f t="shared" si="0"/>
        <v>126.90991071276218</v>
      </c>
      <c r="T33" s="53">
        <f t="shared" si="0"/>
        <v>107.8961608420838</v>
      </c>
      <c r="U33" s="53">
        <f t="shared" si="0"/>
        <v>122.16353905749565</v>
      </c>
      <c r="V33" s="53">
        <f t="shared" si="0"/>
        <v>116.19881129094402</v>
      </c>
      <c r="W33" s="53">
        <f t="shared" si="0"/>
        <v>104.72658087334514</v>
      </c>
      <c r="X33" s="53">
        <f t="shared" si="0"/>
        <v>98.826096208884067</v>
      </c>
      <c r="Y33" s="53">
        <f t="shared" si="0"/>
        <v>90.621482707378902</v>
      </c>
      <c r="Z33" s="53">
        <f t="shared" si="0"/>
        <v>106.25109886055937</v>
      </c>
      <c r="AA33" s="53">
        <f t="shared" si="0"/>
        <v>106.25109886055937</v>
      </c>
      <c r="AB33" s="53">
        <f t="shared" si="0"/>
        <v>108.87729745794812</v>
      </c>
      <c r="AC33" s="53">
        <f t="shared" si="0"/>
        <v>203.42880645842877</v>
      </c>
      <c r="AD33" s="53">
        <f t="shared" si="0"/>
        <v>185.49976674134402</v>
      </c>
      <c r="AE33" s="53">
        <f t="shared" si="0"/>
        <v>242.8860732147958</v>
      </c>
    </row>
    <row r="35" spans="1:31">
      <c r="A35" s="16" t="s">
        <v>123</v>
      </c>
      <c r="B35" s="16"/>
      <c r="C35" s="16"/>
      <c r="D35" s="16"/>
    </row>
    <row r="39" spans="1:31">
      <c r="A39" s="2" t="s">
        <v>118</v>
      </c>
      <c r="B39" s="2" t="s">
        <v>3</v>
      </c>
      <c r="C39" s="51">
        <f>'Summary sheet'!$D$40/ridership.csv!C6</f>
        <v>84.288198435789468</v>
      </c>
      <c r="D39" s="51">
        <f>'Summary sheet'!$D$40/ridership.csv!D6</f>
        <v>80.073788514</v>
      </c>
      <c r="E39" s="51">
        <f>'Summary sheet'!$D$40/ridership.csv!E6</f>
        <v>72.794353194545451</v>
      </c>
      <c r="F39" s="51">
        <f>'Summary sheet'!$D$40/ridership.csv!F6</f>
        <v>66.728157095</v>
      </c>
      <c r="G39" s="51">
        <f>'Summary sheet'!$D$40/ridership.csv!G6</f>
        <v>94.204457075294115</v>
      </c>
      <c r="H39" s="51">
        <f>'Summary sheet'!$D$40/ridership.csv!H6</f>
        <v>100.0922356425</v>
      </c>
      <c r="I39" s="51">
        <f>'Summary sheet'!$D$40/ridership.csv!I6</f>
        <v>133.45631419</v>
      </c>
      <c r="J39" s="51">
        <f>'Summary sheet'!$D$40/ridership.csv!J6</f>
        <v>160.147577028</v>
      </c>
      <c r="K39" s="51">
        <f>'Summary sheet'!$D$40/ridership.csv!K6</f>
        <v>133.45631419</v>
      </c>
      <c r="L39" s="51">
        <f>'Summary sheet'!$D$40/ridership.csv!L6</f>
        <v>145.5887063890909</v>
      </c>
      <c r="M39" s="51">
        <f>'Summary sheet'!$D$40/ridership.csv!M6</f>
        <v>106.765051352</v>
      </c>
      <c r="N39" s="51">
        <f>'Summary sheet'!$D$40/ridership.csv!N6</f>
        <v>114.39112644857143</v>
      </c>
      <c r="O39" s="51">
        <f>'Summary sheet'!$D$40/ridership.csv!O6</f>
        <v>114.39112644857143</v>
      </c>
      <c r="P39" s="51">
        <f>'Summary sheet'!$D$40/ridership.csv!P6</f>
        <v>106.765051352</v>
      </c>
      <c r="Q39" s="51">
        <f>'Summary sheet'!$D$40/ridership.csv!Q6</f>
        <v>106.765051352</v>
      </c>
      <c r="R39" s="51">
        <f>'Summary sheet'!$D$40/ridership.csv!R6</f>
        <v>88.970876126666667</v>
      </c>
      <c r="S39" s="51">
        <f>'Summary sheet'!$D$40/ridership.csv!S6</f>
        <v>80.073788514</v>
      </c>
      <c r="T39" s="51">
        <f>'Summary sheet'!$D$40/ridership.csv!T6</f>
        <v>69.629381316521744</v>
      </c>
      <c r="U39" s="51">
        <f>'Summary sheet'!$D$40/ridership.csv!U6</f>
        <v>72.794353194545451</v>
      </c>
      <c r="V39" s="51">
        <f>'Summary sheet'!$D$40/ridership.csv!V6</f>
        <v>69.629381316521744</v>
      </c>
      <c r="W39" s="51">
        <f>'Summary sheet'!$D$40/ridership.csv!W6</f>
        <v>59.31391741777778</v>
      </c>
      <c r="X39" s="51">
        <f>'Summary sheet'!$D$40/ridership.csv!X6</f>
        <v>39.060384640975613</v>
      </c>
      <c r="Y39" s="51">
        <f>'Summary sheet'!$D$40/ridership.csv!Y6</f>
        <v>41.063481289230772</v>
      </c>
      <c r="Z39" s="51">
        <f>'Summary sheet'!$D$40/ridership.csv!Z6</f>
        <v>45.756450579428574</v>
      </c>
      <c r="AA39" s="51">
        <f>'Summary sheet'!$D$40/ridership.csv!AA6</f>
        <v>45.756450579428574</v>
      </c>
      <c r="AB39" s="51">
        <f>'Summary sheet'!$D$40/ridership.csv!AB6</f>
        <v>51.660508718709679</v>
      </c>
      <c r="AC39" s="51">
        <f>'Summary sheet'!$D$40/ridership.csv!AC6</f>
        <v>61.595221933846155</v>
      </c>
      <c r="AD39" s="51">
        <f>'Summary sheet'!$D$40/ridership.csv!AD6</f>
        <v>66.728157095</v>
      </c>
      <c r="AE39" s="51">
        <f>'Summary sheet'!$D$40/ridership.csv!AE6</f>
        <v>88.970876126666667</v>
      </c>
    </row>
    <row r="40" spans="1:31">
      <c r="A40" s="1" t="s">
        <v>119</v>
      </c>
      <c r="B40" s="1" t="s">
        <v>4</v>
      </c>
      <c r="C40" s="51">
        <f>'Summary sheet'!$D$40/ridership.csv!C7</f>
        <v>59.31391741777778</v>
      </c>
      <c r="D40" s="51">
        <f>'Summary sheet'!$D$40/ridership.csv!D7</f>
        <v>48.529568796363634</v>
      </c>
      <c r="E40" s="51">
        <f>'Summary sheet'!$D$40/ridership.csv!E7</f>
        <v>44.485438063333334</v>
      </c>
      <c r="F40" s="51">
        <f>'Summary sheet'!$D$40/ridership.csv!F7</f>
        <v>44.485438063333334</v>
      </c>
      <c r="G40" s="51">
        <f>'Summary sheet'!$D$40/ridership.csv!G7</f>
        <v>64.059030811200003</v>
      </c>
      <c r="H40" s="51">
        <f>'Summary sheet'!$D$40/ridership.csv!H7</f>
        <v>64.059030811200003</v>
      </c>
      <c r="I40" s="51">
        <f>'Summary sheet'!$D$40/ridership.csv!I7</f>
        <v>88.970876126666667</v>
      </c>
      <c r="J40" s="51">
        <f>'Summary sheet'!$D$40/ridership.csv!J7</f>
        <v>88.970876126666667</v>
      </c>
      <c r="K40" s="51">
        <f>'Summary sheet'!$D$40/ridership.csv!K7</f>
        <v>84.288198435789468</v>
      </c>
      <c r="L40" s="51">
        <f>'Summary sheet'!$D$40/ridership.csv!L7</f>
        <v>94.204457075294115</v>
      </c>
      <c r="M40" s="51">
        <f>'Summary sheet'!$D$40/ridership.csv!M7</f>
        <v>76.26075096571428</v>
      </c>
      <c r="N40" s="51">
        <f>'Summary sheet'!$D$40/ridership.csv!N7</f>
        <v>76.26075096571428</v>
      </c>
      <c r="O40" s="51">
        <f>'Summary sheet'!$D$40/ridership.csv!O7</f>
        <v>72.794353194545451</v>
      </c>
      <c r="P40" s="51">
        <f>'Summary sheet'!$D$40/ridership.csv!P7</f>
        <v>72.794353194545451</v>
      </c>
      <c r="Q40" s="51">
        <f>'Summary sheet'!$D$40/ridership.csv!Q7</f>
        <v>69.629381316521744</v>
      </c>
      <c r="R40" s="51">
        <f>'Summary sheet'!$D$40/ridership.csv!R7</f>
        <v>61.595221933846155</v>
      </c>
      <c r="S40" s="51">
        <f>'Summary sheet'!$D$40/ridership.csv!S7</f>
        <v>55.223302423448274</v>
      </c>
      <c r="T40" s="51">
        <f>'Summary sheet'!$D$40/ridership.csv!T7</f>
        <v>47.102228537647058</v>
      </c>
      <c r="U40" s="51">
        <f>'Summary sheet'!$D$40/ridership.csv!U7</f>
        <v>48.529568796363634</v>
      </c>
      <c r="V40" s="51">
        <f>'Summary sheet'!$D$40/ridership.csv!V7</f>
        <v>48.529568796363634</v>
      </c>
      <c r="W40" s="51">
        <f>'Summary sheet'!$D$40/ridership.csv!W7</f>
        <v>43.283128926486484</v>
      </c>
      <c r="X40" s="51">
        <f>'Summary sheet'!$D$40/ridership.csv!X7</f>
        <v>29.117741277818183</v>
      </c>
      <c r="Y40" s="51">
        <f>'Summary sheet'!$D$40/ridership.csv!Y7</f>
        <v>30.216523967547168</v>
      </c>
      <c r="Z40" s="51">
        <f>'Summary sheet'!$D$40/ridership.csv!Z7</f>
        <v>30.797610966923077</v>
      </c>
      <c r="AA40" s="51">
        <f>'Summary sheet'!$D$40/ridership.csv!AA7</f>
        <v>30.797610966923077</v>
      </c>
      <c r="AB40" s="51">
        <f>'Summary sheet'!$D$40/ridership.csv!AB7</f>
        <v>34.814690658260872</v>
      </c>
      <c r="AC40" s="51">
        <f>'Summary sheet'!$D$40/ridership.csv!AC7</f>
        <v>41.063481289230772</v>
      </c>
      <c r="AD40" s="51">
        <f>'Summary sheet'!$D$40/ridership.csv!AD7</f>
        <v>48.529568796363634</v>
      </c>
      <c r="AE40" s="51">
        <f>'Summary sheet'!$D$40/ridership.csv!AE7</f>
        <v>59.31391741777778</v>
      </c>
    </row>
    <row r="41" spans="1:31">
      <c r="A41" s="1" t="s">
        <v>119</v>
      </c>
      <c r="B41" s="1" t="s">
        <v>5</v>
      </c>
      <c r="C41" s="51">
        <f>'Summary sheet'!$D$40/ridership.csv!C8</f>
        <v>53.382525676</v>
      </c>
      <c r="D41" s="51">
        <f>'Summary sheet'!$D$40/ridership.csv!D8</f>
        <v>38.13037548285714</v>
      </c>
      <c r="E41" s="51">
        <f>'Summary sheet'!$D$40/ridership.csv!E8</f>
        <v>39.060384640975613</v>
      </c>
      <c r="F41" s="51">
        <f>'Summary sheet'!$D$40/ridership.csv!F8</f>
        <v>37.243622564651162</v>
      </c>
      <c r="G41" s="51">
        <f>'Summary sheet'!$D$40/ridership.csv!G8</f>
        <v>53.382525676</v>
      </c>
      <c r="H41" s="51">
        <f>'Summary sheet'!$D$40/ridership.csv!H8</f>
        <v>50.04611782125</v>
      </c>
      <c r="I41" s="51">
        <f>'Summary sheet'!$D$40/ridership.csv!I8</f>
        <v>69.629381316521744</v>
      </c>
      <c r="J41" s="51">
        <f>'Summary sheet'!$D$40/ridership.csv!J8</f>
        <v>64.059030811200003</v>
      </c>
      <c r="K41" s="51">
        <f>'Summary sheet'!$D$40/ridership.csv!K8</f>
        <v>66.728157095</v>
      </c>
      <c r="L41" s="51">
        <f>'Summary sheet'!$D$40/ridership.csv!L8</f>
        <v>69.629381316521744</v>
      </c>
      <c r="M41" s="51">
        <f>'Summary sheet'!$D$40/ridership.csv!M8</f>
        <v>61.595221933846155</v>
      </c>
      <c r="N41" s="51">
        <f>'Summary sheet'!$D$40/ridership.csv!N8</f>
        <v>57.195563224285713</v>
      </c>
      <c r="O41" s="51">
        <f>'Summary sheet'!$D$40/ridership.csv!O8</f>
        <v>57.195563224285713</v>
      </c>
      <c r="P41" s="51">
        <f>'Summary sheet'!$D$40/ridership.csv!P8</f>
        <v>55.223302423448274</v>
      </c>
      <c r="Q41" s="51">
        <f>'Summary sheet'!$D$40/ridership.csv!Q8</f>
        <v>57.195563224285713</v>
      </c>
      <c r="R41" s="51">
        <f>'Summary sheet'!$D$40/ridership.csv!R8</f>
        <v>45.756450579428574</v>
      </c>
      <c r="S41" s="51">
        <f>'Summary sheet'!$D$40/ridership.csv!S8</f>
        <v>44.485438063333334</v>
      </c>
      <c r="T41" s="51">
        <f>'Summary sheet'!$D$40/ridership.csv!T8</f>
        <v>36.397176597272725</v>
      </c>
      <c r="U41" s="51">
        <f>'Summary sheet'!$D$40/ridership.csv!U8</f>
        <v>39.060384640975613</v>
      </c>
      <c r="V41" s="51">
        <f>'Summary sheet'!$D$40/ridership.csv!V8</f>
        <v>40.036894257</v>
      </c>
      <c r="W41" s="51">
        <f>'Summary sheet'!$D$40/ridership.csv!W8</f>
        <v>34.814690658260872</v>
      </c>
      <c r="X41" s="51">
        <f>'Summary sheet'!$D$40/ridership.csv!X8</f>
        <v>25.023058910625</v>
      </c>
      <c r="Y41" s="51">
        <f>'Summary sheet'!$D$40/ridership.csv!Y8</f>
        <v>26.253701152131146</v>
      </c>
      <c r="Z41" s="51">
        <f>'Summary sheet'!$D$40/ridership.csv!Z8</f>
        <v>25.830254359354839</v>
      </c>
      <c r="AA41" s="51">
        <f>'Summary sheet'!$D$40/ridership.csv!AA8</f>
        <v>25.830254359354839</v>
      </c>
      <c r="AB41" s="51">
        <f>'Summary sheet'!$D$40/ridership.csv!AB8</f>
        <v>28.096066145263158</v>
      </c>
      <c r="AC41" s="51">
        <f>'Summary sheet'!$D$40/ridership.csv!AC8</f>
        <v>32.029515405600002</v>
      </c>
      <c r="AD41" s="51">
        <f>'Summary sheet'!$D$40/ridership.csv!AD8</f>
        <v>40.036894257</v>
      </c>
      <c r="AE41" s="51">
        <f>'Summary sheet'!$D$40/ridership.csv!AE8</f>
        <v>45.756450579428574</v>
      </c>
    </row>
    <row r="42" spans="1:31">
      <c r="A42" s="1" t="s">
        <v>119</v>
      </c>
      <c r="B42" s="1" t="s">
        <v>6</v>
      </c>
      <c r="C42" s="51">
        <f>'Summary sheet'!$D$40/ridership.csv!C9</f>
        <v>50.04611782125</v>
      </c>
      <c r="D42" s="51">
        <f>'Summary sheet'!$D$40/ridership.csv!D9</f>
        <v>36.397176597272725</v>
      </c>
      <c r="E42" s="51">
        <f>'Summary sheet'!$D$40/ridership.csv!E9</f>
        <v>39.060384640975613</v>
      </c>
      <c r="F42" s="51">
        <f>'Summary sheet'!$D$40/ridership.csv!F9</f>
        <v>35.588350450666667</v>
      </c>
      <c r="G42" s="51">
        <f>'Summary sheet'!$D$40/ridership.csv!G9</f>
        <v>51.660508718709679</v>
      </c>
      <c r="H42" s="51">
        <f>'Summary sheet'!$D$40/ridership.csv!H9</f>
        <v>45.756450579428574</v>
      </c>
      <c r="I42" s="51">
        <f>'Summary sheet'!$D$40/ridership.csv!I9</f>
        <v>64.059030811200003</v>
      </c>
      <c r="J42" s="51">
        <f>'Summary sheet'!$D$40/ridership.csv!J9</f>
        <v>59.31391741777778</v>
      </c>
      <c r="K42" s="51">
        <f>'Summary sheet'!$D$40/ridership.csv!K9</f>
        <v>59.31391741777778</v>
      </c>
      <c r="L42" s="51">
        <f>'Summary sheet'!$D$40/ridership.csv!L9</f>
        <v>66.728157095</v>
      </c>
      <c r="M42" s="51">
        <f>'Summary sheet'!$D$40/ridership.csv!M9</f>
        <v>53.382525676</v>
      </c>
      <c r="N42" s="51">
        <f>'Summary sheet'!$D$40/ridership.csv!N9</f>
        <v>51.660508718709679</v>
      </c>
      <c r="O42" s="51">
        <f>'Summary sheet'!$D$40/ridership.csv!O9</f>
        <v>50.04611782125</v>
      </c>
      <c r="P42" s="51">
        <f>'Summary sheet'!$D$40/ridership.csv!P9</f>
        <v>48.529568796363634</v>
      </c>
      <c r="Q42" s="51">
        <f>'Summary sheet'!$D$40/ridership.csv!Q9</f>
        <v>47.102228537647058</v>
      </c>
      <c r="R42" s="51">
        <f>'Summary sheet'!$D$40/ridership.csv!R9</f>
        <v>39.060384640975613</v>
      </c>
      <c r="S42" s="51">
        <f>'Summary sheet'!$D$40/ridership.csv!S9</f>
        <v>38.13037548285714</v>
      </c>
      <c r="T42" s="51">
        <f>'Summary sheet'!$D$40/ridership.csv!T9</f>
        <v>32.683178985306121</v>
      </c>
      <c r="U42" s="51">
        <f>'Summary sheet'!$D$40/ridership.csv!U9</f>
        <v>33.3640785475</v>
      </c>
      <c r="V42" s="51">
        <f>'Summary sheet'!$D$40/ridership.csv!V9</f>
        <v>34.814690658260872</v>
      </c>
      <c r="W42" s="51">
        <f>'Summary sheet'!$D$40/ridership.csv!W9</f>
        <v>30.216523967547168</v>
      </c>
      <c r="X42" s="51">
        <f>'Summary sheet'!$D$40/ridership.csv!X9</f>
        <v>22.878225289714287</v>
      </c>
      <c r="Y42" s="51">
        <f>'Summary sheet'!$D$40/ridership.csv!Y9</f>
        <v>23.902623437014924</v>
      </c>
      <c r="Z42" s="51">
        <f>'Summary sheet'!$D$40/ridership.csv!Z9</f>
        <v>23.551114268823529</v>
      </c>
      <c r="AA42" s="51">
        <f>'Summary sheet'!$D$40/ridership.csv!AA9</f>
        <v>23.551114268823529</v>
      </c>
      <c r="AB42" s="51">
        <f>'Summary sheet'!$D$40/ridership.csv!AB9</f>
        <v>25.023058910625</v>
      </c>
      <c r="AC42" s="51">
        <f>'Summary sheet'!$D$40/ridership.csv!AC9</f>
        <v>29.117741277818183</v>
      </c>
      <c r="AD42" s="51">
        <f>'Summary sheet'!$D$40/ridership.csv!AD9</f>
        <v>34.814690658260872</v>
      </c>
      <c r="AE42" s="51">
        <f>'Summary sheet'!$D$40/ridership.csv!AE9</f>
        <v>40.036894257</v>
      </c>
    </row>
    <row r="43" spans="1:31">
      <c r="A43" s="3" t="s">
        <v>108</v>
      </c>
      <c r="B43" s="3" t="s">
        <v>7</v>
      </c>
      <c r="C43" s="51">
        <f>'Summary sheet'!$D$40/ridership.csv!C10</f>
        <v>44.485438063333334</v>
      </c>
      <c r="D43" s="51">
        <f>'Summary sheet'!$D$40/ridership.csv!D10</f>
        <v>32.683178985306121</v>
      </c>
      <c r="E43" s="51">
        <f>'Summary sheet'!$D$40/ridership.csv!E10</f>
        <v>34.073952559148935</v>
      </c>
      <c r="F43" s="51">
        <f>'Summary sheet'!$D$40/ridership.csv!F10</f>
        <v>30.216523967547168</v>
      </c>
      <c r="G43" s="51">
        <f>'Summary sheet'!$D$40/ridership.csv!G10</f>
        <v>42.144099217894734</v>
      </c>
      <c r="H43" s="51">
        <f>'Summary sheet'!$D$40/ridership.csv!H10</f>
        <v>36.397176597272725</v>
      </c>
      <c r="I43" s="51">
        <f>'Summary sheet'!$D$40/ridership.csv!I10</f>
        <v>50.04611782125</v>
      </c>
      <c r="J43" s="51">
        <f>'Summary sheet'!$D$40/ridership.csv!J10</f>
        <v>44.485438063333334</v>
      </c>
      <c r="K43" s="51">
        <f>'Summary sheet'!$D$40/ridership.csv!K10</f>
        <v>43.283128926486484</v>
      </c>
      <c r="L43" s="51">
        <f>'Summary sheet'!$D$40/ridership.csv!L10</f>
        <v>47.102228537647058</v>
      </c>
      <c r="M43" s="51">
        <f>'Summary sheet'!$D$40/ridership.csv!M10</f>
        <v>40.036894257</v>
      </c>
      <c r="N43" s="51">
        <f>'Summary sheet'!$D$40/ridership.csv!N10</f>
        <v>38.13037548285714</v>
      </c>
      <c r="O43" s="51">
        <f>'Summary sheet'!$D$40/ridership.csv!O10</f>
        <v>39.060384640975613</v>
      </c>
      <c r="P43" s="51">
        <f>'Summary sheet'!$D$40/ridership.csv!P10</f>
        <v>35.588350450666667</v>
      </c>
      <c r="Q43" s="51">
        <f>'Summary sheet'!$D$40/ridership.csv!Q10</f>
        <v>34.814690658260872</v>
      </c>
      <c r="R43" s="51">
        <f>'Summary sheet'!$D$40/ridership.csv!R10</f>
        <v>29.65695870888889</v>
      </c>
      <c r="S43" s="51">
        <f>'Summary sheet'!$D$40/ridership.csv!S10</f>
        <v>29.117741277818183</v>
      </c>
      <c r="T43" s="51">
        <f>'Summary sheet'!$D$40/ridership.csv!T10</f>
        <v>25.830254359354839</v>
      </c>
      <c r="U43" s="51">
        <f>'Summary sheet'!$D$40/ridership.csv!U10</f>
        <v>25.830254359354839</v>
      </c>
      <c r="V43" s="51">
        <f>'Summary sheet'!$D$40/ridership.csv!V10</f>
        <v>27.143657123389829</v>
      </c>
      <c r="W43" s="51">
        <f>'Summary sheet'!$D$40/ridership.csv!W10</f>
        <v>24.264784398181817</v>
      </c>
      <c r="X43" s="51">
        <f>'Summary sheet'!$D$40/ridership.csv!X10</f>
        <v>20.798386627012988</v>
      </c>
      <c r="Y43" s="51">
        <f>'Summary sheet'!$D$40/ridership.csv!Y10</f>
        <v>21.072049608947367</v>
      </c>
      <c r="Z43" s="51">
        <f>'Summary sheet'!$D$40/ridership.csv!Z10</f>
        <v>20.798386627012988</v>
      </c>
      <c r="AA43" s="51">
        <f>'Summary sheet'!$D$40/ridership.csv!AA10</f>
        <v>20.798386627012988</v>
      </c>
      <c r="AB43" s="51">
        <f>'Summary sheet'!$D$40/ridership.csv!AB10</f>
        <v>21.072049608947367</v>
      </c>
      <c r="AC43" s="51">
        <f>'Summary sheet'!$D$40/ridership.csv!AC10</f>
        <v>24.638088773538463</v>
      </c>
      <c r="AD43" s="51">
        <f>'Summary sheet'!$D$40/ridership.csv!AD10</f>
        <v>27.143657123389829</v>
      </c>
      <c r="AE43" s="51">
        <f>'Summary sheet'!$D$40/ridership.csv!AE10</f>
        <v>29.65695870888889</v>
      </c>
    </row>
    <row r="44" spans="1:31">
      <c r="A44" s="3" t="s">
        <v>108</v>
      </c>
      <c r="B44" s="3" t="s">
        <v>8</v>
      </c>
      <c r="C44" s="51">
        <f>'Summary sheet'!$D$40/ridership.csv!C11</f>
        <v>38.13037548285714</v>
      </c>
      <c r="D44" s="51">
        <f>'Summary sheet'!$D$40/ridership.csv!D11</f>
        <v>30.216523967547168</v>
      </c>
      <c r="E44" s="51">
        <f>'Summary sheet'!$D$40/ridership.csv!E11</f>
        <v>29.65695870888889</v>
      </c>
      <c r="F44" s="51">
        <f>'Summary sheet'!$D$40/ridership.csv!F11</f>
        <v>27.143657123389829</v>
      </c>
      <c r="G44" s="51">
        <f>'Summary sheet'!$D$40/ridership.csv!G11</f>
        <v>37.243622564651162</v>
      </c>
      <c r="H44" s="51">
        <f>'Summary sheet'!$D$40/ridership.csv!H11</f>
        <v>33.3640785475</v>
      </c>
      <c r="I44" s="51">
        <f>'Summary sheet'!$D$40/ridership.csv!I11</f>
        <v>45.756450579428574</v>
      </c>
      <c r="J44" s="51">
        <f>'Summary sheet'!$D$40/ridership.csv!J11</f>
        <v>40.036894257</v>
      </c>
      <c r="K44" s="51">
        <f>'Summary sheet'!$D$40/ridership.csv!K11</f>
        <v>41.063481289230772</v>
      </c>
      <c r="L44" s="51">
        <f>'Summary sheet'!$D$40/ridership.csv!L11</f>
        <v>45.756450579428574</v>
      </c>
      <c r="M44" s="51">
        <f>'Summary sheet'!$D$40/ridership.csv!M11</f>
        <v>41.063481289230772</v>
      </c>
      <c r="N44" s="51">
        <f>'Summary sheet'!$D$40/ridership.csv!N11</f>
        <v>36.397176597272725</v>
      </c>
      <c r="O44" s="51">
        <f>'Summary sheet'!$D$40/ridership.csv!O11</f>
        <v>39.060384640975613</v>
      </c>
      <c r="P44" s="51">
        <f>'Summary sheet'!$D$40/ridership.csv!P11</f>
        <v>35.588350450666667</v>
      </c>
      <c r="Q44" s="51">
        <f>'Summary sheet'!$D$40/ridership.csv!Q11</f>
        <v>34.073952559148935</v>
      </c>
      <c r="R44" s="51">
        <f>'Summary sheet'!$D$40/ridership.csv!R11</f>
        <v>29.65695870888889</v>
      </c>
      <c r="S44" s="51">
        <f>'Summary sheet'!$D$40/ridership.csv!S11</f>
        <v>29.117741277818183</v>
      </c>
      <c r="T44" s="51">
        <f>'Summary sheet'!$D$40/ridership.csv!T11</f>
        <v>25.830254359354839</v>
      </c>
      <c r="U44" s="51">
        <f>'Summary sheet'!$D$40/ridership.csv!U11</f>
        <v>25.830254359354839</v>
      </c>
      <c r="V44" s="51">
        <f>'Summary sheet'!$D$40/ridership.csv!V11</f>
        <v>27.611651211724137</v>
      </c>
      <c r="W44" s="51">
        <f>'Summary sheet'!$D$40/ridership.csv!W11</f>
        <v>25.023058910625</v>
      </c>
      <c r="X44" s="51">
        <f>'Summary sheet'!$D$40/ridership.csv!X11</f>
        <v>21.072049608947367</v>
      </c>
      <c r="Y44" s="51">
        <f>'Summary sheet'!$D$40/ridership.csv!Y11</f>
        <v>21.353010270399999</v>
      </c>
      <c r="Z44" s="51">
        <f>'Summary sheet'!$D$40/ridership.csv!Z11</f>
        <v>21.072049608947367</v>
      </c>
      <c r="AA44" s="51">
        <f>'Summary sheet'!$D$40/ridership.csv!AA11</f>
        <v>21.072049608947367</v>
      </c>
      <c r="AB44" s="51">
        <f>'Summary sheet'!$D$40/ridership.csv!AB11</f>
        <v>21.938024250410958</v>
      </c>
      <c r="AC44" s="51">
        <f>'Summary sheet'!$D$40/ridership.csv!AC11</f>
        <v>25.023058910625</v>
      </c>
      <c r="AD44" s="51">
        <f>'Summary sheet'!$D$40/ridership.csv!AD11</f>
        <v>28.096066145263158</v>
      </c>
      <c r="AE44" s="51">
        <f>'Summary sheet'!$D$40/ridership.csv!AE11</f>
        <v>31.401485691764705</v>
      </c>
    </row>
    <row r="45" spans="1:31">
      <c r="A45" s="3" t="s">
        <v>108</v>
      </c>
      <c r="B45" s="3" t="s">
        <v>9</v>
      </c>
      <c r="C45" s="51">
        <f>'Summary sheet'!$D$40/ridership.csv!C12</f>
        <v>37.243622564651162</v>
      </c>
      <c r="D45" s="51">
        <f>'Summary sheet'!$D$40/ridership.csv!D12</f>
        <v>29.117741277818183</v>
      </c>
      <c r="E45" s="51">
        <f>'Summary sheet'!$D$40/ridership.csv!E12</f>
        <v>28.096066145263158</v>
      </c>
      <c r="F45" s="51">
        <f>'Summary sheet'!$D$40/ridership.csv!F12</f>
        <v>26.253701152131146</v>
      </c>
      <c r="G45" s="51">
        <f>'Summary sheet'!$D$40/ridership.csv!G12</f>
        <v>35.588350450666667</v>
      </c>
      <c r="H45" s="51">
        <f>'Summary sheet'!$D$40/ridership.csv!H12</f>
        <v>31.401485691764705</v>
      </c>
      <c r="I45" s="51">
        <f>'Summary sheet'!$D$40/ridership.csv!I12</f>
        <v>41.063481289230772</v>
      </c>
      <c r="J45" s="51">
        <f>'Summary sheet'!$D$40/ridership.csv!J12</f>
        <v>37.243622564651162</v>
      </c>
      <c r="K45" s="51">
        <f>'Summary sheet'!$D$40/ridership.csv!K12</f>
        <v>38.13037548285714</v>
      </c>
      <c r="L45" s="51">
        <f>'Summary sheet'!$D$40/ridership.csv!L12</f>
        <v>42.144099217894734</v>
      </c>
      <c r="M45" s="51">
        <f>'Summary sheet'!$D$40/ridership.csv!M12</f>
        <v>38.13037548285714</v>
      </c>
      <c r="N45" s="51">
        <f>'Summary sheet'!$D$40/ridership.csv!N12</f>
        <v>35.588350450666667</v>
      </c>
      <c r="O45" s="51">
        <f>'Summary sheet'!$D$40/ridership.csv!O12</f>
        <v>35.588350450666667</v>
      </c>
      <c r="P45" s="51">
        <f>'Summary sheet'!$D$40/ridership.csv!P12</f>
        <v>33.3640785475</v>
      </c>
      <c r="Q45" s="51">
        <f>'Summary sheet'!$D$40/ridership.csv!Q12</f>
        <v>31.401485691764705</v>
      </c>
      <c r="R45" s="51">
        <f>'Summary sheet'!$D$40/ridership.csv!R12</f>
        <v>27.611651211724137</v>
      </c>
      <c r="S45" s="51">
        <f>'Summary sheet'!$D$40/ridership.csv!S12</f>
        <v>27.611651211724137</v>
      </c>
      <c r="T45" s="51">
        <f>'Summary sheet'!$D$40/ridership.csv!T12</f>
        <v>24.638088773538463</v>
      </c>
      <c r="U45" s="51">
        <f>'Summary sheet'!$D$40/ridership.csv!U12</f>
        <v>25.023058910625</v>
      </c>
      <c r="V45" s="51">
        <f>'Summary sheet'!$D$40/ridership.csv!V12</f>
        <v>25.830254359354839</v>
      </c>
      <c r="W45" s="51">
        <f>'Summary sheet'!$D$40/ridership.csv!W12</f>
        <v>23.902623437014924</v>
      </c>
      <c r="X45" s="51">
        <f>'Summary sheet'!$D$40/ridership.csv!X12</f>
        <v>21.072049608947367</v>
      </c>
      <c r="Y45" s="51">
        <f>'Summary sheet'!$D$40/ridership.csv!Y12</f>
        <v>21.641564463243242</v>
      </c>
      <c r="Z45" s="51">
        <f>'Summary sheet'!$D$40/ridership.csv!Z12</f>
        <v>20.798386627012988</v>
      </c>
      <c r="AA45" s="51">
        <f>'Summary sheet'!$D$40/ridership.csv!AA12</f>
        <v>20.798386627012988</v>
      </c>
      <c r="AB45" s="51">
        <f>'Summary sheet'!$D$40/ridership.csv!AB12</f>
        <v>21.938024250410958</v>
      </c>
      <c r="AC45" s="51">
        <f>'Summary sheet'!$D$40/ridership.csv!AC12</f>
        <v>25.023058910625</v>
      </c>
      <c r="AD45" s="51">
        <f>'Summary sheet'!$D$40/ridership.csv!AD12</f>
        <v>27.611651211724137</v>
      </c>
      <c r="AE45" s="51">
        <f>'Summary sheet'!$D$40/ridership.csv!AE12</f>
        <v>32.029515405600002</v>
      </c>
    </row>
    <row r="46" spans="1:31">
      <c r="A46" s="3" t="s">
        <v>108</v>
      </c>
      <c r="B46" s="3" t="s">
        <v>10</v>
      </c>
      <c r="C46" s="51">
        <f>'Summary sheet'!$D$40/ridership.csv!C13</f>
        <v>38.13037548285714</v>
      </c>
      <c r="D46" s="51">
        <f>'Summary sheet'!$D$40/ridership.csv!D13</f>
        <v>29.65695870888889</v>
      </c>
      <c r="E46" s="51">
        <f>'Summary sheet'!$D$40/ridership.csv!E13</f>
        <v>28.597781612142857</v>
      </c>
      <c r="F46" s="51">
        <f>'Summary sheet'!$D$40/ridership.csv!F13</f>
        <v>26.691262838</v>
      </c>
      <c r="G46" s="51">
        <f>'Summary sheet'!$D$40/ridership.csv!G13</f>
        <v>38.13037548285714</v>
      </c>
      <c r="H46" s="51">
        <f>'Summary sheet'!$D$40/ridership.csv!H13</f>
        <v>32.683178985306121</v>
      </c>
      <c r="I46" s="51">
        <f>'Summary sheet'!$D$40/ridership.csv!I13</f>
        <v>44.485438063333334</v>
      </c>
      <c r="J46" s="51">
        <f>'Summary sheet'!$D$40/ridership.csv!J13</f>
        <v>40.036894257</v>
      </c>
      <c r="K46" s="51">
        <f>'Summary sheet'!$D$40/ridership.csv!K13</f>
        <v>41.063481289230772</v>
      </c>
      <c r="L46" s="51">
        <f>'Summary sheet'!$D$40/ridership.csv!L13</f>
        <v>44.485438063333334</v>
      </c>
      <c r="M46" s="51">
        <f>'Summary sheet'!$D$40/ridership.csv!M13</f>
        <v>41.063481289230772</v>
      </c>
      <c r="N46" s="51">
        <f>'Summary sheet'!$D$40/ridership.csv!N13</f>
        <v>37.243622564651162</v>
      </c>
      <c r="O46" s="51">
        <f>'Summary sheet'!$D$40/ridership.csv!O13</f>
        <v>37.243622564651162</v>
      </c>
      <c r="P46" s="51">
        <f>'Summary sheet'!$D$40/ridership.csv!P13</f>
        <v>35.588350450666667</v>
      </c>
      <c r="Q46" s="51">
        <f>'Summary sheet'!$D$40/ridership.csv!Q13</f>
        <v>32.683178985306121</v>
      </c>
      <c r="R46" s="51">
        <f>'Summary sheet'!$D$40/ridership.csv!R13</f>
        <v>28.096066145263158</v>
      </c>
      <c r="S46" s="51">
        <f>'Summary sheet'!$D$40/ridership.csv!S13</f>
        <v>28.597781612142857</v>
      </c>
      <c r="T46" s="51">
        <f>'Summary sheet'!$D$40/ridership.csv!T13</f>
        <v>25.830254359354839</v>
      </c>
      <c r="U46" s="51">
        <f>'Summary sheet'!$D$40/ridership.csv!U13</f>
        <v>25.420250321904764</v>
      </c>
      <c r="V46" s="51">
        <f>'Summary sheet'!$D$40/ridership.csv!V13</f>
        <v>27.143657123389829</v>
      </c>
      <c r="W46" s="51">
        <f>'Summary sheet'!$D$40/ridership.csv!W13</f>
        <v>25.420250321904764</v>
      </c>
      <c r="X46" s="51">
        <f>'Summary sheet'!$D$40/ridership.csv!X13</f>
        <v>22.242719031666667</v>
      </c>
      <c r="Y46" s="51">
        <f>'Summary sheet'!$D$40/ridership.csv!Y13</f>
        <v>23.209793772173914</v>
      </c>
      <c r="Z46" s="51">
        <f>'Summary sheet'!$D$40/ridership.csv!Z13</f>
        <v>21.938024250410958</v>
      </c>
      <c r="AA46" s="51">
        <f>'Summary sheet'!$D$40/ridership.csv!AA13</f>
        <v>21.938024250410958</v>
      </c>
      <c r="AB46" s="51">
        <f>'Summary sheet'!$D$40/ridership.csv!AB13</f>
        <v>23.551114268823529</v>
      </c>
      <c r="AC46" s="51">
        <f>'Summary sheet'!$D$40/ridership.csv!AC13</f>
        <v>26.253701152131146</v>
      </c>
      <c r="AD46" s="51">
        <f>'Summary sheet'!$D$40/ridership.csv!AD13</f>
        <v>28.096066145263158</v>
      </c>
      <c r="AE46" s="51">
        <f>'Summary sheet'!$D$40/ridership.csv!AE13</f>
        <v>33.3640785475</v>
      </c>
    </row>
    <row r="47" spans="1:31">
      <c r="A47" s="3" t="s">
        <v>108</v>
      </c>
      <c r="B47" s="3" t="s">
        <v>11</v>
      </c>
      <c r="C47" s="51">
        <f>'Summary sheet'!$D$40/ridership.csv!C14</f>
        <v>38.13037548285714</v>
      </c>
      <c r="D47" s="51">
        <f>'Summary sheet'!$D$40/ridership.csv!D14</f>
        <v>30.216523967547168</v>
      </c>
      <c r="E47" s="51">
        <f>'Summary sheet'!$D$40/ridership.csv!E14</f>
        <v>29.117741277818183</v>
      </c>
      <c r="F47" s="51">
        <f>'Summary sheet'!$D$40/ridership.csv!F14</f>
        <v>27.143657123389829</v>
      </c>
      <c r="G47" s="51">
        <f>'Summary sheet'!$D$40/ridership.csv!G14</f>
        <v>39.060384640975613</v>
      </c>
      <c r="H47" s="51">
        <f>'Summary sheet'!$D$40/ridership.csv!H14</f>
        <v>32.683178985306121</v>
      </c>
      <c r="I47" s="51">
        <f>'Summary sheet'!$D$40/ridership.csv!I14</f>
        <v>45.756450579428574</v>
      </c>
      <c r="J47" s="51">
        <f>'Summary sheet'!$D$40/ridership.csv!J14</f>
        <v>42.144099217894734</v>
      </c>
      <c r="K47" s="51">
        <f>'Summary sheet'!$D$40/ridership.csv!K14</f>
        <v>41.063481289230772</v>
      </c>
      <c r="L47" s="51">
        <f>'Summary sheet'!$D$40/ridership.csv!L14</f>
        <v>47.102228537647058</v>
      </c>
      <c r="M47" s="51">
        <f>'Summary sheet'!$D$40/ridership.csv!M14</f>
        <v>43.283128926486484</v>
      </c>
      <c r="N47" s="51">
        <f>'Summary sheet'!$D$40/ridership.csv!N14</f>
        <v>39.060384640975613</v>
      </c>
      <c r="O47" s="51">
        <f>'Summary sheet'!$D$40/ridership.csv!O14</f>
        <v>38.13037548285714</v>
      </c>
      <c r="P47" s="51">
        <f>'Summary sheet'!$D$40/ridership.csv!P14</f>
        <v>34.073952559148935</v>
      </c>
      <c r="Q47" s="51">
        <f>'Summary sheet'!$D$40/ridership.csv!Q14</f>
        <v>32.029515405600002</v>
      </c>
      <c r="R47" s="51">
        <f>'Summary sheet'!$D$40/ridership.csv!R14</f>
        <v>28.597781612142857</v>
      </c>
      <c r="S47" s="51">
        <f>'Summary sheet'!$D$40/ridership.csv!S14</f>
        <v>29.65695870888889</v>
      </c>
      <c r="T47" s="51">
        <f>'Summary sheet'!$D$40/ridership.csv!T14</f>
        <v>26.691262838</v>
      </c>
      <c r="U47" s="51">
        <f>'Summary sheet'!$D$40/ridership.csv!U14</f>
        <v>26.691262838</v>
      </c>
      <c r="V47" s="51">
        <f>'Summary sheet'!$D$40/ridership.csv!V14</f>
        <v>28.597781612142857</v>
      </c>
      <c r="W47" s="51">
        <f>'Summary sheet'!$D$40/ridership.csv!W14</f>
        <v>27.143657123389829</v>
      </c>
      <c r="X47" s="51">
        <f>'Summary sheet'!$D$40/ridership.csv!X14</f>
        <v>23.551114268823529</v>
      </c>
      <c r="Y47" s="51">
        <f>'Summary sheet'!$D$40/ridership.csv!Y14</f>
        <v>25.023058910625</v>
      </c>
      <c r="Z47" s="51">
        <f>'Summary sheet'!$D$40/ridership.csv!Z14</f>
        <v>23.902623437014924</v>
      </c>
      <c r="AA47" s="51">
        <f>'Summary sheet'!$D$40/ridership.csv!AA14</f>
        <v>23.902623437014924</v>
      </c>
      <c r="AB47" s="51">
        <f>'Summary sheet'!$D$40/ridership.csv!AB14</f>
        <v>25.420250321904764</v>
      </c>
      <c r="AC47" s="51">
        <f>'Summary sheet'!$D$40/ridership.csv!AC14</f>
        <v>27.611651211724137</v>
      </c>
      <c r="AD47" s="51">
        <f>'Summary sheet'!$D$40/ridership.csv!AD14</f>
        <v>29.65695870888889</v>
      </c>
      <c r="AE47" s="51">
        <f>'Summary sheet'!$D$40/ridership.csv!AE14</f>
        <v>34.814690658260872</v>
      </c>
    </row>
    <row r="48" spans="1:31">
      <c r="A48" s="1" t="s">
        <v>119</v>
      </c>
      <c r="B48" s="1" t="s">
        <v>12</v>
      </c>
      <c r="C48" s="51">
        <f>'Summary sheet'!$D$40/ridership.csv!C15</f>
        <v>45.756450579428574</v>
      </c>
      <c r="D48" s="51">
        <f>'Summary sheet'!$D$40/ridership.csv!D15</f>
        <v>35.588350450666667</v>
      </c>
      <c r="E48" s="51">
        <f>'Summary sheet'!$D$40/ridership.csv!E15</f>
        <v>34.814690658260872</v>
      </c>
      <c r="F48" s="51">
        <f>'Summary sheet'!$D$40/ridership.csv!F15</f>
        <v>32.029515405600002</v>
      </c>
      <c r="G48" s="51">
        <f>'Summary sheet'!$D$40/ridership.csv!G15</f>
        <v>48.529568796363634</v>
      </c>
      <c r="H48" s="51">
        <f>'Summary sheet'!$D$40/ridership.csv!H15</f>
        <v>38.13037548285714</v>
      </c>
      <c r="I48" s="51">
        <f>'Summary sheet'!$D$40/ridership.csv!I15</f>
        <v>51.660508718709679</v>
      </c>
      <c r="J48" s="51">
        <f>'Summary sheet'!$D$40/ridership.csv!J15</f>
        <v>47.102228537647058</v>
      </c>
      <c r="K48" s="51">
        <f>'Summary sheet'!$D$40/ridership.csv!K15</f>
        <v>44.485438063333334</v>
      </c>
      <c r="L48" s="51">
        <f>'Summary sheet'!$D$40/ridership.csv!L15</f>
        <v>48.529568796363634</v>
      </c>
      <c r="M48" s="51">
        <f>'Summary sheet'!$D$40/ridership.csv!M15</f>
        <v>44.485438063333334</v>
      </c>
      <c r="N48" s="51">
        <f>'Summary sheet'!$D$40/ridership.csv!N15</f>
        <v>40.036894257</v>
      </c>
      <c r="O48" s="51">
        <f>'Summary sheet'!$D$40/ridership.csv!O15</f>
        <v>43.283128926486484</v>
      </c>
      <c r="P48" s="51">
        <f>'Summary sheet'!$D$40/ridership.csv!P15</f>
        <v>37.243622564651162</v>
      </c>
      <c r="Q48" s="51">
        <f>'Summary sheet'!$D$40/ridership.csv!Q15</f>
        <v>34.814690658260872</v>
      </c>
      <c r="R48" s="51">
        <f>'Summary sheet'!$D$40/ridership.csv!R15</f>
        <v>31.401485691764705</v>
      </c>
      <c r="S48" s="51">
        <f>'Summary sheet'!$D$40/ridership.csv!S15</f>
        <v>31.401485691764705</v>
      </c>
      <c r="T48" s="51">
        <f>'Summary sheet'!$D$40/ridership.csv!T15</f>
        <v>27.611651211724137</v>
      </c>
      <c r="U48" s="51">
        <f>'Summary sheet'!$D$40/ridership.csv!U15</f>
        <v>27.611651211724137</v>
      </c>
      <c r="V48" s="51">
        <f>'Summary sheet'!$D$40/ridership.csv!V15</f>
        <v>28.597781612142857</v>
      </c>
      <c r="W48" s="51">
        <f>'Summary sheet'!$D$40/ridership.csv!W15</f>
        <v>26.691262838</v>
      </c>
      <c r="X48" s="51">
        <f>'Summary sheet'!$D$40/ridership.csv!X15</f>
        <v>24.638088773538463</v>
      </c>
      <c r="Y48" s="51">
        <f>'Summary sheet'!$D$40/ridership.csv!Y15</f>
        <v>26.253701152131146</v>
      </c>
      <c r="Z48" s="51">
        <f>'Summary sheet'!$D$40/ridership.csv!Z15</f>
        <v>25.830254359354839</v>
      </c>
      <c r="AA48" s="51">
        <f>'Summary sheet'!$D$40/ridership.csv!AA15</f>
        <v>25.830254359354839</v>
      </c>
      <c r="AB48" s="51">
        <f>'Summary sheet'!$D$40/ridership.csv!AB15</f>
        <v>26.691262838</v>
      </c>
      <c r="AC48" s="51">
        <f>'Summary sheet'!$D$40/ridership.csv!AC15</f>
        <v>29.65695870888889</v>
      </c>
      <c r="AD48" s="51">
        <f>'Summary sheet'!$D$40/ridership.csv!AD15</f>
        <v>30.797610966923077</v>
      </c>
      <c r="AE48" s="51">
        <f>'Summary sheet'!$D$40/ridership.csv!AE15</f>
        <v>36.397176597272725</v>
      </c>
    </row>
    <row r="49" spans="1:31">
      <c r="A49" s="1" t="s">
        <v>119</v>
      </c>
      <c r="B49" s="1" t="s">
        <v>13</v>
      </c>
      <c r="C49" s="51">
        <f>'Summary sheet'!$D$40/ridership.csv!C16</f>
        <v>50.04611782125</v>
      </c>
      <c r="D49" s="51">
        <f>'Summary sheet'!$D$40/ridership.csv!D16</f>
        <v>45.756450579428574</v>
      </c>
      <c r="E49" s="51">
        <f>'Summary sheet'!$D$40/ridership.csv!E16</f>
        <v>41.063481289230772</v>
      </c>
      <c r="F49" s="51">
        <f>'Summary sheet'!$D$40/ridership.csv!F16</f>
        <v>34.073952559148935</v>
      </c>
      <c r="G49" s="51">
        <f>'Summary sheet'!$D$40/ridership.csv!G16</f>
        <v>53.382525676</v>
      </c>
      <c r="H49" s="51">
        <f>'Summary sheet'!$D$40/ridership.csv!H16</f>
        <v>43.283128926486484</v>
      </c>
      <c r="I49" s="51">
        <f>'Summary sheet'!$D$40/ridership.csv!I16</f>
        <v>55.223302423448274</v>
      </c>
      <c r="J49" s="51">
        <f>'Summary sheet'!$D$40/ridership.csv!J16</f>
        <v>48.529568796363634</v>
      </c>
      <c r="K49" s="51">
        <f>'Summary sheet'!$D$40/ridership.csv!K16</f>
        <v>47.102228537647058</v>
      </c>
      <c r="L49" s="51">
        <f>'Summary sheet'!$D$40/ridership.csv!L16</f>
        <v>51.660508718709679</v>
      </c>
      <c r="M49" s="51">
        <f>'Summary sheet'!$D$40/ridership.csv!M16</f>
        <v>44.485438063333334</v>
      </c>
      <c r="N49" s="51">
        <f>'Summary sheet'!$D$40/ridership.csv!N16</f>
        <v>41.063481289230772</v>
      </c>
      <c r="O49" s="51">
        <f>'Summary sheet'!$D$40/ridership.csv!O16</f>
        <v>44.485438063333334</v>
      </c>
      <c r="P49" s="51">
        <f>'Summary sheet'!$D$40/ridership.csv!P16</f>
        <v>40.036894257</v>
      </c>
      <c r="Q49" s="51">
        <f>'Summary sheet'!$D$40/ridership.csv!Q16</f>
        <v>37.243622564651162</v>
      </c>
      <c r="R49" s="51">
        <f>'Summary sheet'!$D$40/ridership.csv!R16</f>
        <v>32.683178985306121</v>
      </c>
      <c r="S49" s="51">
        <f>'Summary sheet'!$D$40/ridership.csv!S16</f>
        <v>31.401485691764705</v>
      </c>
      <c r="T49" s="51">
        <f>'Summary sheet'!$D$40/ridership.csv!T16</f>
        <v>27.611651211724137</v>
      </c>
      <c r="U49" s="51">
        <f>'Summary sheet'!$D$40/ridership.csv!U16</f>
        <v>29.117741277818183</v>
      </c>
      <c r="V49" s="51">
        <f>'Summary sheet'!$D$40/ridership.csv!V16</f>
        <v>29.117741277818183</v>
      </c>
      <c r="W49" s="51">
        <f>'Summary sheet'!$D$40/ridership.csv!W16</f>
        <v>27.611651211724137</v>
      </c>
      <c r="X49" s="51">
        <f>'Summary sheet'!$D$40/ridership.csv!X16</f>
        <v>25.830254359354839</v>
      </c>
      <c r="Y49" s="51">
        <f>'Summary sheet'!$D$40/ridership.csv!Y16</f>
        <v>27.143657123389829</v>
      </c>
      <c r="Z49" s="51">
        <f>'Summary sheet'!$D$40/ridership.csv!Z16</f>
        <v>27.143657123389829</v>
      </c>
      <c r="AA49" s="51">
        <f>'Summary sheet'!$D$40/ridership.csv!AA16</f>
        <v>27.143657123389829</v>
      </c>
      <c r="AB49" s="51">
        <f>'Summary sheet'!$D$40/ridership.csv!AB16</f>
        <v>28.096066145263158</v>
      </c>
      <c r="AC49" s="51">
        <f>'Summary sheet'!$D$40/ridership.csv!AC16</f>
        <v>31.401485691764705</v>
      </c>
      <c r="AD49" s="51">
        <f>'Summary sheet'!$D$40/ridership.csv!AD16</f>
        <v>32.683178985306121</v>
      </c>
      <c r="AE49" s="51">
        <f>'Summary sheet'!$D$40/ridership.csv!AE16</f>
        <v>38.13037548285714</v>
      </c>
    </row>
    <row r="50" spans="1:31">
      <c r="A50" s="1" t="s">
        <v>119</v>
      </c>
      <c r="B50" s="1" t="s">
        <v>14</v>
      </c>
      <c r="C50" s="51">
        <f>'Summary sheet'!$D$40/ridership.csv!C17</f>
        <v>50.04611782125</v>
      </c>
      <c r="D50" s="51">
        <f>'Summary sheet'!$D$40/ridership.csv!D17</f>
        <v>45.756450579428574</v>
      </c>
      <c r="E50" s="51">
        <f>'Summary sheet'!$D$40/ridership.csv!E17</f>
        <v>42.144099217894734</v>
      </c>
      <c r="F50" s="51">
        <f>'Summary sheet'!$D$40/ridership.csv!F17</f>
        <v>35.588350450666667</v>
      </c>
      <c r="G50" s="51">
        <f>'Summary sheet'!$D$40/ridership.csv!G17</f>
        <v>57.195563224285713</v>
      </c>
      <c r="H50" s="51">
        <f>'Summary sheet'!$D$40/ridership.csv!H17</f>
        <v>44.485438063333334</v>
      </c>
      <c r="I50" s="51">
        <f>'Summary sheet'!$D$40/ridership.csv!I17</f>
        <v>57.195563224285713</v>
      </c>
      <c r="J50" s="51">
        <f>'Summary sheet'!$D$40/ridership.csv!J17</f>
        <v>50.04611782125</v>
      </c>
      <c r="K50" s="51">
        <f>'Summary sheet'!$D$40/ridership.csv!K17</f>
        <v>47.102228537647058</v>
      </c>
      <c r="L50" s="51">
        <f>'Summary sheet'!$D$40/ridership.csv!L17</f>
        <v>53.382525676</v>
      </c>
      <c r="M50" s="51">
        <f>'Summary sheet'!$D$40/ridership.csv!M17</f>
        <v>45.756450579428574</v>
      </c>
      <c r="N50" s="51">
        <f>'Summary sheet'!$D$40/ridership.csv!N17</f>
        <v>42.144099217894734</v>
      </c>
      <c r="O50" s="51">
        <f>'Summary sheet'!$D$40/ridership.csv!O17</f>
        <v>44.485438063333334</v>
      </c>
      <c r="P50" s="51">
        <f>'Summary sheet'!$D$40/ridership.csv!P17</f>
        <v>42.144099217894734</v>
      </c>
      <c r="Q50" s="51">
        <f>'Summary sheet'!$D$40/ridership.csv!Q17</f>
        <v>37.243622564651162</v>
      </c>
      <c r="R50" s="51">
        <f>'Summary sheet'!$D$40/ridership.csv!R17</f>
        <v>33.3640785475</v>
      </c>
      <c r="S50" s="51">
        <f>'Summary sheet'!$D$40/ridership.csv!S17</f>
        <v>31.401485691764705</v>
      </c>
      <c r="T50" s="51">
        <f>'Summary sheet'!$D$40/ridership.csv!T17</f>
        <v>28.096066145263158</v>
      </c>
      <c r="U50" s="51">
        <f>'Summary sheet'!$D$40/ridership.csv!U17</f>
        <v>29.65695870888889</v>
      </c>
      <c r="V50" s="51">
        <f>'Summary sheet'!$D$40/ridership.csv!V17</f>
        <v>30.216523967547168</v>
      </c>
      <c r="W50" s="51">
        <f>'Summary sheet'!$D$40/ridership.csv!W17</f>
        <v>28.597781612142857</v>
      </c>
      <c r="X50" s="51">
        <f>'Summary sheet'!$D$40/ridership.csv!X17</f>
        <v>27.143657123389829</v>
      </c>
      <c r="Y50" s="51">
        <f>'Summary sheet'!$D$40/ridership.csv!Y17</f>
        <v>28.597781612142857</v>
      </c>
      <c r="Z50" s="51">
        <f>'Summary sheet'!$D$40/ridership.csv!Z17</f>
        <v>28.597781612142857</v>
      </c>
      <c r="AA50" s="51">
        <f>'Summary sheet'!$D$40/ridership.csv!AA17</f>
        <v>28.597781612142857</v>
      </c>
      <c r="AB50" s="51">
        <f>'Summary sheet'!$D$40/ridership.csv!AB17</f>
        <v>29.65695870888889</v>
      </c>
      <c r="AC50" s="51">
        <f>'Summary sheet'!$D$40/ridership.csv!AC17</f>
        <v>33.3640785475</v>
      </c>
      <c r="AD50" s="51">
        <f>'Summary sheet'!$D$40/ridership.csv!AD17</f>
        <v>34.073952559148935</v>
      </c>
      <c r="AE50" s="51">
        <f>'Summary sheet'!$D$40/ridership.csv!AE17</f>
        <v>40.036894257</v>
      </c>
    </row>
    <row r="51" spans="1:31">
      <c r="A51" s="1" t="s">
        <v>119</v>
      </c>
      <c r="B51" s="1" t="s">
        <v>15</v>
      </c>
      <c r="C51" s="51">
        <f>'Summary sheet'!$D$40/ridership.csv!C18</f>
        <v>50.04611782125</v>
      </c>
      <c r="D51" s="51">
        <f>'Summary sheet'!$D$40/ridership.csv!D18</f>
        <v>48.529568796363634</v>
      </c>
      <c r="E51" s="51">
        <f>'Summary sheet'!$D$40/ridership.csv!E18</f>
        <v>50.04611782125</v>
      </c>
      <c r="F51" s="51">
        <f>'Summary sheet'!$D$40/ridership.csv!F18</f>
        <v>48.529568796363634</v>
      </c>
      <c r="G51" s="51">
        <f>'Summary sheet'!$D$40/ridership.csv!G18</f>
        <v>66.728157095</v>
      </c>
      <c r="H51" s="51">
        <f>'Summary sheet'!$D$40/ridership.csv!H18</f>
        <v>47.102228537647058</v>
      </c>
      <c r="I51" s="51">
        <f>'Summary sheet'!$D$40/ridership.csv!I18</f>
        <v>59.31391741777778</v>
      </c>
      <c r="J51" s="51">
        <f>'Summary sheet'!$D$40/ridership.csv!J18</f>
        <v>51.660508718709679</v>
      </c>
      <c r="K51" s="51">
        <f>'Summary sheet'!$D$40/ridership.csv!K18</f>
        <v>51.660508718709679</v>
      </c>
      <c r="L51" s="51">
        <f>'Summary sheet'!$D$40/ridership.csv!L18</f>
        <v>53.382525676</v>
      </c>
      <c r="M51" s="51">
        <f>'Summary sheet'!$D$40/ridership.csv!M18</f>
        <v>48.529568796363634</v>
      </c>
      <c r="N51" s="51">
        <f>'Summary sheet'!$D$40/ridership.csv!N18</f>
        <v>44.485438063333334</v>
      </c>
      <c r="O51" s="51">
        <f>'Summary sheet'!$D$40/ridership.csv!O18</f>
        <v>47.102228537647058</v>
      </c>
      <c r="P51" s="51">
        <f>'Summary sheet'!$D$40/ridership.csv!P18</f>
        <v>43.283128926486484</v>
      </c>
      <c r="Q51" s="51">
        <f>'Summary sheet'!$D$40/ridership.csv!Q18</f>
        <v>38.13037548285714</v>
      </c>
      <c r="R51" s="51">
        <f>'Summary sheet'!$D$40/ridership.csv!R18</f>
        <v>34.814690658260872</v>
      </c>
      <c r="S51" s="51">
        <f>'Summary sheet'!$D$40/ridership.csv!S18</f>
        <v>33.3640785475</v>
      </c>
      <c r="T51" s="51">
        <f>'Summary sheet'!$D$40/ridership.csv!T18</f>
        <v>28.597781612142857</v>
      </c>
      <c r="U51" s="51">
        <f>'Summary sheet'!$D$40/ridership.csv!U18</f>
        <v>30.797610966923077</v>
      </c>
      <c r="V51" s="51">
        <f>'Summary sheet'!$D$40/ridership.csv!V18</f>
        <v>31.401485691764705</v>
      </c>
      <c r="W51" s="51">
        <f>'Summary sheet'!$D$40/ridership.csv!W18</f>
        <v>29.65695870888889</v>
      </c>
      <c r="X51" s="51">
        <f>'Summary sheet'!$D$40/ridership.csv!X18</f>
        <v>28.597781612142857</v>
      </c>
      <c r="Y51" s="51">
        <f>'Summary sheet'!$D$40/ridership.csv!Y18</f>
        <v>30.797610966923077</v>
      </c>
      <c r="Z51" s="51">
        <f>'Summary sheet'!$D$40/ridership.csv!Z18</f>
        <v>31.401485691764705</v>
      </c>
      <c r="AA51" s="51">
        <f>'Summary sheet'!$D$40/ridership.csv!AA18</f>
        <v>31.401485691764705</v>
      </c>
      <c r="AB51" s="51">
        <f>'Summary sheet'!$D$40/ridership.csv!AB18</f>
        <v>32.683178985306121</v>
      </c>
      <c r="AC51" s="51">
        <f>'Summary sheet'!$D$40/ridership.csv!AC18</f>
        <v>35.588350450666667</v>
      </c>
      <c r="AD51" s="51">
        <f>'Summary sheet'!$D$40/ridership.csv!AD18</f>
        <v>37.243622564651162</v>
      </c>
      <c r="AE51" s="51">
        <f>'Summary sheet'!$D$40/ridership.csv!AE18</f>
        <v>43.283128926486484</v>
      </c>
    </row>
    <row r="52" spans="1:31">
      <c r="A52" s="1" t="s">
        <v>119</v>
      </c>
      <c r="B52" s="1" t="s">
        <v>16</v>
      </c>
      <c r="C52" s="51">
        <f>'Summary sheet'!$D$40/ridership.csv!C19</f>
        <v>53.382525676</v>
      </c>
      <c r="D52" s="51">
        <f>'Summary sheet'!$D$40/ridership.csv!D19</f>
        <v>48.529568796363634</v>
      </c>
      <c r="E52" s="51">
        <f>'Summary sheet'!$D$40/ridership.csv!E19</f>
        <v>53.382525676</v>
      </c>
      <c r="F52" s="51">
        <f>'Summary sheet'!$D$40/ridership.csv!F19</f>
        <v>53.382525676</v>
      </c>
      <c r="G52" s="51">
        <f>'Summary sheet'!$D$40/ridership.csv!G19</f>
        <v>72.794353194545451</v>
      </c>
      <c r="H52" s="51">
        <f>'Summary sheet'!$D$40/ridership.csv!H19</f>
        <v>51.660508718709679</v>
      </c>
      <c r="I52" s="51">
        <f>'Summary sheet'!$D$40/ridership.csv!I19</f>
        <v>66.728157095</v>
      </c>
      <c r="J52" s="51">
        <f>'Summary sheet'!$D$40/ridership.csv!J19</f>
        <v>61.595221933846155</v>
      </c>
      <c r="K52" s="51">
        <f>'Summary sheet'!$D$40/ridership.csv!K19</f>
        <v>59.31391741777778</v>
      </c>
      <c r="L52" s="51">
        <f>'Summary sheet'!$D$40/ridership.csv!L19</f>
        <v>59.31391741777778</v>
      </c>
      <c r="M52" s="51">
        <f>'Summary sheet'!$D$40/ridership.csv!M19</f>
        <v>55.223302423448274</v>
      </c>
      <c r="N52" s="51">
        <f>'Summary sheet'!$D$40/ridership.csv!N19</f>
        <v>50.04611782125</v>
      </c>
      <c r="O52" s="51">
        <f>'Summary sheet'!$D$40/ridership.csv!O19</f>
        <v>53.382525676</v>
      </c>
      <c r="P52" s="51">
        <f>'Summary sheet'!$D$40/ridership.csv!P19</f>
        <v>48.529568796363634</v>
      </c>
      <c r="Q52" s="51">
        <f>'Summary sheet'!$D$40/ridership.csv!Q19</f>
        <v>43.283128926486484</v>
      </c>
      <c r="R52" s="51">
        <f>'Summary sheet'!$D$40/ridership.csv!R19</f>
        <v>39.060384640975613</v>
      </c>
      <c r="S52" s="51">
        <f>'Summary sheet'!$D$40/ridership.csv!S19</f>
        <v>38.13037548285714</v>
      </c>
      <c r="T52" s="51">
        <f>'Summary sheet'!$D$40/ridership.csv!T19</f>
        <v>32.683178985306121</v>
      </c>
      <c r="U52" s="51">
        <f>'Summary sheet'!$D$40/ridership.csv!U19</f>
        <v>36.397176597272725</v>
      </c>
      <c r="V52" s="51">
        <f>'Summary sheet'!$D$40/ridership.csv!V19</f>
        <v>35.588350450666667</v>
      </c>
      <c r="W52" s="51">
        <f>'Summary sheet'!$D$40/ridership.csv!W19</f>
        <v>33.3640785475</v>
      </c>
      <c r="X52" s="51">
        <f>'Summary sheet'!$D$40/ridership.csv!X19</f>
        <v>33.3640785475</v>
      </c>
      <c r="Y52" s="51">
        <f>'Summary sheet'!$D$40/ridership.csv!Y19</f>
        <v>34.814690658260872</v>
      </c>
      <c r="Z52" s="51">
        <f>'Summary sheet'!$D$40/ridership.csv!Z19</f>
        <v>36.397176597272725</v>
      </c>
      <c r="AA52" s="51">
        <f>'Summary sheet'!$D$40/ridership.csv!AA19</f>
        <v>36.397176597272725</v>
      </c>
      <c r="AB52" s="51">
        <f>'Summary sheet'!$D$40/ridership.csv!AB19</f>
        <v>38.13037548285714</v>
      </c>
      <c r="AC52" s="51">
        <f>'Summary sheet'!$D$40/ridership.csv!AC19</f>
        <v>42.144099217894734</v>
      </c>
      <c r="AD52" s="51">
        <f>'Summary sheet'!$D$40/ridership.csv!AD19</f>
        <v>42.144099217894734</v>
      </c>
      <c r="AE52" s="51">
        <f>'Summary sheet'!$D$40/ridership.csv!AE19</f>
        <v>53.382525676</v>
      </c>
    </row>
    <row r="53" spans="1:31">
      <c r="A53" s="1" t="s">
        <v>119</v>
      </c>
      <c r="B53" s="1" t="s">
        <v>17</v>
      </c>
      <c r="C53" s="51">
        <f>'Summary sheet'!$D$40/ridership.csv!C20</f>
        <v>55.223302423448274</v>
      </c>
      <c r="D53" s="51">
        <f>'Summary sheet'!$D$40/ridership.csv!D20</f>
        <v>50.04611782125</v>
      </c>
      <c r="E53" s="51">
        <f>'Summary sheet'!$D$40/ridership.csv!E20</f>
        <v>55.223302423448274</v>
      </c>
      <c r="F53" s="51">
        <f>'Summary sheet'!$D$40/ridership.csv!F20</f>
        <v>57.195563224285713</v>
      </c>
      <c r="G53" s="51">
        <f>'Summary sheet'!$D$40/ridership.csv!G20</f>
        <v>84.288198435789468</v>
      </c>
      <c r="H53" s="51">
        <f>'Summary sheet'!$D$40/ridership.csv!H20</f>
        <v>59.31391741777778</v>
      </c>
      <c r="I53" s="51">
        <f>'Summary sheet'!$D$40/ridership.csv!I20</f>
        <v>80.073788514</v>
      </c>
      <c r="J53" s="51">
        <f>'Summary sheet'!$D$40/ridership.csv!J20</f>
        <v>69.629381316521744</v>
      </c>
      <c r="K53" s="51">
        <f>'Summary sheet'!$D$40/ridership.csv!K20</f>
        <v>66.728157095</v>
      </c>
      <c r="L53" s="51">
        <f>'Summary sheet'!$D$40/ridership.csv!L20</f>
        <v>69.629381316521744</v>
      </c>
      <c r="M53" s="51">
        <f>'Summary sheet'!$D$40/ridership.csv!M20</f>
        <v>64.059030811200003</v>
      </c>
      <c r="N53" s="51">
        <f>'Summary sheet'!$D$40/ridership.csv!N20</f>
        <v>59.31391741777778</v>
      </c>
      <c r="O53" s="51">
        <f>'Summary sheet'!$D$40/ridership.csv!O20</f>
        <v>61.595221933846155</v>
      </c>
      <c r="P53" s="51">
        <f>'Summary sheet'!$D$40/ridership.csv!P20</f>
        <v>55.223302423448274</v>
      </c>
      <c r="Q53" s="51">
        <f>'Summary sheet'!$D$40/ridership.csv!Q20</f>
        <v>48.529568796363634</v>
      </c>
      <c r="R53" s="51">
        <f>'Summary sheet'!$D$40/ridership.csv!R20</f>
        <v>43.283128926486484</v>
      </c>
      <c r="S53" s="51">
        <f>'Summary sheet'!$D$40/ridership.csv!S20</f>
        <v>44.485438063333334</v>
      </c>
      <c r="T53" s="51">
        <f>'Summary sheet'!$D$40/ridership.csv!T20</f>
        <v>38.13037548285714</v>
      </c>
      <c r="U53" s="51">
        <f>'Summary sheet'!$D$40/ridership.csv!U20</f>
        <v>41.063481289230772</v>
      </c>
      <c r="V53" s="51">
        <f>'Summary sheet'!$D$40/ridership.csv!V20</f>
        <v>40.036894257</v>
      </c>
      <c r="W53" s="51">
        <f>'Summary sheet'!$D$40/ridership.csv!W20</f>
        <v>37.243622564651162</v>
      </c>
      <c r="X53" s="51">
        <f>'Summary sheet'!$D$40/ridership.csv!X20</f>
        <v>37.243622564651162</v>
      </c>
      <c r="Y53" s="51">
        <f>'Summary sheet'!$D$40/ridership.csv!Y20</f>
        <v>40.036894257</v>
      </c>
      <c r="Z53" s="51">
        <f>'Summary sheet'!$D$40/ridership.csv!Z20</f>
        <v>42.144099217894734</v>
      </c>
      <c r="AA53" s="51">
        <f>'Summary sheet'!$D$40/ridership.csv!AA20</f>
        <v>42.144099217894734</v>
      </c>
      <c r="AB53" s="51">
        <f>'Summary sheet'!$D$40/ridership.csv!AB20</f>
        <v>47.102228537647058</v>
      </c>
      <c r="AC53" s="51">
        <f>'Summary sheet'!$D$40/ridership.csv!AC20</f>
        <v>50.04611782125</v>
      </c>
      <c r="AD53" s="51">
        <f>'Summary sheet'!$D$40/ridership.csv!AD20</f>
        <v>48.529568796363634</v>
      </c>
      <c r="AE53" s="51">
        <f>'Summary sheet'!$D$40/ridership.csv!AE20</f>
        <v>64.059030811200003</v>
      </c>
    </row>
    <row r="54" spans="1:31">
      <c r="A54" s="1" t="s">
        <v>119</v>
      </c>
      <c r="B54" s="1" t="s">
        <v>18</v>
      </c>
      <c r="C54" s="51">
        <f>'Summary sheet'!$D$40/ridership.csv!C21</f>
        <v>55.223302423448274</v>
      </c>
      <c r="D54" s="51">
        <f>'Summary sheet'!$D$40/ridership.csv!D21</f>
        <v>51.660508718709679</v>
      </c>
      <c r="E54" s="51">
        <f>'Summary sheet'!$D$40/ridership.csv!E21</f>
        <v>57.195563224285713</v>
      </c>
      <c r="F54" s="51">
        <f>'Summary sheet'!$D$40/ridership.csv!F21</f>
        <v>66.728157095</v>
      </c>
      <c r="G54" s="51">
        <f>'Summary sheet'!$D$40/ridership.csv!G21</f>
        <v>94.204457075294115</v>
      </c>
      <c r="H54" s="51">
        <f>'Summary sheet'!$D$40/ridership.csv!H21</f>
        <v>76.26075096571428</v>
      </c>
      <c r="I54" s="51">
        <f>'Summary sheet'!$D$40/ridership.csv!I21</f>
        <v>100.0922356425</v>
      </c>
      <c r="J54" s="51">
        <f>'Summary sheet'!$D$40/ridership.csv!J21</f>
        <v>88.970876126666667</v>
      </c>
      <c r="K54" s="51">
        <f>'Summary sheet'!$D$40/ridership.csv!K21</f>
        <v>84.288198435789468</v>
      </c>
      <c r="L54" s="51">
        <f>'Summary sheet'!$D$40/ridership.csv!L21</f>
        <v>84.288198435789468</v>
      </c>
      <c r="M54" s="51">
        <f>'Summary sheet'!$D$40/ridership.csv!M21</f>
        <v>80.073788514</v>
      </c>
      <c r="N54" s="51">
        <f>'Summary sheet'!$D$40/ridership.csv!N21</f>
        <v>69.629381316521744</v>
      </c>
      <c r="O54" s="51">
        <f>'Summary sheet'!$D$40/ridership.csv!O21</f>
        <v>76.26075096571428</v>
      </c>
      <c r="P54" s="51">
        <f>'Summary sheet'!$D$40/ridership.csv!P21</f>
        <v>69.629381316521744</v>
      </c>
      <c r="Q54" s="51">
        <f>'Summary sheet'!$D$40/ridership.csv!Q21</f>
        <v>57.195563224285713</v>
      </c>
      <c r="R54" s="51">
        <f>'Summary sheet'!$D$40/ridership.csv!R21</f>
        <v>53.382525676</v>
      </c>
      <c r="S54" s="51">
        <f>'Summary sheet'!$D$40/ridership.csv!S21</f>
        <v>50.04611782125</v>
      </c>
      <c r="T54" s="51">
        <f>'Summary sheet'!$D$40/ridership.csv!T21</f>
        <v>45.756450579428574</v>
      </c>
      <c r="U54" s="51">
        <f>'Summary sheet'!$D$40/ridership.csv!U21</f>
        <v>50.04611782125</v>
      </c>
      <c r="V54" s="51">
        <f>'Summary sheet'!$D$40/ridership.csv!V21</f>
        <v>48.529568796363634</v>
      </c>
      <c r="W54" s="51">
        <f>'Summary sheet'!$D$40/ridership.csv!W21</f>
        <v>44.485438063333334</v>
      </c>
      <c r="X54" s="51">
        <f>'Summary sheet'!$D$40/ridership.csv!X21</f>
        <v>47.102228537647058</v>
      </c>
      <c r="Y54" s="51">
        <f>'Summary sheet'!$D$40/ridership.csv!Y21</f>
        <v>48.529568796363634</v>
      </c>
      <c r="Z54" s="51">
        <f>'Summary sheet'!$D$40/ridership.csv!Z21</f>
        <v>55.223302423448274</v>
      </c>
      <c r="AA54" s="51">
        <f>'Summary sheet'!$D$40/ridership.csv!AA21</f>
        <v>55.223302423448274</v>
      </c>
      <c r="AB54" s="51">
        <f>'Summary sheet'!$D$40/ridership.csv!AB21</f>
        <v>61.595221933846155</v>
      </c>
      <c r="AC54" s="51">
        <f>'Summary sheet'!$D$40/ridership.csv!AC21</f>
        <v>61.595221933846155</v>
      </c>
      <c r="AD54" s="51">
        <f>'Summary sheet'!$D$40/ridership.csv!AD21</f>
        <v>61.595221933846155</v>
      </c>
      <c r="AE54" s="51">
        <f>'Summary sheet'!$D$40/ridership.csv!AE21</f>
        <v>80.073788514</v>
      </c>
    </row>
    <row r="55" spans="1:31">
      <c r="A55" s="1" t="s">
        <v>119</v>
      </c>
      <c r="B55" s="1" t="s">
        <v>19</v>
      </c>
      <c r="C55" s="51">
        <f>'Summary sheet'!$D$40/ridership.csv!C22</f>
        <v>57.195563224285713</v>
      </c>
      <c r="D55" s="51">
        <f>'Summary sheet'!$D$40/ridership.csv!D22</f>
        <v>55.223302423448274</v>
      </c>
      <c r="E55" s="51">
        <f>'Summary sheet'!$D$40/ridership.csv!E22</f>
        <v>61.595221933846155</v>
      </c>
      <c r="F55" s="51">
        <f>'Summary sheet'!$D$40/ridership.csv!F22</f>
        <v>72.794353194545451</v>
      </c>
      <c r="G55" s="51">
        <f>'Summary sheet'!$D$40/ridership.csv!G22</f>
        <v>114.39112644857143</v>
      </c>
      <c r="H55" s="51">
        <f>'Summary sheet'!$D$40/ridership.csv!H22</f>
        <v>88.970876126666667</v>
      </c>
      <c r="I55" s="51">
        <f>'Summary sheet'!$D$40/ridership.csv!I22</f>
        <v>123.19044386769231</v>
      </c>
      <c r="J55" s="51">
        <f>'Summary sheet'!$D$40/ridership.csv!J22</f>
        <v>106.765051352</v>
      </c>
      <c r="K55" s="51">
        <f>'Summary sheet'!$D$40/ridership.csv!K22</f>
        <v>100.0922356425</v>
      </c>
      <c r="L55" s="51">
        <f>'Summary sheet'!$D$40/ridership.csv!L22</f>
        <v>106.765051352</v>
      </c>
      <c r="M55" s="51">
        <f>'Summary sheet'!$D$40/ridership.csv!M22</f>
        <v>100.0922356425</v>
      </c>
      <c r="N55" s="51">
        <f>'Summary sheet'!$D$40/ridership.csv!N22</f>
        <v>88.970876126666667</v>
      </c>
      <c r="O55" s="51">
        <f>'Summary sheet'!$D$40/ridership.csv!O22</f>
        <v>94.204457075294115</v>
      </c>
      <c r="P55" s="51">
        <f>'Summary sheet'!$D$40/ridership.csv!P22</f>
        <v>84.288198435789468</v>
      </c>
      <c r="Q55" s="51">
        <f>'Summary sheet'!$D$40/ridership.csv!Q22</f>
        <v>69.629381316521744</v>
      </c>
      <c r="R55" s="51">
        <f>'Summary sheet'!$D$40/ridership.csv!R22</f>
        <v>69.629381316521744</v>
      </c>
      <c r="S55" s="51">
        <f>'Summary sheet'!$D$40/ridership.csv!S22</f>
        <v>69.629381316521744</v>
      </c>
      <c r="T55" s="51">
        <f>'Summary sheet'!$D$40/ridership.csv!T22</f>
        <v>64.059030811200003</v>
      </c>
      <c r="U55" s="51">
        <f>'Summary sheet'!$D$40/ridership.csv!U22</f>
        <v>69.629381316521744</v>
      </c>
      <c r="V55" s="51">
        <f>'Summary sheet'!$D$40/ridership.csv!V22</f>
        <v>64.059030811200003</v>
      </c>
      <c r="W55" s="51">
        <f>'Summary sheet'!$D$40/ridership.csv!W22</f>
        <v>64.059030811200003</v>
      </c>
      <c r="X55" s="51">
        <f>'Summary sheet'!$D$40/ridership.csv!X22</f>
        <v>64.059030811200003</v>
      </c>
      <c r="Y55" s="51">
        <f>'Summary sheet'!$D$40/ridership.csv!Y22</f>
        <v>69.629381316521744</v>
      </c>
      <c r="Z55" s="51">
        <f>'Summary sheet'!$D$40/ridership.csv!Z22</f>
        <v>76.26075096571428</v>
      </c>
      <c r="AA55" s="51">
        <f>'Summary sheet'!$D$40/ridership.csv!AA22</f>
        <v>76.26075096571428</v>
      </c>
      <c r="AB55" s="51">
        <f>'Summary sheet'!$D$40/ridership.csv!AB22</f>
        <v>88.970876126666667</v>
      </c>
      <c r="AC55" s="51">
        <f>'Summary sheet'!$D$40/ridership.csv!AC22</f>
        <v>94.204457075294115</v>
      </c>
      <c r="AD55" s="51">
        <f>'Summary sheet'!$D$40/ridership.csv!AD22</f>
        <v>106.765051352</v>
      </c>
      <c r="AE55" s="51">
        <f>'Summary sheet'!$D$40/ridership.csv!AE22</f>
        <v>123.19044386769231</v>
      </c>
    </row>
    <row r="57" spans="1:31">
      <c r="A57" s="2" t="s">
        <v>121</v>
      </c>
      <c r="B57" s="2"/>
      <c r="C57" s="53">
        <f>'Summary sheet'!$D$40/AVERAGE(ridership.csv!C6:C22)</f>
        <v>48.61622874064286</v>
      </c>
      <c r="D57" s="53">
        <f>'Summary sheet'!$D$40/AVERAGE(ridership.csv!D6:D22)</f>
        <v>40.273798956745559</v>
      </c>
      <c r="E57" s="53">
        <f>'Summary sheet'!$D$40/AVERAGE(ridership.csv!E6:E22)</f>
        <v>40.214310331994092</v>
      </c>
      <c r="F57" s="53">
        <f>'Summary sheet'!$D$40/AVERAGE(ridership.csv!F6:F22)</f>
        <v>37.865212927343528</v>
      </c>
      <c r="G57" s="53">
        <f>'Summary sheet'!$D$40/AVERAGE(ridership.csv!G6:G22)</f>
        <v>54.559294779078158</v>
      </c>
      <c r="H57" s="53">
        <f>'Summary sheet'!$D$40/AVERAGE(ridership.csv!H6:H22)</f>
        <v>45.756450579428574</v>
      </c>
      <c r="I57" s="53">
        <f>'Summary sheet'!$D$40/AVERAGE(ridership.csv!I6:I22)</f>
        <v>61.456180800812639</v>
      </c>
      <c r="J57" s="53">
        <f>'Summary sheet'!$D$40/AVERAGE(ridership.csv!J6:J22)</f>
        <v>55.675026778650306</v>
      </c>
      <c r="K57" s="53">
        <f>'Summary sheet'!$D$40/AVERAGE(ridership.csv!K6:K22)</f>
        <v>54.559294779078158</v>
      </c>
      <c r="L57" s="53">
        <f>'Summary sheet'!$D$40/AVERAGE(ridership.csv!L6:L22)</f>
        <v>59.184974119043481</v>
      </c>
      <c r="M57" s="53">
        <f>'Summary sheet'!$D$40/AVERAGE(ridership.csv!M6:M22)</f>
        <v>52.45681713826589</v>
      </c>
      <c r="N57" s="53">
        <f>'Summary sheet'!$D$40/AVERAGE(ridership.csv!N6:N22)</f>
        <v>48.443217250462631</v>
      </c>
      <c r="O57" s="53">
        <f>'Summary sheet'!$D$40/AVERAGE(ridership.csv!O6:O22)</f>
        <v>49.954290082128438</v>
      </c>
      <c r="P57" s="53">
        <f>'Summary sheet'!$D$40/AVERAGE(ridership.csv!P6:P22)</f>
        <v>46.066138908223351</v>
      </c>
      <c r="Q57" s="53">
        <f>'Summary sheet'!$D$40/AVERAGE(ridership.csv!Q6:Q22)</f>
        <v>42.672551872664577</v>
      </c>
      <c r="R57" s="53">
        <f>'Summary sheet'!$D$40/AVERAGE(ridership.csv!R6:R22)</f>
        <v>37.603712838066301</v>
      </c>
      <c r="S57" s="53">
        <f>'Summary sheet'!$D$40/AVERAGE(ridership.csv!S6:S22)</f>
        <v>36.840443971258459</v>
      </c>
      <c r="T57" s="53">
        <f>'Summary sheet'!$D$40/AVERAGE(ridership.csv!T6:T22)</f>
        <v>32.372280730986922</v>
      </c>
      <c r="U57" s="53">
        <f>'Summary sheet'!$D$40/AVERAGE(ridership.csv!U6:U22)</f>
        <v>33.528433614236455</v>
      </c>
      <c r="V57" s="53">
        <f>'Summary sheet'!$D$40/AVERAGE(ridership.csv!V6:V22)</f>
        <v>34.288524048816122</v>
      </c>
      <c r="W57" s="53">
        <f>'Summary sheet'!$D$40/AVERAGE(ridership.csv!W6:W22)</f>
        <v>31.58362888023202</v>
      </c>
      <c r="X57" s="53">
        <f>'Summary sheet'!$D$40/AVERAGE(ridership.csv!X6:X22)</f>
        <v>27.472339147083751</v>
      </c>
      <c r="Y57" s="53">
        <f>'Summary sheet'!$D$40/AVERAGE(ridership.csv!Y6:Y22)</f>
        <v>28.718447357341773</v>
      </c>
      <c r="Z57" s="53">
        <f>'Summary sheet'!$D$40/AVERAGE(ridership.csv!Z6:Z22)</f>
        <v>28.748773067328408</v>
      </c>
      <c r="AA57" s="53">
        <f>'Summary sheet'!$D$40/AVERAGE(ridership.csv!AA6:AA22)</f>
        <v>28.748773067328408</v>
      </c>
      <c r="AB57" s="53">
        <f>'Summary sheet'!$D$40/AVERAGE(ridership.csv!AB6:AB22)</f>
        <v>30.555654427340066</v>
      </c>
      <c r="AC57" s="53">
        <f>'Summary sheet'!$D$40/AVERAGE(ridership.csv!AC6:AC22)</f>
        <v>34.331763045094576</v>
      </c>
      <c r="AD57" s="53">
        <f>'Summary sheet'!$D$40/AVERAGE(ridership.csv!AD6:AD22)</f>
        <v>37.243622564651162</v>
      </c>
      <c r="AE57" s="53">
        <f>'Summary sheet'!$D$40/AVERAGE(ridership.csv!AE6:AE22)</f>
        <v>43.911432410903231</v>
      </c>
    </row>
    <row r="58" spans="1:31">
      <c r="A58" s="2" t="s">
        <v>122</v>
      </c>
      <c r="B58" s="2"/>
      <c r="C58" s="53">
        <f>AVERAGE(C39:C55)</f>
        <v>50.59237907163142</v>
      </c>
      <c r="D58" s="53">
        <f t="shared" ref="D58:AE58" si="1">AVERAGE(D39:D55)</f>
        <v>43.300714968427066</v>
      </c>
      <c r="E58" s="53">
        <f t="shared" si="1"/>
        <v>43.55341547572403</v>
      </c>
      <c r="F58" s="53">
        <f t="shared" si="1"/>
        <v>42.459785692924683</v>
      </c>
      <c r="G58" s="53">
        <f t="shared" si="1"/>
        <v>61.587488504947004</v>
      </c>
      <c r="H58" s="53">
        <f t="shared" si="1"/>
        <v>51.511185758865921</v>
      </c>
      <c r="I58" s="53">
        <f t="shared" si="1"/>
        <v>69.217732804733728</v>
      </c>
      <c r="J58" s="53">
        <f t="shared" si="1"/>
        <v>64.749253196854625</v>
      </c>
      <c r="K58" s="53">
        <f t="shared" si="1"/>
        <v>61.715496933176915</v>
      </c>
      <c r="L58" s="53">
        <f t="shared" si="1"/>
        <v>66.452519070648236</v>
      </c>
      <c r="M58" s="53">
        <f t="shared" si="1"/>
        <v>57.899186121527805</v>
      </c>
      <c r="N58" s="53">
        <f t="shared" si="1"/>
        <v>54.212827329610555</v>
      </c>
      <c r="O58" s="53">
        <f t="shared" si="1"/>
        <v>55.782909865319603</v>
      </c>
      <c r="P58" s="53">
        <f t="shared" si="1"/>
        <v>51.640797303715409</v>
      </c>
      <c r="Q58" s="53">
        <f t="shared" si="1"/>
        <v>47.750882427330183</v>
      </c>
      <c r="R58" s="53">
        <f t="shared" si="1"/>
        <v>42.154188477096504</v>
      </c>
      <c r="S58" s="53">
        <f t="shared" si="1"/>
        <v>40.698507463458085</v>
      </c>
      <c r="T58" s="53">
        <f t="shared" si="1"/>
        <v>35.716368597999811</v>
      </c>
      <c r="U58" s="53">
        <f t="shared" si="1"/>
        <v>37.462563832838455</v>
      </c>
      <c r="V58" s="53">
        <f t="shared" si="1"/>
        <v>37.463818430744176</v>
      </c>
      <c r="W58" s="53">
        <f t="shared" si="1"/>
        <v>34.417203501095827</v>
      </c>
      <c r="X58" s="53">
        <f t="shared" si="1"/>
        <v>30.164380681997372</v>
      </c>
      <c r="Y58" s="53">
        <f t="shared" si="1"/>
        <v>31.737593691414503</v>
      </c>
      <c r="Z58" s="53">
        <f t="shared" si="1"/>
        <v>32.790788747994789</v>
      </c>
      <c r="AA58" s="53">
        <f t="shared" si="1"/>
        <v>32.790788747994789</v>
      </c>
      <c r="AB58" s="53">
        <f t="shared" si="1"/>
        <v>35.672938581872437</v>
      </c>
      <c r="AC58" s="53">
        <f t="shared" si="1"/>
        <v>39.432722841896712</v>
      </c>
      <c r="AD58" s="53">
        <f t="shared" si="1"/>
        <v>42.620353912781617</v>
      </c>
      <c r="AE58" s="53">
        <f t="shared" si="1"/>
        <v>51.405778325023306</v>
      </c>
    </row>
  </sheetData>
  <mergeCells count="1">
    <mergeCell ref="C2:AE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topLeftCell="A56" workbookViewId="0">
      <selection activeCell="K70" sqref="K70"/>
    </sheetView>
  </sheetViews>
  <sheetFormatPr baseColWidth="10" defaultRowHeight="13" x14ac:dyDescent="0"/>
  <cols>
    <col min="2" max="2" width="29.85546875" bestFit="1" customWidth="1"/>
  </cols>
  <sheetData>
    <row r="1" spans="1:31">
      <c r="A1" s="52" t="s">
        <v>120</v>
      </c>
    </row>
    <row r="2" spans="1:31">
      <c r="C2" s="50" t="s">
        <v>29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>
      <c r="A3" t="s">
        <v>27</v>
      </c>
      <c r="B3" t="s">
        <v>28</v>
      </c>
      <c r="C3">
        <v>405</v>
      </c>
      <c r="D3">
        <v>435</v>
      </c>
      <c r="E3">
        <v>465</v>
      </c>
      <c r="F3">
        <v>495</v>
      </c>
      <c r="G3">
        <v>525</v>
      </c>
      <c r="H3">
        <v>555</v>
      </c>
      <c r="I3">
        <v>585</v>
      </c>
      <c r="J3">
        <v>615</v>
      </c>
      <c r="K3">
        <v>645</v>
      </c>
      <c r="L3">
        <v>675</v>
      </c>
      <c r="M3">
        <v>705</v>
      </c>
      <c r="N3">
        <v>735</v>
      </c>
      <c r="O3">
        <v>765</v>
      </c>
      <c r="P3">
        <v>795</v>
      </c>
      <c r="Q3">
        <v>825</v>
      </c>
      <c r="R3">
        <v>855</v>
      </c>
      <c r="S3">
        <v>885</v>
      </c>
      <c r="T3">
        <v>915</v>
      </c>
      <c r="U3">
        <v>945</v>
      </c>
      <c r="V3">
        <v>975</v>
      </c>
      <c r="W3">
        <v>1005</v>
      </c>
      <c r="X3">
        <v>1035</v>
      </c>
      <c r="Y3">
        <v>1065</v>
      </c>
      <c r="Z3">
        <v>1095</v>
      </c>
      <c r="AA3">
        <v>1125</v>
      </c>
      <c r="AB3">
        <v>1155</v>
      </c>
      <c r="AC3">
        <v>1185</v>
      </c>
      <c r="AD3">
        <v>1215</v>
      </c>
      <c r="AE3">
        <v>1245</v>
      </c>
    </row>
    <row r="4" spans="1:31">
      <c r="A4" s="2" t="s">
        <v>118</v>
      </c>
      <c r="B4" s="2" t="s">
        <v>0</v>
      </c>
      <c r="C4" s="51">
        <f>'Summary sheet'!$D$43/ridership.csv!C3</f>
        <v>161.30312864300001</v>
      </c>
      <c r="D4" s="51">
        <f>'Summary sheet'!$D$43/ridership.csv!D3</f>
        <v>161.30312864300001</v>
      </c>
      <c r="E4" s="51">
        <f>'Summary sheet'!$D$43/ridership.csv!E3</f>
        <v>138.25982455114286</v>
      </c>
      <c r="F4" s="51">
        <f>'Summary sheet'!$D$43/ridership.csv!F3</f>
        <v>120.97734648225</v>
      </c>
      <c r="G4" s="51">
        <f>'Summary sheet'!$D$43/ridership.csv!G3</f>
        <v>193.5637543716</v>
      </c>
      <c r="H4" s="51">
        <f>'Summary sheet'!$D$43/ridership.csv!H3</f>
        <v>241.9546929645</v>
      </c>
      <c r="I4" s="51">
        <f>'Summary sheet'!$D$43/ridership.csv!I3</f>
        <v>322.60625728600002</v>
      </c>
      <c r="J4" s="51">
        <f>'Summary sheet'!$D$43/ridership.csv!J3</f>
        <v>322.60625728600002</v>
      </c>
      <c r="K4" s="51">
        <f>'Summary sheet'!$D$43/ridership.csv!K3</f>
        <v>322.60625728600002</v>
      </c>
      <c r="L4" s="51">
        <f>'Summary sheet'!$D$43/ridership.csv!L3</f>
        <v>322.60625728600002</v>
      </c>
      <c r="M4" s="51">
        <f>'Summary sheet'!$D$43/ridership.csv!M3</f>
        <v>322.60625728600002</v>
      </c>
      <c r="N4" s="51">
        <f>'Summary sheet'!$D$43/ridership.csv!N3</f>
        <v>241.9546929645</v>
      </c>
      <c r="O4" s="51">
        <f>'Summary sheet'!$D$43/ridership.csv!O3</f>
        <v>241.9546929645</v>
      </c>
      <c r="P4" s="51">
        <f>'Summary sheet'!$D$43/ridership.csv!P3</f>
        <v>241.9546929645</v>
      </c>
      <c r="Q4" s="51">
        <f>'Summary sheet'!$D$43/ridership.csv!Q3</f>
        <v>241.9546929645</v>
      </c>
      <c r="R4" s="51">
        <f>'Summary sheet'!$D$43/ridership.csv!R3</f>
        <v>241.9546929645</v>
      </c>
      <c r="S4" s="51">
        <f>'Summary sheet'!$D$43/ridership.csv!S3</f>
        <v>193.5637543716</v>
      </c>
      <c r="T4" s="51">
        <f>'Summary sheet'!$D$43/ridership.csv!T3</f>
        <v>193.5637543716</v>
      </c>
      <c r="U4" s="51">
        <f>'Summary sheet'!$D$43/ridership.csv!U3</f>
        <v>241.9546929645</v>
      </c>
      <c r="V4" s="51">
        <f>'Summary sheet'!$D$43/ridership.csv!V3</f>
        <v>161.30312864300001</v>
      </c>
      <c r="W4" s="51">
        <f>'Summary sheet'!$D$43/ridership.csv!W3</f>
        <v>161.30312864300001</v>
      </c>
      <c r="X4" s="51">
        <f>'Summary sheet'!$D$43/ridership.csv!X3</f>
        <v>120.97734648225</v>
      </c>
      <c r="Y4" s="51">
        <f>'Summary sheet'!$D$43/ridership.csv!Y3</f>
        <v>120.97734648225</v>
      </c>
      <c r="Z4" s="51">
        <f>'Summary sheet'!$D$43/ridership.csv!Z3</f>
        <v>138.25982455114286</v>
      </c>
      <c r="AA4" s="51">
        <f>'Summary sheet'!$D$43/ridership.csv!AA3</f>
        <v>138.25982455114286</v>
      </c>
      <c r="AB4" s="51">
        <f>'Summary sheet'!$D$43/ridership.csv!AB3</f>
        <v>138.25982455114286</v>
      </c>
      <c r="AC4" s="51">
        <f>'Summary sheet'!$D$43/ridership.csv!AC3</f>
        <v>241.9546929645</v>
      </c>
      <c r="AD4" s="51">
        <f>'Summary sheet'!$D$43/ridership.csv!AD3</f>
        <v>322.60625728600002</v>
      </c>
      <c r="AE4" s="51">
        <f>'Summary sheet'!$D$43/ridership.csv!AE3</f>
        <v>322.60625728600002</v>
      </c>
    </row>
    <row r="5" spans="1:31">
      <c r="A5" s="2" t="s">
        <v>118</v>
      </c>
      <c r="B5" s="2" t="s">
        <v>1</v>
      </c>
      <c r="C5" s="51">
        <f>'Summary sheet'!$D$43/ridership.csv!C4</f>
        <v>138.25982455114286</v>
      </c>
      <c r="D5" s="51">
        <f>'Summary sheet'!$D$43/ridership.csv!D4</f>
        <v>161.30312864300001</v>
      </c>
      <c r="E5" s="51">
        <f>'Summary sheet'!$D$43/ridership.csv!E4</f>
        <v>120.97734648225</v>
      </c>
      <c r="F5" s="51">
        <f>'Summary sheet'!$D$43/ridership.csv!F4</f>
        <v>107.53541909533334</v>
      </c>
      <c r="G5" s="51">
        <f>'Summary sheet'!$D$43/ridership.csv!G4</f>
        <v>161.30312864300001</v>
      </c>
      <c r="H5" s="51">
        <f>'Summary sheet'!$D$43/ridership.csv!H4</f>
        <v>193.5637543716</v>
      </c>
      <c r="I5" s="51">
        <f>'Summary sheet'!$D$43/ridership.csv!I4</f>
        <v>241.9546929645</v>
      </c>
      <c r="J5" s="51">
        <f>'Summary sheet'!$D$43/ridership.csv!J4</f>
        <v>322.60625728600002</v>
      </c>
      <c r="K5" s="51">
        <f>'Summary sheet'!$D$43/ridership.csv!K4</f>
        <v>241.9546929645</v>
      </c>
      <c r="L5" s="51">
        <f>'Summary sheet'!$D$43/ridership.csv!L4</f>
        <v>241.9546929645</v>
      </c>
      <c r="M5" s="51">
        <f>'Summary sheet'!$D$43/ridership.csv!M4</f>
        <v>241.9546929645</v>
      </c>
      <c r="N5" s="51">
        <f>'Summary sheet'!$D$43/ridership.csv!N4</f>
        <v>241.9546929645</v>
      </c>
      <c r="O5" s="51">
        <f>'Summary sheet'!$D$43/ridership.csv!O4</f>
        <v>241.9546929645</v>
      </c>
      <c r="P5" s="51">
        <f>'Summary sheet'!$D$43/ridership.csv!P4</f>
        <v>193.5637543716</v>
      </c>
      <c r="Q5" s="51">
        <f>'Summary sheet'!$D$43/ridership.csv!Q4</f>
        <v>193.5637543716</v>
      </c>
      <c r="R5" s="51">
        <f>'Summary sheet'!$D$43/ridership.csv!R4</f>
        <v>241.9546929645</v>
      </c>
      <c r="S5" s="51">
        <f>'Summary sheet'!$D$43/ridership.csv!S4</f>
        <v>161.30312864300001</v>
      </c>
      <c r="T5" s="51">
        <f>'Summary sheet'!$D$43/ridership.csv!T4</f>
        <v>193.5637543716</v>
      </c>
      <c r="U5" s="51">
        <f>'Summary sheet'!$D$43/ridership.csv!U4</f>
        <v>241.9546929645</v>
      </c>
      <c r="V5" s="51">
        <f>'Summary sheet'!$D$43/ridership.csv!V4</f>
        <v>193.5637543716</v>
      </c>
      <c r="W5" s="51">
        <f>'Summary sheet'!$D$43/ridership.csv!W4</f>
        <v>138.25982455114286</v>
      </c>
      <c r="X5" s="51">
        <f>'Summary sheet'!$D$43/ridership.csv!X4</f>
        <v>107.53541909533334</v>
      </c>
      <c r="Y5" s="51">
        <f>'Summary sheet'!$D$43/ridership.csv!Y4</f>
        <v>107.53541909533334</v>
      </c>
      <c r="Z5" s="51">
        <f>'Summary sheet'!$D$43/ridership.csv!Z4</f>
        <v>120.97734648225</v>
      </c>
      <c r="AA5" s="51">
        <f>'Summary sheet'!$D$43/ridership.csv!AA4</f>
        <v>120.97734648225</v>
      </c>
      <c r="AB5" s="51">
        <f>'Summary sheet'!$D$43/ridership.csv!AB4</f>
        <v>138.25982455114286</v>
      </c>
      <c r="AC5" s="51">
        <f>'Summary sheet'!$D$43/ridership.csv!AC4</f>
        <v>241.9546929645</v>
      </c>
      <c r="AD5" s="51">
        <f>'Summary sheet'!$D$43/ridership.csv!AD4</f>
        <v>322.60625728600002</v>
      </c>
      <c r="AE5" s="51">
        <f>'Summary sheet'!$D$43/ridership.csv!AE4</f>
        <v>241.9546929645</v>
      </c>
    </row>
    <row r="6" spans="1:31">
      <c r="A6" s="2" t="s">
        <v>118</v>
      </c>
      <c r="B6" s="2" t="s">
        <v>2</v>
      </c>
      <c r="C6" s="51">
        <f>'Summary sheet'!$D$43/ridership.csv!C5</f>
        <v>64.521251457199995</v>
      </c>
      <c r="D6" s="51">
        <f>'Summary sheet'!$D$43/ridership.csv!D5</f>
        <v>60.488673241124999</v>
      </c>
      <c r="E6" s="51">
        <f>'Summary sheet'!$D$43/ridership.csv!E5</f>
        <v>60.488673241124999</v>
      </c>
      <c r="F6" s="51">
        <f>'Summary sheet'!$D$43/ridership.csv!F5</f>
        <v>50.937830097789472</v>
      </c>
      <c r="G6" s="51">
        <f>'Summary sheet'!$D$43/ridership.csv!G5</f>
        <v>80.651564321500004</v>
      </c>
      <c r="H6" s="51">
        <f>'Summary sheet'!$D$43/ridership.csv!H5</f>
        <v>87.983524714363639</v>
      </c>
      <c r="I6" s="51">
        <f>'Summary sheet'!$D$43/ridership.csv!I5</f>
        <v>120.97734648225</v>
      </c>
      <c r="J6" s="51">
        <f>'Summary sheet'!$D$43/ridership.csv!J5</f>
        <v>138.25982455114286</v>
      </c>
      <c r="K6" s="51">
        <f>'Summary sheet'!$D$43/ridership.csv!K5</f>
        <v>120.97734648225</v>
      </c>
      <c r="L6" s="51">
        <f>'Summary sheet'!$D$43/ridership.csv!L5</f>
        <v>138.25982455114286</v>
      </c>
      <c r="M6" s="51">
        <f>'Summary sheet'!$D$43/ridership.csv!M5</f>
        <v>96.781877185799999</v>
      </c>
      <c r="N6" s="51">
        <f>'Summary sheet'!$D$43/ridership.csv!N5</f>
        <v>107.53541909533334</v>
      </c>
      <c r="O6" s="51">
        <f>'Summary sheet'!$D$43/ridership.csv!O5</f>
        <v>96.781877185799999</v>
      </c>
      <c r="P6" s="51">
        <f>'Summary sheet'!$D$43/ridership.csv!P5</f>
        <v>87.983524714363639</v>
      </c>
      <c r="Q6" s="51">
        <f>'Summary sheet'!$D$43/ridership.csv!Q5</f>
        <v>87.983524714363639</v>
      </c>
      <c r="R6" s="51">
        <f>'Summary sheet'!$D$43/ridership.csv!R5</f>
        <v>80.651564321500004</v>
      </c>
      <c r="S6" s="51">
        <f>'Summary sheet'!$D$43/ridership.csv!S5</f>
        <v>74.447597835230766</v>
      </c>
      <c r="T6" s="51">
        <f>'Summary sheet'!$D$43/ridership.csv!T5</f>
        <v>80.651564321500004</v>
      </c>
      <c r="U6" s="51">
        <f>'Summary sheet'!$D$43/ridership.csv!U5</f>
        <v>80.651564321500004</v>
      </c>
      <c r="V6" s="51">
        <f>'Summary sheet'!$D$43/ridership.csv!V5</f>
        <v>69.129912275571428</v>
      </c>
      <c r="W6" s="51">
        <f>'Summary sheet'!$D$43/ridership.csv!W5</f>
        <v>53.767709547666669</v>
      </c>
      <c r="X6" s="51">
        <f>'Summary sheet'!$D$43/ridership.csv!X5</f>
        <v>38.712750874320001</v>
      </c>
      <c r="Y6" s="51">
        <f>'Summary sheet'!$D$43/ridership.csv!Y5</f>
        <v>43.99176235718182</v>
      </c>
      <c r="Z6" s="51">
        <f>'Summary sheet'!$D$43/ridership.csv!Z5</f>
        <v>46.086608183714283</v>
      </c>
      <c r="AA6" s="51">
        <f>'Summary sheet'!$D$43/ridership.csv!AA5</f>
        <v>46.086608183714283</v>
      </c>
      <c r="AB6" s="51">
        <f>'Summary sheet'!$D$43/ridership.csv!AB5</f>
        <v>50.937830097789472</v>
      </c>
      <c r="AC6" s="51">
        <f>'Summary sheet'!$D$43/ridership.csv!AC5</f>
        <v>64.521251457199995</v>
      </c>
      <c r="AD6" s="51">
        <f>'Summary sheet'!$D$43/ridership.csv!AD5</f>
        <v>80.651564321500004</v>
      </c>
      <c r="AE6" s="51">
        <f>'Summary sheet'!$D$43/ridership.csv!AE5</f>
        <v>87.983524714363639</v>
      </c>
    </row>
    <row r="7" spans="1:31">
      <c r="A7" s="2" t="s">
        <v>118</v>
      </c>
      <c r="B7" s="2" t="s">
        <v>3</v>
      </c>
      <c r="C7" s="51">
        <f>'Summary sheet'!$D$43/ridership.csv!C6</f>
        <v>50.937830097789472</v>
      </c>
      <c r="D7" s="51">
        <f>'Summary sheet'!$D$43/ridership.csv!D6</f>
        <v>48.3909385929</v>
      </c>
      <c r="E7" s="51">
        <f>'Summary sheet'!$D$43/ridership.csv!E6</f>
        <v>43.99176235718182</v>
      </c>
      <c r="F7" s="51">
        <f>'Summary sheet'!$D$43/ridership.csv!F6</f>
        <v>40.325782160750002</v>
      </c>
      <c r="G7" s="51">
        <f>'Summary sheet'!$D$43/ridership.csv!G6</f>
        <v>56.930515991647056</v>
      </c>
      <c r="H7" s="51">
        <f>'Summary sheet'!$D$43/ridership.csv!H6</f>
        <v>60.488673241124999</v>
      </c>
      <c r="I7" s="51">
        <f>'Summary sheet'!$D$43/ridership.csv!I6</f>
        <v>80.651564321500004</v>
      </c>
      <c r="J7" s="51">
        <f>'Summary sheet'!$D$43/ridership.csv!J6</f>
        <v>96.781877185799999</v>
      </c>
      <c r="K7" s="51">
        <f>'Summary sheet'!$D$43/ridership.csv!K6</f>
        <v>80.651564321500004</v>
      </c>
      <c r="L7" s="51">
        <f>'Summary sheet'!$D$43/ridership.csv!L6</f>
        <v>87.983524714363639</v>
      </c>
      <c r="M7" s="51">
        <f>'Summary sheet'!$D$43/ridership.csv!M6</f>
        <v>64.521251457199995</v>
      </c>
      <c r="N7" s="51">
        <f>'Summary sheet'!$D$43/ridership.csv!N6</f>
        <v>69.129912275571428</v>
      </c>
      <c r="O7" s="51">
        <f>'Summary sheet'!$D$43/ridership.csv!O6</f>
        <v>69.129912275571428</v>
      </c>
      <c r="P7" s="51">
        <f>'Summary sheet'!$D$43/ridership.csv!P6</f>
        <v>64.521251457199995</v>
      </c>
      <c r="Q7" s="51">
        <f>'Summary sheet'!$D$43/ridership.csv!Q6</f>
        <v>64.521251457199995</v>
      </c>
      <c r="R7" s="51">
        <f>'Summary sheet'!$D$43/ridership.csv!R6</f>
        <v>53.767709547666669</v>
      </c>
      <c r="S7" s="51">
        <f>'Summary sheet'!$D$43/ridership.csv!S6</f>
        <v>48.3909385929</v>
      </c>
      <c r="T7" s="51">
        <f>'Summary sheet'!$D$43/ridership.csv!T6</f>
        <v>42.079077037304344</v>
      </c>
      <c r="U7" s="51">
        <f>'Summary sheet'!$D$43/ridership.csv!U6</f>
        <v>43.99176235718182</v>
      </c>
      <c r="V7" s="51">
        <f>'Summary sheet'!$D$43/ridership.csv!V6</f>
        <v>42.079077037304344</v>
      </c>
      <c r="W7" s="51">
        <f>'Summary sheet'!$D$43/ridership.csv!W6</f>
        <v>35.845139698444441</v>
      </c>
      <c r="X7" s="51">
        <f>'Summary sheet'!$D$43/ridership.csv!X6</f>
        <v>23.605335898975611</v>
      </c>
      <c r="Y7" s="51">
        <f>'Summary sheet'!$D$43/ridership.csv!Y6</f>
        <v>24.815865945076922</v>
      </c>
      <c r="Z7" s="51">
        <f>'Summary sheet'!$D$43/ridership.csv!Z6</f>
        <v>27.651964910228571</v>
      </c>
      <c r="AA7" s="51">
        <f>'Summary sheet'!$D$43/ridership.csv!AA6</f>
        <v>27.651964910228571</v>
      </c>
      <c r="AB7" s="51">
        <f>'Summary sheet'!$D$43/ridership.csv!AB6</f>
        <v>31.219960382516128</v>
      </c>
      <c r="AC7" s="51">
        <f>'Summary sheet'!$D$43/ridership.csv!AC6</f>
        <v>37.223798917615383</v>
      </c>
      <c r="AD7" s="51">
        <f>'Summary sheet'!$D$43/ridership.csv!AD6</f>
        <v>40.325782160750002</v>
      </c>
      <c r="AE7" s="51">
        <f>'Summary sheet'!$D$43/ridership.csv!AE6</f>
        <v>53.767709547666669</v>
      </c>
    </row>
    <row r="8" spans="1:31">
      <c r="A8" s="1" t="s">
        <v>119</v>
      </c>
      <c r="B8" s="1" t="s">
        <v>4</v>
      </c>
      <c r="C8" s="51">
        <f>'Summary sheet'!$D$43/ridership.csv!C7</f>
        <v>35.845139698444441</v>
      </c>
      <c r="D8" s="51">
        <f>'Summary sheet'!$D$43/ridership.csv!D7</f>
        <v>29.327841571454545</v>
      </c>
      <c r="E8" s="51">
        <f>'Summary sheet'!$D$43/ridership.csv!E7</f>
        <v>26.883854773833335</v>
      </c>
      <c r="F8" s="51">
        <f>'Summary sheet'!$D$43/ridership.csv!F7</f>
        <v>26.883854773833335</v>
      </c>
      <c r="G8" s="51">
        <f>'Summary sheet'!$D$43/ridership.csv!G7</f>
        <v>38.712750874320001</v>
      </c>
      <c r="H8" s="51">
        <f>'Summary sheet'!$D$43/ridership.csv!H7</f>
        <v>38.712750874320001</v>
      </c>
      <c r="I8" s="51">
        <f>'Summary sheet'!$D$43/ridership.csv!I7</f>
        <v>53.767709547666669</v>
      </c>
      <c r="J8" s="51">
        <f>'Summary sheet'!$D$43/ridership.csv!J7</f>
        <v>53.767709547666669</v>
      </c>
      <c r="K8" s="51">
        <f>'Summary sheet'!$D$43/ridership.csv!K7</f>
        <v>50.937830097789472</v>
      </c>
      <c r="L8" s="51">
        <f>'Summary sheet'!$D$43/ridership.csv!L7</f>
        <v>56.930515991647056</v>
      </c>
      <c r="M8" s="51">
        <f>'Summary sheet'!$D$43/ridership.csv!M7</f>
        <v>46.086608183714283</v>
      </c>
      <c r="N8" s="51">
        <f>'Summary sheet'!$D$43/ridership.csv!N7</f>
        <v>46.086608183714283</v>
      </c>
      <c r="O8" s="51">
        <f>'Summary sheet'!$D$43/ridership.csv!O7</f>
        <v>43.99176235718182</v>
      </c>
      <c r="P8" s="51">
        <f>'Summary sheet'!$D$43/ridership.csv!P7</f>
        <v>43.99176235718182</v>
      </c>
      <c r="Q8" s="51">
        <f>'Summary sheet'!$D$43/ridership.csv!Q7</f>
        <v>42.079077037304344</v>
      </c>
      <c r="R8" s="51">
        <f>'Summary sheet'!$D$43/ridership.csv!R7</f>
        <v>37.223798917615383</v>
      </c>
      <c r="S8" s="51">
        <f>'Summary sheet'!$D$43/ridership.csv!S7</f>
        <v>33.373061098551723</v>
      </c>
      <c r="T8" s="51">
        <f>'Summary sheet'!$D$43/ridership.csv!T7</f>
        <v>28.465257995823528</v>
      </c>
      <c r="U8" s="51">
        <f>'Summary sheet'!$D$43/ridership.csv!U7</f>
        <v>29.327841571454545</v>
      </c>
      <c r="V8" s="51">
        <f>'Summary sheet'!$D$43/ridership.csv!V7</f>
        <v>29.327841571454545</v>
      </c>
      <c r="W8" s="51">
        <f>'Summary sheet'!$D$43/ridership.csv!W7</f>
        <v>26.157264104270268</v>
      </c>
      <c r="X8" s="51">
        <f>'Summary sheet'!$D$43/ridership.csv!X7</f>
        <v>17.596704942872726</v>
      </c>
      <c r="Y8" s="51">
        <f>'Summary sheet'!$D$43/ridership.csv!Y7</f>
        <v>18.260731544490564</v>
      </c>
      <c r="Z8" s="51">
        <f>'Summary sheet'!$D$43/ridership.csv!Z7</f>
        <v>18.611899458807692</v>
      </c>
      <c r="AA8" s="51">
        <f>'Summary sheet'!$D$43/ridership.csv!AA7</f>
        <v>18.611899458807692</v>
      </c>
      <c r="AB8" s="51">
        <f>'Summary sheet'!$D$43/ridership.csv!AB7</f>
        <v>21.039538518652172</v>
      </c>
      <c r="AC8" s="51">
        <f>'Summary sheet'!$D$43/ridership.csv!AC7</f>
        <v>24.815865945076922</v>
      </c>
      <c r="AD8" s="51">
        <f>'Summary sheet'!$D$43/ridership.csv!AD7</f>
        <v>29.327841571454545</v>
      </c>
      <c r="AE8" s="51">
        <f>'Summary sheet'!$D$43/ridership.csv!AE7</f>
        <v>35.845139698444441</v>
      </c>
    </row>
    <row r="9" spans="1:31">
      <c r="A9" s="1" t="s">
        <v>119</v>
      </c>
      <c r="B9" s="1" t="s">
        <v>5</v>
      </c>
      <c r="C9" s="51">
        <f>'Summary sheet'!$D$43/ridership.csv!C8</f>
        <v>32.260625728599997</v>
      </c>
      <c r="D9" s="51">
        <f>'Summary sheet'!$D$43/ridership.csv!D8</f>
        <v>23.043304091857141</v>
      </c>
      <c r="E9" s="51">
        <f>'Summary sheet'!$D$43/ridership.csv!E8</f>
        <v>23.605335898975611</v>
      </c>
      <c r="F9" s="51">
        <f>'Summary sheet'!$D$43/ridership.csv!F8</f>
        <v>22.507413299023256</v>
      </c>
      <c r="G9" s="51">
        <f>'Summary sheet'!$D$43/ridership.csv!G8</f>
        <v>32.260625728599997</v>
      </c>
      <c r="H9" s="51">
        <f>'Summary sheet'!$D$43/ridership.csv!H8</f>
        <v>30.2443366205625</v>
      </c>
      <c r="I9" s="51">
        <f>'Summary sheet'!$D$43/ridership.csv!I8</f>
        <v>42.079077037304344</v>
      </c>
      <c r="J9" s="51">
        <f>'Summary sheet'!$D$43/ridership.csv!J8</f>
        <v>38.712750874320001</v>
      </c>
      <c r="K9" s="51">
        <f>'Summary sheet'!$D$43/ridership.csv!K8</f>
        <v>40.325782160750002</v>
      </c>
      <c r="L9" s="51">
        <f>'Summary sheet'!$D$43/ridership.csv!L8</f>
        <v>42.079077037304344</v>
      </c>
      <c r="M9" s="51">
        <f>'Summary sheet'!$D$43/ridership.csv!M8</f>
        <v>37.223798917615383</v>
      </c>
      <c r="N9" s="51">
        <f>'Summary sheet'!$D$43/ridership.csv!N8</f>
        <v>34.564956137785714</v>
      </c>
      <c r="O9" s="51">
        <f>'Summary sheet'!$D$43/ridership.csv!O8</f>
        <v>34.564956137785714</v>
      </c>
      <c r="P9" s="51">
        <f>'Summary sheet'!$D$43/ridership.csv!P8</f>
        <v>33.373061098551723</v>
      </c>
      <c r="Q9" s="51">
        <f>'Summary sheet'!$D$43/ridership.csv!Q8</f>
        <v>34.564956137785714</v>
      </c>
      <c r="R9" s="51">
        <f>'Summary sheet'!$D$43/ridership.csv!R8</f>
        <v>27.651964910228571</v>
      </c>
      <c r="S9" s="51">
        <f>'Summary sheet'!$D$43/ridership.csv!S8</f>
        <v>26.883854773833335</v>
      </c>
      <c r="T9" s="51">
        <f>'Summary sheet'!$D$43/ridership.csv!T8</f>
        <v>21.99588117859091</v>
      </c>
      <c r="U9" s="51">
        <f>'Summary sheet'!$D$43/ridership.csv!U8</f>
        <v>23.605335898975611</v>
      </c>
      <c r="V9" s="51">
        <f>'Summary sheet'!$D$43/ridership.csv!V8</f>
        <v>24.19546929645</v>
      </c>
      <c r="W9" s="51">
        <f>'Summary sheet'!$D$43/ridership.csv!W8</f>
        <v>21.039538518652172</v>
      </c>
      <c r="X9" s="51">
        <f>'Summary sheet'!$D$43/ridership.csv!X8</f>
        <v>15.12216831028125</v>
      </c>
      <c r="Y9" s="51">
        <f>'Summary sheet'!$D$43/ridership.csv!Y8</f>
        <v>15.865881505868852</v>
      </c>
      <c r="Z9" s="51">
        <f>'Summary sheet'!$D$43/ridership.csv!Z8</f>
        <v>15.609980191258064</v>
      </c>
      <c r="AA9" s="51">
        <f>'Summary sheet'!$D$43/ridership.csv!AA8</f>
        <v>15.609980191258064</v>
      </c>
      <c r="AB9" s="51">
        <f>'Summary sheet'!$D$43/ridership.csv!AB8</f>
        <v>16.979276699263156</v>
      </c>
      <c r="AC9" s="51">
        <f>'Summary sheet'!$D$43/ridership.csv!AC8</f>
        <v>19.356375437160001</v>
      </c>
      <c r="AD9" s="51">
        <f>'Summary sheet'!$D$43/ridership.csv!AD8</f>
        <v>24.19546929645</v>
      </c>
      <c r="AE9" s="51">
        <f>'Summary sheet'!$D$43/ridership.csv!AE8</f>
        <v>27.651964910228571</v>
      </c>
    </row>
    <row r="10" spans="1:31">
      <c r="A10" s="1" t="s">
        <v>119</v>
      </c>
      <c r="B10" s="1" t="s">
        <v>6</v>
      </c>
      <c r="C10" s="51">
        <f>'Summary sheet'!$D$43/ridership.csv!C9</f>
        <v>30.2443366205625</v>
      </c>
      <c r="D10" s="51">
        <f>'Summary sheet'!$D$43/ridership.csv!D9</f>
        <v>21.99588117859091</v>
      </c>
      <c r="E10" s="51">
        <f>'Summary sheet'!$D$43/ridership.csv!E9</f>
        <v>23.605335898975611</v>
      </c>
      <c r="F10" s="51">
        <f>'Summary sheet'!$D$43/ridership.csv!F9</f>
        <v>21.507083819066665</v>
      </c>
      <c r="G10" s="51">
        <f>'Summary sheet'!$D$43/ridership.csv!G9</f>
        <v>31.219960382516128</v>
      </c>
      <c r="H10" s="51">
        <f>'Summary sheet'!$D$43/ridership.csv!H9</f>
        <v>27.651964910228571</v>
      </c>
      <c r="I10" s="51">
        <f>'Summary sheet'!$D$43/ridership.csv!I9</f>
        <v>38.712750874320001</v>
      </c>
      <c r="J10" s="51">
        <f>'Summary sheet'!$D$43/ridership.csv!J9</f>
        <v>35.845139698444441</v>
      </c>
      <c r="K10" s="51">
        <f>'Summary sheet'!$D$43/ridership.csv!K9</f>
        <v>35.845139698444441</v>
      </c>
      <c r="L10" s="51">
        <f>'Summary sheet'!$D$43/ridership.csv!L9</f>
        <v>40.325782160750002</v>
      </c>
      <c r="M10" s="51">
        <f>'Summary sheet'!$D$43/ridership.csv!M9</f>
        <v>32.260625728599997</v>
      </c>
      <c r="N10" s="51">
        <f>'Summary sheet'!$D$43/ridership.csv!N9</f>
        <v>31.219960382516128</v>
      </c>
      <c r="O10" s="51">
        <f>'Summary sheet'!$D$43/ridership.csv!O9</f>
        <v>30.2443366205625</v>
      </c>
      <c r="P10" s="51">
        <f>'Summary sheet'!$D$43/ridership.csv!P9</f>
        <v>29.327841571454545</v>
      </c>
      <c r="Q10" s="51">
        <f>'Summary sheet'!$D$43/ridership.csv!Q9</f>
        <v>28.465257995823528</v>
      </c>
      <c r="R10" s="51">
        <f>'Summary sheet'!$D$43/ridership.csv!R9</f>
        <v>23.605335898975611</v>
      </c>
      <c r="S10" s="51">
        <f>'Summary sheet'!$D$43/ridership.csv!S9</f>
        <v>23.043304091857141</v>
      </c>
      <c r="T10" s="51">
        <f>'Summary sheet'!$D$43/ridership.csv!T9</f>
        <v>19.751403507306122</v>
      </c>
      <c r="U10" s="51">
        <f>'Summary sheet'!$D$43/ridership.csv!U9</f>
        <v>20.162891080375001</v>
      </c>
      <c r="V10" s="51">
        <f>'Summary sheet'!$D$43/ridership.csv!V9</f>
        <v>21.039538518652172</v>
      </c>
      <c r="W10" s="51">
        <f>'Summary sheet'!$D$43/ridership.csv!W9</f>
        <v>18.260731544490564</v>
      </c>
      <c r="X10" s="51">
        <f>'Summary sheet'!$D$43/ridership.csv!X9</f>
        <v>13.825982455114286</v>
      </c>
      <c r="Y10" s="51">
        <f>'Summary sheet'!$D$43/ridership.csv!Y9</f>
        <v>14.44505629638806</v>
      </c>
      <c r="Z10" s="51">
        <f>'Summary sheet'!$D$43/ridership.csv!Z9</f>
        <v>14.232628997911764</v>
      </c>
      <c r="AA10" s="51">
        <f>'Summary sheet'!$D$43/ridership.csv!AA9</f>
        <v>14.232628997911764</v>
      </c>
      <c r="AB10" s="51">
        <f>'Summary sheet'!$D$43/ridership.csv!AB9</f>
        <v>15.12216831028125</v>
      </c>
      <c r="AC10" s="51">
        <f>'Summary sheet'!$D$43/ridership.csv!AC9</f>
        <v>17.596704942872726</v>
      </c>
      <c r="AD10" s="51">
        <f>'Summary sheet'!$D$43/ridership.csv!AD9</f>
        <v>21.039538518652172</v>
      </c>
      <c r="AE10" s="51">
        <f>'Summary sheet'!$D$43/ridership.csv!AE9</f>
        <v>24.19546929645</v>
      </c>
    </row>
    <row r="11" spans="1:31">
      <c r="A11" s="3" t="s">
        <v>108</v>
      </c>
      <c r="B11" s="3" t="s">
        <v>7</v>
      </c>
      <c r="C11" s="51">
        <f>'Summary sheet'!$D$43/ridership.csv!C10</f>
        <v>26.883854773833335</v>
      </c>
      <c r="D11" s="51">
        <f>'Summary sheet'!$D$43/ridership.csv!D10</f>
        <v>19.751403507306122</v>
      </c>
      <c r="E11" s="51">
        <f>'Summary sheet'!$D$43/ridership.csv!E10</f>
        <v>20.591888762936168</v>
      </c>
      <c r="F11" s="51">
        <f>'Summary sheet'!$D$43/ridership.csv!F10</f>
        <v>18.260731544490564</v>
      </c>
      <c r="G11" s="51">
        <f>'Summary sheet'!$D$43/ridership.csv!G10</f>
        <v>25.468915048894736</v>
      </c>
      <c r="H11" s="51">
        <f>'Summary sheet'!$D$43/ridership.csv!H10</f>
        <v>21.99588117859091</v>
      </c>
      <c r="I11" s="51">
        <f>'Summary sheet'!$D$43/ridership.csv!I10</f>
        <v>30.2443366205625</v>
      </c>
      <c r="J11" s="51">
        <f>'Summary sheet'!$D$43/ridership.csv!J10</f>
        <v>26.883854773833335</v>
      </c>
      <c r="K11" s="51">
        <f>'Summary sheet'!$D$43/ridership.csv!K10</f>
        <v>26.157264104270268</v>
      </c>
      <c r="L11" s="51">
        <f>'Summary sheet'!$D$43/ridership.csv!L10</f>
        <v>28.465257995823528</v>
      </c>
      <c r="M11" s="51">
        <f>'Summary sheet'!$D$43/ridership.csv!M10</f>
        <v>24.19546929645</v>
      </c>
      <c r="N11" s="51">
        <f>'Summary sheet'!$D$43/ridership.csv!N10</f>
        <v>23.043304091857141</v>
      </c>
      <c r="O11" s="51">
        <f>'Summary sheet'!$D$43/ridership.csv!O10</f>
        <v>23.605335898975611</v>
      </c>
      <c r="P11" s="51">
        <f>'Summary sheet'!$D$43/ridership.csv!P10</f>
        <v>21.507083819066665</v>
      </c>
      <c r="Q11" s="51">
        <f>'Summary sheet'!$D$43/ridership.csv!Q10</f>
        <v>21.039538518652172</v>
      </c>
      <c r="R11" s="51">
        <f>'Summary sheet'!$D$43/ridership.csv!R10</f>
        <v>17.922569849222221</v>
      </c>
      <c r="S11" s="51">
        <f>'Summary sheet'!$D$43/ridership.csv!S10</f>
        <v>17.596704942872726</v>
      </c>
      <c r="T11" s="51">
        <f>'Summary sheet'!$D$43/ridership.csv!T10</f>
        <v>15.609980191258064</v>
      </c>
      <c r="U11" s="51">
        <f>'Summary sheet'!$D$43/ridership.csv!U10</f>
        <v>15.609980191258064</v>
      </c>
      <c r="V11" s="51">
        <f>'Summary sheet'!$D$43/ridership.csv!V10</f>
        <v>16.403707997593219</v>
      </c>
      <c r="W11" s="51">
        <f>'Summary sheet'!$D$43/ridership.csv!W10</f>
        <v>14.663920785727273</v>
      </c>
      <c r="X11" s="51">
        <f>'Summary sheet'!$D$43/ridership.csv!X10</f>
        <v>12.569074959194806</v>
      </c>
      <c r="Y11" s="51">
        <f>'Summary sheet'!$D$43/ridership.csv!Y10</f>
        <v>12.734457524447368</v>
      </c>
      <c r="Z11" s="51">
        <f>'Summary sheet'!$D$43/ridership.csv!Z10</f>
        <v>12.569074959194806</v>
      </c>
      <c r="AA11" s="51">
        <f>'Summary sheet'!$D$43/ridership.csv!AA10</f>
        <v>12.569074959194806</v>
      </c>
      <c r="AB11" s="51">
        <f>'Summary sheet'!$D$43/ridership.csv!AB10</f>
        <v>12.734457524447368</v>
      </c>
      <c r="AC11" s="51">
        <f>'Summary sheet'!$D$43/ridership.csv!AC10</f>
        <v>14.889519567046154</v>
      </c>
      <c r="AD11" s="51">
        <f>'Summary sheet'!$D$43/ridership.csv!AD10</f>
        <v>16.403707997593219</v>
      </c>
      <c r="AE11" s="51">
        <f>'Summary sheet'!$D$43/ridership.csv!AE10</f>
        <v>17.922569849222221</v>
      </c>
    </row>
    <row r="12" spans="1:31">
      <c r="A12" s="3" t="s">
        <v>108</v>
      </c>
      <c r="B12" s="3" t="s">
        <v>8</v>
      </c>
      <c r="C12" s="51">
        <f>'Summary sheet'!$D$43/ridership.csv!C11</f>
        <v>23.043304091857141</v>
      </c>
      <c r="D12" s="51">
        <f>'Summary sheet'!$D$43/ridership.csv!D11</f>
        <v>18.260731544490564</v>
      </c>
      <c r="E12" s="51">
        <f>'Summary sheet'!$D$43/ridership.csv!E11</f>
        <v>17.922569849222221</v>
      </c>
      <c r="F12" s="51">
        <f>'Summary sheet'!$D$43/ridership.csv!F11</f>
        <v>16.403707997593219</v>
      </c>
      <c r="G12" s="51">
        <f>'Summary sheet'!$D$43/ridership.csv!G11</f>
        <v>22.507413299023256</v>
      </c>
      <c r="H12" s="51">
        <f>'Summary sheet'!$D$43/ridership.csv!H11</f>
        <v>20.162891080375001</v>
      </c>
      <c r="I12" s="51">
        <f>'Summary sheet'!$D$43/ridership.csv!I11</f>
        <v>27.651964910228571</v>
      </c>
      <c r="J12" s="51">
        <f>'Summary sheet'!$D$43/ridership.csv!J11</f>
        <v>24.19546929645</v>
      </c>
      <c r="K12" s="51">
        <f>'Summary sheet'!$D$43/ridership.csv!K11</f>
        <v>24.815865945076922</v>
      </c>
      <c r="L12" s="51">
        <f>'Summary sheet'!$D$43/ridership.csv!L11</f>
        <v>27.651964910228571</v>
      </c>
      <c r="M12" s="51">
        <f>'Summary sheet'!$D$43/ridership.csv!M11</f>
        <v>24.815865945076922</v>
      </c>
      <c r="N12" s="51">
        <f>'Summary sheet'!$D$43/ridership.csv!N11</f>
        <v>21.99588117859091</v>
      </c>
      <c r="O12" s="51">
        <f>'Summary sheet'!$D$43/ridership.csv!O11</f>
        <v>23.605335898975611</v>
      </c>
      <c r="P12" s="51">
        <f>'Summary sheet'!$D$43/ridership.csv!P11</f>
        <v>21.507083819066665</v>
      </c>
      <c r="Q12" s="51">
        <f>'Summary sheet'!$D$43/ridership.csv!Q11</f>
        <v>20.591888762936168</v>
      </c>
      <c r="R12" s="51">
        <f>'Summary sheet'!$D$43/ridership.csv!R11</f>
        <v>17.922569849222221</v>
      </c>
      <c r="S12" s="51">
        <f>'Summary sheet'!$D$43/ridership.csv!S11</f>
        <v>17.596704942872726</v>
      </c>
      <c r="T12" s="51">
        <f>'Summary sheet'!$D$43/ridership.csv!T11</f>
        <v>15.609980191258064</v>
      </c>
      <c r="U12" s="51">
        <f>'Summary sheet'!$D$43/ridership.csv!U11</f>
        <v>15.609980191258064</v>
      </c>
      <c r="V12" s="51">
        <f>'Summary sheet'!$D$43/ridership.csv!V11</f>
        <v>16.686530549275862</v>
      </c>
      <c r="W12" s="51">
        <f>'Summary sheet'!$D$43/ridership.csv!W11</f>
        <v>15.12216831028125</v>
      </c>
      <c r="X12" s="51">
        <f>'Summary sheet'!$D$43/ridership.csv!X11</f>
        <v>12.734457524447368</v>
      </c>
      <c r="Y12" s="51">
        <f>'Summary sheet'!$D$43/ridership.csv!Y11</f>
        <v>12.90425029144</v>
      </c>
      <c r="Z12" s="51">
        <f>'Summary sheet'!$D$43/ridership.csv!Z11</f>
        <v>12.734457524447368</v>
      </c>
      <c r="AA12" s="51">
        <f>'Summary sheet'!$D$43/ridership.csv!AA11</f>
        <v>12.734457524447368</v>
      </c>
      <c r="AB12" s="51">
        <f>'Summary sheet'!$D$43/ridership.csv!AB11</f>
        <v>13.257791395315069</v>
      </c>
      <c r="AC12" s="51">
        <f>'Summary sheet'!$D$43/ridership.csv!AC11</f>
        <v>15.12216831028125</v>
      </c>
      <c r="AD12" s="51">
        <f>'Summary sheet'!$D$43/ridership.csv!AD11</f>
        <v>16.979276699263156</v>
      </c>
      <c r="AE12" s="51">
        <f>'Summary sheet'!$D$43/ridership.csv!AE11</f>
        <v>18.976838663882354</v>
      </c>
    </row>
    <row r="13" spans="1:31">
      <c r="A13" s="3" t="s">
        <v>108</v>
      </c>
      <c r="B13" s="3" t="s">
        <v>9</v>
      </c>
      <c r="C13" s="51">
        <f>'Summary sheet'!$D$43/ridership.csv!C12</f>
        <v>22.507413299023256</v>
      </c>
      <c r="D13" s="51">
        <f>'Summary sheet'!$D$43/ridership.csv!D12</f>
        <v>17.596704942872726</v>
      </c>
      <c r="E13" s="51">
        <f>'Summary sheet'!$D$43/ridership.csv!E12</f>
        <v>16.979276699263156</v>
      </c>
      <c r="F13" s="51">
        <f>'Summary sheet'!$D$43/ridership.csv!F12</f>
        <v>15.865881505868852</v>
      </c>
      <c r="G13" s="51">
        <f>'Summary sheet'!$D$43/ridership.csv!G12</f>
        <v>21.507083819066665</v>
      </c>
      <c r="H13" s="51">
        <f>'Summary sheet'!$D$43/ridership.csv!H12</f>
        <v>18.976838663882354</v>
      </c>
      <c r="I13" s="51">
        <f>'Summary sheet'!$D$43/ridership.csv!I12</f>
        <v>24.815865945076922</v>
      </c>
      <c r="J13" s="51">
        <f>'Summary sheet'!$D$43/ridership.csv!J12</f>
        <v>22.507413299023256</v>
      </c>
      <c r="K13" s="51">
        <f>'Summary sheet'!$D$43/ridership.csv!K12</f>
        <v>23.043304091857141</v>
      </c>
      <c r="L13" s="51">
        <f>'Summary sheet'!$D$43/ridership.csv!L12</f>
        <v>25.468915048894736</v>
      </c>
      <c r="M13" s="51">
        <f>'Summary sheet'!$D$43/ridership.csv!M12</f>
        <v>23.043304091857141</v>
      </c>
      <c r="N13" s="51">
        <f>'Summary sheet'!$D$43/ridership.csv!N12</f>
        <v>21.507083819066665</v>
      </c>
      <c r="O13" s="51">
        <f>'Summary sheet'!$D$43/ridership.csv!O12</f>
        <v>21.507083819066665</v>
      </c>
      <c r="P13" s="51">
        <f>'Summary sheet'!$D$43/ridership.csv!P12</f>
        <v>20.162891080375001</v>
      </c>
      <c r="Q13" s="51">
        <f>'Summary sheet'!$D$43/ridership.csv!Q12</f>
        <v>18.976838663882354</v>
      </c>
      <c r="R13" s="51">
        <f>'Summary sheet'!$D$43/ridership.csv!R12</f>
        <v>16.686530549275862</v>
      </c>
      <c r="S13" s="51">
        <f>'Summary sheet'!$D$43/ridership.csv!S12</f>
        <v>16.686530549275862</v>
      </c>
      <c r="T13" s="51">
        <f>'Summary sheet'!$D$43/ridership.csv!T12</f>
        <v>14.889519567046154</v>
      </c>
      <c r="U13" s="51">
        <f>'Summary sheet'!$D$43/ridership.csv!U12</f>
        <v>15.12216831028125</v>
      </c>
      <c r="V13" s="51">
        <f>'Summary sheet'!$D$43/ridership.csv!V12</f>
        <v>15.609980191258064</v>
      </c>
      <c r="W13" s="51">
        <f>'Summary sheet'!$D$43/ridership.csv!W12</f>
        <v>14.44505629638806</v>
      </c>
      <c r="X13" s="51">
        <f>'Summary sheet'!$D$43/ridership.csv!X12</f>
        <v>12.734457524447368</v>
      </c>
      <c r="Y13" s="51">
        <f>'Summary sheet'!$D$43/ridership.csv!Y12</f>
        <v>13.078632052135134</v>
      </c>
      <c r="Z13" s="51">
        <f>'Summary sheet'!$D$43/ridership.csv!Z12</f>
        <v>12.569074959194806</v>
      </c>
      <c r="AA13" s="51">
        <f>'Summary sheet'!$D$43/ridership.csv!AA12</f>
        <v>12.569074959194806</v>
      </c>
      <c r="AB13" s="51">
        <f>'Summary sheet'!$D$43/ridership.csv!AB12</f>
        <v>13.257791395315069</v>
      </c>
      <c r="AC13" s="51">
        <f>'Summary sheet'!$D$43/ridership.csv!AC12</f>
        <v>15.12216831028125</v>
      </c>
      <c r="AD13" s="51">
        <f>'Summary sheet'!$D$43/ridership.csv!AD12</f>
        <v>16.686530549275862</v>
      </c>
      <c r="AE13" s="51">
        <f>'Summary sheet'!$D$43/ridership.csv!AE12</f>
        <v>19.356375437160001</v>
      </c>
    </row>
    <row r="14" spans="1:31">
      <c r="A14" s="3" t="s">
        <v>108</v>
      </c>
      <c r="B14" s="3" t="s">
        <v>10</v>
      </c>
      <c r="C14" s="51">
        <f>'Summary sheet'!$D$43/ridership.csv!C13</f>
        <v>23.043304091857141</v>
      </c>
      <c r="D14" s="51">
        <f>'Summary sheet'!$D$43/ridership.csv!D13</f>
        <v>17.922569849222221</v>
      </c>
      <c r="E14" s="51">
        <f>'Summary sheet'!$D$43/ridership.csv!E13</f>
        <v>17.282478068892857</v>
      </c>
      <c r="F14" s="51">
        <f>'Summary sheet'!$D$43/ridership.csv!F13</f>
        <v>16.130312864299999</v>
      </c>
      <c r="G14" s="51">
        <f>'Summary sheet'!$D$43/ridership.csv!G13</f>
        <v>23.043304091857141</v>
      </c>
      <c r="H14" s="51">
        <f>'Summary sheet'!$D$43/ridership.csv!H13</f>
        <v>19.751403507306122</v>
      </c>
      <c r="I14" s="51">
        <f>'Summary sheet'!$D$43/ridership.csv!I13</f>
        <v>26.883854773833335</v>
      </c>
      <c r="J14" s="51">
        <f>'Summary sheet'!$D$43/ridership.csv!J13</f>
        <v>24.19546929645</v>
      </c>
      <c r="K14" s="51">
        <f>'Summary sheet'!$D$43/ridership.csv!K13</f>
        <v>24.815865945076922</v>
      </c>
      <c r="L14" s="51">
        <f>'Summary sheet'!$D$43/ridership.csv!L13</f>
        <v>26.883854773833335</v>
      </c>
      <c r="M14" s="51">
        <f>'Summary sheet'!$D$43/ridership.csv!M13</f>
        <v>24.815865945076922</v>
      </c>
      <c r="N14" s="51">
        <f>'Summary sheet'!$D$43/ridership.csv!N13</f>
        <v>22.507413299023256</v>
      </c>
      <c r="O14" s="51">
        <f>'Summary sheet'!$D$43/ridership.csv!O13</f>
        <v>22.507413299023256</v>
      </c>
      <c r="P14" s="51">
        <f>'Summary sheet'!$D$43/ridership.csv!P13</f>
        <v>21.507083819066665</v>
      </c>
      <c r="Q14" s="51">
        <f>'Summary sheet'!$D$43/ridership.csv!Q13</f>
        <v>19.751403507306122</v>
      </c>
      <c r="R14" s="51">
        <f>'Summary sheet'!$D$43/ridership.csv!R13</f>
        <v>16.979276699263156</v>
      </c>
      <c r="S14" s="51">
        <f>'Summary sheet'!$D$43/ridership.csv!S13</f>
        <v>17.282478068892857</v>
      </c>
      <c r="T14" s="51">
        <f>'Summary sheet'!$D$43/ridership.csv!T13</f>
        <v>15.609980191258064</v>
      </c>
      <c r="U14" s="51">
        <f>'Summary sheet'!$D$43/ridership.csv!U13</f>
        <v>15.362202727904762</v>
      </c>
      <c r="V14" s="51">
        <f>'Summary sheet'!$D$43/ridership.csv!V13</f>
        <v>16.403707997593219</v>
      </c>
      <c r="W14" s="51">
        <f>'Summary sheet'!$D$43/ridership.csv!W13</f>
        <v>15.362202727904762</v>
      </c>
      <c r="X14" s="51">
        <f>'Summary sheet'!$D$43/ridership.csv!X13</f>
        <v>13.441927386916667</v>
      </c>
      <c r="Y14" s="51">
        <f>'Summary sheet'!$D$43/ridership.csv!Y13</f>
        <v>14.026359012434783</v>
      </c>
      <c r="Z14" s="51">
        <f>'Summary sheet'!$D$43/ridership.csv!Z13</f>
        <v>13.257791395315069</v>
      </c>
      <c r="AA14" s="51">
        <f>'Summary sheet'!$D$43/ridership.csv!AA13</f>
        <v>13.257791395315069</v>
      </c>
      <c r="AB14" s="51">
        <f>'Summary sheet'!$D$43/ridership.csv!AB13</f>
        <v>14.232628997911764</v>
      </c>
      <c r="AC14" s="51">
        <f>'Summary sheet'!$D$43/ridership.csv!AC13</f>
        <v>15.865881505868852</v>
      </c>
      <c r="AD14" s="51">
        <f>'Summary sheet'!$D$43/ridership.csv!AD13</f>
        <v>16.979276699263156</v>
      </c>
      <c r="AE14" s="51">
        <f>'Summary sheet'!$D$43/ridership.csv!AE13</f>
        <v>20.162891080375001</v>
      </c>
    </row>
    <row r="15" spans="1:31">
      <c r="A15" s="3" t="s">
        <v>108</v>
      </c>
      <c r="B15" s="3" t="s">
        <v>11</v>
      </c>
      <c r="C15" s="51">
        <f>'Summary sheet'!$D$43/ridership.csv!C14</f>
        <v>23.043304091857141</v>
      </c>
      <c r="D15" s="51">
        <f>'Summary sheet'!$D$43/ridership.csv!D14</f>
        <v>18.260731544490564</v>
      </c>
      <c r="E15" s="51">
        <f>'Summary sheet'!$D$43/ridership.csv!E14</f>
        <v>17.596704942872726</v>
      </c>
      <c r="F15" s="51">
        <f>'Summary sheet'!$D$43/ridership.csv!F14</f>
        <v>16.403707997593219</v>
      </c>
      <c r="G15" s="51">
        <f>'Summary sheet'!$D$43/ridership.csv!G14</f>
        <v>23.605335898975611</v>
      </c>
      <c r="H15" s="51">
        <f>'Summary sheet'!$D$43/ridership.csv!H14</f>
        <v>19.751403507306122</v>
      </c>
      <c r="I15" s="51">
        <f>'Summary sheet'!$D$43/ridership.csv!I14</f>
        <v>27.651964910228571</v>
      </c>
      <c r="J15" s="51">
        <f>'Summary sheet'!$D$43/ridership.csv!J14</f>
        <v>25.468915048894736</v>
      </c>
      <c r="K15" s="51">
        <f>'Summary sheet'!$D$43/ridership.csv!K14</f>
        <v>24.815865945076922</v>
      </c>
      <c r="L15" s="51">
        <f>'Summary sheet'!$D$43/ridership.csv!L14</f>
        <v>28.465257995823528</v>
      </c>
      <c r="M15" s="51">
        <f>'Summary sheet'!$D$43/ridership.csv!M14</f>
        <v>26.157264104270268</v>
      </c>
      <c r="N15" s="51">
        <f>'Summary sheet'!$D$43/ridership.csv!N14</f>
        <v>23.605335898975611</v>
      </c>
      <c r="O15" s="51">
        <f>'Summary sheet'!$D$43/ridership.csv!O14</f>
        <v>23.043304091857141</v>
      </c>
      <c r="P15" s="51">
        <f>'Summary sheet'!$D$43/ridership.csv!P14</f>
        <v>20.591888762936168</v>
      </c>
      <c r="Q15" s="51">
        <f>'Summary sheet'!$D$43/ridership.csv!Q14</f>
        <v>19.356375437160001</v>
      </c>
      <c r="R15" s="51">
        <f>'Summary sheet'!$D$43/ridership.csv!R14</f>
        <v>17.282478068892857</v>
      </c>
      <c r="S15" s="51">
        <f>'Summary sheet'!$D$43/ridership.csv!S14</f>
        <v>17.922569849222221</v>
      </c>
      <c r="T15" s="51">
        <f>'Summary sheet'!$D$43/ridership.csv!T14</f>
        <v>16.130312864299999</v>
      </c>
      <c r="U15" s="51">
        <f>'Summary sheet'!$D$43/ridership.csv!U14</f>
        <v>16.130312864299999</v>
      </c>
      <c r="V15" s="51">
        <f>'Summary sheet'!$D$43/ridership.csv!V14</f>
        <v>17.282478068892857</v>
      </c>
      <c r="W15" s="51">
        <f>'Summary sheet'!$D$43/ridership.csv!W14</f>
        <v>16.403707997593219</v>
      </c>
      <c r="X15" s="51">
        <f>'Summary sheet'!$D$43/ridership.csv!X14</f>
        <v>14.232628997911764</v>
      </c>
      <c r="Y15" s="51">
        <f>'Summary sheet'!$D$43/ridership.csv!Y14</f>
        <v>15.12216831028125</v>
      </c>
      <c r="Z15" s="51">
        <f>'Summary sheet'!$D$43/ridership.csv!Z14</f>
        <v>14.44505629638806</v>
      </c>
      <c r="AA15" s="51">
        <f>'Summary sheet'!$D$43/ridership.csv!AA14</f>
        <v>14.44505629638806</v>
      </c>
      <c r="AB15" s="51">
        <f>'Summary sheet'!$D$43/ridership.csv!AB14</f>
        <v>15.362202727904762</v>
      </c>
      <c r="AC15" s="51">
        <f>'Summary sheet'!$D$43/ridership.csv!AC14</f>
        <v>16.686530549275862</v>
      </c>
      <c r="AD15" s="51">
        <f>'Summary sheet'!$D$43/ridership.csv!AD14</f>
        <v>17.922569849222221</v>
      </c>
      <c r="AE15" s="51">
        <f>'Summary sheet'!$D$43/ridership.csv!AE14</f>
        <v>21.039538518652172</v>
      </c>
    </row>
    <row r="16" spans="1:31">
      <c r="A16" s="1" t="s">
        <v>119</v>
      </c>
      <c r="B16" s="1" t="s">
        <v>12</v>
      </c>
      <c r="C16" s="51">
        <f>'Summary sheet'!$D$43/ridership.csv!C15</f>
        <v>27.651964910228571</v>
      </c>
      <c r="D16" s="51">
        <f>'Summary sheet'!$D$43/ridership.csv!D15</f>
        <v>21.507083819066665</v>
      </c>
      <c r="E16" s="51">
        <f>'Summary sheet'!$D$43/ridership.csv!E15</f>
        <v>21.039538518652172</v>
      </c>
      <c r="F16" s="51">
        <f>'Summary sheet'!$D$43/ridership.csv!F15</f>
        <v>19.356375437160001</v>
      </c>
      <c r="G16" s="51">
        <f>'Summary sheet'!$D$43/ridership.csv!G15</f>
        <v>29.327841571454545</v>
      </c>
      <c r="H16" s="51">
        <f>'Summary sheet'!$D$43/ridership.csv!H15</f>
        <v>23.043304091857141</v>
      </c>
      <c r="I16" s="51">
        <f>'Summary sheet'!$D$43/ridership.csv!I15</f>
        <v>31.219960382516128</v>
      </c>
      <c r="J16" s="51">
        <f>'Summary sheet'!$D$43/ridership.csv!J15</f>
        <v>28.465257995823528</v>
      </c>
      <c r="K16" s="51">
        <f>'Summary sheet'!$D$43/ridership.csv!K15</f>
        <v>26.883854773833335</v>
      </c>
      <c r="L16" s="51">
        <f>'Summary sheet'!$D$43/ridership.csv!L15</f>
        <v>29.327841571454545</v>
      </c>
      <c r="M16" s="51">
        <f>'Summary sheet'!$D$43/ridership.csv!M15</f>
        <v>26.883854773833335</v>
      </c>
      <c r="N16" s="51">
        <f>'Summary sheet'!$D$43/ridership.csv!N15</f>
        <v>24.19546929645</v>
      </c>
      <c r="O16" s="51">
        <f>'Summary sheet'!$D$43/ridership.csv!O15</f>
        <v>26.157264104270268</v>
      </c>
      <c r="P16" s="51">
        <f>'Summary sheet'!$D$43/ridership.csv!P15</f>
        <v>22.507413299023256</v>
      </c>
      <c r="Q16" s="51">
        <f>'Summary sheet'!$D$43/ridership.csv!Q15</f>
        <v>21.039538518652172</v>
      </c>
      <c r="R16" s="51">
        <f>'Summary sheet'!$D$43/ridership.csv!R15</f>
        <v>18.976838663882354</v>
      </c>
      <c r="S16" s="51">
        <f>'Summary sheet'!$D$43/ridership.csv!S15</f>
        <v>18.976838663882354</v>
      </c>
      <c r="T16" s="51">
        <f>'Summary sheet'!$D$43/ridership.csv!T15</f>
        <v>16.686530549275862</v>
      </c>
      <c r="U16" s="51">
        <f>'Summary sheet'!$D$43/ridership.csv!U15</f>
        <v>16.686530549275862</v>
      </c>
      <c r="V16" s="51">
        <f>'Summary sheet'!$D$43/ridership.csv!V15</f>
        <v>17.282478068892857</v>
      </c>
      <c r="W16" s="51">
        <f>'Summary sheet'!$D$43/ridership.csv!W15</f>
        <v>16.130312864299999</v>
      </c>
      <c r="X16" s="51">
        <f>'Summary sheet'!$D$43/ridership.csv!X15</f>
        <v>14.889519567046154</v>
      </c>
      <c r="Y16" s="51">
        <f>'Summary sheet'!$D$43/ridership.csv!Y15</f>
        <v>15.865881505868852</v>
      </c>
      <c r="Z16" s="51">
        <f>'Summary sheet'!$D$43/ridership.csv!Z15</f>
        <v>15.609980191258064</v>
      </c>
      <c r="AA16" s="51">
        <f>'Summary sheet'!$D$43/ridership.csv!AA15</f>
        <v>15.609980191258064</v>
      </c>
      <c r="AB16" s="51">
        <f>'Summary sheet'!$D$43/ridership.csv!AB15</f>
        <v>16.130312864299999</v>
      </c>
      <c r="AC16" s="51">
        <f>'Summary sheet'!$D$43/ridership.csv!AC15</f>
        <v>17.922569849222221</v>
      </c>
      <c r="AD16" s="51">
        <f>'Summary sheet'!$D$43/ridership.csv!AD15</f>
        <v>18.611899458807692</v>
      </c>
      <c r="AE16" s="51">
        <f>'Summary sheet'!$D$43/ridership.csv!AE15</f>
        <v>21.99588117859091</v>
      </c>
    </row>
    <row r="17" spans="1:31">
      <c r="A17" s="1" t="s">
        <v>119</v>
      </c>
      <c r="B17" s="1" t="s">
        <v>13</v>
      </c>
      <c r="C17" s="51">
        <f>'Summary sheet'!$D$43/ridership.csv!C16</f>
        <v>30.2443366205625</v>
      </c>
      <c r="D17" s="51">
        <f>'Summary sheet'!$D$43/ridership.csv!D16</f>
        <v>27.651964910228571</v>
      </c>
      <c r="E17" s="51">
        <f>'Summary sheet'!$D$43/ridership.csv!E16</f>
        <v>24.815865945076922</v>
      </c>
      <c r="F17" s="51">
        <f>'Summary sheet'!$D$43/ridership.csv!F16</f>
        <v>20.591888762936168</v>
      </c>
      <c r="G17" s="51">
        <f>'Summary sheet'!$D$43/ridership.csv!G16</f>
        <v>32.260625728599997</v>
      </c>
      <c r="H17" s="51">
        <f>'Summary sheet'!$D$43/ridership.csv!H16</f>
        <v>26.157264104270268</v>
      </c>
      <c r="I17" s="51">
        <f>'Summary sheet'!$D$43/ridership.csv!I16</f>
        <v>33.373061098551723</v>
      </c>
      <c r="J17" s="51">
        <f>'Summary sheet'!$D$43/ridership.csv!J16</f>
        <v>29.327841571454545</v>
      </c>
      <c r="K17" s="51">
        <f>'Summary sheet'!$D$43/ridership.csv!K16</f>
        <v>28.465257995823528</v>
      </c>
      <c r="L17" s="51">
        <f>'Summary sheet'!$D$43/ridership.csv!L16</f>
        <v>31.219960382516128</v>
      </c>
      <c r="M17" s="51">
        <f>'Summary sheet'!$D$43/ridership.csv!M16</f>
        <v>26.883854773833335</v>
      </c>
      <c r="N17" s="51">
        <f>'Summary sheet'!$D$43/ridership.csv!N16</f>
        <v>24.815865945076922</v>
      </c>
      <c r="O17" s="51">
        <f>'Summary sheet'!$D$43/ridership.csv!O16</f>
        <v>26.883854773833335</v>
      </c>
      <c r="P17" s="51">
        <f>'Summary sheet'!$D$43/ridership.csv!P16</f>
        <v>24.19546929645</v>
      </c>
      <c r="Q17" s="51">
        <f>'Summary sheet'!$D$43/ridership.csv!Q16</f>
        <v>22.507413299023256</v>
      </c>
      <c r="R17" s="51">
        <f>'Summary sheet'!$D$43/ridership.csv!R16</f>
        <v>19.751403507306122</v>
      </c>
      <c r="S17" s="51">
        <f>'Summary sheet'!$D$43/ridership.csv!S16</f>
        <v>18.976838663882354</v>
      </c>
      <c r="T17" s="51">
        <f>'Summary sheet'!$D$43/ridership.csv!T16</f>
        <v>16.686530549275862</v>
      </c>
      <c r="U17" s="51">
        <f>'Summary sheet'!$D$43/ridership.csv!U16</f>
        <v>17.596704942872726</v>
      </c>
      <c r="V17" s="51">
        <f>'Summary sheet'!$D$43/ridership.csv!V16</f>
        <v>17.596704942872726</v>
      </c>
      <c r="W17" s="51">
        <f>'Summary sheet'!$D$43/ridership.csv!W16</f>
        <v>16.686530549275862</v>
      </c>
      <c r="X17" s="51">
        <f>'Summary sheet'!$D$43/ridership.csv!X16</f>
        <v>15.609980191258064</v>
      </c>
      <c r="Y17" s="51">
        <f>'Summary sheet'!$D$43/ridership.csv!Y16</f>
        <v>16.403707997593219</v>
      </c>
      <c r="Z17" s="51">
        <f>'Summary sheet'!$D$43/ridership.csv!Z16</f>
        <v>16.403707997593219</v>
      </c>
      <c r="AA17" s="51">
        <f>'Summary sheet'!$D$43/ridership.csv!AA16</f>
        <v>16.403707997593219</v>
      </c>
      <c r="AB17" s="51">
        <f>'Summary sheet'!$D$43/ridership.csv!AB16</f>
        <v>16.979276699263156</v>
      </c>
      <c r="AC17" s="51">
        <f>'Summary sheet'!$D$43/ridership.csv!AC16</f>
        <v>18.976838663882354</v>
      </c>
      <c r="AD17" s="51">
        <f>'Summary sheet'!$D$43/ridership.csv!AD16</f>
        <v>19.751403507306122</v>
      </c>
      <c r="AE17" s="51">
        <f>'Summary sheet'!$D$43/ridership.csv!AE16</f>
        <v>23.043304091857141</v>
      </c>
    </row>
    <row r="18" spans="1:31">
      <c r="A18" s="1" t="s">
        <v>119</v>
      </c>
      <c r="B18" s="1" t="s">
        <v>14</v>
      </c>
      <c r="C18" s="51">
        <f>'Summary sheet'!$D$43/ridership.csv!C17</f>
        <v>30.2443366205625</v>
      </c>
      <c r="D18" s="51">
        <f>'Summary sheet'!$D$43/ridership.csv!D17</f>
        <v>27.651964910228571</v>
      </c>
      <c r="E18" s="51">
        <f>'Summary sheet'!$D$43/ridership.csv!E17</f>
        <v>25.468915048894736</v>
      </c>
      <c r="F18" s="51">
        <f>'Summary sheet'!$D$43/ridership.csv!F17</f>
        <v>21.507083819066665</v>
      </c>
      <c r="G18" s="51">
        <f>'Summary sheet'!$D$43/ridership.csv!G17</f>
        <v>34.564956137785714</v>
      </c>
      <c r="H18" s="51">
        <f>'Summary sheet'!$D$43/ridership.csv!H17</f>
        <v>26.883854773833335</v>
      </c>
      <c r="I18" s="51">
        <f>'Summary sheet'!$D$43/ridership.csv!I17</f>
        <v>34.564956137785714</v>
      </c>
      <c r="J18" s="51">
        <f>'Summary sheet'!$D$43/ridership.csv!J17</f>
        <v>30.2443366205625</v>
      </c>
      <c r="K18" s="51">
        <f>'Summary sheet'!$D$43/ridership.csv!K17</f>
        <v>28.465257995823528</v>
      </c>
      <c r="L18" s="51">
        <f>'Summary sheet'!$D$43/ridership.csv!L17</f>
        <v>32.260625728599997</v>
      </c>
      <c r="M18" s="51">
        <f>'Summary sheet'!$D$43/ridership.csv!M17</f>
        <v>27.651964910228571</v>
      </c>
      <c r="N18" s="51">
        <f>'Summary sheet'!$D$43/ridership.csv!N17</f>
        <v>25.468915048894736</v>
      </c>
      <c r="O18" s="51">
        <f>'Summary sheet'!$D$43/ridership.csv!O17</f>
        <v>26.883854773833335</v>
      </c>
      <c r="P18" s="51">
        <f>'Summary sheet'!$D$43/ridership.csv!P17</f>
        <v>25.468915048894736</v>
      </c>
      <c r="Q18" s="51">
        <f>'Summary sheet'!$D$43/ridership.csv!Q17</f>
        <v>22.507413299023256</v>
      </c>
      <c r="R18" s="51">
        <f>'Summary sheet'!$D$43/ridership.csv!R17</f>
        <v>20.162891080375001</v>
      </c>
      <c r="S18" s="51">
        <f>'Summary sheet'!$D$43/ridership.csv!S17</f>
        <v>18.976838663882354</v>
      </c>
      <c r="T18" s="51">
        <f>'Summary sheet'!$D$43/ridership.csv!T17</f>
        <v>16.979276699263156</v>
      </c>
      <c r="U18" s="51">
        <f>'Summary sheet'!$D$43/ridership.csv!U17</f>
        <v>17.922569849222221</v>
      </c>
      <c r="V18" s="51">
        <f>'Summary sheet'!$D$43/ridership.csv!V17</f>
        <v>18.260731544490564</v>
      </c>
      <c r="W18" s="51">
        <f>'Summary sheet'!$D$43/ridership.csv!W17</f>
        <v>17.282478068892857</v>
      </c>
      <c r="X18" s="51">
        <f>'Summary sheet'!$D$43/ridership.csv!X17</f>
        <v>16.403707997593219</v>
      </c>
      <c r="Y18" s="51">
        <f>'Summary sheet'!$D$43/ridership.csv!Y17</f>
        <v>17.282478068892857</v>
      </c>
      <c r="Z18" s="51">
        <f>'Summary sheet'!$D$43/ridership.csv!Z17</f>
        <v>17.282478068892857</v>
      </c>
      <c r="AA18" s="51">
        <f>'Summary sheet'!$D$43/ridership.csv!AA17</f>
        <v>17.282478068892857</v>
      </c>
      <c r="AB18" s="51">
        <f>'Summary sheet'!$D$43/ridership.csv!AB17</f>
        <v>17.922569849222221</v>
      </c>
      <c r="AC18" s="51">
        <f>'Summary sheet'!$D$43/ridership.csv!AC17</f>
        <v>20.162891080375001</v>
      </c>
      <c r="AD18" s="51">
        <f>'Summary sheet'!$D$43/ridership.csv!AD17</f>
        <v>20.591888762936168</v>
      </c>
      <c r="AE18" s="51">
        <f>'Summary sheet'!$D$43/ridership.csv!AE17</f>
        <v>24.19546929645</v>
      </c>
    </row>
    <row r="19" spans="1:31">
      <c r="A19" s="1" t="s">
        <v>119</v>
      </c>
      <c r="B19" s="1" t="s">
        <v>15</v>
      </c>
      <c r="C19" s="51">
        <f>'Summary sheet'!$D$43/ridership.csv!C18</f>
        <v>30.2443366205625</v>
      </c>
      <c r="D19" s="51">
        <f>'Summary sheet'!$D$43/ridership.csv!D18</f>
        <v>29.327841571454545</v>
      </c>
      <c r="E19" s="51">
        <f>'Summary sheet'!$D$43/ridership.csv!E18</f>
        <v>30.2443366205625</v>
      </c>
      <c r="F19" s="51">
        <f>'Summary sheet'!$D$43/ridership.csv!F18</f>
        <v>29.327841571454545</v>
      </c>
      <c r="G19" s="51">
        <f>'Summary sheet'!$D$43/ridership.csv!G18</f>
        <v>40.325782160750002</v>
      </c>
      <c r="H19" s="51">
        <f>'Summary sheet'!$D$43/ridership.csv!H18</f>
        <v>28.465257995823528</v>
      </c>
      <c r="I19" s="51">
        <f>'Summary sheet'!$D$43/ridership.csv!I18</f>
        <v>35.845139698444441</v>
      </c>
      <c r="J19" s="51">
        <f>'Summary sheet'!$D$43/ridership.csv!J18</f>
        <v>31.219960382516128</v>
      </c>
      <c r="K19" s="51">
        <f>'Summary sheet'!$D$43/ridership.csv!K18</f>
        <v>31.219960382516128</v>
      </c>
      <c r="L19" s="51">
        <f>'Summary sheet'!$D$43/ridership.csv!L18</f>
        <v>32.260625728599997</v>
      </c>
      <c r="M19" s="51">
        <f>'Summary sheet'!$D$43/ridership.csv!M18</f>
        <v>29.327841571454545</v>
      </c>
      <c r="N19" s="51">
        <f>'Summary sheet'!$D$43/ridership.csv!N18</f>
        <v>26.883854773833335</v>
      </c>
      <c r="O19" s="51">
        <f>'Summary sheet'!$D$43/ridership.csv!O18</f>
        <v>28.465257995823528</v>
      </c>
      <c r="P19" s="51">
        <f>'Summary sheet'!$D$43/ridership.csv!P18</f>
        <v>26.157264104270268</v>
      </c>
      <c r="Q19" s="51">
        <f>'Summary sheet'!$D$43/ridership.csv!Q18</f>
        <v>23.043304091857141</v>
      </c>
      <c r="R19" s="51">
        <f>'Summary sheet'!$D$43/ridership.csv!R18</f>
        <v>21.039538518652172</v>
      </c>
      <c r="S19" s="51">
        <f>'Summary sheet'!$D$43/ridership.csv!S18</f>
        <v>20.162891080375001</v>
      </c>
      <c r="T19" s="51">
        <f>'Summary sheet'!$D$43/ridership.csv!T18</f>
        <v>17.282478068892857</v>
      </c>
      <c r="U19" s="51">
        <f>'Summary sheet'!$D$43/ridership.csv!U18</f>
        <v>18.611899458807692</v>
      </c>
      <c r="V19" s="51">
        <f>'Summary sheet'!$D$43/ridership.csv!V18</f>
        <v>18.976838663882354</v>
      </c>
      <c r="W19" s="51">
        <f>'Summary sheet'!$D$43/ridership.csv!W18</f>
        <v>17.922569849222221</v>
      </c>
      <c r="X19" s="51">
        <f>'Summary sheet'!$D$43/ridership.csv!X18</f>
        <v>17.282478068892857</v>
      </c>
      <c r="Y19" s="51">
        <f>'Summary sheet'!$D$43/ridership.csv!Y18</f>
        <v>18.611899458807692</v>
      </c>
      <c r="Z19" s="51">
        <f>'Summary sheet'!$D$43/ridership.csv!Z18</f>
        <v>18.976838663882354</v>
      </c>
      <c r="AA19" s="51">
        <f>'Summary sheet'!$D$43/ridership.csv!AA18</f>
        <v>18.976838663882354</v>
      </c>
      <c r="AB19" s="51">
        <f>'Summary sheet'!$D$43/ridership.csv!AB18</f>
        <v>19.751403507306122</v>
      </c>
      <c r="AC19" s="51">
        <f>'Summary sheet'!$D$43/ridership.csv!AC18</f>
        <v>21.507083819066665</v>
      </c>
      <c r="AD19" s="51">
        <f>'Summary sheet'!$D$43/ridership.csv!AD18</f>
        <v>22.507413299023256</v>
      </c>
      <c r="AE19" s="51">
        <f>'Summary sheet'!$D$43/ridership.csv!AE18</f>
        <v>26.157264104270268</v>
      </c>
    </row>
    <row r="20" spans="1:31">
      <c r="A20" s="1" t="s">
        <v>119</v>
      </c>
      <c r="B20" s="1" t="s">
        <v>16</v>
      </c>
      <c r="C20" s="51">
        <f>'Summary sheet'!$D$43/ridership.csv!C19</f>
        <v>32.260625728599997</v>
      </c>
      <c r="D20" s="51">
        <f>'Summary sheet'!$D$43/ridership.csv!D19</f>
        <v>29.327841571454545</v>
      </c>
      <c r="E20" s="51">
        <f>'Summary sheet'!$D$43/ridership.csv!E19</f>
        <v>32.260625728599997</v>
      </c>
      <c r="F20" s="51">
        <f>'Summary sheet'!$D$43/ridership.csv!F19</f>
        <v>32.260625728599997</v>
      </c>
      <c r="G20" s="51">
        <f>'Summary sheet'!$D$43/ridership.csv!G19</f>
        <v>43.99176235718182</v>
      </c>
      <c r="H20" s="51">
        <f>'Summary sheet'!$D$43/ridership.csv!H19</f>
        <v>31.219960382516128</v>
      </c>
      <c r="I20" s="51">
        <f>'Summary sheet'!$D$43/ridership.csv!I19</f>
        <v>40.325782160750002</v>
      </c>
      <c r="J20" s="51">
        <f>'Summary sheet'!$D$43/ridership.csv!J19</f>
        <v>37.223798917615383</v>
      </c>
      <c r="K20" s="51">
        <f>'Summary sheet'!$D$43/ridership.csv!K19</f>
        <v>35.845139698444441</v>
      </c>
      <c r="L20" s="51">
        <f>'Summary sheet'!$D$43/ridership.csv!L19</f>
        <v>35.845139698444441</v>
      </c>
      <c r="M20" s="51">
        <f>'Summary sheet'!$D$43/ridership.csv!M19</f>
        <v>33.373061098551723</v>
      </c>
      <c r="N20" s="51">
        <f>'Summary sheet'!$D$43/ridership.csv!N19</f>
        <v>30.2443366205625</v>
      </c>
      <c r="O20" s="51">
        <f>'Summary sheet'!$D$43/ridership.csv!O19</f>
        <v>32.260625728599997</v>
      </c>
      <c r="P20" s="51">
        <f>'Summary sheet'!$D$43/ridership.csv!P19</f>
        <v>29.327841571454545</v>
      </c>
      <c r="Q20" s="51">
        <f>'Summary sheet'!$D$43/ridership.csv!Q19</f>
        <v>26.157264104270268</v>
      </c>
      <c r="R20" s="51">
        <f>'Summary sheet'!$D$43/ridership.csv!R19</f>
        <v>23.605335898975611</v>
      </c>
      <c r="S20" s="51">
        <f>'Summary sheet'!$D$43/ridership.csv!S19</f>
        <v>23.043304091857141</v>
      </c>
      <c r="T20" s="51">
        <f>'Summary sheet'!$D$43/ridership.csv!T19</f>
        <v>19.751403507306122</v>
      </c>
      <c r="U20" s="51">
        <f>'Summary sheet'!$D$43/ridership.csv!U19</f>
        <v>21.99588117859091</v>
      </c>
      <c r="V20" s="51">
        <f>'Summary sheet'!$D$43/ridership.csv!V19</f>
        <v>21.507083819066665</v>
      </c>
      <c r="W20" s="51">
        <f>'Summary sheet'!$D$43/ridership.csv!W19</f>
        <v>20.162891080375001</v>
      </c>
      <c r="X20" s="51">
        <f>'Summary sheet'!$D$43/ridership.csv!X19</f>
        <v>20.162891080375001</v>
      </c>
      <c r="Y20" s="51">
        <f>'Summary sheet'!$D$43/ridership.csv!Y19</f>
        <v>21.039538518652172</v>
      </c>
      <c r="Z20" s="51">
        <f>'Summary sheet'!$D$43/ridership.csv!Z19</f>
        <v>21.99588117859091</v>
      </c>
      <c r="AA20" s="51">
        <f>'Summary sheet'!$D$43/ridership.csv!AA19</f>
        <v>21.99588117859091</v>
      </c>
      <c r="AB20" s="51">
        <f>'Summary sheet'!$D$43/ridership.csv!AB19</f>
        <v>23.043304091857141</v>
      </c>
      <c r="AC20" s="51">
        <f>'Summary sheet'!$D$43/ridership.csv!AC19</f>
        <v>25.468915048894736</v>
      </c>
      <c r="AD20" s="51">
        <f>'Summary sheet'!$D$43/ridership.csv!AD19</f>
        <v>25.468915048894736</v>
      </c>
      <c r="AE20" s="51">
        <f>'Summary sheet'!$D$43/ridership.csv!AE19</f>
        <v>32.260625728599997</v>
      </c>
    </row>
    <row r="21" spans="1:31">
      <c r="A21" s="1" t="s">
        <v>119</v>
      </c>
      <c r="B21" s="1" t="s">
        <v>17</v>
      </c>
      <c r="C21" s="51">
        <f>'Summary sheet'!$D$43/ridership.csv!C20</f>
        <v>33.373061098551723</v>
      </c>
      <c r="D21" s="51">
        <f>'Summary sheet'!$D$43/ridership.csv!D20</f>
        <v>30.2443366205625</v>
      </c>
      <c r="E21" s="51">
        <f>'Summary sheet'!$D$43/ridership.csv!E20</f>
        <v>33.373061098551723</v>
      </c>
      <c r="F21" s="51">
        <f>'Summary sheet'!$D$43/ridership.csv!F20</f>
        <v>34.564956137785714</v>
      </c>
      <c r="G21" s="51">
        <f>'Summary sheet'!$D$43/ridership.csv!G20</f>
        <v>50.937830097789472</v>
      </c>
      <c r="H21" s="51">
        <f>'Summary sheet'!$D$43/ridership.csv!H20</f>
        <v>35.845139698444441</v>
      </c>
      <c r="I21" s="51">
        <f>'Summary sheet'!$D$43/ridership.csv!I20</f>
        <v>48.3909385929</v>
      </c>
      <c r="J21" s="51">
        <f>'Summary sheet'!$D$43/ridership.csv!J20</f>
        <v>42.079077037304344</v>
      </c>
      <c r="K21" s="51">
        <f>'Summary sheet'!$D$43/ridership.csv!K20</f>
        <v>40.325782160750002</v>
      </c>
      <c r="L21" s="51">
        <f>'Summary sheet'!$D$43/ridership.csv!L20</f>
        <v>42.079077037304344</v>
      </c>
      <c r="M21" s="51">
        <f>'Summary sheet'!$D$43/ridership.csv!M20</f>
        <v>38.712750874320001</v>
      </c>
      <c r="N21" s="51">
        <f>'Summary sheet'!$D$43/ridership.csv!N20</f>
        <v>35.845139698444441</v>
      </c>
      <c r="O21" s="51">
        <f>'Summary sheet'!$D$43/ridership.csv!O20</f>
        <v>37.223798917615383</v>
      </c>
      <c r="P21" s="51">
        <f>'Summary sheet'!$D$43/ridership.csv!P20</f>
        <v>33.373061098551723</v>
      </c>
      <c r="Q21" s="51">
        <f>'Summary sheet'!$D$43/ridership.csv!Q20</f>
        <v>29.327841571454545</v>
      </c>
      <c r="R21" s="51">
        <f>'Summary sheet'!$D$43/ridership.csv!R20</f>
        <v>26.157264104270268</v>
      </c>
      <c r="S21" s="51">
        <f>'Summary sheet'!$D$43/ridership.csv!S20</f>
        <v>26.883854773833335</v>
      </c>
      <c r="T21" s="51">
        <f>'Summary sheet'!$D$43/ridership.csv!T20</f>
        <v>23.043304091857141</v>
      </c>
      <c r="U21" s="51">
        <f>'Summary sheet'!$D$43/ridership.csv!U20</f>
        <v>24.815865945076922</v>
      </c>
      <c r="V21" s="51">
        <f>'Summary sheet'!$D$43/ridership.csv!V20</f>
        <v>24.19546929645</v>
      </c>
      <c r="W21" s="51">
        <f>'Summary sheet'!$D$43/ridership.csv!W20</f>
        <v>22.507413299023256</v>
      </c>
      <c r="X21" s="51">
        <f>'Summary sheet'!$D$43/ridership.csv!X20</f>
        <v>22.507413299023256</v>
      </c>
      <c r="Y21" s="51">
        <f>'Summary sheet'!$D$43/ridership.csv!Y20</f>
        <v>24.19546929645</v>
      </c>
      <c r="Z21" s="51">
        <f>'Summary sheet'!$D$43/ridership.csv!Z20</f>
        <v>25.468915048894736</v>
      </c>
      <c r="AA21" s="51">
        <f>'Summary sheet'!$D$43/ridership.csv!AA20</f>
        <v>25.468915048894736</v>
      </c>
      <c r="AB21" s="51">
        <f>'Summary sheet'!$D$43/ridership.csv!AB20</f>
        <v>28.465257995823528</v>
      </c>
      <c r="AC21" s="51">
        <f>'Summary sheet'!$D$43/ridership.csv!AC20</f>
        <v>30.2443366205625</v>
      </c>
      <c r="AD21" s="51">
        <f>'Summary sheet'!$D$43/ridership.csv!AD20</f>
        <v>29.327841571454545</v>
      </c>
      <c r="AE21" s="51">
        <f>'Summary sheet'!$D$43/ridership.csv!AE20</f>
        <v>38.712750874320001</v>
      </c>
    </row>
    <row r="22" spans="1:31">
      <c r="A22" s="1" t="s">
        <v>119</v>
      </c>
      <c r="B22" s="1" t="s">
        <v>18</v>
      </c>
      <c r="C22" s="51">
        <f>'Summary sheet'!$D$43/ridership.csv!C21</f>
        <v>33.373061098551723</v>
      </c>
      <c r="D22" s="51">
        <f>'Summary sheet'!$D$43/ridership.csv!D21</f>
        <v>31.219960382516128</v>
      </c>
      <c r="E22" s="51">
        <f>'Summary sheet'!$D$43/ridership.csv!E21</f>
        <v>34.564956137785714</v>
      </c>
      <c r="F22" s="51">
        <f>'Summary sheet'!$D$43/ridership.csv!F21</f>
        <v>40.325782160750002</v>
      </c>
      <c r="G22" s="51">
        <f>'Summary sheet'!$D$43/ridership.csv!G21</f>
        <v>56.930515991647056</v>
      </c>
      <c r="H22" s="51">
        <f>'Summary sheet'!$D$43/ridership.csv!H21</f>
        <v>46.086608183714283</v>
      </c>
      <c r="I22" s="51">
        <f>'Summary sheet'!$D$43/ridership.csv!I21</f>
        <v>60.488673241124999</v>
      </c>
      <c r="J22" s="51">
        <f>'Summary sheet'!$D$43/ridership.csv!J21</f>
        <v>53.767709547666669</v>
      </c>
      <c r="K22" s="51">
        <f>'Summary sheet'!$D$43/ridership.csv!K21</f>
        <v>50.937830097789472</v>
      </c>
      <c r="L22" s="51">
        <f>'Summary sheet'!$D$43/ridership.csv!L21</f>
        <v>50.937830097789472</v>
      </c>
      <c r="M22" s="51">
        <f>'Summary sheet'!$D$43/ridership.csv!M21</f>
        <v>48.3909385929</v>
      </c>
      <c r="N22" s="51">
        <f>'Summary sheet'!$D$43/ridership.csv!N21</f>
        <v>42.079077037304344</v>
      </c>
      <c r="O22" s="51">
        <f>'Summary sheet'!$D$43/ridership.csv!O21</f>
        <v>46.086608183714283</v>
      </c>
      <c r="P22" s="51">
        <f>'Summary sheet'!$D$43/ridership.csv!P21</f>
        <v>42.079077037304344</v>
      </c>
      <c r="Q22" s="51">
        <f>'Summary sheet'!$D$43/ridership.csv!Q21</f>
        <v>34.564956137785714</v>
      </c>
      <c r="R22" s="51">
        <f>'Summary sheet'!$D$43/ridership.csv!R21</f>
        <v>32.260625728599997</v>
      </c>
      <c r="S22" s="51">
        <f>'Summary sheet'!$D$43/ridership.csv!S21</f>
        <v>30.2443366205625</v>
      </c>
      <c r="T22" s="51">
        <f>'Summary sheet'!$D$43/ridership.csv!T21</f>
        <v>27.651964910228571</v>
      </c>
      <c r="U22" s="51">
        <f>'Summary sheet'!$D$43/ridership.csv!U21</f>
        <v>30.2443366205625</v>
      </c>
      <c r="V22" s="51">
        <f>'Summary sheet'!$D$43/ridership.csv!V21</f>
        <v>29.327841571454545</v>
      </c>
      <c r="W22" s="51">
        <f>'Summary sheet'!$D$43/ridership.csv!W21</f>
        <v>26.883854773833335</v>
      </c>
      <c r="X22" s="51">
        <f>'Summary sheet'!$D$43/ridership.csv!X21</f>
        <v>28.465257995823528</v>
      </c>
      <c r="Y22" s="51">
        <f>'Summary sheet'!$D$43/ridership.csv!Y21</f>
        <v>29.327841571454545</v>
      </c>
      <c r="Z22" s="51">
        <f>'Summary sheet'!$D$43/ridership.csv!Z21</f>
        <v>33.373061098551723</v>
      </c>
      <c r="AA22" s="51">
        <f>'Summary sheet'!$D$43/ridership.csv!AA21</f>
        <v>33.373061098551723</v>
      </c>
      <c r="AB22" s="51">
        <f>'Summary sheet'!$D$43/ridership.csv!AB21</f>
        <v>37.223798917615383</v>
      </c>
      <c r="AC22" s="51">
        <f>'Summary sheet'!$D$43/ridership.csv!AC21</f>
        <v>37.223798917615383</v>
      </c>
      <c r="AD22" s="51">
        <f>'Summary sheet'!$D$43/ridership.csv!AD21</f>
        <v>37.223798917615383</v>
      </c>
      <c r="AE22" s="51">
        <f>'Summary sheet'!$D$43/ridership.csv!AE21</f>
        <v>48.3909385929</v>
      </c>
    </row>
    <row r="23" spans="1:31">
      <c r="A23" s="1" t="s">
        <v>119</v>
      </c>
      <c r="B23" s="1" t="s">
        <v>19</v>
      </c>
      <c r="C23" s="51">
        <f>'Summary sheet'!$D$43/ridership.csv!C22</f>
        <v>34.564956137785714</v>
      </c>
      <c r="D23" s="51">
        <f>'Summary sheet'!$D$43/ridership.csv!D22</f>
        <v>33.373061098551723</v>
      </c>
      <c r="E23" s="51">
        <f>'Summary sheet'!$D$43/ridership.csv!E22</f>
        <v>37.223798917615383</v>
      </c>
      <c r="F23" s="51">
        <f>'Summary sheet'!$D$43/ridership.csv!F22</f>
        <v>43.99176235718182</v>
      </c>
      <c r="G23" s="51">
        <f>'Summary sheet'!$D$43/ridership.csv!G22</f>
        <v>69.129912275571428</v>
      </c>
      <c r="H23" s="51">
        <f>'Summary sheet'!$D$43/ridership.csv!H22</f>
        <v>53.767709547666669</v>
      </c>
      <c r="I23" s="51">
        <f>'Summary sheet'!$D$43/ridership.csv!I22</f>
        <v>74.447597835230766</v>
      </c>
      <c r="J23" s="51">
        <f>'Summary sheet'!$D$43/ridership.csv!J22</f>
        <v>64.521251457199995</v>
      </c>
      <c r="K23" s="51">
        <f>'Summary sheet'!$D$43/ridership.csv!K22</f>
        <v>60.488673241124999</v>
      </c>
      <c r="L23" s="51">
        <f>'Summary sheet'!$D$43/ridership.csv!L22</f>
        <v>64.521251457199995</v>
      </c>
      <c r="M23" s="51">
        <f>'Summary sheet'!$D$43/ridership.csv!M22</f>
        <v>60.488673241124999</v>
      </c>
      <c r="N23" s="51">
        <f>'Summary sheet'!$D$43/ridership.csv!N22</f>
        <v>53.767709547666669</v>
      </c>
      <c r="O23" s="51">
        <f>'Summary sheet'!$D$43/ridership.csv!O22</f>
        <v>56.930515991647056</v>
      </c>
      <c r="P23" s="51">
        <f>'Summary sheet'!$D$43/ridership.csv!P22</f>
        <v>50.937830097789472</v>
      </c>
      <c r="Q23" s="51">
        <f>'Summary sheet'!$D$43/ridership.csv!Q22</f>
        <v>42.079077037304344</v>
      </c>
      <c r="R23" s="51">
        <f>'Summary sheet'!$D$43/ridership.csv!R22</f>
        <v>42.079077037304344</v>
      </c>
      <c r="S23" s="51">
        <f>'Summary sheet'!$D$43/ridership.csv!S22</f>
        <v>42.079077037304344</v>
      </c>
      <c r="T23" s="51">
        <f>'Summary sheet'!$D$43/ridership.csv!T22</f>
        <v>38.712750874320001</v>
      </c>
      <c r="U23" s="51">
        <f>'Summary sheet'!$D$43/ridership.csv!U22</f>
        <v>42.079077037304344</v>
      </c>
      <c r="V23" s="51">
        <f>'Summary sheet'!$D$43/ridership.csv!V22</f>
        <v>38.712750874320001</v>
      </c>
      <c r="W23" s="51">
        <f>'Summary sheet'!$D$43/ridership.csv!W22</f>
        <v>38.712750874320001</v>
      </c>
      <c r="X23" s="51">
        <f>'Summary sheet'!$D$43/ridership.csv!X22</f>
        <v>38.712750874320001</v>
      </c>
      <c r="Y23" s="51">
        <f>'Summary sheet'!$D$43/ridership.csv!Y22</f>
        <v>42.079077037304344</v>
      </c>
      <c r="Z23" s="51">
        <f>'Summary sheet'!$D$43/ridership.csv!Z22</f>
        <v>46.086608183714283</v>
      </c>
      <c r="AA23" s="51">
        <f>'Summary sheet'!$D$43/ridership.csv!AA22</f>
        <v>46.086608183714283</v>
      </c>
      <c r="AB23" s="51">
        <f>'Summary sheet'!$D$43/ridership.csv!AB22</f>
        <v>53.767709547666669</v>
      </c>
      <c r="AC23" s="51">
        <f>'Summary sheet'!$D$43/ridership.csv!AC22</f>
        <v>56.930515991647056</v>
      </c>
      <c r="AD23" s="51">
        <f>'Summary sheet'!$D$43/ridership.csv!AD22</f>
        <v>64.521251457199995</v>
      </c>
      <c r="AE23" s="51">
        <f>'Summary sheet'!$D$43/ridership.csv!AE22</f>
        <v>74.447597835230766</v>
      </c>
    </row>
    <row r="24" spans="1:31">
      <c r="A24" s="2" t="s">
        <v>118</v>
      </c>
      <c r="B24" s="2" t="s">
        <v>20</v>
      </c>
      <c r="C24" s="51">
        <f>'Summary sheet'!$D$43/ridership.csv!C23</f>
        <v>120.97734648225</v>
      </c>
      <c r="D24" s="51">
        <f>'Summary sheet'!$D$43/ridership.csv!D23</f>
        <v>87.983524714363639</v>
      </c>
      <c r="E24" s="51">
        <f>'Summary sheet'!$D$43/ridership.csv!E23</f>
        <v>107.53541909533334</v>
      </c>
      <c r="F24" s="51">
        <f>'Summary sheet'!$D$43/ridership.csv!F23</f>
        <v>80.651564321500004</v>
      </c>
      <c r="G24" s="51">
        <f>'Summary sheet'!$D$43/ridership.csv!G23</f>
        <v>96.781877185799999</v>
      </c>
      <c r="H24" s="51">
        <f>'Summary sheet'!$D$43/ridership.csv!H23</f>
        <v>80.651564321500004</v>
      </c>
      <c r="I24" s="51">
        <f>'Summary sheet'!$D$43/ridership.csv!I23</f>
        <v>96.781877185799999</v>
      </c>
      <c r="J24" s="51">
        <f>'Summary sheet'!$D$43/ridership.csv!J23</f>
        <v>80.651564321500004</v>
      </c>
      <c r="K24" s="51">
        <f>'Summary sheet'!$D$43/ridership.csv!K23</f>
        <v>80.651564321500004</v>
      </c>
      <c r="L24" s="51">
        <f>'Summary sheet'!$D$43/ridership.csv!L23</f>
        <v>80.651564321500004</v>
      </c>
      <c r="M24" s="51">
        <f>'Summary sheet'!$D$43/ridership.csv!M23</f>
        <v>87.983524714363639</v>
      </c>
      <c r="N24" s="51">
        <f>'Summary sheet'!$D$43/ridership.csv!N23</f>
        <v>69.129912275571428</v>
      </c>
      <c r="O24" s="51">
        <f>'Summary sheet'!$D$43/ridership.csv!O23</f>
        <v>64.521251457199995</v>
      </c>
      <c r="P24" s="51">
        <f>'Summary sheet'!$D$43/ridership.csv!P23</f>
        <v>64.521251457199995</v>
      </c>
      <c r="Q24" s="51">
        <f>'Summary sheet'!$D$43/ridership.csv!Q23</f>
        <v>50.937830097789472</v>
      </c>
      <c r="R24" s="51">
        <f>'Summary sheet'!$D$43/ridership.csv!R23</f>
        <v>60.488673241124999</v>
      </c>
      <c r="S24" s="51">
        <f>'Summary sheet'!$D$43/ridership.csv!S23</f>
        <v>56.930515991647056</v>
      </c>
      <c r="T24" s="51">
        <f>'Summary sheet'!$D$43/ridership.csv!T23</f>
        <v>50.937830097789472</v>
      </c>
      <c r="U24" s="51">
        <f>'Summary sheet'!$D$43/ridership.csv!U23</f>
        <v>56.930515991647056</v>
      </c>
      <c r="V24" s="51">
        <f>'Summary sheet'!$D$43/ridership.csv!V23</f>
        <v>50.937830097789472</v>
      </c>
      <c r="W24" s="51">
        <f>'Summary sheet'!$D$43/ridership.csv!W23</f>
        <v>50.937830097789472</v>
      </c>
      <c r="X24" s="51">
        <f>'Summary sheet'!$D$43/ridership.csv!X23</f>
        <v>53.767709547666669</v>
      </c>
      <c r="Y24" s="51">
        <f>'Summary sheet'!$D$43/ridership.csv!Y23</f>
        <v>60.488673241124999</v>
      </c>
      <c r="Z24" s="51">
        <f>'Summary sheet'!$D$43/ridership.csv!Z23</f>
        <v>64.521251457199995</v>
      </c>
      <c r="AA24" s="51">
        <f>'Summary sheet'!$D$43/ridership.csv!AA23</f>
        <v>64.521251457199995</v>
      </c>
      <c r="AB24" s="51">
        <f>'Summary sheet'!$D$43/ridership.csv!AB23</f>
        <v>74.447597835230766</v>
      </c>
      <c r="AC24" s="51">
        <f>'Summary sheet'!$D$43/ridership.csv!AC23</f>
        <v>80.651564321500004</v>
      </c>
      <c r="AD24" s="51">
        <f>'Summary sheet'!$D$43/ridership.csv!AD23</f>
        <v>96.781877185799999</v>
      </c>
      <c r="AE24" s="51">
        <f>'Summary sheet'!$D$43/ridership.csv!AE23</f>
        <v>120.97734648225</v>
      </c>
    </row>
    <row r="25" spans="1:31">
      <c r="A25" s="2" t="s">
        <v>118</v>
      </c>
      <c r="B25" s="2" t="s">
        <v>21</v>
      </c>
      <c r="C25" s="51">
        <f>'Summary sheet'!$D$43/ridership.csv!C24</f>
        <v>138.25982455114286</v>
      </c>
      <c r="D25" s="51">
        <f>'Summary sheet'!$D$43/ridership.csv!D24</f>
        <v>120.97734648225</v>
      </c>
      <c r="E25" s="51">
        <f>'Summary sheet'!$D$43/ridership.csv!E24</f>
        <v>120.97734648225</v>
      </c>
      <c r="F25" s="51">
        <f>'Summary sheet'!$D$43/ridership.csv!F24</f>
        <v>96.781877185799999</v>
      </c>
      <c r="G25" s="51">
        <f>'Summary sheet'!$D$43/ridership.csv!G24</f>
        <v>107.53541909533334</v>
      </c>
      <c r="H25" s="51">
        <f>'Summary sheet'!$D$43/ridership.csv!H24</f>
        <v>87.983524714363639</v>
      </c>
      <c r="I25" s="51">
        <f>'Summary sheet'!$D$43/ridership.csv!I24</f>
        <v>107.53541909533334</v>
      </c>
      <c r="J25" s="51">
        <f>'Summary sheet'!$D$43/ridership.csv!J24</f>
        <v>96.781877185799999</v>
      </c>
      <c r="K25" s="51">
        <f>'Summary sheet'!$D$43/ridership.csv!K24</f>
        <v>96.781877185799999</v>
      </c>
      <c r="L25" s="51">
        <f>'Summary sheet'!$D$43/ridership.csv!L24</f>
        <v>96.781877185799999</v>
      </c>
      <c r="M25" s="51">
        <f>'Summary sheet'!$D$43/ridership.csv!M24</f>
        <v>107.53541909533334</v>
      </c>
      <c r="N25" s="51">
        <f>'Summary sheet'!$D$43/ridership.csv!N24</f>
        <v>80.651564321500004</v>
      </c>
      <c r="O25" s="51">
        <f>'Summary sheet'!$D$43/ridership.csv!O24</f>
        <v>80.651564321500004</v>
      </c>
      <c r="P25" s="51">
        <f>'Summary sheet'!$D$43/ridership.csv!P24</f>
        <v>80.651564321500004</v>
      </c>
      <c r="Q25" s="51">
        <f>'Summary sheet'!$D$43/ridership.csv!Q24</f>
        <v>60.488673241124999</v>
      </c>
      <c r="R25" s="51">
        <f>'Summary sheet'!$D$43/ridership.csv!R24</f>
        <v>74.447597835230766</v>
      </c>
      <c r="S25" s="51">
        <f>'Summary sheet'!$D$43/ridership.csv!S24</f>
        <v>69.129912275571428</v>
      </c>
      <c r="T25" s="51">
        <f>'Summary sheet'!$D$43/ridership.csv!T24</f>
        <v>64.521251457199995</v>
      </c>
      <c r="U25" s="51">
        <f>'Summary sheet'!$D$43/ridership.csv!U24</f>
        <v>74.447597835230766</v>
      </c>
      <c r="V25" s="51">
        <f>'Summary sheet'!$D$43/ridership.csv!V24</f>
        <v>64.521251457199995</v>
      </c>
      <c r="W25" s="51">
        <f>'Summary sheet'!$D$43/ridership.csv!W24</f>
        <v>64.521251457199995</v>
      </c>
      <c r="X25" s="51">
        <f>'Summary sheet'!$D$43/ridership.csv!X24</f>
        <v>69.129912275571428</v>
      </c>
      <c r="Y25" s="51">
        <f>'Summary sheet'!$D$43/ridership.csv!Y24</f>
        <v>69.129912275571428</v>
      </c>
      <c r="Z25" s="51">
        <f>'Summary sheet'!$D$43/ridership.csv!Z24</f>
        <v>80.651564321500004</v>
      </c>
      <c r="AA25" s="51">
        <f>'Summary sheet'!$D$43/ridership.csv!AA24</f>
        <v>80.651564321500004</v>
      </c>
      <c r="AB25" s="51">
        <f>'Summary sheet'!$D$43/ridership.csv!AB24</f>
        <v>96.781877185799999</v>
      </c>
      <c r="AC25" s="51">
        <f>'Summary sheet'!$D$43/ridership.csv!AC24</f>
        <v>107.53541909533334</v>
      </c>
      <c r="AD25" s="51">
        <f>'Summary sheet'!$D$43/ridership.csv!AD24</f>
        <v>120.97734648225</v>
      </c>
      <c r="AE25" s="51">
        <f>'Summary sheet'!$D$43/ridership.csv!AE24</f>
        <v>161.30312864300001</v>
      </c>
    </row>
    <row r="26" spans="1:31">
      <c r="A26" s="2" t="s">
        <v>118</v>
      </c>
      <c r="B26" s="2" t="s">
        <v>22</v>
      </c>
      <c r="C26" s="51">
        <f>'Summary sheet'!$D$43/ridership.csv!C25</f>
        <v>161.30312864300001</v>
      </c>
      <c r="D26" s="51">
        <f>'Summary sheet'!$D$43/ridership.csv!D25</f>
        <v>138.25982455114286</v>
      </c>
      <c r="E26" s="51">
        <f>'Summary sheet'!$D$43/ridership.csv!E25</f>
        <v>138.25982455114286</v>
      </c>
      <c r="F26" s="51">
        <f>'Summary sheet'!$D$43/ridership.csv!F25</f>
        <v>96.781877185799999</v>
      </c>
      <c r="G26" s="51">
        <f>'Summary sheet'!$D$43/ridership.csv!G25</f>
        <v>120.97734648225</v>
      </c>
      <c r="H26" s="51">
        <f>'Summary sheet'!$D$43/ridership.csv!H25</f>
        <v>107.53541909533334</v>
      </c>
      <c r="I26" s="51">
        <f>'Summary sheet'!$D$43/ridership.csv!I25</f>
        <v>120.97734648225</v>
      </c>
      <c r="J26" s="51">
        <f>'Summary sheet'!$D$43/ridership.csv!J25</f>
        <v>107.53541909533334</v>
      </c>
      <c r="K26" s="51">
        <f>'Summary sheet'!$D$43/ridership.csv!K25</f>
        <v>107.53541909533334</v>
      </c>
      <c r="L26" s="51">
        <f>'Summary sheet'!$D$43/ridership.csv!L25</f>
        <v>120.97734648225</v>
      </c>
      <c r="M26" s="51">
        <f>'Summary sheet'!$D$43/ridership.csv!M25</f>
        <v>120.97734648225</v>
      </c>
      <c r="N26" s="51">
        <f>'Summary sheet'!$D$43/ridership.csv!N25</f>
        <v>96.781877185799999</v>
      </c>
      <c r="O26" s="51">
        <f>'Summary sheet'!$D$43/ridership.csv!O25</f>
        <v>96.781877185799999</v>
      </c>
      <c r="P26" s="51">
        <f>'Summary sheet'!$D$43/ridership.csv!P25</f>
        <v>107.53541909533334</v>
      </c>
      <c r="Q26" s="51">
        <f>'Summary sheet'!$D$43/ridership.csv!Q25</f>
        <v>69.129912275571428</v>
      </c>
      <c r="R26" s="51">
        <f>'Summary sheet'!$D$43/ridership.csv!R25</f>
        <v>96.781877185799999</v>
      </c>
      <c r="S26" s="51">
        <f>'Summary sheet'!$D$43/ridership.csv!S25</f>
        <v>87.983524714363639</v>
      </c>
      <c r="T26" s="51">
        <f>'Summary sheet'!$D$43/ridership.csv!T25</f>
        <v>80.651564321500004</v>
      </c>
      <c r="U26" s="51">
        <f>'Summary sheet'!$D$43/ridership.csv!U25</f>
        <v>96.781877185799999</v>
      </c>
      <c r="V26" s="51">
        <f>'Summary sheet'!$D$43/ridership.csv!V25</f>
        <v>80.651564321500004</v>
      </c>
      <c r="W26" s="51">
        <f>'Summary sheet'!$D$43/ridership.csv!W25</f>
        <v>87.983524714363639</v>
      </c>
      <c r="X26" s="51">
        <f>'Summary sheet'!$D$43/ridership.csv!X25</f>
        <v>96.781877185799999</v>
      </c>
      <c r="Y26" s="51">
        <f>'Summary sheet'!$D$43/ridership.csv!Y25</f>
        <v>87.983524714363639</v>
      </c>
      <c r="Z26" s="51">
        <f>'Summary sheet'!$D$43/ridership.csv!Z25</f>
        <v>107.53541909533334</v>
      </c>
      <c r="AA26" s="51">
        <f>'Summary sheet'!$D$43/ridership.csv!AA25</f>
        <v>107.53541909533334</v>
      </c>
      <c r="AB26" s="51">
        <f>'Summary sheet'!$D$43/ridership.csv!AB25</f>
        <v>120.97734648225</v>
      </c>
      <c r="AC26" s="51">
        <f>'Summary sheet'!$D$43/ridership.csv!AC25</f>
        <v>161.30312864300001</v>
      </c>
      <c r="AD26" s="51">
        <f>'Summary sheet'!$D$43/ridership.csv!AD25</f>
        <v>193.5637543716</v>
      </c>
      <c r="AE26" s="51">
        <f>'Summary sheet'!$D$43/ridership.csv!AE25</f>
        <v>241.9546929645</v>
      </c>
    </row>
    <row r="27" spans="1:31">
      <c r="A27" s="2" t="s">
        <v>118</v>
      </c>
      <c r="B27" s="2" t="s">
        <v>23</v>
      </c>
      <c r="C27" s="51">
        <f>'Summary sheet'!$D$43/ridership.csv!C26</f>
        <v>241.9546929645</v>
      </c>
      <c r="D27" s="51">
        <f>'Summary sheet'!$D$43/ridership.csv!D26</f>
        <v>241.9546929645</v>
      </c>
      <c r="E27" s="51">
        <f>'Summary sheet'!$D$43/ridership.csv!E26</f>
        <v>241.9546929645</v>
      </c>
      <c r="F27" s="51">
        <f>'Summary sheet'!$D$43/ridership.csv!F26</f>
        <v>161.30312864300001</v>
      </c>
      <c r="G27" s="51">
        <f>'Summary sheet'!$D$43/ridership.csv!G26</f>
        <v>241.9546929645</v>
      </c>
      <c r="H27" s="51">
        <f>'Summary sheet'!$D$43/ridership.csv!H26</f>
        <v>193.5637543716</v>
      </c>
      <c r="I27" s="51">
        <f>'Summary sheet'!$D$43/ridership.csv!I26</f>
        <v>193.5637543716</v>
      </c>
      <c r="J27" s="51">
        <f>'Summary sheet'!$D$43/ridership.csv!J26</f>
        <v>161.30312864300001</v>
      </c>
      <c r="K27" s="51">
        <f>'Summary sheet'!$D$43/ridership.csv!K26</f>
        <v>161.30312864300001</v>
      </c>
      <c r="L27" s="51">
        <f>'Summary sheet'!$D$43/ridership.csv!L26</f>
        <v>193.5637543716</v>
      </c>
      <c r="M27" s="51">
        <f>'Summary sheet'!$D$43/ridership.csv!M26</f>
        <v>193.5637543716</v>
      </c>
      <c r="N27" s="51">
        <f>'Summary sheet'!$D$43/ridership.csv!N26</f>
        <v>138.25982455114286</v>
      </c>
      <c r="O27" s="51">
        <f>'Summary sheet'!$D$43/ridership.csv!O26</f>
        <v>138.25982455114286</v>
      </c>
      <c r="P27" s="51">
        <f>'Summary sheet'!$D$43/ridership.csv!P26</f>
        <v>138.25982455114286</v>
      </c>
      <c r="Q27" s="51">
        <f>'Summary sheet'!$D$43/ridership.csv!Q26</f>
        <v>87.983524714363639</v>
      </c>
      <c r="R27" s="51">
        <f>'Summary sheet'!$D$43/ridership.csv!R26</f>
        <v>138.25982455114286</v>
      </c>
      <c r="S27" s="51">
        <f>'Summary sheet'!$D$43/ridership.csv!S26</f>
        <v>138.25982455114286</v>
      </c>
      <c r="T27" s="51">
        <f>'Summary sheet'!$D$43/ridership.csv!T26</f>
        <v>107.53541909533334</v>
      </c>
      <c r="U27" s="51">
        <f>'Summary sheet'!$D$43/ridership.csv!U26</f>
        <v>138.25982455114286</v>
      </c>
      <c r="V27" s="51">
        <f>'Summary sheet'!$D$43/ridership.csv!V26</f>
        <v>107.53541909533334</v>
      </c>
      <c r="W27" s="51">
        <f>'Summary sheet'!$D$43/ridership.csv!W26</f>
        <v>120.97734648225</v>
      </c>
      <c r="X27" s="51">
        <f>'Summary sheet'!$D$43/ridership.csv!X26</f>
        <v>138.25982455114286</v>
      </c>
      <c r="Y27" s="51">
        <f>'Summary sheet'!$D$43/ridership.csv!Y26</f>
        <v>120.97734648225</v>
      </c>
      <c r="Z27" s="51">
        <f>'Summary sheet'!$D$43/ridership.csv!Z26</f>
        <v>161.30312864300001</v>
      </c>
      <c r="AA27" s="51">
        <f>'Summary sheet'!$D$43/ridership.csv!AA26</f>
        <v>161.30312864300001</v>
      </c>
      <c r="AB27" s="51">
        <f>'Summary sheet'!$D$43/ridership.csv!AB26</f>
        <v>161.30312864300001</v>
      </c>
      <c r="AC27" s="51">
        <f>'Summary sheet'!$D$43/ridership.csv!AC26</f>
        <v>241.9546929645</v>
      </c>
      <c r="AD27" s="51">
        <f>'Summary sheet'!$D$43/ridership.csv!AD26</f>
        <v>322.60625728600002</v>
      </c>
      <c r="AE27" s="51">
        <f>'Summary sheet'!$D$43/ridership.csv!AE26</f>
        <v>322.60625728600002</v>
      </c>
    </row>
    <row r="28" spans="1:31">
      <c r="A28" s="2" t="s">
        <v>118</v>
      </c>
      <c r="B28" s="2" t="s">
        <v>24</v>
      </c>
      <c r="C28" s="51">
        <f>'Summary sheet'!$D$43/ridership.csv!C27</f>
        <v>322.60625728600002</v>
      </c>
      <c r="D28" s="51">
        <f>'Summary sheet'!$D$43/ridership.csv!D27</f>
        <v>322.60625728600002</v>
      </c>
      <c r="E28" s="51">
        <f>'Summary sheet'!$D$43/ridership.csv!E27</f>
        <v>241.9546929645</v>
      </c>
      <c r="F28" s="51">
        <f>'Summary sheet'!$D$43/ridership.csv!F27</f>
        <v>193.5637543716</v>
      </c>
      <c r="G28" s="51">
        <f>'Summary sheet'!$D$43/ridership.csv!G27</f>
        <v>241.9546929645</v>
      </c>
      <c r="H28" s="51">
        <f>'Summary sheet'!$D$43/ridership.csv!H27</f>
        <v>193.5637543716</v>
      </c>
      <c r="I28" s="51">
        <f>'Summary sheet'!$D$43/ridership.csv!I27</f>
        <v>193.5637543716</v>
      </c>
      <c r="J28" s="51">
        <f>'Summary sheet'!$D$43/ridership.csv!J27</f>
        <v>193.5637543716</v>
      </c>
      <c r="K28" s="51">
        <f>'Summary sheet'!$D$43/ridership.csv!K27</f>
        <v>193.5637543716</v>
      </c>
      <c r="L28" s="51">
        <f>'Summary sheet'!$D$43/ridership.csv!L27</f>
        <v>193.5637543716</v>
      </c>
      <c r="M28" s="51">
        <f>'Summary sheet'!$D$43/ridership.csv!M27</f>
        <v>193.5637543716</v>
      </c>
      <c r="N28" s="51">
        <f>'Summary sheet'!$D$43/ridership.csv!N27</f>
        <v>161.30312864300001</v>
      </c>
      <c r="O28" s="51">
        <f>'Summary sheet'!$D$43/ridership.csv!O27</f>
        <v>161.30312864300001</v>
      </c>
      <c r="P28" s="51">
        <f>'Summary sheet'!$D$43/ridership.csv!P27</f>
        <v>193.5637543716</v>
      </c>
      <c r="Q28" s="51">
        <f>'Summary sheet'!$D$43/ridership.csv!Q27</f>
        <v>96.781877185799999</v>
      </c>
      <c r="R28" s="51">
        <f>'Summary sheet'!$D$43/ridership.csv!R27</f>
        <v>193.5637543716</v>
      </c>
      <c r="S28" s="51">
        <f>'Summary sheet'!$D$43/ridership.csv!S27</f>
        <v>193.5637543716</v>
      </c>
      <c r="T28" s="51">
        <f>'Summary sheet'!$D$43/ridership.csv!T27</f>
        <v>138.25982455114286</v>
      </c>
      <c r="U28" s="51">
        <f>'Summary sheet'!$D$43/ridership.csv!U27</f>
        <v>161.30312864300001</v>
      </c>
      <c r="V28" s="51">
        <f>'Summary sheet'!$D$43/ridership.csv!V27</f>
        <v>138.25982455114286</v>
      </c>
      <c r="W28" s="51">
        <f>'Summary sheet'!$D$43/ridership.csv!W27</f>
        <v>161.30312864300001</v>
      </c>
      <c r="X28" s="51">
        <f>'Summary sheet'!$D$43/ridership.csv!X27</f>
        <v>161.30312864300001</v>
      </c>
      <c r="Y28" s="51">
        <f>'Summary sheet'!$D$43/ridership.csv!Y27</f>
        <v>138.25982455114286</v>
      </c>
      <c r="Z28" s="51">
        <f>'Summary sheet'!$D$43/ridership.csv!Z27</f>
        <v>161.30312864300001</v>
      </c>
      <c r="AA28" s="51">
        <f>'Summary sheet'!$D$43/ridership.csv!AA27</f>
        <v>161.30312864300001</v>
      </c>
      <c r="AB28" s="51">
        <f>'Summary sheet'!$D$43/ridership.csv!AB27</f>
        <v>193.5637543716</v>
      </c>
      <c r="AC28" s="51">
        <f>'Summary sheet'!$D$43/ridership.csv!AC27</f>
        <v>322.60625728600002</v>
      </c>
      <c r="AD28" s="51">
        <f>'Summary sheet'!$D$43/ridership.csv!AD27</f>
        <v>322.60625728600002</v>
      </c>
      <c r="AE28" s="51">
        <f>'Summary sheet'!$D$43/ridership.csv!AE27</f>
        <v>483.909385929</v>
      </c>
    </row>
    <row r="29" spans="1:31">
      <c r="A29" s="2" t="s">
        <v>118</v>
      </c>
      <c r="B29" s="2" t="s">
        <v>25</v>
      </c>
      <c r="C29" s="51">
        <f>'Summary sheet'!$D$43/ridership.csv!C28</f>
        <v>322.60625728600002</v>
      </c>
      <c r="D29" s="51">
        <f>'Summary sheet'!$D$43/ridership.csv!D28</f>
        <v>322.60625728600002</v>
      </c>
      <c r="E29" s="51">
        <f>'Summary sheet'!$D$43/ridership.csv!E28</f>
        <v>241.9546929645</v>
      </c>
      <c r="F29" s="51">
        <f>'Summary sheet'!$D$43/ridership.csv!F28</f>
        <v>193.5637543716</v>
      </c>
      <c r="G29" s="51">
        <f>'Summary sheet'!$D$43/ridership.csv!G28</f>
        <v>241.9546929645</v>
      </c>
      <c r="H29" s="51">
        <f>'Summary sheet'!$D$43/ridership.csv!H28</f>
        <v>241.9546929645</v>
      </c>
      <c r="I29" s="51">
        <f>'Summary sheet'!$D$43/ridership.csv!I28</f>
        <v>193.5637543716</v>
      </c>
      <c r="J29" s="51">
        <f>'Summary sheet'!$D$43/ridership.csv!J28</f>
        <v>193.5637543716</v>
      </c>
      <c r="K29" s="51">
        <f>'Summary sheet'!$D$43/ridership.csv!K28</f>
        <v>193.5637543716</v>
      </c>
      <c r="L29" s="51">
        <f>'Summary sheet'!$D$43/ridership.csv!L28</f>
        <v>241.9546929645</v>
      </c>
      <c r="M29" s="51">
        <f>'Summary sheet'!$D$43/ridership.csv!M28</f>
        <v>193.5637543716</v>
      </c>
      <c r="N29" s="51">
        <f>'Summary sheet'!$D$43/ridership.csv!N28</f>
        <v>193.5637543716</v>
      </c>
      <c r="O29" s="51">
        <f>'Summary sheet'!$D$43/ridership.csv!O28</f>
        <v>161.30312864300001</v>
      </c>
      <c r="P29" s="51">
        <f>'Summary sheet'!$D$43/ridership.csv!P28</f>
        <v>193.5637543716</v>
      </c>
      <c r="Q29" s="51">
        <f>'Summary sheet'!$D$43/ridership.csv!Q28</f>
        <v>107.53541909533334</v>
      </c>
      <c r="R29" s="51">
        <f>'Summary sheet'!$D$43/ridership.csv!R28</f>
        <v>193.5637543716</v>
      </c>
      <c r="S29" s="51">
        <f>'Summary sheet'!$D$43/ridership.csv!S28</f>
        <v>193.5637543716</v>
      </c>
      <c r="T29" s="51">
        <f>'Summary sheet'!$D$43/ridership.csv!T28</f>
        <v>161.30312864300001</v>
      </c>
      <c r="U29" s="51">
        <f>'Summary sheet'!$D$43/ridership.csv!U28</f>
        <v>193.5637543716</v>
      </c>
      <c r="V29" s="51">
        <f>'Summary sheet'!$D$43/ridership.csv!V28</f>
        <v>161.30312864300001</v>
      </c>
      <c r="W29" s="51">
        <f>'Summary sheet'!$D$43/ridership.csv!W28</f>
        <v>193.5637543716</v>
      </c>
      <c r="X29" s="51">
        <f>'Summary sheet'!$D$43/ridership.csv!X28</f>
        <v>193.5637543716</v>
      </c>
      <c r="Y29" s="51">
        <f>'Summary sheet'!$D$43/ridership.csv!Y28</f>
        <v>161.30312864300001</v>
      </c>
      <c r="Z29" s="51">
        <f>'Summary sheet'!$D$43/ridership.csv!Z28</f>
        <v>193.5637543716</v>
      </c>
      <c r="AA29" s="51">
        <f>'Summary sheet'!$D$43/ridership.csv!AA28</f>
        <v>193.5637543716</v>
      </c>
      <c r="AB29" s="51">
        <f>'Summary sheet'!$D$43/ridership.csv!AB28</f>
        <v>193.5637543716</v>
      </c>
      <c r="AC29" s="51">
        <f>'Summary sheet'!$D$43/ridership.csv!AC28</f>
        <v>483.909385929</v>
      </c>
      <c r="AD29" s="51">
        <f>'Summary sheet'!$D$43/ridership.csv!AD28</f>
        <v>322.60625728600002</v>
      </c>
      <c r="AE29" s="51">
        <f>'Summary sheet'!$D$43/ridership.csv!AE28</f>
        <v>483.909385929</v>
      </c>
    </row>
    <row r="30" spans="1:31">
      <c r="A30" s="2" t="s">
        <v>118</v>
      </c>
      <c r="B30" s="2" t="s">
        <v>26</v>
      </c>
      <c r="C30" s="51">
        <f>'Summary sheet'!$D$43/ridership.csv!C29</f>
        <v>483.909385929</v>
      </c>
      <c r="D30" s="51">
        <f>'Summary sheet'!$D$43/ridership.csv!D29</f>
        <v>967.81877185799999</v>
      </c>
      <c r="E30" s="51">
        <f>'Summary sheet'!$D$43/ridership.csv!E29</f>
        <v>483.909385929</v>
      </c>
      <c r="F30" s="51">
        <f>'Summary sheet'!$D$43/ridership.csv!F29</f>
        <v>322.60625728600002</v>
      </c>
      <c r="G30" s="51">
        <f>'Summary sheet'!$D$43/ridership.csv!G29</f>
        <v>322.60625728600002</v>
      </c>
      <c r="H30" s="51">
        <f>'Summary sheet'!$D$43/ridership.csv!H29</f>
        <v>322.60625728600002</v>
      </c>
      <c r="I30" s="51">
        <f>'Summary sheet'!$D$43/ridership.csv!I29</f>
        <v>483.909385929</v>
      </c>
      <c r="J30" s="51">
        <f>'Summary sheet'!$D$43/ridership.csv!J29</f>
        <v>483.909385929</v>
      </c>
      <c r="K30" s="51">
        <f>'Summary sheet'!$D$43/ridership.csv!K29</f>
        <v>483.909385929</v>
      </c>
      <c r="L30" s="51">
        <f>'Summary sheet'!$D$43/ridership.csv!L29</f>
        <v>483.909385929</v>
      </c>
      <c r="M30" s="51">
        <f>'Summary sheet'!$D$43/ridership.csv!M29</f>
        <v>483.909385929</v>
      </c>
      <c r="N30" s="51">
        <f>'Summary sheet'!$D$43/ridership.csv!N29</f>
        <v>483.909385929</v>
      </c>
      <c r="O30" s="51">
        <f>'Summary sheet'!$D$43/ridership.csv!O29</f>
        <v>483.909385929</v>
      </c>
      <c r="P30" s="51">
        <f>'Summary sheet'!$D$43/ridership.csv!P29</f>
        <v>483.909385929</v>
      </c>
      <c r="Q30" s="51">
        <f>'Summary sheet'!$D$43/ridership.csv!Q29</f>
        <v>193.5637543716</v>
      </c>
      <c r="R30" s="51">
        <f>'Summary sheet'!$D$43/ridership.csv!R29</f>
        <v>483.909385929</v>
      </c>
      <c r="S30" s="51">
        <f>'Summary sheet'!$D$43/ridership.csv!S29</f>
        <v>483.909385929</v>
      </c>
      <c r="T30" s="51">
        <f>'Summary sheet'!$D$43/ridership.csv!T29</f>
        <v>322.60625728600002</v>
      </c>
      <c r="U30" s="51">
        <f>'Summary sheet'!$D$43/ridership.csv!U29</f>
        <v>322.60625728600002</v>
      </c>
      <c r="V30" s="51">
        <f>'Summary sheet'!$D$43/ridership.csv!V29</f>
        <v>483.909385929</v>
      </c>
      <c r="W30" s="51">
        <f>'Summary sheet'!$D$43/ridership.csv!W29</f>
        <v>322.60625728600002</v>
      </c>
      <c r="X30" s="51">
        <f>'Summary sheet'!$D$43/ridership.csv!X29</f>
        <v>322.60625728600002</v>
      </c>
      <c r="Y30" s="51">
        <f>'Summary sheet'!$D$43/ridership.csv!Y29</f>
        <v>241.9546929645</v>
      </c>
      <c r="Z30" s="51">
        <f>'Summary sheet'!$D$43/ridership.csv!Z29</f>
        <v>322.60625728600002</v>
      </c>
      <c r="AA30" s="51">
        <f>'Summary sheet'!$D$43/ridership.csv!AA29</f>
        <v>322.60625728600002</v>
      </c>
      <c r="AB30" s="51">
        <f>'Summary sheet'!$D$43/ridership.csv!AB29</f>
        <v>241.9546929645</v>
      </c>
      <c r="AC30" s="51">
        <f>'Summary sheet'!$D$43/ridership.csv!AC29</f>
        <v>967.81877185799999</v>
      </c>
      <c r="AD30" s="51">
        <f>'Summary sheet'!$D$43/ridership.csv!AD29</f>
        <v>483.909385929</v>
      </c>
      <c r="AE30" s="51">
        <f>'Summary sheet'!$D$43/ridership.csv!AE29</f>
        <v>967.81877185799999</v>
      </c>
    </row>
    <row r="32" spans="1:31">
      <c r="A32" s="2" t="s">
        <v>121</v>
      </c>
      <c r="B32" s="2"/>
      <c r="C32" s="53">
        <f>'Summary sheet'!$D$43/AVERAGE(ridership.csv!C3:C29)</f>
        <v>42.079077037304344</v>
      </c>
      <c r="D32" s="53">
        <f>'Summary sheet'!$D$43/AVERAGE(ridership.csv!D3:D29)</f>
        <v>35.264651606161948</v>
      </c>
      <c r="E32" s="53">
        <f>'Summary sheet'!$D$43/AVERAGE(ridership.csv!E3:E29)</f>
        <v>35.028293351428957</v>
      </c>
      <c r="F32" s="53">
        <f>'Summary sheet'!$D$43/AVERAGE(ridership.csv!F3:F29)</f>
        <v>32.420728089535977</v>
      </c>
      <c r="G32" s="53">
        <f>'Summary sheet'!$D$43/AVERAGE(ridership.csv!G3:G29)</f>
        <v>46.331749716606382</v>
      </c>
      <c r="H32" s="53">
        <f>'Summary sheet'!$D$43/AVERAGE(ridership.csv!H3:H29)</f>
        <v>39.354076566515062</v>
      </c>
      <c r="I32" s="53">
        <f>'Summary sheet'!$D$43/AVERAGE(ridership.csv!I3:I29)</f>
        <v>52.053997689573706</v>
      </c>
      <c r="J32" s="53">
        <f>'Summary sheet'!$D$43/AVERAGE(ridership.csv!J3:J29)</f>
        <v>47.424876297941921</v>
      </c>
      <c r="K32" s="53">
        <f>'Summary sheet'!$D$43/AVERAGE(ridership.csv!K3:K29)</f>
        <v>46.41404412107638</v>
      </c>
      <c r="L32" s="53">
        <f>'Summary sheet'!$D$43/AVERAGE(ridership.csv!L3:L29)</f>
        <v>50.252128538780767</v>
      </c>
      <c r="M32" s="53">
        <f>'Summary sheet'!$D$43/AVERAGE(ridership.csv!M3:M29)</f>
        <v>44.976087504588641</v>
      </c>
      <c r="N32" s="53">
        <f>'Summary sheet'!$D$43/AVERAGE(ridership.csv!N3:N29)</f>
        <v>41.151349354592128</v>
      </c>
      <c r="O32" s="53">
        <f>'Summary sheet'!$D$43/AVERAGE(ridership.csv!O3:O29)</f>
        <v>42.079077037304344</v>
      </c>
      <c r="P32" s="53">
        <f>'Summary sheet'!$D$43/AVERAGE(ridership.csv!P3:P29)</f>
        <v>39.235896156405403</v>
      </c>
      <c r="Q32" s="53">
        <f>'Summary sheet'!$D$43/AVERAGE(ridership.csv!Q3:Q29)</f>
        <v>35.217125121517519</v>
      </c>
      <c r="R32" s="53">
        <f>'Summary sheet'!$D$43/AVERAGE(ridership.csv!R3:R29)</f>
        <v>32.582427481503743</v>
      </c>
      <c r="S32" s="53">
        <f>'Summary sheet'!$D$43/AVERAGE(ridership.csv!S3:S29)</f>
        <v>31.712508301172328</v>
      </c>
      <c r="T32" s="53">
        <f>'Summary sheet'!$D$43/AVERAGE(ridership.csv!T3:T29)</f>
        <v>27.97763044985653</v>
      </c>
      <c r="U32" s="53">
        <f>'Summary sheet'!$D$43/AVERAGE(ridership.csv!U3:U29)</f>
        <v>29.262157715751396</v>
      </c>
      <c r="V32" s="53">
        <f>'Summary sheet'!$D$43/AVERAGE(ridership.csv!V3:V29)</f>
        <v>29.393820967565805</v>
      </c>
      <c r="W32" s="53">
        <f>'Summary sheet'!$D$43/AVERAGE(ridership.csv!W3:W29)</f>
        <v>27.21990295850625</v>
      </c>
      <c r="X32" s="53">
        <f>'Summary sheet'!$D$43/AVERAGE(ridership.csv!X3:X29)</f>
        <v>23.842250766574814</v>
      </c>
      <c r="Y32" s="53">
        <f>'Summary sheet'!$D$43/AVERAGE(ridership.csv!Y3:Y29)</f>
        <v>24.815865945076922</v>
      </c>
      <c r="Z32" s="53">
        <f>'Summary sheet'!$D$43/AVERAGE(ridership.csv!Z3:Z29)</f>
        <v>25.150247199389799</v>
      </c>
      <c r="AA32" s="53">
        <f>'Summary sheet'!$D$43/AVERAGE(ridership.csv!AA3:AA29)</f>
        <v>25.150247199389799</v>
      </c>
      <c r="AB32" s="53">
        <f>'Summary sheet'!$D$43/AVERAGE(ridership.csv!AB3:AB29)</f>
        <v>26.801135220683076</v>
      </c>
      <c r="AC32" s="53">
        <f>'Summary sheet'!$D$43/AVERAGE(ridership.csv!AC3:AC29)</f>
        <v>30.634357374168818</v>
      </c>
      <c r="AD32" s="53">
        <f>'Summary sheet'!$D$43/AVERAGE(ridership.csv!AD3:AD29)</f>
        <v>33.373061098551723</v>
      </c>
      <c r="AE32" s="53">
        <f>'Summary sheet'!$D$43/AVERAGE(ridership.csv!AE3:AE29)</f>
        <v>39.354076566515062</v>
      </c>
    </row>
    <row r="33" spans="1:31">
      <c r="A33" s="2" t="s">
        <v>122</v>
      </c>
      <c r="B33" s="2"/>
      <c r="C33" s="53">
        <f>AVERAGE(C4:C30)</f>
        <v>99.091366263795024</v>
      </c>
      <c r="D33" s="53">
        <f t="shared" ref="D33:AE33" si="0">AVERAGE(D4:D30)</f>
        <v>112.22799138431959</v>
      </c>
      <c r="E33" s="53">
        <f t="shared" si="0"/>
        <v>86.804526092356909</v>
      </c>
      <c r="F33" s="53">
        <f t="shared" si="0"/>
        <v>68.922874110300995</v>
      </c>
      <c r="G33" s="53">
        <f t="shared" si="0"/>
        <v>90.444761397580152</v>
      </c>
      <c r="H33" s="53">
        <f t="shared" si="0"/>
        <v>84.465414131006781</v>
      </c>
      <c r="I33" s="53">
        <f t="shared" si="0"/>
        <v>103.20551061585029</v>
      </c>
      <c r="J33" s="53">
        <f t="shared" si="0"/>
        <v>102.44403909600008</v>
      </c>
      <c r="K33" s="53">
        <f t="shared" si="0"/>
        <v>97.662497011352997</v>
      </c>
      <c r="L33" s="53">
        <f t="shared" si="0"/>
        <v>103.58998713920261</v>
      </c>
      <c r="M33" s="53">
        <f t="shared" si="0"/>
        <v>97.676768899190918</v>
      </c>
      <c r="N33" s="53">
        <f t="shared" si="0"/>
        <v>87.852039834714134</v>
      </c>
      <c r="O33" s="53">
        <f t="shared" si="0"/>
        <v>86.685653507917777</v>
      </c>
      <c r="P33" s="53">
        <f t="shared" si="0"/>
        <v>85.779397980980647</v>
      </c>
      <c r="Q33" s="53">
        <f t="shared" si="0"/>
        <v>62.240605874424745</v>
      </c>
      <c r="R33" s="53">
        <f t="shared" si="0"/>
        <v>82.913000983915808</v>
      </c>
      <c r="S33" s="53">
        <f t="shared" si="0"/>
        <v>76.695380724467199</v>
      </c>
      <c r="T33" s="53">
        <f t="shared" si="0"/>
        <v>65.204814092267796</v>
      </c>
      <c r="U33" s="53">
        <f t="shared" si="0"/>
        <v>73.827009144060113</v>
      </c>
      <c r="V33" s="53">
        <f t="shared" si="0"/>
        <v>70.222349236853375</v>
      </c>
      <c r="W33" s="53">
        <f t="shared" si="0"/>
        <v>63.289343968037308</v>
      </c>
      <c r="X33" s="53">
        <f t="shared" si="0"/>
        <v>59.723508051376974</v>
      </c>
      <c r="Y33" s="53">
        <f t="shared" si="0"/>
        <v>54.765219509048329</v>
      </c>
      <c r="Z33" s="53">
        <f t="shared" si="0"/>
        <v>64.210654894772787</v>
      </c>
      <c r="AA33" s="53">
        <f t="shared" si="0"/>
        <v>64.210654894772787</v>
      </c>
      <c r="AB33" s="53">
        <f t="shared" si="0"/>
        <v>65.79774372143396</v>
      </c>
      <c r="AC33" s="53">
        <f t="shared" si="0"/>
        <v>122.93799336889916</v>
      </c>
      <c r="AD33" s="53">
        <f t="shared" si="0"/>
        <v>112.10294889204862</v>
      </c>
      <c r="AE33" s="53">
        <f t="shared" si="0"/>
        <v>146.78317676892274</v>
      </c>
    </row>
    <row r="35" spans="1:31">
      <c r="A35" s="16" t="s">
        <v>123</v>
      </c>
      <c r="B35" s="16"/>
      <c r="C35" s="16"/>
      <c r="D35" s="16"/>
    </row>
    <row r="39" spans="1:31">
      <c r="A39" s="2" t="s">
        <v>118</v>
      </c>
      <c r="B39" s="2" t="s">
        <v>3</v>
      </c>
      <c r="C39" s="51">
        <f>'Summary sheet'!$D$43/ridership.csv!C6</f>
        <v>50.937830097789472</v>
      </c>
      <c r="D39" s="51">
        <f>'Summary sheet'!$D$43/ridership.csv!D6</f>
        <v>48.3909385929</v>
      </c>
      <c r="E39" s="51">
        <f>'Summary sheet'!$D$43/ridership.csv!E6</f>
        <v>43.99176235718182</v>
      </c>
      <c r="F39" s="51">
        <f>'Summary sheet'!$D$43/ridership.csv!F6</f>
        <v>40.325782160750002</v>
      </c>
      <c r="G39" s="51">
        <f>'Summary sheet'!$D$43/ridership.csv!G6</f>
        <v>56.930515991647056</v>
      </c>
      <c r="H39" s="51">
        <f>'Summary sheet'!$D$43/ridership.csv!H6</f>
        <v>60.488673241124999</v>
      </c>
      <c r="I39" s="51">
        <f>'Summary sheet'!$D$43/ridership.csv!I6</f>
        <v>80.651564321500004</v>
      </c>
      <c r="J39" s="51">
        <f>'Summary sheet'!$D$43/ridership.csv!J6</f>
        <v>96.781877185799999</v>
      </c>
      <c r="K39" s="51">
        <f>'Summary sheet'!$D$43/ridership.csv!K6</f>
        <v>80.651564321500004</v>
      </c>
      <c r="L39" s="51">
        <f>'Summary sheet'!$D$43/ridership.csv!L6</f>
        <v>87.983524714363639</v>
      </c>
      <c r="M39" s="51">
        <f>'Summary sheet'!$D$43/ridership.csv!M6</f>
        <v>64.521251457199995</v>
      </c>
      <c r="N39" s="51">
        <f>'Summary sheet'!$D$43/ridership.csv!N6</f>
        <v>69.129912275571428</v>
      </c>
      <c r="O39" s="51">
        <f>'Summary sheet'!$D$43/ridership.csv!O6</f>
        <v>69.129912275571428</v>
      </c>
      <c r="P39" s="51">
        <f>'Summary sheet'!$D$43/ridership.csv!P6</f>
        <v>64.521251457199995</v>
      </c>
      <c r="Q39" s="51">
        <f>'Summary sheet'!$D$43/ridership.csv!Q6</f>
        <v>64.521251457199995</v>
      </c>
      <c r="R39" s="51">
        <f>'Summary sheet'!$D$43/ridership.csv!R6</f>
        <v>53.767709547666669</v>
      </c>
      <c r="S39" s="51">
        <f>'Summary sheet'!$D$43/ridership.csv!S6</f>
        <v>48.3909385929</v>
      </c>
      <c r="T39" s="51">
        <f>'Summary sheet'!$D$43/ridership.csv!T6</f>
        <v>42.079077037304344</v>
      </c>
      <c r="U39" s="51">
        <f>'Summary sheet'!$D$43/ridership.csv!U6</f>
        <v>43.99176235718182</v>
      </c>
      <c r="V39" s="51">
        <f>'Summary sheet'!$D$43/ridership.csv!V6</f>
        <v>42.079077037304344</v>
      </c>
      <c r="W39" s="51">
        <f>'Summary sheet'!$D$43/ridership.csv!W6</f>
        <v>35.845139698444441</v>
      </c>
      <c r="X39" s="51">
        <f>'Summary sheet'!$D$43/ridership.csv!X6</f>
        <v>23.605335898975611</v>
      </c>
      <c r="Y39" s="51">
        <f>'Summary sheet'!$D$43/ridership.csv!Y6</f>
        <v>24.815865945076922</v>
      </c>
      <c r="Z39" s="51">
        <f>'Summary sheet'!$D$43/ridership.csv!Z6</f>
        <v>27.651964910228571</v>
      </c>
      <c r="AA39" s="51">
        <f>'Summary sheet'!$D$43/ridership.csv!AA6</f>
        <v>27.651964910228571</v>
      </c>
      <c r="AB39" s="51">
        <f>'Summary sheet'!$D$43/ridership.csv!AB6</f>
        <v>31.219960382516128</v>
      </c>
      <c r="AC39" s="51">
        <f>'Summary sheet'!$D$43/ridership.csv!AC6</f>
        <v>37.223798917615383</v>
      </c>
      <c r="AD39" s="51">
        <f>'Summary sheet'!$D$43/ridership.csv!AD6</f>
        <v>40.325782160750002</v>
      </c>
      <c r="AE39" s="51">
        <f>'Summary sheet'!$D$43/ridership.csv!AE6</f>
        <v>53.767709547666669</v>
      </c>
    </row>
    <row r="40" spans="1:31">
      <c r="A40" s="1" t="s">
        <v>119</v>
      </c>
      <c r="B40" s="1" t="s">
        <v>4</v>
      </c>
      <c r="C40" s="51">
        <f>'Summary sheet'!$D$43/ridership.csv!C7</f>
        <v>35.845139698444441</v>
      </c>
      <c r="D40" s="51">
        <f>'Summary sheet'!$D$43/ridership.csv!D7</f>
        <v>29.327841571454545</v>
      </c>
      <c r="E40" s="51">
        <f>'Summary sheet'!$D$43/ridership.csv!E7</f>
        <v>26.883854773833335</v>
      </c>
      <c r="F40" s="51">
        <f>'Summary sheet'!$D$43/ridership.csv!F7</f>
        <v>26.883854773833335</v>
      </c>
      <c r="G40" s="51">
        <f>'Summary sheet'!$D$43/ridership.csv!G7</f>
        <v>38.712750874320001</v>
      </c>
      <c r="H40" s="51">
        <f>'Summary sheet'!$D$43/ridership.csv!H7</f>
        <v>38.712750874320001</v>
      </c>
      <c r="I40" s="51">
        <f>'Summary sheet'!$D$43/ridership.csv!I7</f>
        <v>53.767709547666669</v>
      </c>
      <c r="J40" s="51">
        <f>'Summary sheet'!$D$43/ridership.csv!J7</f>
        <v>53.767709547666669</v>
      </c>
      <c r="K40" s="51">
        <f>'Summary sheet'!$D$43/ridership.csv!K7</f>
        <v>50.937830097789472</v>
      </c>
      <c r="L40" s="51">
        <f>'Summary sheet'!$D$43/ridership.csv!L7</f>
        <v>56.930515991647056</v>
      </c>
      <c r="M40" s="51">
        <f>'Summary sheet'!$D$43/ridership.csv!M7</f>
        <v>46.086608183714283</v>
      </c>
      <c r="N40" s="51">
        <f>'Summary sheet'!$D$43/ridership.csv!N7</f>
        <v>46.086608183714283</v>
      </c>
      <c r="O40" s="51">
        <f>'Summary sheet'!$D$43/ridership.csv!O7</f>
        <v>43.99176235718182</v>
      </c>
      <c r="P40" s="51">
        <f>'Summary sheet'!$D$43/ridership.csv!P7</f>
        <v>43.99176235718182</v>
      </c>
      <c r="Q40" s="51">
        <f>'Summary sheet'!$D$43/ridership.csv!Q7</f>
        <v>42.079077037304344</v>
      </c>
      <c r="R40" s="51">
        <f>'Summary sheet'!$D$43/ridership.csv!R7</f>
        <v>37.223798917615383</v>
      </c>
      <c r="S40" s="51">
        <f>'Summary sheet'!$D$43/ridership.csv!S7</f>
        <v>33.373061098551723</v>
      </c>
      <c r="T40" s="51">
        <f>'Summary sheet'!$D$43/ridership.csv!T7</f>
        <v>28.465257995823528</v>
      </c>
      <c r="U40" s="51">
        <f>'Summary sheet'!$D$43/ridership.csv!U7</f>
        <v>29.327841571454545</v>
      </c>
      <c r="V40" s="51">
        <f>'Summary sheet'!$D$43/ridership.csv!V7</f>
        <v>29.327841571454545</v>
      </c>
      <c r="W40" s="51">
        <f>'Summary sheet'!$D$43/ridership.csv!W7</f>
        <v>26.157264104270268</v>
      </c>
      <c r="X40" s="51">
        <f>'Summary sheet'!$D$43/ridership.csv!X7</f>
        <v>17.596704942872726</v>
      </c>
      <c r="Y40" s="51">
        <f>'Summary sheet'!$D$43/ridership.csv!Y7</f>
        <v>18.260731544490564</v>
      </c>
      <c r="Z40" s="51">
        <f>'Summary sheet'!$D$43/ridership.csv!Z7</f>
        <v>18.611899458807692</v>
      </c>
      <c r="AA40" s="51">
        <f>'Summary sheet'!$D$43/ridership.csv!AA7</f>
        <v>18.611899458807692</v>
      </c>
      <c r="AB40" s="51">
        <f>'Summary sheet'!$D$43/ridership.csv!AB7</f>
        <v>21.039538518652172</v>
      </c>
      <c r="AC40" s="51">
        <f>'Summary sheet'!$D$43/ridership.csv!AC7</f>
        <v>24.815865945076922</v>
      </c>
      <c r="AD40" s="51">
        <f>'Summary sheet'!$D$43/ridership.csv!AD7</f>
        <v>29.327841571454545</v>
      </c>
      <c r="AE40" s="51">
        <f>'Summary sheet'!$D$43/ridership.csv!AE7</f>
        <v>35.845139698444441</v>
      </c>
    </row>
    <row r="41" spans="1:31">
      <c r="A41" s="1" t="s">
        <v>119</v>
      </c>
      <c r="B41" s="1" t="s">
        <v>5</v>
      </c>
      <c r="C41" s="51">
        <f>'Summary sheet'!$D$43/ridership.csv!C8</f>
        <v>32.260625728599997</v>
      </c>
      <c r="D41" s="51">
        <f>'Summary sheet'!$D$43/ridership.csv!D8</f>
        <v>23.043304091857141</v>
      </c>
      <c r="E41" s="51">
        <f>'Summary sheet'!$D$43/ridership.csv!E8</f>
        <v>23.605335898975611</v>
      </c>
      <c r="F41" s="51">
        <f>'Summary sheet'!$D$43/ridership.csv!F8</f>
        <v>22.507413299023256</v>
      </c>
      <c r="G41" s="51">
        <f>'Summary sheet'!$D$43/ridership.csv!G8</f>
        <v>32.260625728599997</v>
      </c>
      <c r="H41" s="51">
        <f>'Summary sheet'!$D$43/ridership.csv!H8</f>
        <v>30.2443366205625</v>
      </c>
      <c r="I41" s="51">
        <f>'Summary sheet'!$D$43/ridership.csv!I8</f>
        <v>42.079077037304344</v>
      </c>
      <c r="J41" s="51">
        <f>'Summary sheet'!$D$43/ridership.csv!J8</f>
        <v>38.712750874320001</v>
      </c>
      <c r="K41" s="51">
        <f>'Summary sheet'!$D$43/ridership.csv!K8</f>
        <v>40.325782160750002</v>
      </c>
      <c r="L41" s="51">
        <f>'Summary sheet'!$D$43/ridership.csv!L8</f>
        <v>42.079077037304344</v>
      </c>
      <c r="M41" s="51">
        <f>'Summary sheet'!$D$43/ridership.csv!M8</f>
        <v>37.223798917615383</v>
      </c>
      <c r="N41" s="51">
        <f>'Summary sheet'!$D$43/ridership.csv!N8</f>
        <v>34.564956137785714</v>
      </c>
      <c r="O41" s="51">
        <f>'Summary sheet'!$D$43/ridership.csv!O8</f>
        <v>34.564956137785714</v>
      </c>
      <c r="P41" s="51">
        <f>'Summary sheet'!$D$43/ridership.csv!P8</f>
        <v>33.373061098551723</v>
      </c>
      <c r="Q41" s="51">
        <f>'Summary sheet'!$D$43/ridership.csv!Q8</f>
        <v>34.564956137785714</v>
      </c>
      <c r="R41" s="51">
        <f>'Summary sheet'!$D$43/ridership.csv!R8</f>
        <v>27.651964910228571</v>
      </c>
      <c r="S41" s="51">
        <f>'Summary sheet'!$D$43/ridership.csv!S8</f>
        <v>26.883854773833335</v>
      </c>
      <c r="T41" s="51">
        <f>'Summary sheet'!$D$43/ridership.csv!T8</f>
        <v>21.99588117859091</v>
      </c>
      <c r="U41" s="51">
        <f>'Summary sheet'!$D$43/ridership.csv!U8</f>
        <v>23.605335898975611</v>
      </c>
      <c r="V41" s="51">
        <f>'Summary sheet'!$D$43/ridership.csv!V8</f>
        <v>24.19546929645</v>
      </c>
      <c r="W41" s="51">
        <f>'Summary sheet'!$D$43/ridership.csv!W8</f>
        <v>21.039538518652172</v>
      </c>
      <c r="X41" s="51">
        <f>'Summary sheet'!$D$43/ridership.csv!X8</f>
        <v>15.12216831028125</v>
      </c>
      <c r="Y41" s="51">
        <f>'Summary sheet'!$D$43/ridership.csv!Y8</f>
        <v>15.865881505868852</v>
      </c>
      <c r="Z41" s="51">
        <f>'Summary sheet'!$D$43/ridership.csv!Z8</f>
        <v>15.609980191258064</v>
      </c>
      <c r="AA41" s="51">
        <f>'Summary sheet'!$D$43/ridership.csv!AA8</f>
        <v>15.609980191258064</v>
      </c>
      <c r="AB41" s="51">
        <f>'Summary sheet'!$D$43/ridership.csv!AB8</f>
        <v>16.979276699263156</v>
      </c>
      <c r="AC41" s="51">
        <f>'Summary sheet'!$D$43/ridership.csv!AC8</f>
        <v>19.356375437160001</v>
      </c>
      <c r="AD41" s="51">
        <f>'Summary sheet'!$D$43/ridership.csv!AD8</f>
        <v>24.19546929645</v>
      </c>
      <c r="AE41" s="51">
        <f>'Summary sheet'!$D$43/ridership.csv!AE8</f>
        <v>27.651964910228571</v>
      </c>
    </row>
    <row r="42" spans="1:31">
      <c r="A42" s="1" t="s">
        <v>119</v>
      </c>
      <c r="B42" s="1" t="s">
        <v>6</v>
      </c>
      <c r="C42" s="51">
        <f>'Summary sheet'!$D$43/ridership.csv!C9</f>
        <v>30.2443366205625</v>
      </c>
      <c r="D42" s="51">
        <f>'Summary sheet'!$D$43/ridership.csv!D9</f>
        <v>21.99588117859091</v>
      </c>
      <c r="E42" s="51">
        <f>'Summary sheet'!$D$43/ridership.csv!E9</f>
        <v>23.605335898975611</v>
      </c>
      <c r="F42" s="51">
        <f>'Summary sheet'!$D$43/ridership.csv!F9</f>
        <v>21.507083819066665</v>
      </c>
      <c r="G42" s="51">
        <f>'Summary sheet'!$D$43/ridership.csv!G9</f>
        <v>31.219960382516128</v>
      </c>
      <c r="H42" s="51">
        <f>'Summary sheet'!$D$43/ridership.csv!H9</f>
        <v>27.651964910228571</v>
      </c>
      <c r="I42" s="51">
        <f>'Summary sheet'!$D$43/ridership.csv!I9</f>
        <v>38.712750874320001</v>
      </c>
      <c r="J42" s="51">
        <f>'Summary sheet'!$D$43/ridership.csv!J9</f>
        <v>35.845139698444441</v>
      </c>
      <c r="K42" s="51">
        <f>'Summary sheet'!$D$43/ridership.csv!K9</f>
        <v>35.845139698444441</v>
      </c>
      <c r="L42" s="51">
        <f>'Summary sheet'!$D$43/ridership.csv!L9</f>
        <v>40.325782160750002</v>
      </c>
      <c r="M42" s="51">
        <f>'Summary sheet'!$D$43/ridership.csv!M9</f>
        <v>32.260625728599997</v>
      </c>
      <c r="N42" s="51">
        <f>'Summary sheet'!$D$43/ridership.csv!N9</f>
        <v>31.219960382516128</v>
      </c>
      <c r="O42" s="51">
        <f>'Summary sheet'!$D$43/ridership.csv!O9</f>
        <v>30.2443366205625</v>
      </c>
      <c r="P42" s="51">
        <f>'Summary sheet'!$D$43/ridership.csv!P9</f>
        <v>29.327841571454545</v>
      </c>
      <c r="Q42" s="51">
        <f>'Summary sheet'!$D$43/ridership.csv!Q9</f>
        <v>28.465257995823528</v>
      </c>
      <c r="R42" s="51">
        <f>'Summary sheet'!$D$43/ridership.csv!R9</f>
        <v>23.605335898975611</v>
      </c>
      <c r="S42" s="51">
        <f>'Summary sheet'!$D$43/ridership.csv!S9</f>
        <v>23.043304091857141</v>
      </c>
      <c r="T42" s="51">
        <f>'Summary sheet'!$D$43/ridership.csv!T9</f>
        <v>19.751403507306122</v>
      </c>
      <c r="U42" s="51">
        <f>'Summary sheet'!$D$43/ridership.csv!U9</f>
        <v>20.162891080375001</v>
      </c>
      <c r="V42" s="51">
        <f>'Summary sheet'!$D$43/ridership.csv!V9</f>
        <v>21.039538518652172</v>
      </c>
      <c r="W42" s="51">
        <f>'Summary sheet'!$D$43/ridership.csv!W9</f>
        <v>18.260731544490564</v>
      </c>
      <c r="X42" s="51">
        <f>'Summary sheet'!$D$43/ridership.csv!X9</f>
        <v>13.825982455114286</v>
      </c>
      <c r="Y42" s="51">
        <f>'Summary sheet'!$D$43/ridership.csv!Y9</f>
        <v>14.44505629638806</v>
      </c>
      <c r="Z42" s="51">
        <f>'Summary sheet'!$D$43/ridership.csv!Z9</f>
        <v>14.232628997911764</v>
      </c>
      <c r="AA42" s="51">
        <f>'Summary sheet'!$D$43/ridership.csv!AA9</f>
        <v>14.232628997911764</v>
      </c>
      <c r="AB42" s="51">
        <f>'Summary sheet'!$D$43/ridership.csv!AB9</f>
        <v>15.12216831028125</v>
      </c>
      <c r="AC42" s="51">
        <f>'Summary sheet'!$D$43/ridership.csv!AC9</f>
        <v>17.596704942872726</v>
      </c>
      <c r="AD42" s="51">
        <f>'Summary sheet'!$D$43/ridership.csv!AD9</f>
        <v>21.039538518652172</v>
      </c>
      <c r="AE42" s="51">
        <f>'Summary sheet'!$D$43/ridership.csv!AE9</f>
        <v>24.19546929645</v>
      </c>
    </row>
    <row r="43" spans="1:31">
      <c r="A43" s="3" t="s">
        <v>108</v>
      </c>
      <c r="B43" s="3" t="s">
        <v>7</v>
      </c>
      <c r="C43" s="51">
        <f>'Summary sheet'!$D$43/ridership.csv!C10</f>
        <v>26.883854773833335</v>
      </c>
      <c r="D43" s="51">
        <f>'Summary sheet'!$D$43/ridership.csv!D10</f>
        <v>19.751403507306122</v>
      </c>
      <c r="E43" s="51">
        <f>'Summary sheet'!$D$43/ridership.csv!E10</f>
        <v>20.591888762936168</v>
      </c>
      <c r="F43" s="51">
        <f>'Summary sheet'!$D$43/ridership.csv!F10</f>
        <v>18.260731544490564</v>
      </c>
      <c r="G43" s="51">
        <f>'Summary sheet'!$D$43/ridership.csv!G10</f>
        <v>25.468915048894736</v>
      </c>
      <c r="H43" s="51">
        <f>'Summary sheet'!$D$43/ridership.csv!H10</f>
        <v>21.99588117859091</v>
      </c>
      <c r="I43" s="51">
        <f>'Summary sheet'!$D$43/ridership.csv!I10</f>
        <v>30.2443366205625</v>
      </c>
      <c r="J43" s="51">
        <f>'Summary sheet'!$D$43/ridership.csv!J10</f>
        <v>26.883854773833335</v>
      </c>
      <c r="K43" s="51">
        <f>'Summary sheet'!$D$43/ridership.csv!K10</f>
        <v>26.157264104270268</v>
      </c>
      <c r="L43" s="51">
        <f>'Summary sheet'!$D$43/ridership.csv!L10</f>
        <v>28.465257995823528</v>
      </c>
      <c r="M43" s="51">
        <f>'Summary sheet'!$D$43/ridership.csv!M10</f>
        <v>24.19546929645</v>
      </c>
      <c r="N43" s="51">
        <f>'Summary sheet'!$D$43/ridership.csv!N10</f>
        <v>23.043304091857141</v>
      </c>
      <c r="O43" s="51">
        <f>'Summary sheet'!$D$43/ridership.csv!O10</f>
        <v>23.605335898975611</v>
      </c>
      <c r="P43" s="51">
        <f>'Summary sheet'!$D$43/ridership.csv!P10</f>
        <v>21.507083819066665</v>
      </c>
      <c r="Q43" s="51">
        <f>'Summary sheet'!$D$43/ridership.csv!Q10</f>
        <v>21.039538518652172</v>
      </c>
      <c r="R43" s="51">
        <f>'Summary sheet'!$D$43/ridership.csv!R10</f>
        <v>17.922569849222221</v>
      </c>
      <c r="S43" s="51">
        <f>'Summary sheet'!$D$43/ridership.csv!S10</f>
        <v>17.596704942872726</v>
      </c>
      <c r="T43" s="51">
        <f>'Summary sheet'!$D$43/ridership.csv!T10</f>
        <v>15.609980191258064</v>
      </c>
      <c r="U43" s="51">
        <f>'Summary sheet'!$D$43/ridership.csv!U10</f>
        <v>15.609980191258064</v>
      </c>
      <c r="V43" s="51">
        <f>'Summary sheet'!$D$43/ridership.csv!V10</f>
        <v>16.403707997593219</v>
      </c>
      <c r="W43" s="51">
        <f>'Summary sheet'!$D$43/ridership.csv!W10</f>
        <v>14.663920785727273</v>
      </c>
      <c r="X43" s="51">
        <f>'Summary sheet'!$D$43/ridership.csv!X10</f>
        <v>12.569074959194806</v>
      </c>
      <c r="Y43" s="51">
        <f>'Summary sheet'!$D$43/ridership.csv!Y10</f>
        <v>12.734457524447368</v>
      </c>
      <c r="Z43" s="51">
        <f>'Summary sheet'!$D$43/ridership.csv!Z10</f>
        <v>12.569074959194806</v>
      </c>
      <c r="AA43" s="51">
        <f>'Summary sheet'!$D$43/ridership.csv!AA10</f>
        <v>12.569074959194806</v>
      </c>
      <c r="AB43" s="51">
        <f>'Summary sheet'!$D$43/ridership.csv!AB10</f>
        <v>12.734457524447368</v>
      </c>
      <c r="AC43" s="51">
        <f>'Summary sheet'!$D$43/ridership.csv!AC10</f>
        <v>14.889519567046154</v>
      </c>
      <c r="AD43" s="51">
        <f>'Summary sheet'!$D$43/ridership.csv!AD10</f>
        <v>16.403707997593219</v>
      </c>
      <c r="AE43" s="51">
        <f>'Summary sheet'!$D$43/ridership.csv!AE10</f>
        <v>17.922569849222221</v>
      </c>
    </row>
    <row r="44" spans="1:31">
      <c r="A44" s="3" t="s">
        <v>108</v>
      </c>
      <c r="B44" s="3" t="s">
        <v>8</v>
      </c>
      <c r="C44" s="51">
        <f>'Summary sheet'!$D$43/ridership.csv!C11</f>
        <v>23.043304091857141</v>
      </c>
      <c r="D44" s="51">
        <f>'Summary sheet'!$D$43/ridership.csv!D11</f>
        <v>18.260731544490564</v>
      </c>
      <c r="E44" s="51">
        <f>'Summary sheet'!$D$43/ridership.csv!E11</f>
        <v>17.922569849222221</v>
      </c>
      <c r="F44" s="51">
        <f>'Summary sheet'!$D$43/ridership.csv!F11</f>
        <v>16.403707997593219</v>
      </c>
      <c r="G44" s="51">
        <f>'Summary sheet'!$D$43/ridership.csv!G11</f>
        <v>22.507413299023256</v>
      </c>
      <c r="H44" s="51">
        <f>'Summary sheet'!$D$43/ridership.csv!H11</f>
        <v>20.162891080375001</v>
      </c>
      <c r="I44" s="51">
        <f>'Summary sheet'!$D$43/ridership.csv!I11</f>
        <v>27.651964910228571</v>
      </c>
      <c r="J44" s="51">
        <f>'Summary sheet'!$D$43/ridership.csv!J11</f>
        <v>24.19546929645</v>
      </c>
      <c r="K44" s="51">
        <f>'Summary sheet'!$D$43/ridership.csv!K11</f>
        <v>24.815865945076922</v>
      </c>
      <c r="L44" s="51">
        <f>'Summary sheet'!$D$43/ridership.csv!L11</f>
        <v>27.651964910228571</v>
      </c>
      <c r="M44" s="51">
        <f>'Summary sheet'!$D$43/ridership.csv!M11</f>
        <v>24.815865945076922</v>
      </c>
      <c r="N44" s="51">
        <f>'Summary sheet'!$D$43/ridership.csv!N11</f>
        <v>21.99588117859091</v>
      </c>
      <c r="O44" s="51">
        <f>'Summary sheet'!$D$43/ridership.csv!O11</f>
        <v>23.605335898975611</v>
      </c>
      <c r="P44" s="51">
        <f>'Summary sheet'!$D$43/ridership.csv!P11</f>
        <v>21.507083819066665</v>
      </c>
      <c r="Q44" s="51">
        <f>'Summary sheet'!$D$43/ridership.csv!Q11</f>
        <v>20.591888762936168</v>
      </c>
      <c r="R44" s="51">
        <f>'Summary sheet'!$D$43/ridership.csv!R11</f>
        <v>17.922569849222221</v>
      </c>
      <c r="S44" s="51">
        <f>'Summary sheet'!$D$43/ridership.csv!S11</f>
        <v>17.596704942872726</v>
      </c>
      <c r="T44" s="51">
        <f>'Summary sheet'!$D$43/ridership.csv!T11</f>
        <v>15.609980191258064</v>
      </c>
      <c r="U44" s="51">
        <f>'Summary sheet'!$D$43/ridership.csv!U11</f>
        <v>15.609980191258064</v>
      </c>
      <c r="V44" s="51">
        <f>'Summary sheet'!$D$43/ridership.csv!V11</f>
        <v>16.686530549275862</v>
      </c>
      <c r="W44" s="51">
        <f>'Summary sheet'!$D$43/ridership.csv!W11</f>
        <v>15.12216831028125</v>
      </c>
      <c r="X44" s="51">
        <f>'Summary sheet'!$D$43/ridership.csv!X11</f>
        <v>12.734457524447368</v>
      </c>
      <c r="Y44" s="51">
        <f>'Summary sheet'!$D$43/ridership.csv!Y11</f>
        <v>12.90425029144</v>
      </c>
      <c r="Z44" s="51">
        <f>'Summary sheet'!$D$43/ridership.csv!Z11</f>
        <v>12.734457524447368</v>
      </c>
      <c r="AA44" s="51">
        <f>'Summary sheet'!$D$43/ridership.csv!AA11</f>
        <v>12.734457524447368</v>
      </c>
      <c r="AB44" s="51">
        <f>'Summary sheet'!$D$43/ridership.csv!AB11</f>
        <v>13.257791395315069</v>
      </c>
      <c r="AC44" s="51">
        <f>'Summary sheet'!$D$43/ridership.csv!AC11</f>
        <v>15.12216831028125</v>
      </c>
      <c r="AD44" s="51">
        <f>'Summary sheet'!$D$43/ridership.csv!AD11</f>
        <v>16.979276699263156</v>
      </c>
      <c r="AE44" s="51">
        <f>'Summary sheet'!$D$43/ridership.csv!AE11</f>
        <v>18.976838663882354</v>
      </c>
    </row>
    <row r="45" spans="1:31">
      <c r="A45" s="3" t="s">
        <v>108</v>
      </c>
      <c r="B45" s="3" t="s">
        <v>9</v>
      </c>
      <c r="C45" s="51">
        <f>'Summary sheet'!$D$43/ridership.csv!C12</f>
        <v>22.507413299023256</v>
      </c>
      <c r="D45" s="51">
        <f>'Summary sheet'!$D$43/ridership.csv!D12</f>
        <v>17.596704942872726</v>
      </c>
      <c r="E45" s="51">
        <f>'Summary sheet'!$D$43/ridership.csv!E12</f>
        <v>16.979276699263156</v>
      </c>
      <c r="F45" s="51">
        <f>'Summary sheet'!$D$43/ridership.csv!F12</f>
        <v>15.865881505868852</v>
      </c>
      <c r="G45" s="51">
        <f>'Summary sheet'!$D$43/ridership.csv!G12</f>
        <v>21.507083819066665</v>
      </c>
      <c r="H45" s="51">
        <f>'Summary sheet'!$D$43/ridership.csv!H12</f>
        <v>18.976838663882354</v>
      </c>
      <c r="I45" s="51">
        <f>'Summary sheet'!$D$43/ridership.csv!I12</f>
        <v>24.815865945076922</v>
      </c>
      <c r="J45" s="51">
        <f>'Summary sheet'!$D$43/ridership.csv!J12</f>
        <v>22.507413299023256</v>
      </c>
      <c r="K45" s="51">
        <f>'Summary sheet'!$D$43/ridership.csv!K12</f>
        <v>23.043304091857141</v>
      </c>
      <c r="L45" s="51">
        <f>'Summary sheet'!$D$43/ridership.csv!L12</f>
        <v>25.468915048894736</v>
      </c>
      <c r="M45" s="51">
        <f>'Summary sheet'!$D$43/ridership.csv!M12</f>
        <v>23.043304091857141</v>
      </c>
      <c r="N45" s="51">
        <f>'Summary sheet'!$D$43/ridership.csv!N12</f>
        <v>21.507083819066665</v>
      </c>
      <c r="O45" s="51">
        <f>'Summary sheet'!$D$43/ridership.csv!O12</f>
        <v>21.507083819066665</v>
      </c>
      <c r="P45" s="51">
        <f>'Summary sheet'!$D$43/ridership.csv!P12</f>
        <v>20.162891080375001</v>
      </c>
      <c r="Q45" s="51">
        <f>'Summary sheet'!$D$43/ridership.csv!Q12</f>
        <v>18.976838663882354</v>
      </c>
      <c r="R45" s="51">
        <f>'Summary sheet'!$D$43/ridership.csv!R12</f>
        <v>16.686530549275862</v>
      </c>
      <c r="S45" s="51">
        <f>'Summary sheet'!$D$43/ridership.csv!S12</f>
        <v>16.686530549275862</v>
      </c>
      <c r="T45" s="51">
        <f>'Summary sheet'!$D$43/ridership.csv!T12</f>
        <v>14.889519567046154</v>
      </c>
      <c r="U45" s="51">
        <f>'Summary sheet'!$D$43/ridership.csv!U12</f>
        <v>15.12216831028125</v>
      </c>
      <c r="V45" s="51">
        <f>'Summary sheet'!$D$43/ridership.csv!V12</f>
        <v>15.609980191258064</v>
      </c>
      <c r="W45" s="51">
        <f>'Summary sheet'!$D$43/ridership.csv!W12</f>
        <v>14.44505629638806</v>
      </c>
      <c r="X45" s="51">
        <f>'Summary sheet'!$D$43/ridership.csv!X12</f>
        <v>12.734457524447368</v>
      </c>
      <c r="Y45" s="51">
        <f>'Summary sheet'!$D$43/ridership.csv!Y12</f>
        <v>13.078632052135134</v>
      </c>
      <c r="Z45" s="51">
        <f>'Summary sheet'!$D$43/ridership.csv!Z12</f>
        <v>12.569074959194806</v>
      </c>
      <c r="AA45" s="51">
        <f>'Summary sheet'!$D$43/ridership.csv!AA12</f>
        <v>12.569074959194806</v>
      </c>
      <c r="AB45" s="51">
        <f>'Summary sheet'!$D$43/ridership.csv!AB12</f>
        <v>13.257791395315069</v>
      </c>
      <c r="AC45" s="51">
        <f>'Summary sheet'!$D$43/ridership.csv!AC12</f>
        <v>15.12216831028125</v>
      </c>
      <c r="AD45" s="51">
        <f>'Summary sheet'!$D$43/ridership.csv!AD12</f>
        <v>16.686530549275862</v>
      </c>
      <c r="AE45" s="51">
        <f>'Summary sheet'!$D$43/ridership.csv!AE12</f>
        <v>19.356375437160001</v>
      </c>
    </row>
    <row r="46" spans="1:31">
      <c r="A46" s="3" t="s">
        <v>108</v>
      </c>
      <c r="B46" s="3" t="s">
        <v>10</v>
      </c>
      <c r="C46" s="51">
        <f>'Summary sheet'!$D$43/ridership.csv!C13</f>
        <v>23.043304091857141</v>
      </c>
      <c r="D46" s="51">
        <f>'Summary sheet'!$D$43/ridership.csv!D13</f>
        <v>17.922569849222221</v>
      </c>
      <c r="E46" s="51">
        <f>'Summary sheet'!$D$43/ridership.csv!E13</f>
        <v>17.282478068892857</v>
      </c>
      <c r="F46" s="51">
        <f>'Summary sheet'!$D$43/ridership.csv!F13</f>
        <v>16.130312864299999</v>
      </c>
      <c r="G46" s="51">
        <f>'Summary sheet'!$D$43/ridership.csv!G13</f>
        <v>23.043304091857141</v>
      </c>
      <c r="H46" s="51">
        <f>'Summary sheet'!$D$43/ridership.csv!H13</f>
        <v>19.751403507306122</v>
      </c>
      <c r="I46" s="51">
        <f>'Summary sheet'!$D$43/ridership.csv!I13</f>
        <v>26.883854773833335</v>
      </c>
      <c r="J46" s="51">
        <f>'Summary sheet'!$D$43/ridership.csv!J13</f>
        <v>24.19546929645</v>
      </c>
      <c r="K46" s="51">
        <f>'Summary sheet'!$D$43/ridership.csv!K13</f>
        <v>24.815865945076922</v>
      </c>
      <c r="L46" s="51">
        <f>'Summary sheet'!$D$43/ridership.csv!L13</f>
        <v>26.883854773833335</v>
      </c>
      <c r="M46" s="51">
        <f>'Summary sheet'!$D$43/ridership.csv!M13</f>
        <v>24.815865945076922</v>
      </c>
      <c r="N46" s="51">
        <f>'Summary sheet'!$D$43/ridership.csv!N13</f>
        <v>22.507413299023256</v>
      </c>
      <c r="O46" s="51">
        <f>'Summary sheet'!$D$43/ridership.csv!O13</f>
        <v>22.507413299023256</v>
      </c>
      <c r="P46" s="51">
        <f>'Summary sheet'!$D$43/ridership.csv!P13</f>
        <v>21.507083819066665</v>
      </c>
      <c r="Q46" s="51">
        <f>'Summary sheet'!$D$43/ridership.csv!Q13</f>
        <v>19.751403507306122</v>
      </c>
      <c r="R46" s="51">
        <f>'Summary sheet'!$D$43/ridership.csv!R13</f>
        <v>16.979276699263156</v>
      </c>
      <c r="S46" s="51">
        <f>'Summary sheet'!$D$43/ridership.csv!S13</f>
        <v>17.282478068892857</v>
      </c>
      <c r="T46" s="51">
        <f>'Summary sheet'!$D$43/ridership.csv!T13</f>
        <v>15.609980191258064</v>
      </c>
      <c r="U46" s="51">
        <f>'Summary sheet'!$D$43/ridership.csv!U13</f>
        <v>15.362202727904762</v>
      </c>
      <c r="V46" s="51">
        <f>'Summary sheet'!$D$43/ridership.csv!V13</f>
        <v>16.403707997593219</v>
      </c>
      <c r="W46" s="51">
        <f>'Summary sheet'!$D$43/ridership.csv!W13</f>
        <v>15.362202727904762</v>
      </c>
      <c r="X46" s="51">
        <f>'Summary sheet'!$D$43/ridership.csv!X13</f>
        <v>13.441927386916667</v>
      </c>
      <c r="Y46" s="51">
        <f>'Summary sheet'!$D$43/ridership.csv!Y13</f>
        <v>14.026359012434783</v>
      </c>
      <c r="Z46" s="51">
        <f>'Summary sheet'!$D$43/ridership.csv!Z13</f>
        <v>13.257791395315069</v>
      </c>
      <c r="AA46" s="51">
        <f>'Summary sheet'!$D$43/ridership.csv!AA13</f>
        <v>13.257791395315069</v>
      </c>
      <c r="AB46" s="51">
        <f>'Summary sheet'!$D$43/ridership.csv!AB13</f>
        <v>14.232628997911764</v>
      </c>
      <c r="AC46" s="51">
        <f>'Summary sheet'!$D$43/ridership.csv!AC13</f>
        <v>15.865881505868852</v>
      </c>
      <c r="AD46" s="51">
        <f>'Summary sheet'!$D$43/ridership.csv!AD13</f>
        <v>16.979276699263156</v>
      </c>
      <c r="AE46" s="51">
        <f>'Summary sheet'!$D$43/ridership.csv!AE13</f>
        <v>20.162891080375001</v>
      </c>
    </row>
    <row r="47" spans="1:31">
      <c r="A47" s="3" t="s">
        <v>108</v>
      </c>
      <c r="B47" s="3" t="s">
        <v>11</v>
      </c>
      <c r="C47" s="51">
        <f>'Summary sheet'!$D$43/ridership.csv!C14</f>
        <v>23.043304091857141</v>
      </c>
      <c r="D47" s="51">
        <f>'Summary sheet'!$D$43/ridership.csv!D14</f>
        <v>18.260731544490564</v>
      </c>
      <c r="E47" s="51">
        <f>'Summary sheet'!$D$43/ridership.csv!E14</f>
        <v>17.596704942872726</v>
      </c>
      <c r="F47" s="51">
        <f>'Summary sheet'!$D$43/ridership.csv!F14</f>
        <v>16.403707997593219</v>
      </c>
      <c r="G47" s="51">
        <f>'Summary sheet'!$D$43/ridership.csv!G14</f>
        <v>23.605335898975611</v>
      </c>
      <c r="H47" s="51">
        <f>'Summary sheet'!$D$43/ridership.csv!H14</f>
        <v>19.751403507306122</v>
      </c>
      <c r="I47" s="51">
        <f>'Summary sheet'!$D$43/ridership.csv!I14</f>
        <v>27.651964910228571</v>
      </c>
      <c r="J47" s="51">
        <f>'Summary sheet'!$D$43/ridership.csv!J14</f>
        <v>25.468915048894736</v>
      </c>
      <c r="K47" s="51">
        <f>'Summary sheet'!$D$43/ridership.csv!K14</f>
        <v>24.815865945076922</v>
      </c>
      <c r="L47" s="51">
        <f>'Summary sheet'!$D$43/ridership.csv!L14</f>
        <v>28.465257995823528</v>
      </c>
      <c r="M47" s="51">
        <f>'Summary sheet'!$D$43/ridership.csv!M14</f>
        <v>26.157264104270268</v>
      </c>
      <c r="N47" s="51">
        <f>'Summary sheet'!$D$43/ridership.csv!N14</f>
        <v>23.605335898975611</v>
      </c>
      <c r="O47" s="51">
        <f>'Summary sheet'!$D$43/ridership.csv!O14</f>
        <v>23.043304091857141</v>
      </c>
      <c r="P47" s="51">
        <f>'Summary sheet'!$D$43/ridership.csv!P14</f>
        <v>20.591888762936168</v>
      </c>
      <c r="Q47" s="51">
        <f>'Summary sheet'!$D$43/ridership.csv!Q14</f>
        <v>19.356375437160001</v>
      </c>
      <c r="R47" s="51">
        <f>'Summary sheet'!$D$43/ridership.csv!R14</f>
        <v>17.282478068892857</v>
      </c>
      <c r="S47" s="51">
        <f>'Summary sheet'!$D$43/ridership.csv!S14</f>
        <v>17.922569849222221</v>
      </c>
      <c r="T47" s="51">
        <f>'Summary sheet'!$D$43/ridership.csv!T14</f>
        <v>16.130312864299999</v>
      </c>
      <c r="U47" s="51">
        <f>'Summary sheet'!$D$43/ridership.csv!U14</f>
        <v>16.130312864299999</v>
      </c>
      <c r="V47" s="51">
        <f>'Summary sheet'!$D$43/ridership.csv!V14</f>
        <v>17.282478068892857</v>
      </c>
      <c r="W47" s="51">
        <f>'Summary sheet'!$D$43/ridership.csv!W14</f>
        <v>16.403707997593219</v>
      </c>
      <c r="X47" s="51">
        <f>'Summary sheet'!$D$43/ridership.csv!X14</f>
        <v>14.232628997911764</v>
      </c>
      <c r="Y47" s="51">
        <f>'Summary sheet'!$D$43/ridership.csv!Y14</f>
        <v>15.12216831028125</v>
      </c>
      <c r="Z47" s="51">
        <f>'Summary sheet'!$D$43/ridership.csv!Z14</f>
        <v>14.44505629638806</v>
      </c>
      <c r="AA47" s="51">
        <f>'Summary sheet'!$D$43/ridership.csv!AA14</f>
        <v>14.44505629638806</v>
      </c>
      <c r="AB47" s="51">
        <f>'Summary sheet'!$D$43/ridership.csv!AB14</f>
        <v>15.362202727904762</v>
      </c>
      <c r="AC47" s="51">
        <f>'Summary sheet'!$D$43/ridership.csv!AC14</f>
        <v>16.686530549275862</v>
      </c>
      <c r="AD47" s="51">
        <f>'Summary sheet'!$D$43/ridership.csv!AD14</f>
        <v>17.922569849222221</v>
      </c>
      <c r="AE47" s="51">
        <f>'Summary sheet'!$D$43/ridership.csv!AE14</f>
        <v>21.039538518652172</v>
      </c>
    </row>
    <row r="48" spans="1:31">
      <c r="A48" s="1" t="s">
        <v>119</v>
      </c>
      <c r="B48" s="1" t="s">
        <v>12</v>
      </c>
      <c r="C48" s="51">
        <f>'Summary sheet'!$D$43/ridership.csv!C15</f>
        <v>27.651964910228571</v>
      </c>
      <c r="D48" s="51">
        <f>'Summary sheet'!$D$43/ridership.csv!D15</f>
        <v>21.507083819066665</v>
      </c>
      <c r="E48" s="51">
        <f>'Summary sheet'!$D$43/ridership.csv!E15</f>
        <v>21.039538518652172</v>
      </c>
      <c r="F48" s="51">
        <f>'Summary sheet'!$D$43/ridership.csv!F15</f>
        <v>19.356375437160001</v>
      </c>
      <c r="G48" s="51">
        <f>'Summary sheet'!$D$43/ridership.csv!G15</f>
        <v>29.327841571454545</v>
      </c>
      <c r="H48" s="51">
        <f>'Summary sheet'!$D$43/ridership.csv!H15</f>
        <v>23.043304091857141</v>
      </c>
      <c r="I48" s="51">
        <f>'Summary sheet'!$D$43/ridership.csv!I15</f>
        <v>31.219960382516128</v>
      </c>
      <c r="J48" s="51">
        <f>'Summary sheet'!$D$43/ridership.csv!J15</f>
        <v>28.465257995823528</v>
      </c>
      <c r="K48" s="51">
        <f>'Summary sheet'!$D$43/ridership.csv!K15</f>
        <v>26.883854773833335</v>
      </c>
      <c r="L48" s="51">
        <f>'Summary sheet'!$D$43/ridership.csv!L15</f>
        <v>29.327841571454545</v>
      </c>
      <c r="M48" s="51">
        <f>'Summary sheet'!$D$43/ridership.csv!M15</f>
        <v>26.883854773833335</v>
      </c>
      <c r="N48" s="51">
        <f>'Summary sheet'!$D$43/ridership.csv!N15</f>
        <v>24.19546929645</v>
      </c>
      <c r="O48" s="51">
        <f>'Summary sheet'!$D$43/ridership.csv!O15</f>
        <v>26.157264104270268</v>
      </c>
      <c r="P48" s="51">
        <f>'Summary sheet'!$D$43/ridership.csv!P15</f>
        <v>22.507413299023256</v>
      </c>
      <c r="Q48" s="51">
        <f>'Summary sheet'!$D$43/ridership.csv!Q15</f>
        <v>21.039538518652172</v>
      </c>
      <c r="R48" s="51">
        <f>'Summary sheet'!$D$43/ridership.csv!R15</f>
        <v>18.976838663882354</v>
      </c>
      <c r="S48" s="51">
        <f>'Summary sheet'!$D$43/ridership.csv!S15</f>
        <v>18.976838663882354</v>
      </c>
      <c r="T48" s="51">
        <f>'Summary sheet'!$D$43/ridership.csv!T15</f>
        <v>16.686530549275862</v>
      </c>
      <c r="U48" s="51">
        <f>'Summary sheet'!$D$43/ridership.csv!U15</f>
        <v>16.686530549275862</v>
      </c>
      <c r="V48" s="51">
        <f>'Summary sheet'!$D$43/ridership.csv!V15</f>
        <v>17.282478068892857</v>
      </c>
      <c r="W48" s="51">
        <f>'Summary sheet'!$D$43/ridership.csv!W15</f>
        <v>16.130312864299999</v>
      </c>
      <c r="X48" s="51">
        <f>'Summary sheet'!$D$43/ridership.csv!X15</f>
        <v>14.889519567046154</v>
      </c>
      <c r="Y48" s="51">
        <f>'Summary sheet'!$D$43/ridership.csv!Y15</f>
        <v>15.865881505868852</v>
      </c>
      <c r="Z48" s="51">
        <f>'Summary sheet'!$D$43/ridership.csv!Z15</f>
        <v>15.609980191258064</v>
      </c>
      <c r="AA48" s="51">
        <f>'Summary sheet'!$D$43/ridership.csv!AA15</f>
        <v>15.609980191258064</v>
      </c>
      <c r="AB48" s="51">
        <f>'Summary sheet'!$D$43/ridership.csv!AB15</f>
        <v>16.130312864299999</v>
      </c>
      <c r="AC48" s="51">
        <f>'Summary sheet'!$D$43/ridership.csv!AC15</f>
        <v>17.922569849222221</v>
      </c>
      <c r="AD48" s="51">
        <f>'Summary sheet'!$D$43/ridership.csv!AD15</f>
        <v>18.611899458807692</v>
      </c>
      <c r="AE48" s="51">
        <f>'Summary sheet'!$D$43/ridership.csv!AE15</f>
        <v>21.99588117859091</v>
      </c>
    </row>
    <row r="49" spans="1:31">
      <c r="A49" s="1" t="s">
        <v>119</v>
      </c>
      <c r="B49" s="1" t="s">
        <v>13</v>
      </c>
      <c r="C49" s="51">
        <f>'Summary sheet'!$D$43/ridership.csv!C16</f>
        <v>30.2443366205625</v>
      </c>
      <c r="D49" s="51">
        <f>'Summary sheet'!$D$43/ridership.csv!D16</f>
        <v>27.651964910228571</v>
      </c>
      <c r="E49" s="51">
        <f>'Summary sheet'!$D$43/ridership.csv!E16</f>
        <v>24.815865945076922</v>
      </c>
      <c r="F49" s="51">
        <f>'Summary sheet'!$D$43/ridership.csv!F16</f>
        <v>20.591888762936168</v>
      </c>
      <c r="G49" s="51">
        <f>'Summary sheet'!$D$43/ridership.csv!G16</f>
        <v>32.260625728599997</v>
      </c>
      <c r="H49" s="51">
        <f>'Summary sheet'!$D$43/ridership.csv!H16</f>
        <v>26.157264104270268</v>
      </c>
      <c r="I49" s="51">
        <f>'Summary sheet'!$D$43/ridership.csv!I16</f>
        <v>33.373061098551723</v>
      </c>
      <c r="J49" s="51">
        <f>'Summary sheet'!$D$43/ridership.csv!J16</f>
        <v>29.327841571454545</v>
      </c>
      <c r="K49" s="51">
        <f>'Summary sheet'!$D$43/ridership.csv!K16</f>
        <v>28.465257995823528</v>
      </c>
      <c r="L49" s="51">
        <f>'Summary sheet'!$D$43/ridership.csv!L16</f>
        <v>31.219960382516128</v>
      </c>
      <c r="M49" s="51">
        <f>'Summary sheet'!$D$43/ridership.csv!M16</f>
        <v>26.883854773833335</v>
      </c>
      <c r="N49" s="51">
        <f>'Summary sheet'!$D$43/ridership.csv!N16</f>
        <v>24.815865945076922</v>
      </c>
      <c r="O49" s="51">
        <f>'Summary sheet'!$D$43/ridership.csv!O16</f>
        <v>26.883854773833335</v>
      </c>
      <c r="P49" s="51">
        <f>'Summary sheet'!$D$43/ridership.csv!P16</f>
        <v>24.19546929645</v>
      </c>
      <c r="Q49" s="51">
        <f>'Summary sheet'!$D$43/ridership.csv!Q16</f>
        <v>22.507413299023256</v>
      </c>
      <c r="R49" s="51">
        <f>'Summary sheet'!$D$43/ridership.csv!R16</f>
        <v>19.751403507306122</v>
      </c>
      <c r="S49" s="51">
        <f>'Summary sheet'!$D$43/ridership.csv!S16</f>
        <v>18.976838663882354</v>
      </c>
      <c r="T49" s="51">
        <f>'Summary sheet'!$D$43/ridership.csv!T16</f>
        <v>16.686530549275862</v>
      </c>
      <c r="U49" s="51">
        <f>'Summary sheet'!$D$43/ridership.csv!U16</f>
        <v>17.596704942872726</v>
      </c>
      <c r="V49" s="51">
        <f>'Summary sheet'!$D$43/ridership.csv!V16</f>
        <v>17.596704942872726</v>
      </c>
      <c r="W49" s="51">
        <f>'Summary sheet'!$D$43/ridership.csv!W16</f>
        <v>16.686530549275862</v>
      </c>
      <c r="X49" s="51">
        <f>'Summary sheet'!$D$43/ridership.csv!X16</f>
        <v>15.609980191258064</v>
      </c>
      <c r="Y49" s="51">
        <f>'Summary sheet'!$D$43/ridership.csv!Y16</f>
        <v>16.403707997593219</v>
      </c>
      <c r="Z49" s="51">
        <f>'Summary sheet'!$D$43/ridership.csv!Z16</f>
        <v>16.403707997593219</v>
      </c>
      <c r="AA49" s="51">
        <f>'Summary sheet'!$D$43/ridership.csv!AA16</f>
        <v>16.403707997593219</v>
      </c>
      <c r="AB49" s="51">
        <f>'Summary sheet'!$D$43/ridership.csv!AB16</f>
        <v>16.979276699263156</v>
      </c>
      <c r="AC49" s="51">
        <f>'Summary sheet'!$D$43/ridership.csv!AC16</f>
        <v>18.976838663882354</v>
      </c>
      <c r="AD49" s="51">
        <f>'Summary sheet'!$D$43/ridership.csv!AD16</f>
        <v>19.751403507306122</v>
      </c>
      <c r="AE49" s="51">
        <f>'Summary sheet'!$D$43/ridership.csv!AE16</f>
        <v>23.043304091857141</v>
      </c>
    </row>
    <row r="50" spans="1:31">
      <c r="A50" s="1" t="s">
        <v>119</v>
      </c>
      <c r="B50" s="1" t="s">
        <v>14</v>
      </c>
      <c r="C50" s="51">
        <f>'Summary sheet'!$D$43/ridership.csv!C17</f>
        <v>30.2443366205625</v>
      </c>
      <c r="D50" s="51">
        <f>'Summary sheet'!$D$43/ridership.csv!D17</f>
        <v>27.651964910228571</v>
      </c>
      <c r="E50" s="51">
        <f>'Summary sheet'!$D$43/ridership.csv!E17</f>
        <v>25.468915048894736</v>
      </c>
      <c r="F50" s="51">
        <f>'Summary sheet'!$D$43/ridership.csv!F17</f>
        <v>21.507083819066665</v>
      </c>
      <c r="G50" s="51">
        <f>'Summary sheet'!$D$43/ridership.csv!G17</f>
        <v>34.564956137785714</v>
      </c>
      <c r="H50" s="51">
        <f>'Summary sheet'!$D$43/ridership.csv!H17</f>
        <v>26.883854773833335</v>
      </c>
      <c r="I50" s="51">
        <f>'Summary sheet'!$D$43/ridership.csv!I17</f>
        <v>34.564956137785714</v>
      </c>
      <c r="J50" s="51">
        <f>'Summary sheet'!$D$43/ridership.csv!J17</f>
        <v>30.2443366205625</v>
      </c>
      <c r="K50" s="51">
        <f>'Summary sheet'!$D$43/ridership.csv!K17</f>
        <v>28.465257995823528</v>
      </c>
      <c r="L50" s="51">
        <f>'Summary sheet'!$D$43/ridership.csv!L17</f>
        <v>32.260625728599997</v>
      </c>
      <c r="M50" s="51">
        <f>'Summary sheet'!$D$43/ridership.csv!M17</f>
        <v>27.651964910228571</v>
      </c>
      <c r="N50" s="51">
        <f>'Summary sheet'!$D$43/ridership.csv!N17</f>
        <v>25.468915048894736</v>
      </c>
      <c r="O50" s="51">
        <f>'Summary sheet'!$D$43/ridership.csv!O17</f>
        <v>26.883854773833335</v>
      </c>
      <c r="P50" s="51">
        <f>'Summary sheet'!$D$43/ridership.csv!P17</f>
        <v>25.468915048894736</v>
      </c>
      <c r="Q50" s="51">
        <f>'Summary sheet'!$D$43/ridership.csv!Q17</f>
        <v>22.507413299023256</v>
      </c>
      <c r="R50" s="51">
        <f>'Summary sheet'!$D$43/ridership.csv!R17</f>
        <v>20.162891080375001</v>
      </c>
      <c r="S50" s="51">
        <f>'Summary sheet'!$D$43/ridership.csv!S17</f>
        <v>18.976838663882354</v>
      </c>
      <c r="T50" s="51">
        <f>'Summary sheet'!$D$43/ridership.csv!T17</f>
        <v>16.979276699263156</v>
      </c>
      <c r="U50" s="51">
        <f>'Summary sheet'!$D$43/ridership.csv!U17</f>
        <v>17.922569849222221</v>
      </c>
      <c r="V50" s="51">
        <f>'Summary sheet'!$D$43/ridership.csv!V17</f>
        <v>18.260731544490564</v>
      </c>
      <c r="W50" s="51">
        <f>'Summary sheet'!$D$43/ridership.csv!W17</f>
        <v>17.282478068892857</v>
      </c>
      <c r="X50" s="51">
        <f>'Summary sheet'!$D$43/ridership.csv!X17</f>
        <v>16.403707997593219</v>
      </c>
      <c r="Y50" s="51">
        <f>'Summary sheet'!$D$43/ridership.csv!Y17</f>
        <v>17.282478068892857</v>
      </c>
      <c r="Z50" s="51">
        <f>'Summary sheet'!$D$43/ridership.csv!Z17</f>
        <v>17.282478068892857</v>
      </c>
      <c r="AA50" s="51">
        <f>'Summary sheet'!$D$43/ridership.csv!AA17</f>
        <v>17.282478068892857</v>
      </c>
      <c r="AB50" s="51">
        <f>'Summary sheet'!$D$43/ridership.csv!AB17</f>
        <v>17.922569849222221</v>
      </c>
      <c r="AC50" s="51">
        <f>'Summary sheet'!$D$43/ridership.csv!AC17</f>
        <v>20.162891080375001</v>
      </c>
      <c r="AD50" s="51">
        <f>'Summary sheet'!$D$43/ridership.csv!AD17</f>
        <v>20.591888762936168</v>
      </c>
      <c r="AE50" s="51">
        <f>'Summary sheet'!$D$43/ridership.csv!AE17</f>
        <v>24.19546929645</v>
      </c>
    </row>
    <row r="51" spans="1:31">
      <c r="A51" s="1" t="s">
        <v>119</v>
      </c>
      <c r="B51" s="1" t="s">
        <v>15</v>
      </c>
      <c r="C51" s="51">
        <f>'Summary sheet'!$D$43/ridership.csv!C18</f>
        <v>30.2443366205625</v>
      </c>
      <c r="D51" s="51">
        <f>'Summary sheet'!$D$43/ridership.csv!D18</f>
        <v>29.327841571454545</v>
      </c>
      <c r="E51" s="51">
        <f>'Summary sheet'!$D$43/ridership.csv!E18</f>
        <v>30.2443366205625</v>
      </c>
      <c r="F51" s="51">
        <f>'Summary sheet'!$D$43/ridership.csv!F18</f>
        <v>29.327841571454545</v>
      </c>
      <c r="G51" s="51">
        <f>'Summary sheet'!$D$43/ridership.csv!G18</f>
        <v>40.325782160750002</v>
      </c>
      <c r="H51" s="51">
        <f>'Summary sheet'!$D$43/ridership.csv!H18</f>
        <v>28.465257995823528</v>
      </c>
      <c r="I51" s="51">
        <f>'Summary sheet'!$D$43/ridership.csv!I18</f>
        <v>35.845139698444441</v>
      </c>
      <c r="J51" s="51">
        <f>'Summary sheet'!$D$43/ridership.csv!J18</f>
        <v>31.219960382516128</v>
      </c>
      <c r="K51" s="51">
        <f>'Summary sheet'!$D$43/ridership.csv!K18</f>
        <v>31.219960382516128</v>
      </c>
      <c r="L51" s="51">
        <f>'Summary sheet'!$D$43/ridership.csv!L18</f>
        <v>32.260625728599997</v>
      </c>
      <c r="M51" s="51">
        <f>'Summary sheet'!$D$43/ridership.csv!M18</f>
        <v>29.327841571454545</v>
      </c>
      <c r="N51" s="51">
        <f>'Summary sheet'!$D$43/ridership.csv!N18</f>
        <v>26.883854773833335</v>
      </c>
      <c r="O51" s="51">
        <f>'Summary sheet'!$D$43/ridership.csv!O18</f>
        <v>28.465257995823528</v>
      </c>
      <c r="P51" s="51">
        <f>'Summary sheet'!$D$43/ridership.csv!P18</f>
        <v>26.157264104270268</v>
      </c>
      <c r="Q51" s="51">
        <f>'Summary sheet'!$D$43/ridership.csv!Q18</f>
        <v>23.043304091857141</v>
      </c>
      <c r="R51" s="51">
        <f>'Summary sheet'!$D$43/ridership.csv!R18</f>
        <v>21.039538518652172</v>
      </c>
      <c r="S51" s="51">
        <f>'Summary sheet'!$D$43/ridership.csv!S18</f>
        <v>20.162891080375001</v>
      </c>
      <c r="T51" s="51">
        <f>'Summary sheet'!$D$43/ridership.csv!T18</f>
        <v>17.282478068892857</v>
      </c>
      <c r="U51" s="51">
        <f>'Summary sheet'!$D$43/ridership.csv!U18</f>
        <v>18.611899458807692</v>
      </c>
      <c r="V51" s="51">
        <f>'Summary sheet'!$D$43/ridership.csv!V18</f>
        <v>18.976838663882354</v>
      </c>
      <c r="W51" s="51">
        <f>'Summary sheet'!$D$43/ridership.csv!W18</f>
        <v>17.922569849222221</v>
      </c>
      <c r="X51" s="51">
        <f>'Summary sheet'!$D$43/ridership.csv!X18</f>
        <v>17.282478068892857</v>
      </c>
      <c r="Y51" s="51">
        <f>'Summary sheet'!$D$43/ridership.csv!Y18</f>
        <v>18.611899458807692</v>
      </c>
      <c r="Z51" s="51">
        <f>'Summary sheet'!$D$43/ridership.csv!Z18</f>
        <v>18.976838663882354</v>
      </c>
      <c r="AA51" s="51">
        <f>'Summary sheet'!$D$43/ridership.csv!AA18</f>
        <v>18.976838663882354</v>
      </c>
      <c r="AB51" s="51">
        <f>'Summary sheet'!$D$43/ridership.csv!AB18</f>
        <v>19.751403507306122</v>
      </c>
      <c r="AC51" s="51">
        <f>'Summary sheet'!$D$43/ridership.csv!AC18</f>
        <v>21.507083819066665</v>
      </c>
      <c r="AD51" s="51">
        <f>'Summary sheet'!$D$43/ridership.csv!AD18</f>
        <v>22.507413299023256</v>
      </c>
      <c r="AE51" s="51">
        <f>'Summary sheet'!$D$43/ridership.csv!AE18</f>
        <v>26.157264104270268</v>
      </c>
    </row>
    <row r="52" spans="1:31">
      <c r="A52" s="1" t="s">
        <v>119</v>
      </c>
      <c r="B52" s="1" t="s">
        <v>16</v>
      </c>
      <c r="C52" s="51">
        <f>'Summary sheet'!$D$43/ridership.csv!C19</f>
        <v>32.260625728599997</v>
      </c>
      <c r="D52" s="51">
        <f>'Summary sheet'!$D$43/ridership.csv!D19</f>
        <v>29.327841571454545</v>
      </c>
      <c r="E52" s="51">
        <f>'Summary sheet'!$D$43/ridership.csv!E19</f>
        <v>32.260625728599997</v>
      </c>
      <c r="F52" s="51">
        <f>'Summary sheet'!$D$43/ridership.csv!F19</f>
        <v>32.260625728599997</v>
      </c>
      <c r="G52" s="51">
        <f>'Summary sheet'!$D$43/ridership.csv!G19</f>
        <v>43.99176235718182</v>
      </c>
      <c r="H52" s="51">
        <f>'Summary sheet'!$D$43/ridership.csv!H19</f>
        <v>31.219960382516128</v>
      </c>
      <c r="I52" s="51">
        <f>'Summary sheet'!$D$43/ridership.csv!I19</f>
        <v>40.325782160750002</v>
      </c>
      <c r="J52" s="51">
        <f>'Summary sheet'!$D$43/ridership.csv!J19</f>
        <v>37.223798917615383</v>
      </c>
      <c r="K52" s="51">
        <f>'Summary sheet'!$D$43/ridership.csv!K19</f>
        <v>35.845139698444441</v>
      </c>
      <c r="L52" s="51">
        <f>'Summary sheet'!$D$43/ridership.csv!L19</f>
        <v>35.845139698444441</v>
      </c>
      <c r="M52" s="51">
        <f>'Summary sheet'!$D$43/ridership.csv!M19</f>
        <v>33.373061098551723</v>
      </c>
      <c r="N52" s="51">
        <f>'Summary sheet'!$D$43/ridership.csv!N19</f>
        <v>30.2443366205625</v>
      </c>
      <c r="O52" s="51">
        <f>'Summary sheet'!$D$43/ridership.csv!O19</f>
        <v>32.260625728599997</v>
      </c>
      <c r="P52" s="51">
        <f>'Summary sheet'!$D$43/ridership.csv!P19</f>
        <v>29.327841571454545</v>
      </c>
      <c r="Q52" s="51">
        <f>'Summary sheet'!$D$43/ridership.csv!Q19</f>
        <v>26.157264104270268</v>
      </c>
      <c r="R52" s="51">
        <f>'Summary sheet'!$D$43/ridership.csv!R19</f>
        <v>23.605335898975611</v>
      </c>
      <c r="S52" s="51">
        <f>'Summary sheet'!$D$43/ridership.csv!S19</f>
        <v>23.043304091857141</v>
      </c>
      <c r="T52" s="51">
        <f>'Summary sheet'!$D$43/ridership.csv!T19</f>
        <v>19.751403507306122</v>
      </c>
      <c r="U52" s="51">
        <f>'Summary sheet'!$D$43/ridership.csv!U19</f>
        <v>21.99588117859091</v>
      </c>
      <c r="V52" s="51">
        <f>'Summary sheet'!$D$43/ridership.csv!V19</f>
        <v>21.507083819066665</v>
      </c>
      <c r="W52" s="51">
        <f>'Summary sheet'!$D$43/ridership.csv!W19</f>
        <v>20.162891080375001</v>
      </c>
      <c r="X52" s="51">
        <f>'Summary sheet'!$D$43/ridership.csv!X19</f>
        <v>20.162891080375001</v>
      </c>
      <c r="Y52" s="51">
        <f>'Summary sheet'!$D$43/ridership.csv!Y19</f>
        <v>21.039538518652172</v>
      </c>
      <c r="Z52" s="51">
        <f>'Summary sheet'!$D$43/ridership.csv!Z19</f>
        <v>21.99588117859091</v>
      </c>
      <c r="AA52" s="51">
        <f>'Summary sheet'!$D$43/ridership.csv!AA19</f>
        <v>21.99588117859091</v>
      </c>
      <c r="AB52" s="51">
        <f>'Summary sheet'!$D$43/ridership.csv!AB19</f>
        <v>23.043304091857141</v>
      </c>
      <c r="AC52" s="51">
        <f>'Summary sheet'!$D$43/ridership.csv!AC19</f>
        <v>25.468915048894736</v>
      </c>
      <c r="AD52" s="51">
        <f>'Summary sheet'!$D$43/ridership.csv!AD19</f>
        <v>25.468915048894736</v>
      </c>
      <c r="AE52" s="51">
        <f>'Summary sheet'!$D$43/ridership.csv!AE19</f>
        <v>32.260625728599997</v>
      </c>
    </row>
    <row r="53" spans="1:31">
      <c r="A53" s="1" t="s">
        <v>119</v>
      </c>
      <c r="B53" s="1" t="s">
        <v>17</v>
      </c>
      <c r="C53" s="51">
        <f>'Summary sheet'!$D$43/ridership.csv!C20</f>
        <v>33.373061098551723</v>
      </c>
      <c r="D53" s="51">
        <f>'Summary sheet'!$D$43/ridership.csv!D20</f>
        <v>30.2443366205625</v>
      </c>
      <c r="E53" s="51">
        <f>'Summary sheet'!$D$43/ridership.csv!E20</f>
        <v>33.373061098551723</v>
      </c>
      <c r="F53" s="51">
        <f>'Summary sheet'!$D$43/ridership.csv!F20</f>
        <v>34.564956137785714</v>
      </c>
      <c r="G53" s="51">
        <f>'Summary sheet'!$D$43/ridership.csv!G20</f>
        <v>50.937830097789472</v>
      </c>
      <c r="H53" s="51">
        <f>'Summary sheet'!$D$43/ridership.csv!H20</f>
        <v>35.845139698444441</v>
      </c>
      <c r="I53" s="51">
        <f>'Summary sheet'!$D$43/ridership.csv!I20</f>
        <v>48.3909385929</v>
      </c>
      <c r="J53" s="51">
        <f>'Summary sheet'!$D$43/ridership.csv!J20</f>
        <v>42.079077037304344</v>
      </c>
      <c r="K53" s="51">
        <f>'Summary sheet'!$D$43/ridership.csv!K20</f>
        <v>40.325782160750002</v>
      </c>
      <c r="L53" s="51">
        <f>'Summary sheet'!$D$43/ridership.csv!L20</f>
        <v>42.079077037304344</v>
      </c>
      <c r="M53" s="51">
        <f>'Summary sheet'!$D$43/ridership.csv!M20</f>
        <v>38.712750874320001</v>
      </c>
      <c r="N53" s="51">
        <f>'Summary sheet'!$D$43/ridership.csv!N20</f>
        <v>35.845139698444441</v>
      </c>
      <c r="O53" s="51">
        <f>'Summary sheet'!$D$43/ridership.csv!O20</f>
        <v>37.223798917615383</v>
      </c>
      <c r="P53" s="51">
        <f>'Summary sheet'!$D$43/ridership.csv!P20</f>
        <v>33.373061098551723</v>
      </c>
      <c r="Q53" s="51">
        <f>'Summary sheet'!$D$43/ridership.csv!Q20</f>
        <v>29.327841571454545</v>
      </c>
      <c r="R53" s="51">
        <f>'Summary sheet'!$D$43/ridership.csv!R20</f>
        <v>26.157264104270268</v>
      </c>
      <c r="S53" s="51">
        <f>'Summary sheet'!$D$43/ridership.csv!S20</f>
        <v>26.883854773833335</v>
      </c>
      <c r="T53" s="51">
        <f>'Summary sheet'!$D$43/ridership.csv!T20</f>
        <v>23.043304091857141</v>
      </c>
      <c r="U53" s="51">
        <f>'Summary sheet'!$D$43/ridership.csv!U20</f>
        <v>24.815865945076922</v>
      </c>
      <c r="V53" s="51">
        <f>'Summary sheet'!$D$43/ridership.csv!V20</f>
        <v>24.19546929645</v>
      </c>
      <c r="W53" s="51">
        <f>'Summary sheet'!$D$43/ridership.csv!W20</f>
        <v>22.507413299023256</v>
      </c>
      <c r="X53" s="51">
        <f>'Summary sheet'!$D$43/ridership.csv!X20</f>
        <v>22.507413299023256</v>
      </c>
      <c r="Y53" s="51">
        <f>'Summary sheet'!$D$43/ridership.csv!Y20</f>
        <v>24.19546929645</v>
      </c>
      <c r="Z53" s="51">
        <f>'Summary sheet'!$D$43/ridership.csv!Z20</f>
        <v>25.468915048894736</v>
      </c>
      <c r="AA53" s="51">
        <f>'Summary sheet'!$D$43/ridership.csv!AA20</f>
        <v>25.468915048894736</v>
      </c>
      <c r="AB53" s="51">
        <f>'Summary sheet'!$D$43/ridership.csv!AB20</f>
        <v>28.465257995823528</v>
      </c>
      <c r="AC53" s="51">
        <f>'Summary sheet'!$D$43/ridership.csv!AC20</f>
        <v>30.2443366205625</v>
      </c>
      <c r="AD53" s="51">
        <f>'Summary sheet'!$D$43/ridership.csv!AD20</f>
        <v>29.327841571454545</v>
      </c>
      <c r="AE53" s="51">
        <f>'Summary sheet'!$D$43/ridership.csv!AE20</f>
        <v>38.712750874320001</v>
      </c>
    </row>
    <row r="54" spans="1:31">
      <c r="A54" s="1" t="s">
        <v>119</v>
      </c>
      <c r="B54" s="1" t="s">
        <v>18</v>
      </c>
      <c r="C54" s="51">
        <f>'Summary sheet'!$D$43/ridership.csv!C21</f>
        <v>33.373061098551723</v>
      </c>
      <c r="D54" s="51">
        <f>'Summary sheet'!$D$43/ridership.csv!D21</f>
        <v>31.219960382516128</v>
      </c>
      <c r="E54" s="51">
        <f>'Summary sheet'!$D$43/ridership.csv!E21</f>
        <v>34.564956137785714</v>
      </c>
      <c r="F54" s="51">
        <f>'Summary sheet'!$D$43/ridership.csv!F21</f>
        <v>40.325782160750002</v>
      </c>
      <c r="G54" s="51">
        <f>'Summary sheet'!$D$43/ridership.csv!G21</f>
        <v>56.930515991647056</v>
      </c>
      <c r="H54" s="51">
        <f>'Summary sheet'!$D$43/ridership.csv!H21</f>
        <v>46.086608183714283</v>
      </c>
      <c r="I54" s="51">
        <f>'Summary sheet'!$D$43/ridership.csv!I21</f>
        <v>60.488673241124999</v>
      </c>
      <c r="J54" s="51">
        <f>'Summary sheet'!$D$43/ridership.csv!J21</f>
        <v>53.767709547666669</v>
      </c>
      <c r="K54" s="51">
        <f>'Summary sheet'!$D$43/ridership.csv!K21</f>
        <v>50.937830097789472</v>
      </c>
      <c r="L54" s="51">
        <f>'Summary sheet'!$D$43/ridership.csv!L21</f>
        <v>50.937830097789472</v>
      </c>
      <c r="M54" s="51">
        <f>'Summary sheet'!$D$43/ridership.csv!M21</f>
        <v>48.3909385929</v>
      </c>
      <c r="N54" s="51">
        <f>'Summary sheet'!$D$43/ridership.csv!N21</f>
        <v>42.079077037304344</v>
      </c>
      <c r="O54" s="51">
        <f>'Summary sheet'!$D$43/ridership.csv!O21</f>
        <v>46.086608183714283</v>
      </c>
      <c r="P54" s="51">
        <f>'Summary sheet'!$D$43/ridership.csv!P21</f>
        <v>42.079077037304344</v>
      </c>
      <c r="Q54" s="51">
        <f>'Summary sheet'!$D$43/ridership.csv!Q21</f>
        <v>34.564956137785714</v>
      </c>
      <c r="R54" s="51">
        <f>'Summary sheet'!$D$43/ridership.csv!R21</f>
        <v>32.260625728599997</v>
      </c>
      <c r="S54" s="51">
        <f>'Summary sheet'!$D$43/ridership.csv!S21</f>
        <v>30.2443366205625</v>
      </c>
      <c r="T54" s="51">
        <f>'Summary sheet'!$D$43/ridership.csv!T21</f>
        <v>27.651964910228571</v>
      </c>
      <c r="U54" s="51">
        <f>'Summary sheet'!$D$43/ridership.csv!U21</f>
        <v>30.2443366205625</v>
      </c>
      <c r="V54" s="51">
        <f>'Summary sheet'!$D$43/ridership.csv!V21</f>
        <v>29.327841571454545</v>
      </c>
      <c r="W54" s="51">
        <f>'Summary sheet'!$D$43/ridership.csv!W21</f>
        <v>26.883854773833335</v>
      </c>
      <c r="X54" s="51">
        <f>'Summary sheet'!$D$43/ridership.csv!X21</f>
        <v>28.465257995823528</v>
      </c>
      <c r="Y54" s="51">
        <f>'Summary sheet'!$D$43/ridership.csv!Y21</f>
        <v>29.327841571454545</v>
      </c>
      <c r="Z54" s="51">
        <f>'Summary sheet'!$D$43/ridership.csv!Z21</f>
        <v>33.373061098551723</v>
      </c>
      <c r="AA54" s="51">
        <f>'Summary sheet'!$D$43/ridership.csv!AA21</f>
        <v>33.373061098551723</v>
      </c>
      <c r="AB54" s="51">
        <f>'Summary sheet'!$D$43/ridership.csv!AB21</f>
        <v>37.223798917615383</v>
      </c>
      <c r="AC54" s="51">
        <f>'Summary sheet'!$D$43/ridership.csv!AC21</f>
        <v>37.223798917615383</v>
      </c>
      <c r="AD54" s="51">
        <f>'Summary sheet'!$D$43/ridership.csv!AD21</f>
        <v>37.223798917615383</v>
      </c>
      <c r="AE54" s="51">
        <f>'Summary sheet'!$D$43/ridership.csv!AE21</f>
        <v>48.3909385929</v>
      </c>
    </row>
    <row r="55" spans="1:31">
      <c r="A55" s="1" t="s">
        <v>119</v>
      </c>
      <c r="B55" s="1" t="s">
        <v>19</v>
      </c>
      <c r="C55" s="51">
        <f>'Summary sheet'!$D$43/ridership.csv!C22</f>
        <v>34.564956137785714</v>
      </c>
      <c r="D55" s="51">
        <f>'Summary sheet'!$D$43/ridership.csv!D22</f>
        <v>33.373061098551723</v>
      </c>
      <c r="E55" s="51">
        <f>'Summary sheet'!$D$43/ridership.csv!E22</f>
        <v>37.223798917615383</v>
      </c>
      <c r="F55" s="51">
        <f>'Summary sheet'!$D$43/ridership.csv!F22</f>
        <v>43.99176235718182</v>
      </c>
      <c r="G55" s="51">
        <f>'Summary sheet'!$D$43/ridership.csv!G22</f>
        <v>69.129912275571428</v>
      </c>
      <c r="H55" s="51">
        <f>'Summary sheet'!$D$43/ridership.csv!H22</f>
        <v>53.767709547666669</v>
      </c>
      <c r="I55" s="51">
        <f>'Summary sheet'!$D$43/ridership.csv!I22</f>
        <v>74.447597835230766</v>
      </c>
      <c r="J55" s="51">
        <f>'Summary sheet'!$D$43/ridership.csv!J22</f>
        <v>64.521251457199995</v>
      </c>
      <c r="K55" s="51">
        <f>'Summary sheet'!$D$43/ridership.csv!K22</f>
        <v>60.488673241124999</v>
      </c>
      <c r="L55" s="51">
        <f>'Summary sheet'!$D$43/ridership.csv!L22</f>
        <v>64.521251457199995</v>
      </c>
      <c r="M55" s="51">
        <f>'Summary sheet'!$D$43/ridership.csv!M22</f>
        <v>60.488673241124999</v>
      </c>
      <c r="N55" s="51">
        <f>'Summary sheet'!$D$43/ridership.csv!N22</f>
        <v>53.767709547666669</v>
      </c>
      <c r="O55" s="51">
        <f>'Summary sheet'!$D$43/ridership.csv!O22</f>
        <v>56.930515991647056</v>
      </c>
      <c r="P55" s="51">
        <f>'Summary sheet'!$D$43/ridership.csv!P22</f>
        <v>50.937830097789472</v>
      </c>
      <c r="Q55" s="51">
        <f>'Summary sheet'!$D$43/ridership.csv!Q22</f>
        <v>42.079077037304344</v>
      </c>
      <c r="R55" s="51">
        <f>'Summary sheet'!$D$43/ridership.csv!R22</f>
        <v>42.079077037304344</v>
      </c>
      <c r="S55" s="51">
        <f>'Summary sheet'!$D$43/ridership.csv!S22</f>
        <v>42.079077037304344</v>
      </c>
      <c r="T55" s="51">
        <f>'Summary sheet'!$D$43/ridership.csv!T22</f>
        <v>38.712750874320001</v>
      </c>
      <c r="U55" s="51">
        <f>'Summary sheet'!$D$43/ridership.csv!U22</f>
        <v>42.079077037304344</v>
      </c>
      <c r="V55" s="51">
        <f>'Summary sheet'!$D$43/ridership.csv!V22</f>
        <v>38.712750874320001</v>
      </c>
      <c r="W55" s="51">
        <f>'Summary sheet'!$D$43/ridership.csv!W22</f>
        <v>38.712750874320001</v>
      </c>
      <c r="X55" s="51">
        <f>'Summary sheet'!$D$43/ridership.csv!X22</f>
        <v>38.712750874320001</v>
      </c>
      <c r="Y55" s="51">
        <f>'Summary sheet'!$D$43/ridership.csv!Y22</f>
        <v>42.079077037304344</v>
      </c>
      <c r="Z55" s="51">
        <f>'Summary sheet'!$D$43/ridership.csv!Z22</f>
        <v>46.086608183714283</v>
      </c>
      <c r="AA55" s="51">
        <f>'Summary sheet'!$D$43/ridership.csv!AA22</f>
        <v>46.086608183714283</v>
      </c>
      <c r="AB55" s="51">
        <f>'Summary sheet'!$D$43/ridership.csv!AB22</f>
        <v>53.767709547666669</v>
      </c>
      <c r="AC55" s="51">
        <f>'Summary sheet'!$D$43/ridership.csv!AC22</f>
        <v>56.930515991647056</v>
      </c>
      <c r="AD55" s="51">
        <f>'Summary sheet'!$D$43/ridership.csv!AD22</f>
        <v>64.521251457199995</v>
      </c>
      <c r="AE55" s="51">
        <f>'Summary sheet'!$D$43/ridership.csv!AE22</f>
        <v>74.447597835230766</v>
      </c>
    </row>
    <row r="57" spans="1:31">
      <c r="A57" s="2" t="s">
        <v>121</v>
      </c>
      <c r="B57" s="2"/>
      <c r="C57" s="53">
        <f>'Summary sheet'!$D$43/AVERAGE(ridership.csv!C6:C22)</f>
        <v>29.38021271711786</v>
      </c>
      <c r="D57" s="53">
        <f>'Summary sheet'!$D$43/AVERAGE(ridership.csv!D6:D22)</f>
        <v>24.338637753825441</v>
      </c>
      <c r="E57" s="53">
        <f>'Summary sheet'!$D$43/AVERAGE(ridership.csv!E6:E22)</f>
        <v>24.302687033361892</v>
      </c>
      <c r="F57" s="53">
        <f>'Summary sheet'!$D$43/AVERAGE(ridership.csv!F6:F22)</f>
        <v>22.883058583568843</v>
      </c>
      <c r="G57" s="53">
        <f>'Summary sheet'!$D$43/AVERAGE(ridership.csv!G6:G22)</f>
        <v>32.971781806785572</v>
      </c>
      <c r="H57" s="53">
        <f>'Summary sheet'!$D$43/AVERAGE(ridership.csv!H6:H22)</f>
        <v>27.651964910228571</v>
      </c>
      <c r="I57" s="53">
        <f>'Summary sheet'!$D$43/AVERAGE(ridership.csv!I6:I22)</f>
        <v>37.13977228348984</v>
      </c>
      <c r="J57" s="53">
        <f>'Summary sheet'!$D$43/AVERAGE(ridership.csv!J6:J22)</f>
        <v>33.646051373386499</v>
      </c>
      <c r="K57" s="53">
        <f>'Summary sheet'!$D$43/AVERAGE(ridership.csv!K6:K22)</f>
        <v>32.971781806785572</v>
      </c>
      <c r="L57" s="53">
        <f>'Summary sheet'!$D$43/AVERAGE(ridership.csv!L6:L22)</f>
        <v>35.767215481708696</v>
      </c>
      <c r="M57" s="53">
        <f>'Summary sheet'!$D$43/AVERAGE(ridership.csv!M6:M22)</f>
        <v>31.701192912497106</v>
      </c>
      <c r="N57" s="53">
        <f>'Summary sheet'!$D$43/AVERAGE(ridership.csv!N6:N22)</f>
        <v>29.275656799975085</v>
      </c>
      <c r="O57" s="53">
        <f>'Summary sheet'!$D$43/AVERAGE(ridership.csv!O6:O22)</f>
        <v>30.188842424928438</v>
      </c>
      <c r="P57" s="53">
        <f>'Summary sheet'!$D$43/AVERAGE(ridership.csv!P6:P22)</f>
        <v>27.839118649045684</v>
      </c>
      <c r="Q57" s="53">
        <f>'Summary sheet'!$D$43/AVERAGE(ridership.csv!Q6:Q22)</f>
        <v>25.788274485244514</v>
      </c>
      <c r="R57" s="53">
        <f>'Summary sheet'!$D$43/AVERAGE(ridership.csv!R6:R22)</f>
        <v>22.725026411030388</v>
      </c>
      <c r="S57" s="53">
        <f>'Summary sheet'!$D$43/AVERAGE(ridership.csv!S6:S22)</f>
        <v>22.263760651672531</v>
      </c>
      <c r="T57" s="53">
        <f>'Summary sheet'!$D$43/AVERAGE(ridership.csv!T6:T22)</f>
        <v>19.563518575013081</v>
      </c>
      <c r="U57" s="53">
        <f>'Summary sheet'!$D$43/AVERAGE(ridership.csv!U6:U22)</f>
        <v>20.262215666977831</v>
      </c>
      <c r="V57" s="53">
        <f>'Summary sheet'!$D$43/AVERAGE(ridership.csv!V6:V22)</f>
        <v>20.721560606531487</v>
      </c>
      <c r="W57" s="53">
        <f>'Summary sheet'!$D$43/AVERAGE(ridership.csv!W6:W22)</f>
        <v>19.086913134090487</v>
      </c>
      <c r="X57" s="53">
        <f>'Summary sheet'!$D$43/AVERAGE(ridership.csv!X6:X22)</f>
        <v>16.602340183235114</v>
      </c>
      <c r="Y57" s="53">
        <f>'Summary sheet'!$D$43/AVERAGE(ridership.csv!Y6:Y22)</f>
        <v>17.35539991728481</v>
      </c>
      <c r="Z57" s="53">
        <f>'Summary sheet'!$D$43/AVERAGE(ridership.csv!Z6:Z22)</f>
        <v>17.373726633142557</v>
      </c>
      <c r="AA57" s="53">
        <f>'Summary sheet'!$D$43/AVERAGE(ridership.csv!AA6:AA22)</f>
        <v>17.373726633142557</v>
      </c>
      <c r="AB57" s="53">
        <f>'Summary sheet'!$D$43/AVERAGE(ridership.csv!AB6:AB22)</f>
        <v>18.46567802647138</v>
      </c>
      <c r="AC57" s="53">
        <f>'Summary sheet'!$D$43/AVERAGE(ridership.csv!AC6:AC22)</f>
        <v>20.747691199982345</v>
      </c>
      <c r="AD57" s="53">
        <f>'Summary sheet'!$D$43/AVERAGE(ridership.csv!AD6:AD22)</f>
        <v>22.507413299023256</v>
      </c>
      <c r="AE57" s="53">
        <f>'Summary sheet'!$D$43/AVERAGE(ridership.csv!AE6:AE22)</f>
        <v>26.53696632513871</v>
      </c>
    </row>
    <row r="58" spans="1:31">
      <c r="A58" s="2" t="s">
        <v>122</v>
      </c>
      <c r="B58" s="2"/>
      <c r="C58" s="53">
        <f>AVERAGE(C39:C55)</f>
        <v>30.574458313484094</v>
      </c>
      <c r="D58" s="53">
        <f t="shared" ref="D58:AE58" si="1">AVERAGE(D39:D55)</f>
        <v>26.167891865132237</v>
      </c>
      <c r="E58" s="53">
        <f t="shared" si="1"/>
        <v>26.320606192228979</v>
      </c>
      <c r="F58" s="53">
        <f t="shared" si="1"/>
        <v>25.659693643379651</v>
      </c>
      <c r="G58" s="53">
        <f t="shared" si="1"/>
        <v>37.219125379745918</v>
      </c>
      <c r="H58" s="53">
        <f t="shared" si="1"/>
        <v>31.129720138930733</v>
      </c>
      <c r="I58" s="53">
        <f t="shared" si="1"/>
        <v>41.830305769883793</v>
      </c>
      <c r="J58" s="53">
        <f t="shared" si="1"/>
        <v>39.129872503001508</v>
      </c>
      <c r="K58" s="53">
        <f t="shared" si="1"/>
        <v>37.296484626820444</v>
      </c>
      <c r="L58" s="53">
        <f t="shared" si="1"/>
        <v>40.159206019445762</v>
      </c>
      <c r="M58" s="53">
        <f t="shared" si="1"/>
        <v>34.990176088594552</v>
      </c>
      <c r="N58" s="53">
        <f t="shared" si="1"/>
        <v>32.762401366784353</v>
      </c>
      <c r="O58" s="53">
        <f t="shared" si="1"/>
        <v>33.711248286372765</v>
      </c>
      <c r="P58" s="53">
        <f t="shared" si="1"/>
        <v>31.208048196390443</v>
      </c>
      <c r="Q58" s="53">
        <f t="shared" si="1"/>
        <v>28.857258563377712</v>
      </c>
      <c r="R58" s="53">
        <f t="shared" si="1"/>
        <v>25.47501228410167</v>
      </c>
      <c r="S58" s="53">
        <f t="shared" si="1"/>
        <v>24.59530155916811</v>
      </c>
      <c r="T58" s="53">
        <f t="shared" si="1"/>
        <v>21.584448939680286</v>
      </c>
      <c r="U58" s="53">
        <f t="shared" si="1"/>
        <v>22.639725927923664</v>
      </c>
      <c r="V58" s="53">
        <f t="shared" si="1"/>
        <v>22.640484118229651</v>
      </c>
      <c r="W58" s="53">
        <f t="shared" si="1"/>
        <v>20.799325373117327</v>
      </c>
      <c r="X58" s="53">
        <f t="shared" si="1"/>
        <v>18.229219827911407</v>
      </c>
      <c r="Y58" s="53">
        <f t="shared" si="1"/>
        <v>19.17995858456392</v>
      </c>
      <c r="Z58" s="53">
        <f t="shared" si="1"/>
        <v>19.816435242595549</v>
      </c>
      <c r="AA58" s="53">
        <f t="shared" si="1"/>
        <v>19.816435242595549</v>
      </c>
      <c r="AB58" s="53">
        <f t="shared" si="1"/>
        <v>21.558202907332998</v>
      </c>
      <c r="AC58" s="53">
        <f t="shared" si="1"/>
        <v>23.830350792749666</v>
      </c>
      <c r="AD58" s="53">
        <f t="shared" si="1"/>
        <v>25.756729727362483</v>
      </c>
      <c r="AE58" s="53">
        <f t="shared" si="1"/>
        <v>31.066019335547086</v>
      </c>
    </row>
  </sheetData>
  <mergeCells count="1">
    <mergeCell ref="C2:AE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A19" workbookViewId="0">
      <selection activeCell="C4" sqref="C4"/>
    </sheetView>
  </sheetViews>
  <sheetFormatPr baseColWidth="10" defaultRowHeight="13" x14ac:dyDescent="0"/>
  <sheetData>
    <row r="1" spans="1:31">
      <c r="A1" s="52" t="s">
        <v>120</v>
      </c>
    </row>
    <row r="2" spans="1:31">
      <c r="C2" s="50" t="s">
        <v>29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>
      <c r="A3" t="s">
        <v>27</v>
      </c>
      <c r="B3" t="s">
        <v>28</v>
      </c>
      <c r="C3">
        <v>405</v>
      </c>
      <c r="D3">
        <v>435</v>
      </c>
      <c r="E3">
        <v>465</v>
      </c>
      <c r="F3">
        <v>495</v>
      </c>
      <c r="G3">
        <v>525</v>
      </c>
      <c r="H3">
        <v>555</v>
      </c>
      <c r="I3">
        <v>585</v>
      </c>
      <c r="J3">
        <v>615</v>
      </c>
      <c r="K3">
        <v>645</v>
      </c>
      <c r="L3">
        <v>675</v>
      </c>
      <c r="M3">
        <v>705</v>
      </c>
      <c r="N3">
        <v>735</v>
      </c>
      <c r="O3">
        <v>765</v>
      </c>
      <c r="P3">
        <v>795</v>
      </c>
      <c r="Q3">
        <v>825</v>
      </c>
      <c r="R3">
        <v>855</v>
      </c>
      <c r="S3">
        <v>885</v>
      </c>
      <c r="T3">
        <v>915</v>
      </c>
      <c r="U3">
        <v>945</v>
      </c>
      <c r="V3">
        <v>975</v>
      </c>
      <c r="W3">
        <v>1005</v>
      </c>
      <c r="X3">
        <v>1035</v>
      </c>
      <c r="Y3">
        <v>1065</v>
      </c>
      <c r="Z3">
        <v>1095</v>
      </c>
      <c r="AA3">
        <v>1125</v>
      </c>
      <c r="AB3">
        <v>1155</v>
      </c>
      <c r="AC3">
        <v>1185</v>
      </c>
      <c r="AD3">
        <v>1215</v>
      </c>
      <c r="AE3">
        <v>1245</v>
      </c>
    </row>
    <row r="4" spans="1:31">
      <c r="A4" s="2" t="s">
        <v>118</v>
      </c>
      <c r="B4" s="2" t="s">
        <v>0</v>
      </c>
      <c r="C4" s="51">
        <f>'Summary sheet'!$D$46/ridership.csv!C3</f>
        <v>136.66725616649998</v>
      </c>
      <c r="D4" s="51">
        <f>'Summary sheet'!$D$46/ridership.csv!D3</f>
        <v>136.66725616649998</v>
      </c>
      <c r="E4" s="51">
        <f>'Summary sheet'!$D$46/ridership.csv!E3</f>
        <v>117.14336242842856</v>
      </c>
      <c r="F4" s="51">
        <f>'Summary sheet'!$D$46/ridership.csv!F3</f>
        <v>102.50044212487499</v>
      </c>
      <c r="G4" s="51">
        <f>'Summary sheet'!$D$46/ridership.csv!G3</f>
        <v>164.00070739979998</v>
      </c>
      <c r="H4" s="51">
        <f>'Summary sheet'!$D$46/ridership.csv!H3</f>
        <v>205.00088424974999</v>
      </c>
      <c r="I4" s="51">
        <f>'Summary sheet'!$D$46/ridership.csv!I3</f>
        <v>273.33451233299996</v>
      </c>
      <c r="J4" s="51">
        <f>'Summary sheet'!$D$46/ridership.csv!J3</f>
        <v>273.33451233299996</v>
      </c>
      <c r="K4" s="51">
        <f>'Summary sheet'!$D$46/ridership.csv!K3</f>
        <v>273.33451233299996</v>
      </c>
      <c r="L4" s="51">
        <f>'Summary sheet'!$D$46/ridership.csv!L3</f>
        <v>273.33451233299996</v>
      </c>
      <c r="M4" s="51">
        <f>'Summary sheet'!$D$46/ridership.csv!M3</f>
        <v>273.33451233299996</v>
      </c>
      <c r="N4" s="51">
        <f>'Summary sheet'!$D$46/ridership.csv!N3</f>
        <v>205.00088424974999</v>
      </c>
      <c r="O4" s="51">
        <f>'Summary sheet'!$D$46/ridership.csv!O3</f>
        <v>205.00088424974999</v>
      </c>
      <c r="P4" s="51">
        <f>'Summary sheet'!$D$46/ridership.csv!P3</f>
        <v>205.00088424974999</v>
      </c>
      <c r="Q4" s="51">
        <f>'Summary sheet'!$D$46/ridership.csv!Q3</f>
        <v>205.00088424974999</v>
      </c>
      <c r="R4" s="51">
        <f>'Summary sheet'!$D$46/ridership.csv!R3</f>
        <v>205.00088424974999</v>
      </c>
      <c r="S4" s="51">
        <f>'Summary sheet'!$D$46/ridership.csv!S3</f>
        <v>164.00070739979998</v>
      </c>
      <c r="T4" s="51">
        <f>'Summary sheet'!$D$46/ridership.csv!T3</f>
        <v>164.00070739979998</v>
      </c>
      <c r="U4" s="51">
        <f>'Summary sheet'!$D$46/ridership.csv!U3</f>
        <v>205.00088424974999</v>
      </c>
      <c r="V4" s="51">
        <f>'Summary sheet'!$D$46/ridership.csv!V3</f>
        <v>136.66725616649998</v>
      </c>
      <c r="W4" s="51">
        <f>'Summary sheet'!$D$46/ridership.csv!W3</f>
        <v>136.66725616649998</v>
      </c>
      <c r="X4" s="51">
        <f>'Summary sheet'!$D$46/ridership.csv!X3</f>
        <v>102.50044212487499</v>
      </c>
      <c r="Y4" s="51">
        <f>'Summary sheet'!$D$46/ridership.csv!Y3</f>
        <v>102.50044212487499</v>
      </c>
      <c r="Z4" s="51">
        <f>'Summary sheet'!$D$46/ridership.csv!Z3</f>
        <v>117.14336242842856</v>
      </c>
      <c r="AA4" s="51">
        <f>'Summary sheet'!$D$46/ridership.csv!AA3</f>
        <v>117.14336242842856</v>
      </c>
      <c r="AB4" s="51">
        <f>'Summary sheet'!$D$46/ridership.csv!AB3</f>
        <v>117.14336242842856</v>
      </c>
      <c r="AC4" s="51">
        <f>'Summary sheet'!$D$46/ridership.csv!AC3</f>
        <v>205.00088424974999</v>
      </c>
      <c r="AD4" s="51">
        <f>'Summary sheet'!$D$46/ridership.csv!AD3</f>
        <v>273.33451233299996</v>
      </c>
      <c r="AE4" s="51">
        <f>'Summary sheet'!$D$46/ridership.csv!AE3</f>
        <v>273.33451233299996</v>
      </c>
    </row>
    <row r="5" spans="1:31">
      <c r="A5" s="2" t="s">
        <v>118</v>
      </c>
      <c r="B5" s="2" t="s">
        <v>1</v>
      </c>
      <c r="C5" s="51">
        <f>'Summary sheet'!$D$46/ridership.csv!C4</f>
        <v>117.14336242842856</v>
      </c>
      <c r="D5" s="51">
        <f>'Summary sheet'!$D$46/ridership.csv!D4</f>
        <v>136.66725616649998</v>
      </c>
      <c r="E5" s="51">
        <f>'Summary sheet'!$D$46/ridership.csv!E4</f>
        <v>102.50044212487499</v>
      </c>
      <c r="F5" s="51">
        <f>'Summary sheet'!$D$46/ridership.csv!F4</f>
        <v>91.111504110999988</v>
      </c>
      <c r="G5" s="51">
        <f>'Summary sheet'!$D$46/ridership.csv!G4</f>
        <v>136.66725616649998</v>
      </c>
      <c r="H5" s="51">
        <f>'Summary sheet'!$D$46/ridership.csv!H4</f>
        <v>164.00070739979998</v>
      </c>
      <c r="I5" s="51">
        <f>'Summary sheet'!$D$46/ridership.csv!I4</f>
        <v>205.00088424974999</v>
      </c>
      <c r="J5" s="51">
        <f>'Summary sheet'!$D$46/ridership.csv!J4</f>
        <v>273.33451233299996</v>
      </c>
      <c r="K5" s="51">
        <f>'Summary sheet'!$D$46/ridership.csv!K4</f>
        <v>205.00088424974999</v>
      </c>
      <c r="L5" s="51">
        <f>'Summary sheet'!$D$46/ridership.csv!L4</f>
        <v>205.00088424974999</v>
      </c>
      <c r="M5" s="51">
        <f>'Summary sheet'!$D$46/ridership.csv!M4</f>
        <v>205.00088424974999</v>
      </c>
      <c r="N5" s="51">
        <f>'Summary sheet'!$D$46/ridership.csv!N4</f>
        <v>205.00088424974999</v>
      </c>
      <c r="O5" s="51">
        <f>'Summary sheet'!$D$46/ridership.csv!O4</f>
        <v>205.00088424974999</v>
      </c>
      <c r="P5" s="51">
        <f>'Summary sheet'!$D$46/ridership.csv!P4</f>
        <v>164.00070739979998</v>
      </c>
      <c r="Q5" s="51">
        <f>'Summary sheet'!$D$46/ridership.csv!Q4</f>
        <v>164.00070739979998</v>
      </c>
      <c r="R5" s="51">
        <f>'Summary sheet'!$D$46/ridership.csv!R4</f>
        <v>205.00088424974999</v>
      </c>
      <c r="S5" s="51">
        <f>'Summary sheet'!$D$46/ridership.csv!S4</f>
        <v>136.66725616649998</v>
      </c>
      <c r="T5" s="51">
        <f>'Summary sheet'!$D$46/ridership.csv!T4</f>
        <v>164.00070739979998</v>
      </c>
      <c r="U5" s="51">
        <f>'Summary sheet'!$D$46/ridership.csv!U4</f>
        <v>205.00088424974999</v>
      </c>
      <c r="V5" s="51">
        <f>'Summary sheet'!$D$46/ridership.csv!V4</f>
        <v>164.00070739979998</v>
      </c>
      <c r="W5" s="51">
        <f>'Summary sheet'!$D$46/ridership.csv!W4</f>
        <v>117.14336242842856</v>
      </c>
      <c r="X5" s="51">
        <f>'Summary sheet'!$D$46/ridership.csv!X4</f>
        <v>91.111504110999988</v>
      </c>
      <c r="Y5" s="51">
        <f>'Summary sheet'!$D$46/ridership.csv!Y4</f>
        <v>91.111504110999988</v>
      </c>
      <c r="Z5" s="51">
        <f>'Summary sheet'!$D$46/ridership.csv!Z4</f>
        <v>102.50044212487499</v>
      </c>
      <c r="AA5" s="51">
        <f>'Summary sheet'!$D$46/ridership.csv!AA4</f>
        <v>102.50044212487499</v>
      </c>
      <c r="AB5" s="51">
        <f>'Summary sheet'!$D$46/ridership.csv!AB4</f>
        <v>117.14336242842856</v>
      </c>
      <c r="AC5" s="51">
        <f>'Summary sheet'!$D$46/ridership.csv!AC4</f>
        <v>205.00088424974999</v>
      </c>
      <c r="AD5" s="51">
        <f>'Summary sheet'!$D$46/ridership.csv!AD4</f>
        <v>273.33451233299996</v>
      </c>
      <c r="AE5" s="51">
        <f>'Summary sheet'!$D$46/ridership.csv!AE4</f>
        <v>205.00088424974999</v>
      </c>
    </row>
    <row r="6" spans="1:31">
      <c r="A6" s="2" t="s">
        <v>118</v>
      </c>
      <c r="B6" s="2" t="s">
        <v>2</v>
      </c>
      <c r="C6" s="51">
        <f>'Summary sheet'!$D$46/ridership.csv!C5</f>
        <v>54.6669024666</v>
      </c>
      <c r="D6" s="51">
        <f>'Summary sheet'!$D$46/ridership.csv!D5</f>
        <v>51.250221062437497</v>
      </c>
      <c r="E6" s="51">
        <f>'Summary sheet'!$D$46/ridership.csv!E5</f>
        <v>51.250221062437497</v>
      </c>
      <c r="F6" s="51">
        <f>'Summary sheet'!$D$46/ridership.csv!F5</f>
        <v>43.158080894684211</v>
      </c>
      <c r="G6" s="51">
        <f>'Summary sheet'!$D$46/ridership.csv!G5</f>
        <v>68.333628083249991</v>
      </c>
      <c r="H6" s="51">
        <f>'Summary sheet'!$D$46/ridership.csv!H5</f>
        <v>74.54577609081818</v>
      </c>
      <c r="I6" s="51">
        <f>'Summary sheet'!$D$46/ridership.csv!I5</f>
        <v>102.50044212487499</v>
      </c>
      <c r="J6" s="51">
        <f>'Summary sheet'!$D$46/ridership.csv!J5</f>
        <v>117.14336242842856</v>
      </c>
      <c r="K6" s="51">
        <f>'Summary sheet'!$D$46/ridership.csv!K5</f>
        <v>102.50044212487499</v>
      </c>
      <c r="L6" s="51">
        <f>'Summary sheet'!$D$46/ridership.csv!L5</f>
        <v>117.14336242842856</v>
      </c>
      <c r="M6" s="51">
        <f>'Summary sheet'!$D$46/ridership.csv!M5</f>
        <v>82.000353699899989</v>
      </c>
      <c r="N6" s="51">
        <f>'Summary sheet'!$D$46/ridership.csv!N5</f>
        <v>91.111504110999988</v>
      </c>
      <c r="O6" s="51">
        <f>'Summary sheet'!$D$46/ridership.csv!O5</f>
        <v>82.000353699899989</v>
      </c>
      <c r="P6" s="51">
        <f>'Summary sheet'!$D$46/ridership.csv!P5</f>
        <v>74.54577609081818</v>
      </c>
      <c r="Q6" s="51">
        <f>'Summary sheet'!$D$46/ridership.csv!Q5</f>
        <v>74.54577609081818</v>
      </c>
      <c r="R6" s="51">
        <f>'Summary sheet'!$D$46/ridership.csv!R5</f>
        <v>68.333628083249991</v>
      </c>
      <c r="S6" s="51">
        <f>'Summary sheet'!$D$46/ridership.csv!S5</f>
        <v>63.077195153769225</v>
      </c>
      <c r="T6" s="51">
        <f>'Summary sheet'!$D$46/ridership.csv!T5</f>
        <v>68.333628083249991</v>
      </c>
      <c r="U6" s="51">
        <f>'Summary sheet'!$D$46/ridership.csv!U5</f>
        <v>68.333628083249991</v>
      </c>
      <c r="V6" s="51">
        <f>'Summary sheet'!$D$46/ridership.csv!V5</f>
        <v>58.57168121421428</v>
      </c>
      <c r="W6" s="51">
        <f>'Summary sheet'!$D$46/ridership.csv!W5</f>
        <v>45.555752055499994</v>
      </c>
      <c r="X6" s="51">
        <f>'Summary sheet'!$D$46/ridership.csv!X5</f>
        <v>32.800141479959997</v>
      </c>
      <c r="Y6" s="51">
        <f>'Summary sheet'!$D$46/ridership.csv!Y5</f>
        <v>37.27288804540909</v>
      </c>
      <c r="Z6" s="51">
        <f>'Summary sheet'!$D$46/ridership.csv!Z5</f>
        <v>39.047787476142858</v>
      </c>
      <c r="AA6" s="51">
        <f>'Summary sheet'!$D$46/ridership.csv!AA5</f>
        <v>39.047787476142858</v>
      </c>
      <c r="AB6" s="51">
        <f>'Summary sheet'!$D$46/ridership.csv!AB5</f>
        <v>43.158080894684211</v>
      </c>
      <c r="AC6" s="51">
        <f>'Summary sheet'!$D$46/ridership.csv!AC5</f>
        <v>54.6669024666</v>
      </c>
      <c r="AD6" s="51">
        <f>'Summary sheet'!$D$46/ridership.csv!AD5</f>
        <v>68.333628083249991</v>
      </c>
      <c r="AE6" s="51">
        <f>'Summary sheet'!$D$46/ridership.csv!AE5</f>
        <v>74.54577609081818</v>
      </c>
    </row>
    <row r="7" spans="1:31">
      <c r="A7" s="2" t="s">
        <v>118</v>
      </c>
      <c r="B7" s="2" t="s">
        <v>3</v>
      </c>
      <c r="C7" s="51">
        <f>'Summary sheet'!$D$46/ridership.csv!C6</f>
        <v>43.158080894684211</v>
      </c>
      <c r="D7" s="51">
        <f>'Summary sheet'!$D$46/ridership.csv!D6</f>
        <v>41.000176849949995</v>
      </c>
      <c r="E7" s="51">
        <f>'Summary sheet'!$D$46/ridership.csv!E6</f>
        <v>37.27288804540909</v>
      </c>
      <c r="F7" s="51">
        <f>'Summary sheet'!$D$46/ridership.csv!F6</f>
        <v>34.166814041624995</v>
      </c>
      <c r="G7" s="51">
        <f>'Summary sheet'!$D$46/ridership.csv!G6</f>
        <v>48.235502176411764</v>
      </c>
      <c r="H7" s="51">
        <f>'Summary sheet'!$D$46/ridership.csv!H6</f>
        <v>51.250221062437497</v>
      </c>
      <c r="I7" s="51">
        <f>'Summary sheet'!$D$46/ridership.csv!I6</f>
        <v>68.333628083249991</v>
      </c>
      <c r="J7" s="51">
        <f>'Summary sheet'!$D$46/ridership.csv!J6</f>
        <v>82.000353699899989</v>
      </c>
      <c r="K7" s="51">
        <f>'Summary sheet'!$D$46/ridership.csv!K6</f>
        <v>68.333628083249991</v>
      </c>
      <c r="L7" s="51">
        <f>'Summary sheet'!$D$46/ridership.csv!L6</f>
        <v>74.54577609081818</v>
      </c>
      <c r="M7" s="51">
        <f>'Summary sheet'!$D$46/ridership.csv!M6</f>
        <v>54.6669024666</v>
      </c>
      <c r="N7" s="51">
        <f>'Summary sheet'!$D$46/ridership.csv!N6</f>
        <v>58.57168121421428</v>
      </c>
      <c r="O7" s="51">
        <f>'Summary sheet'!$D$46/ridership.csv!O6</f>
        <v>58.57168121421428</v>
      </c>
      <c r="P7" s="51">
        <f>'Summary sheet'!$D$46/ridership.csv!P6</f>
        <v>54.6669024666</v>
      </c>
      <c r="Q7" s="51">
        <f>'Summary sheet'!$D$46/ridership.csv!Q6</f>
        <v>54.6669024666</v>
      </c>
      <c r="R7" s="51">
        <f>'Summary sheet'!$D$46/ridership.csv!R6</f>
        <v>45.555752055499994</v>
      </c>
      <c r="S7" s="51">
        <f>'Summary sheet'!$D$46/ridership.csv!S6</f>
        <v>41.000176849949995</v>
      </c>
      <c r="T7" s="51">
        <f>'Summary sheet'!$D$46/ridership.csv!T6</f>
        <v>35.65232769560869</v>
      </c>
      <c r="U7" s="51">
        <f>'Summary sheet'!$D$46/ridership.csv!U6</f>
        <v>37.27288804540909</v>
      </c>
      <c r="V7" s="51">
        <f>'Summary sheet'!$D$46/ridership.csv!V6</f>
        <v>35.65232769560869</v>
      </c>
      <c r="W7" s="51">
        <f>'Summary sheet'!$D$46/ridership.csv!W6</f>
        <v>30.370501370333333</v>
      </c>
      <c r="X7" s="51">
        <f>'Summary sheet'!$D$46/ridership.csv!X6</f>
        <v>20.000086268268291</v>
      </c>
      <c r="Y7" s="51">
        <f>'Summary sheet'!$D$46/ridership.csv!Y6</f>
        <v>21.025731717923076</v>
      </c>
      <c r="Z7" s="51">
        <f>'Summary sheet'!$D$46/ridership.csv!Z6</f>
        <v>23.428672485685713</v>
      </c>
      <c r="AA7" s="51">
        <f>'Summary sheet'!$D$46/ridership.csv!AA6</f>
        <v>23.428672485685713</v>
      </c>
      <c r="AB7" s="51">
        <f>'Summary sheet'!$D$46/ridership.csv!AB6</f>
        <v>26.45172699996774</v>
      </c>
      <c r="AC7" s="51">
        <f>'Summary sheet'!$D$46/ridership.csv!AC6</f>
        <v>31.538597576884612</v>
      </c>
      <c r="AD7" s="51">
        <f>'Summary sheet'!$D$46/ridership.csv!AD6</f>
        <v>34.166814041624995</v>
      </c>
      <c r="AE7" s="51">
        <f>'Summary sheet'!$D$46/ridership.csv!AE6</f>
        <v>45.555752055499994</v>
      </c>
    </row>
    <row r="8" spans="1:31">
      <c r="A8" s="1" t="s">
        <v>119</v>
      </c>
      <c r="B8" s="1" t="s">
        <v>4</v>
      </c>
      <c r="C8" s="51">
        <f>'Summary sheet'!$D$46/ridership.csv!C7</f>
        <v>30.370501370333333</v>
      </c>
      <c r="D8" s="51">
        <f>'Summary sheet'!$D$46/ridership.csv!D7</f>
        <v>24.848592030272727</v>
      </c>
      <c r="E8" s="51">
        <f>'Summary sheet'!$D$46/ridership.csv!E7</f>
        <v>22.777876027749997</v>
      </c>
      <c r="F8" s="51">
        <f>'Summary sheet'!$D$46/ridership.csv!F7</f>
        <v>22.777876027749997</v>
      </c>
      <c r="G8" s="51">
        <f>'Summary sheet'!$D$46/ridership.csv!G7</f>
        <v>32.800141479959997</v>
      </c>
      <c r="H8" s="51">
        <f>'Summary sheet'!$D$46/ridership.csv!H7</f>
        <v>32.800141479959997</v>
      </c>
      <c r="I8" s="51">
        <f>'Summary sheet'!$D$46/ridership.csv!I7</f>
        <v>45.555752055499994</v>
      </c>
      <c r="J8" s="51">
        <f>'Summary sheet'!$D$46/ridership.csv!J7</f>
        <v>45.555752055499994</v>
      </c>
      <c r="K8" s="51">
        <f>'Summary sheet'!$D$46/ridership.csv!K7</f>
        <v>43.158080894684211</v>
      </c>
      <c r="L8" s="51">
        <f>'Summary sheet'!$D$46/ridership.csv!L7</f>
        <v>48.235502176411764</v>
      </c>
      <c r="M8" s="51">
        <f>'Summary sheet'!$D$46/ridership.csv!M7</f>
        <v>39.047787476142858</v>
      </c>
      <c r="N8" s="51">
        <f>'Summary sheet'!$D$46/ridership.csv!N7</f>
        <v>39.047787476142858</v>
      </c>
      <c r="O8" s="51">
        <f>'Summary sheet'!$D$46/ridership.csv!O7</f>
        <v>37.27288804540909</v>
      </c>
      <c r="P8" s="51">
        <f>'Summary sheet'!$D$46/ridership.csv!P7</f>
        <v>37.27288804540909</v>
      </c>
      <c r="Q8" s="51">
        <f>'Summary sheet'!$D$46/ridership.csv!Q7</f>
        <v>35.65232769560869</v>
      </c>
      <c r="R8" s="51">
        <f>'Summary sheet'!$D$46/ridership.csv!R7</f>
        <v>31.538597576884612</v>
      </c>
      <c r="S8" s="51">
        <f>'Summary sheet'!$D$46/ridership.csv!S7</f>
        <v>28.275984034448275</v>
      </c>
      <c r="T8" s="51">
        <f>'Summary sheet'!$D$46/ridership.csv!T7</f>
        <v>24.117751088205882</v>
      </c>
      <c r="U8" s="51">
        <f>'Summary sheet'!$D$46/ridership.csv!U7</f>
        <v>24.848592030272727</v>
      </c>
      <c r="V8" s="51">
        <f>'Summary sheet'!$D$46/ridership.csv!V7</f>
        <v>24.848592030272727</v>
      </c>
      <c r="W8" s="51">
        <f>'Summary sheet'!$D$46/ridership.csv!W7</f>
        <v>22.16225775672973</v>
      </c>
      <c r="X8" s="51">
        <f>'Summary sheet'!$D$46/ridership.csv!X7</f>
        <v>14.909155218163635</v>
      </c>
      <c r="Y8" s="51">
        <f>'Summary sheet'!$D$46/ridership.csv!Y7</f>
        <v>15.471764849037735</v>
      </c>
      <c r="Z8" s="51">
        <f>'Summary sheet'!$D$46/ridership.csv!Z7</f>
        <v>15.769298788442306</v>
      </c>
      <c r="AA8" s="51">
        <f>'Summary sheet'!$D$46/ridership.csv!AA7</f>
        <v>15.769298788442306</v>
      </c>
      <c r="AB8" s="51">
        <f>'Summary sheet'!$D$46/ridership.csv!AB7</f>
        <v>17.826163847804345</v>
      </c>
      <c r="AC8" s="51">
        <f>'Summary sheet'!$D$46/ridership.csv!AC7</f>
        <v>21.025731717923076</v>
      </c>
      <c r="AD8" s="51">
        <f>'Summary sheet'!$D$46/ridership.csv!AD7</f>
        <v>24.848592030272727</v>
      </c>
      <c r="AE8" s="51">
        <f>'Summary sheet'!$D$46/ridership.csv!AE7</f>
        <v>30.370501370333333</v>
      </c>
    </row>
    <row r="9" spans="1:31">
      <c r="A9" s="1" t="s">
        <v>119</v>
      </c>
      <c r="B9" s="1" t="s">
        <v>5</v>
      </c>
      <c r="C9" s="51">
        <f>'Summary sheet'!$D$46/ridership.csv!C8</f>
        <v>27.3334512333</v>
      </c>
      <c r="D9" s="51">
        <f>'Summary sheet'!$D$46/ridership.csv!D8</f>
        <v>19.523893738071429</v>
      </c>
      <c r="E9" s="51">
        <f>'Summary sheet'!$D$46/ridership.csv!E8</f>
        <v>20.000086268268291</v>
      </c>
      <c r="F9" s="51">
        <f>'Summary sheet'!$D$46/ridership.csv!F8</f>
        <v>19.069849697651161</v>
      </c>
      <c r="G9" s="51">
        <f>'Summary sheet'!$D$46/ridership.csv!G8</f>
        <v>27.3334512333</v>
      </c>
      <c r="H9" s="51">
        <f>'Summary sheet'!$D$46/ridership.csv!H8</f>
        <v>25.625110531218748</v>
      </c>
      <c r="I9" s="51">
        <f>'Summary sheet'!$D$46/ridership.csv!I8</f>
        <v>35.65232769560869</v>
      </c>
      <c r="J9" s="51">
        <f>'Summary sheet'!$D$46/ridership.csv!J8</f>
        <v>32.800141479959997</v>
      </c>
      <c r="K9" s="51">
        <f>'Summary sheet'!$D$46/ridership.csv!K8</f>
        <v>34.166814041624995</v>
      </c>
      <c r="L9" s="51">
        <f>'Summary sheet'!$D$46/ridership.csv!L8</f>
        <v>35.65232769560869</v>
      </c>
      <c r="M9" s="51">
        <f>'Summary sheet'!$D$46/ridership.csv!M8</f>
        <v>31.538597576884612</v>
      </c>
      <c r="N9" s="51">
        <f>'Summary sheet'!$D$46/ridership.csv!N8</f>
        <v>29.28584060710714</v>
      </c>
      <c r="O9" s="51">
        <f>'Summary sheet'!$D$46/ridership.csv!O8</f>
        <v>29.28584060710714</v>
      </c>
      <c r="P9" s="51">
        <f>'Summary sheet'!$D$46/ridership.csv!P8</f>
        <v>28.275984034448275</v>
      </c>
      <c r="Q9" s="51">
        <f>'Summary sheet'!$D$46/ridership.csv!Q8</f>
        <v>29.28584060710714</v>
      </c>
      <c r="R9" s="51">
        <f>'Summary sheet'!$D$46/ridership.csv!R8</f>
        <v>23.428672485685713</v>
      </c>
      <c r="S9" s="51">
        <f>'Summary sheet'!$D$46/ridership.csv!S8</f>
        <v>22.777876027749997</v>
      </c>
      <c r="T9" s="51">
        <f>'Summary sheet'!$D$46/ridership.csv!T8</f>
        <v>18.636444022704545</v>
      </c>
      <c r="U9" s="51">
        <f>'Summary sheet'!$D$46/ridership.csv!U8</f>
        <v>20.000086268268291</v>
      </c>
      <c r="V9" s="51">
        <f>'Summary sheet'!$D$46/ridership.csv!V8</f>
        <v>20.500088424974997</v>
      </c>
      <c r="W9" s="51">
        <f>'Summary sheet'!$D$46/ridership.csv!W8</f>
        <v>17.826163847804345</v>
      </c>
      <c r="X9" s="51">
        <f>'Summary sheet'!$D$46/ridership.csv!X8</f>
        <v>12.812555265609374</v>
      </c>
      <c r="Y9" s="51">
        <f>'Summary sheet'!$D$46/ridership.csv!Y8</f>
        <v>13.442680934409836</v>
      </c>
      <c r="Z9" s="51">
        <f>'Summary sheet'!$D$46/ridership.csv!Z8</f>
        <v>13.22586349998387</v>
      </c>
      <c r="AA9" s="51">
        <f>'Summary sheet'!$D$46/ridership.csv!AA8</f>
        <v>13.22586349998387</v>
      </c>
      <c r="AB9" s="51">
        <f>'Summary sheet'!$D$46/ridership.csv!AB8</f>
        <v>14.386026964894736</v>
      </c>
      <c r="AC9" s="51">
        <f>'Summary sheet'!$D$46/ridership.csv!AC8</f>
        <v>16.400070739979999</v>
      </c>
      <c r="AD9" s="51">
        <f>'Summary sheet'!$D$46/ridership.csv!AD8</f>
        <v>20.500088424974997</v>
      </c>
      <c r="AE9" s="51">
        <f>'Summary sheet'!$D$46/ridership.csv!AE8</f>
        <v>23.428672485685713</v>
      </c>
    </row>
    <row r="10" spans="1:31">
      <c r="A10" s="1" t="s">
        <v>119</v>
      </c>
      <c r="B10" s="1" t="s">
        <v>6</v>
      </c>
      <c r="C10" s="51">
        <f>'Summary sheet'!$D$46/ridership.csv!C9</f>
        <v>25.625110531218748</v>
      </c>
      <c r="D10" s="51">
        <f>'Summary sheet'!$D$46/ridership.csv!D9</f>
        <v>18.636444022704545</v>
      </c>
      <c r="E10" s="51">
        <f>'Summary sheet'!$D$46/ridership.csv!E9</f>
        <v>20.000086268268291</v>
      </c>
      <c r="F10" s="51">
        <f>'Summary sheet'!$D$46/ridership.csv!F9</f>
        <v>18.222300822199998</v>
      </c>
      <c r="G10" s="51">
        <f>'Summary sheet'!$D$46/ridership.csv!G9</f>
        <v>26.45172699996774</v>
      </c>
      <c r="H10" s="51">
        <f>'Summary sheet'!$D$46/ridership.csv!H9</f>
        <v>23.428672485685713</v>
      </c>
      <c r="I10" s="51">
        <f>'Summary sheet'!$D$46/ridership.csv!I9</f>
        <v>32.800141479959997</v>
      </c>
      <c r="J10" s="51">
        <f>'Summary sheet'!$D$46/ridership.csv!J9</f>
        <v>30.370501370333333</v>
      </c>
      <c r="K10" s="51">
        <f>'Summary sheet'!$D$46/ridership.csv!K9</f>
        <v>30.370501370333333</v>
      </c>
      <c r="L10" s="51">
        <f>'Summary sheet'!$D$46/ridership.csv!L9</f>
        <v>34.166814041624995</v>
      </c>
      <c r="M10" s="51">
        <f>'Summary sheet'!$D$46/ridership.csv!M9</f>
        <v>27.3334512333</v>
      </c>
      <c r="N10" s="51">
        <f>'Summary sheet'!$D$46/ridership.csv!N9</f>
        <v>26.45172699996774</v>
      </c>
      <c r="O10" s="51">
        <f>'Summary sheet'!$D$46/ridership.csv!O9</f>
        <v>25.625110531218748</v>
      </c>
      <c r="P10" s="51">
        <f>'Summary sheet'!$D$46/ridership.csv!P9</f>
        <v>24.848592030272727</v>
      </c>
      <c r="Q10" s="51">
        <f>'Summary sheet'!$D$46/ridership.csv!Q9</f>
        <v>24.117751088205882</v>
      </c>
      <c r="R10" s="51">
        <f>'Summary sheet'!$D$46/ridership.csv!R9</f>
        <v>20.000086268268291</v>
      </c>
      <c r="S10" s="51">
        <f>'Summary sheet'!$D$46/ridership.csv!S9</f>
        <v>19.523893738071429</v>
      </c>
      <c r="T10" s="51">
        <f>'Summary sheet'!$D$46/ridership.csv!T9</f>
        <v>16.734766061204081</v>
      </c>
      <c r="U10" s="51">
        <f>'Summary sheet'!$D$46/ridership.csv!U9</f>
        <v>17.083407020812498</v>
      </c>
      <c r="V10" s="51">
        <f>'Summary sheet'!$D$46/ridership.csv!V9</f>
        <v>17.826163847804345</v>
      </c>
      <c r="W10" s="51">
        <f>'Summary sheet'!$D$46/ridership.csv!W9</f>
        <v>15.471764849037735</v>
      </c>
      <c r="X10" s="51">
        <f>'Summary sheet'!$D$46/ridership.csv!X9</f>
        <v>11.714336242842856</v>
      </c>
      <c r="Y10" s="51">
        <f>'Summary sheet'!$D$46/ridership.csv!Y9</f>
        <v>12.238858761179104</v>
      </c>
      <c r="Z10" s="51">
        <f>'Summary sheet'!$D$46/ridership.csv!Z9</f>
        <v>12.058875544102941</v>
      </c>
      <c r="AA10" s="51">
        <f>'Summary sheet'!$D$46/ridership.csv!AA9</f>
        <v>12.058875544102941</v>
      </c>
      <c r="AB10" s="51">
        <f>'Summary sheet'!$D$46/ridership.csv!AB9</f>
        <v>12.812555265609374</v>
      </c>
      <c r="AC10" s="51">
        <f>'Summary sheet'!$D$46/ridership.csv!AC9</f>
        <v>14.909155218163635</v>
      </c>
      <c r="AD10" s="51">
        <f>'Summary sheet'!$D$46/ridership.csv!AD9</f>
        <v>17.826163847804345</v>
      </c>
      <c r="AE10" s="51">
        <f>'Summary sheet'!$D$46/ridership.csv!AE9</f>
        <v>20.500088424974997</v>
      </c>
    </row>
    <row r="11" spans="1:31">
      <c r="A11" s="3" t="s">
        <v>108</v>
      </c>
      <c r="B11" s="3" t="s">
        <v>7</v>
      </c>
      <c r="C11" s="51">
        <f>'Summary sheet'!$D$46/ridership.csv!C10</f>
        <v>22.777876027749997</v>
      </c>
      <c r="D11" s="51">
        <f>'Summary sheet'!$D$46/ridership.csv!D10</f>
        <v>16.734766061204081</v>
      </c>
      <c r="E11" s="51">
        <f>'Summary sheet'!$D$46/ridership.csv!E10</f>
        <v>17.446883765936168</v>
      </c>
      <c r="F11" s="51">
        <f>'Summary sheet'!$D$46/ridership.csv!F10</f>
        <v>15.471764849037735</v>
      </c>
      <c r="G11" s="51">
        <f>'Summary sheet'!$D$46/ridership.csv!G10</f>
        <v>21.579040447342106</v>
      </c>
      <c r="H11" s="51">
        <f>'Summary sheet'!$D$46/ridership.csv!H10</f>
        <v>18.636444022704545</v>
      </c>
      <c r="I11" s="51">
        <f>'Summary sheet'!$D$46/ridership.csv!I10</f>
        <v>25.625110531218748</v>
      </c>
      <c r="J11" s="51">
        <f>'Summary sheet'!$D$46/ridership.csv!J10</f>
        <v>22.777876027749997</v>
      </c>
      <c r="K11" s="51">
        <f>'Summary sheet'!$D$46/ridership.csv!K10</f>
        <v>22.16225775672973</v>
      </c>
      <c r="L11" s="51">
        <f>'Summary sheet'!$D$46/ridership.csv!L10</f>
        <v>24.117751088205882</v>
      </c>
      <c r="M11" s="51">
        <f>'Summary sheet'!$D$46/ridership.csv!M10</f>
        <v>20.500088424974997</v>
      </c>
      <c r="N11" s="51">
        <f>'Summary sheet'!$D$46/ridership.csv!N10</f>
        <v>19.523893738071429</v>
      </c>
      <c r="O11" s="51">
        <f>'Summary sheet'!$D$46/ridership.csv!O10</f>
        <v>20.000086268268291</v>
      </c>
      <c r="P11" s="51">
        <f>'Summary sheet'!$D$46/ridership.csv!P10</f>
        <v>18.222300822199998</v>
      </c>
      <c r="Q11" s="51">
        <f>'Summary sheet'!$D$46/ridership.csv!Q10</f>
        <v>17.826163847804345</v>
      </c>
      <c r="R11" s="51">
        <f>'Summary sheet'!$D$46/ridership.csv!R10</f>
        <v>15.185250685166666</v>
      </c>
      <c r="S11" s="51">
        <f>'Summary sheet'!$D$46/ridership.csv!S10</f>
        <v>14.909155218163635</v>
      </c>
      <c r="T11" s="51">
        <f>'Summary sheet'!$D$46/ridership.csv!T10</f>
        <v>13.22586349998387</v>
      </c>
      <c r="U11" s="51">
        <f>'Summary sheet'!$D$46/ridership.csv!U10</f>
        <v>13.22586349998387</v>
      </c>
      <c r="V11" s="51">
        <f>'Summary sheet'!$D$46/ridership.csv!V10</f>
        <v>13.898365033881355</v>
      </c>
      <c r="W11" s="51">
        <f>'Summary sheet'!$D$46/ridership.csv!W10</f>
        <v>12.424296015136363</v>
      </c>
      <c r="X11" s="51">
        <f>'Summary sheet'!$D$46/ridership.csv!X10</f>
        <v>10.649396584402597</v>
      </c>
      <c r="Y11" s="51">
        <f>'Summary sheet'!$D$46/ridership.csv!Y10</f>
        <v>10.789520223671053</v>
      </c>
      <c r="Z11" s="51">
        <f>'Summary sheet'!$D$46/ridership.csv!Z10</f>
        <v>10.649396584402597</v>
      </c>
      <c r="AA11" s="51">
        <f>'Summary sheet'!$D$46/ridership.csv!AA10</f>
        <v>10.649396584402597</v>
      </c>
      <c r="AB11" s="51">
        <f>'Summary sheet'!$D$46/ridership.csv!AB10</f>
        <v>10.789520223671053</v>
      </c>
      <c r="AC11" s="51">
        <f>'Summary sheet'!$D$46/ridership.csv!AC10</f>
        <v>12.615439030753846</v>
      </c>
      <c r="AD11" s="51">
        <f>'Summary sheet'!$D$46/ridership.csv!AD10</f>
        <v>13.898365033881355</v>
      </c>
      <c r="AE11" s="51">
        <f>'Summary sheet'!$D$46/ridership.csv!AE10</f>
        <v>15.185250685166666</v>
      </c>
    </row>
    <row r="12" spans="1:31">
      <c r="A12" s="3" t="s">
        <v>108</v>
      </c>
      <c r="B12" s="3" t="s">
        <v>8</v>
      </c>
      <c r="C12" s="51">
        <f>'Summary sheet'!$D$46/ridership.csv!C11</f>
        <v>19.523893738071429</v>
      </c>
      <c r="D12" s="51">
        <f>'Summary sheet'!$D$46/ridership.csv!D11</f>
        <v>15.471764849037735</v>
      </c>
      <c r="E12" s="51">
        <f>'Summary sheet'!$D$46/ridership.csv!E11</f>
        <v>15.185250685166666</v>
      </c>
      <c r="F12" s="51">
        <f>'Summary sheet'!$D$46/ridership.csv!F11</f>
        <v>13.898365033881355</v>
      </c>
      <c r="G12" s="51">
        <f>'Summary sheet'!$D$46/ridership.csv!G11</f>
        <v>19.069849697651161</v>
      </c>
      <c r="H12" s="51">
        <f>'Summary sheet'!$D$46/ridership.csv!H11</f>
        <v>17.083407020812498</v>
      </c>
      <c r="I12" s="51">
        <f>'Summary sheet'!$D$46/ridership.csv!I11</f>
        <v>23.428672485685713</v>
      </c>
      <c r="J12" s="51">
        <f>'Summary sheet'!$D$46/ridership.csv!J11</f>
        <v>20.500088424974997</v>
      </c>
      <c r="K12" s="51">
        <f>'Summary sheet'!$D$46/ridership.csv!K11</f>
        <v>21.025731717923076</v>
      </c>
      <c r="L12" s="51">
        <f>'Summary sheet'!$D$46/ridership.csv!L11</f>
        <v>23.428672485685713</v>
      </c>
      <c r="M12" s="51">
        <f>'Summary sheet'!$D$46/ridership.csv!M11</f>
        <v>21.025731717923076</v>
      </c>
      <c r="N12" s="51">
        <f>'Summary sheet'!$D$46/ridership.csv!N11</f>
        <v>18.636444022704545</v>
      </c>
      <c r="O12" s="51">
        <f>'Summary sheet'!$D$46/ridership.csv!O11</f>
        <v>20.000086268268291</v>
      </c>
      <c r="P12" s="51">
        <f>'Summary sheet'!$D$46/ridership.csv!P11</f>
        <v>18.222300822199998</v>
      </c>
      <c r="Q12" s="51">
        <f>'Summary sheet'!$D$46/ridership.csv!Q11</f>
        <v>17.446883765936168</v>
      </c>
      <c r="R12" s="51">
        <f>'Summary sheet'!$D$46/ridership.csv!R11</f>
        <v>15.185250685166666</v>
      </c>
      <c r="S12" s="51">
        <f>'Summary sheet'!$D$46/ridership.csv!S11</f>
        <v>14.909155218163635</v>
      </c>
      <c r="T12" s="51">
        <f>'Summary sheet'!$D$46/ridership.csv!T11</f>
        <v>13.22586349998387</v>
      </c>
      <c r="U12" s="51">
        <f>'Summary sheet'!$D$46/ridership.csv!U11</f>
        <v>13.22586349998387</v>
      </c>
      <c r="V12" s="51">
        <f>'Summary sheet'!$D$46/ridership.csv!V11</f>
        <v>14.137992017224137</v>
      </c>
      <c r="W12" s="51">
        <f>'Summary sheet'!$D$46/ridership.csv!W11</f>
        <v>12.812555265609374</v>
      </c>
      <c r="X12" s="51">
        <f>'Summary sheet'!$D$46/ridership.csv!X11</f>
        <v>10.789520223671053</v>
      </c>
      <c r="Y12" s="51">
        <f>'Summary sheet'!$D$46/ridership.csv!Y11</f>
        <v>10.93338049332</v>
      </c>
      <c r="Z12" s="51">
        <f>'Summary sheet'!$D$46/ridership.csv!Z11</f>
        <v>10.789520223671053</v>
      </c>
      <c r="AA12" s="51">
        <f>'Summary sheet'!$D$46/ridership.csv!AA11</f>
        <v>10.789520223671053</v>
      </c>
      <c r="AB12" s="51">
        <f>'Summary sheet'!$D$46/ridership.csv!AB11</f>
        <v>11.232925164369862</v>
      </c>
      <c r="AC12" s="51">
        <f>'Summary sheet'!$D$46/ridership.csv!AC11</f>
        <v>12.812555265609374</v>
      </c>
      <c r="AD12" s="51">
        <f>'Summary sheet'!$D$46/ridership.csv!AD11</f>
        <v>14.386026964894736</v>
      </c>
      <c r="AE12" s="51">
        <f>'Summary sheet'!$D$46/ridership.csv!AE11</f>
        <v>16.078500725470587</v>
      </c>
    </row>
    <row r="13" spans="1:31">
      <c r="A13" s="3" t="s">
        <v>108</v>
      </c>
      <c r="B13" s="3" t="s">
        <v>9</v>
      </c>
      <c r="C13" s="51">
        <f>'Summary sheet'!$D$46/ridership.csv!C12</f>
        <v>19.069849697651161</v>
      </c>
      <c r="D13" s="51">
        <f>'Summary sheet'!$D$46/ridership.csv!D12</f>
        <v>14.909155218163635</v>
      </c>
      <c r="E13" s="51">
        <f>'Summary sheet'!$D$46/ridership.csv!E12</f>
        <v>14.386026964894736</v>
      </c>
      <c r="F13" s="51">
        <f>'Summary sheet'!$D$46/ridership.csv!F12</f>
        <v>13.442680934409836</v>
      </c>
      <c r="G13" s="51">
        <f>'Summary sheet'!$D$46/ridership.csv!G12</f>
        <v>18.222300822199998</v>
      </c>
      <c r="H13" s="51">
        <f>'Summary sheet'!$D$46/ridership.csv!H12</f>
        <v>16.078500725470587</v>
      </c>
      <c r="I13" s="51">
        <f>'Summary sheet'!$D$46/ridership.csv!I12</f>
        <v>21.025731717923076</v>
      </c>
      <c r="J13" s="51">
        <f>'Summary sheet'!$D$46/ridership.csv!J12</f>
        <v>19.069849697651161</v>
      </c>
      <c r="K13" s="51">
        <f>'Summary sheet'!$D$46/ridership.csv!K12</f>
        <v>19.523893738071429</v>
      </c>
      <c r="L13" s="51">
        <f>'Summary sheet'!$D$46/ridership.csv!L12</f>
        <v>21.579040447342106</v>
      </c>
      <c r="M13" s="51">
        <f>'Summary sheet'!$D$46/ridership.csv!M12</f>
        <v>19.523893738071429</v>
      </c>
      <c r="N13" s="51">
        <f>'Summary sheet'!$D$46/ridership.csv!N12</f>
        <v>18.222300822199998</v>
      </c>
      <c r="O13" s="51">
        <f>'Summary sheet'!$D$46/ridership.csv!O12</f>
        <v>18.222300822199998</v>
      </c>
      <c r="P13" s="51">
        <f>'Summary sheet'!$D$46/ridership.csv!P12</f>
        <v>17.083407020812498</v>
      </c>
      <c r="Q13" s="51">
        <f>'Summary sheet'!$D$46/ridership.csv!Q12</f>
        <v>16.078500725470587</v>
      </c>
      <c r="R13" s="51">
        <f>'Summary sheet'!$D$46/ridership.csv!R12</f>
        <v>14.137992017224137</v>
      </c>
      <c r="S13" s="51">
        <f>'Summary sheet'!$D$46/ridership.csv!S12</f>
        <v>14.137992017224137</v>
      </c>
      <c r="T13" s="51">
        <f>'Summary sheet'!$D$46/ridership.csv!T12</f>
        <v>12.615439030753846</v>
      </c>
      <c r="U13" s="51">
        <f>'Summary sheet'!$D$46/ridership.csv!U12</f>
        <v>12.812555265609374</v>
      </c>
      <c r="V13" s="51">
        <f>'Summary sheet'!$D$46/ridership.csv!V12</f>
        <v>13.22586349998387</v>
      </c>
      <c r="W13" s="51">
        <f>'Summary sheet'!$D$46/ridership.csv!W12</f>
        <v>12.238858761179104</v>
      </c>
      <c r="X13" s="51">
        <f>'Summary sheet'!$D$46/ridership.csv!X12</f>
        <v>10.789520223671053</v>
      </c>
      <c r="Y13" s="51">
        <f>'Summary sheet'!$D$46/ridership.csv!Y12</f>
        <v>11.081128878364865</v>
      </c>
      <c r="Z13" s="51">
        <f>'Summary sheet'!$D$46/ridership.csv!Z12</f>
        <v>10.649396584402597</v>
      </c>
      <c r="AA13" s="51">
        <f>'Summary sheet'!$D$46/ridership.csv!AA12</f>
        <v>10.649396584402597</v>
      </c>
      <c r="AB13" s="51">
        <f>'Summary sheet'!$D$46/ridership.csv!AB12</f>
        <v>11.232925164369862</v>
      </c>
      <c r="AC13" s="51">
        <f>'Summary sheet'!$D$46/ridership.csv!AC12</f>
        <v>12.812555265609374</v>
      </c>
      <c r="AD13" s="51">
        <f>'Summary sheet'!$D$46/ridership.csv!AD12</f>
        <v>14.137992017224137</v>
      </c>
      <c r="AE13" s="51">
        <f>'Summary sheet'!$D$46/ridership.csv!AE12</f>
        <v>16.400070739979999</v>
      </c>
    </row>
    <row r="14" spans="1:31">
      <c r="A14" s="3" t="s">
        <v>108</v>
      </c>
      <c r="B14" s="3" t="s">
        <v>10</v>
      </c>
      <c r="C14" s="51">
        <f>'Summary sheet'!$D$46/ridership.csv!C13</f>
        <v>19.523893738071429</v>
      </c>
      <c r="D14" s="51">
        <f>'Summary sheet'!$D$46/ridership.csv!D13</f>
        <v>15.185250685166666</v>
      </c>
      <c r="E14" s="51">
        <f>'Summary sheet'!$D$46/ridership.csv!E13</f>
        <v>14.64292030355357</v>
      </c>
      <c r="F14" s="51">
        <f>'Summary sheet'!$D$46/ridership.csv!F13</f>
        <v>13.66672561665</v>
      </c>
      <c r="G14" s="51">
        <f>'Summary sheet'!$D$46/ridership.csv!G13</f>
        <v>19.523893738071429</v>
      </c>
      <c r="H14" s="51">
        <f>'Summary sheet'!$D$46/ridership.csv!H13</f>
        <v>16.734766061204081</v>
      </c>
      <c r="I14" s="51">
        <f>'Summary sheet'!$D$46/ridership.csv!I13</f>
        <v>22.777876027749997</v>
      </c>
      <c r="J14" s="51">
        <f>'Summary sheet'!$D$46/ridership.csv!J13</f>
        <v>20.500088424974997</v>
      </c>
      <c r="K14" s="51">
        <f>'Summary sheet'!$D$46/ridership.csv!K13</f>
        <v>21.025731717923076</v>
      </c>
      <c r="L14" s="51">
        <f>'Summary sheet'!$D$46/ridership.csv!L13</f>
        <v>22.777876027749997</v>
      </c>
      <c r="M14" s="51">
        <f>'Summary sheet'!$D$46/ridership.csv!M13</f>
        <v>21.025731717923076</v>
      </c>
      <c r="N14" s="51">
        <f>'Summary sheet'!$D$46/ridership.csv!N13</f>
        <v>19.069849697651161</v>
      </c>
      <c r="O14" s="51">
        <f>'Summary sheet'!$D$46/ridership.csv!O13</f>
        <v>19.069849697651161</v>
      </c>
      <c r="P14" s="51">
        <f>'Summary sheet'!$D$46/ridership.csv!P13</f>
        <v>18.222300822199998</v>
      </c>
      <c r="Q14" s="51">
        <f>'Summary sheet'!$D$46/ridership.csv!Q13</f>
        <v>16.734766061204081</v>
      </c>
      <c r="R14" s="51">
        <f>'Summary sheet'!$D$46/ridership.csv!R13</f>
        <v>14.386026964894736</v>
      </c>
      <c r="S14" s="51">
        <f>'Summary sheet'!$D$46/ridership.csv!S13</f>
        <v>14.64292030355357</v>
      </c>
      <c r="T14" s="51">
        <f>'Summary sheet'!$D$46/ridership.csv!T13</f>
        <v>13.22586349998387</v>
      </c>
      <c r="U14" s="51">
        <f>'Summary sheet'!$D$46/ridership.csv!U13</f>
        <v>13.015929158714284</v>
      </c>
      <c r="V14" s="51">
        <f>'Summary sheet'!$D$46/ridership.csv!V13</f>
        <v>13.898365033881355</v>
      </c>
      <c r="W14" s="51">
        <f>'Summary sheet'!$D$46/ridership.csv!W13</f>
        <v>13.015929158714284</v>
      </c>
      <c r="X14" s="51">
        <f>'Summary sheet'!$D$46/ridership.csv!X13</f>
        <v>11.388938013874998</v>
      </c>
      <c r="Y14" s="51">
        <f>'Summary sheet'!$D$46/ridership.csv!Y13</f>
        <v>11.884109231869564</v>
      </c>
      <c r="Z14" s="51">
        <f>'Summary sheet'!$D$46/ridership.csv!Z13</f>
        <v>11.232925164369862</v>
      </c>
      <c r="AA14" s="51">
        <f>'Summary sheet'!$D$46/ridership.csv!AA13</f>
        <v>11.232925164369862</v>
      </c>
      <c r="AB14" s="51">
        <f>'Summary sheet'!$D$46/ridership.csv!AB13</f>
        <v>12.058875544102941</v>
      </c>
      <c r="AC14" s="51">
        <f>'Summary sheet'!$D$46/ridership.csv!AC13</f>
        <v>13.442680934409836</v>
      </c>
      <c r="AD14" s="51">
        <f>'Summary sheet'!$D$46/ridership.csv!AD13</f>
        <v>14.386026964894736</v>
      </c>
      <c r="AE14" s="51">
        <f>'Summary sheet'!$D$46/ridership.csv!AE13</f>
        <v>17.083407020812498</v>
      </c>
    </row>
    <row r="15" spans="1:31">
      <c r="A15" s="3" t="s">
        <v>108</v>
      </c>
      <c r="B15" s="3" t="s">
        <v>11</v>
      </c>
      <c r="C15" s="51">
        <f>'Summary sheet'!$D$46/ridership.csv!C14</f>
        <v>19.523893738071429</v>
      </c>
      <c r="D15" s="51">
        <f>'Summary sheet'!$D$46/ridership.csv!D14</f>
        <v>15.471764849037735</v>
      </c>
      <c r="E15" s="51">
        <f>'Summary sheet'!$D$46/ridership.csv!E14</f>
        <v>14.909155218163635</v>
      </c>
      <c r="F15" s="51">
        <f>'Summary sheet'!$D$46/ridership.csv!F14</f>
        <v>13.898365033881355</v>
      </c>
      <c r="G15" s="51">
        <f>'Summary sheet'!$D$46/ridership.csv!G14</f>
        <v>20.000086268268291</v>
      </c>
      <c r="H15" s="51">
        <f>'Summary sheet'!$D$46/ridership.csv!H14</f>
        <v>16.734766061204081</v>
      </c>
      <c r="I15" s="51">
        <f>'Summary sheet'!$D$46/ridership.csv!I14</f>
        <v>23.428672485685713</v>
      </c>
      <c r="J15" s="51">
        <f>'Summary sheet'!$D$46/ridership.csv!J14</f>
        <v>21.579040447342106</v>
      </c>
      <c r="K15" s="51">
        <f>'Summary sheet'!$D$46/ridership.csv!K14</f>
        <v>21.025731717923076</v>
      </c>
      <c r="L15" s="51">
        <f>'Summary sheet'!$D$46/ridership.csv!L14</f>
        <v>24.117751088205882</v>
      </c>
      <c r="M15" s="51">
        <f>'Summary sheet'!$D$46/ridership.csv!M14</f>
        <v>22.16225775672973</v>
      </c>
      <c r="N15" s="51">
        <f>'Summary sheet'!$D$46/ridership.csv!N14</f>
        <v>20.000086268268291</v>
      </c>
      <c r="O15" s="51">
        <f>'Summary sheet'!$D$46/ridership.csv!O14</f>
        <v>19.523893738071429</v>
      </c>
      <c r="P15" s="51">
        <f>'Summary sheet'!$D$46/ridership.csv!P14</f>
        <v>17.446883765936168</v>
      </c>
      <c r="Q15" s="51">
        <f>'Summary sheet'!$D$46/ridership.csv!Q14</f>
        <v>16.400070739979999</v>
      </c>
      <c r="R15" s="51">
        <f>'Summary sheet'!$D$46/ridership.csv!R14</f>
        <v>14.64292030355357</v>
      </c>
      <c r="S15" s="51">
        <f>'Summary sheet'!$D$46/ridership.csv!S14</f>
        <v>15.185250685166666</v>
      </c>
      <c r="T15" s="51">
        <f>'Summary sheet'!$D$46/ridership.csv!T14</f>
        <v>13.66672561665</v>
      </c>
      <c r="U15" s="51">
        <f>'Summary sheet'!$D$46/ridership.csv!U14</f>
        <v>13.66672561665</v>
      </c>
      <c r="V15" s="51">
        <f>'Summary sheet'!$D$46/ridership.csv!V14</f>
        <v>14.64292030355357</v>
      </c>
      <c r="W15" s="51">
        <f>'Summary sheet'!$D$46/ridership.csv!W14</f>
        <v>13.898365033881355</v>
      </c>
      <c r="X15" s="51">
        <f>'Summary sheet'!$D$46/ridership.csv!X14</f>
        <v>12.058875544102941</v>
      </c>
      <c r="Y15" s="51">
        <f>'Summary sheet'!$D$46/ridership.csv!Y14</f>
        <v>12.812555265609374</v>
      </c>
      <c r="Z15" s="51">
        <f>'Summary sheet'!$D$46/ridership.csv!Z14</f>
        <v>12.238858761179104</v>
      </c>
      <c r="AA15" s="51">
        <f>'Summary sheet'!$D$46/ridership.csv!AA14</f>
        <v>12.238858761179104</v>
      </c>
      <c r="AB15" s="51">
        <f>'Summary sheet'!$D$46/ridership.csv!AB14</f>
        <v>13.015929158714284</v>
      </c>
      <c r="AC15" s="51">
        <f>'Summary sheet'!$D$46/ridership.csv!AC14</f>
        <v>14.137992017224137</v>
      </c>
      <c r="AD15" s="51">
        <f>'Summary sheet'!$D$46/ridership.csv!AD14</f>
        <v>15.185250685166666</v>
      </c>
      <c r="AE15" s="51">
        <f>'Summary sheet'!$D$46/ridership.csv!AE14</f>
        <v>17.826163847804345</v>
      </c>
    </row>
    <row r="16" spans="1:31">
      <c r="A16" s="1" t="s">
        <v>119</v>
      </c>
      <c r="B16" s="1" t="s">
        <v>12</v>
      </c>
      <c r="C16" s="51">
        <f>'Summary sheet'!$D$46/ridership.csv!C15</f>
        <v>23.428672485685713</v>
      </c>
      <c r="D16" s="51">
        <f>'Summary sheet'!$D$46/ridership.csv!D15</f>
        <v>18.222300822199998</v>
      </c>
      <c r="E16" s="51">
        <f>'Summary sheet'!$D$46/ridership.csv!E15</f>
        <v>17.826163847804345</v>
      </c>
      <c r="F16" s="51">
        <f>'Summary sheet'!$D$46/ridership.csv!F15</f>
        <v>16.400070739979999</v>
      </c>
      <c r="G16" s="51">
        <f>'Summary sheet'!$D$46/ridership.csv!G15</f>
        <v>24.848592030272727</v>
      </c>
      <c r="H16" s="51">
        <f>'Summary sheet'!$D$46/ridership.csv!H15</f>
        <v>19.523893738071429</v>
      </c>
      <c r="I16" s="51">
        <f>'Summary sheet'!$D$46/ridership.csv!I15</f>
        <v>26.45172699996774</v>
      </c>
      <c r="J16" s="51">
        <f>'Summary sheet'!$D$46/ridership.csv!J15</f>
        <v>24.117751088205882</v>
      </c>
      <c r="K16" s="51">
        <f>'Summary sheet'!$D$46/ridership.csv!K15</f>
        <v>22.777876027749997</v>
      </c>
      <c r="L16" s="51">
        <f>'Summary sheet'!$D$46/ridership.csv!L15</f>
        <v>24.848592030272727</v>
      </c>
      <c r="M16" s="51">
        <f>'Summary sheet'!$D$46/ridership.csv!M15</f>
        <v>22.777876027749997</v>
      </c>
      <c r="N16" s="51">
        <f>'Summary sheet'!$D$46/ridership.csv!N15</f>
        <v>20.500088424974997</v>
      </c>
      <c r="O16" s="51">
        <f>'Summary sheet'!$D$46/ridership.csv!O15</f>
        <v>22.16225775672973</v>
      </c>
      <c r="P16" s="51">
        <f>'Summary sheet'!$D$46/ridership.csv!P15</f>
        <v>19.069849697651161</v>
      </c>
      <c r="Q16" s="51">
        <f>'Summary sheet'!$D$46/ridership.csv!Q15</f>
        <v>17.826163847804345</v>
      </c>
      <c r="R16" s="51">
        <f>'Summary sheet'!$D$46/ridership.csv!R15</f>
        <v>16.078500725470587</v>
      </c>
      <c r="S16" s="51">
        <f>'Summary sheet'!$D$46/ridership.csv!S15</f>
        <v>16.078500725470587</v>
      </c>
      <c r="T16" s="51">
        <f>'Summary sheet'!$D$46/ridership.csv!T15</f>
        <v>14.137992017224137</v>
      </c>
      <c r="U16" s="51">
        <f>'Summary sheet'!$D$46/ridership.csv!U15</f>
        <v>14.137992017224137</v>
      </c>
      <c r="V16" s="51">
        <f>'Summary sheet'!$D$46/ridership.csv!V15</f>
        <v>14.64292030355357</v>
      </c>
      <c r="W16" s="51">
        <f>'Summary sheet'!$D$46/ridership.csv!W15</f>
        <v>13.66672561665</v>
      </c>
      <c r="X16" s="51">
        <f>'Summary sheet'!$D$46/ridership.csv!X15</f>
        <v>12.615439030753846</v>
      </c>
      <c r="Y16" s="51">
        <f>'Summary sheet'!$D$46/ridership.csv!Y15</f>
        <v>13.442680934409836</v>
      </c>
      <c r="Z16" s="51">
        <f>'Summary sheet'!$D$46/ridership.csv!Z15</f>
        <v>13.22586349998387</v>
      </c>
      <c r="AA16" s="51">
        <f>'Summary sheet'!$D$46/ridership.csv!AA15</f>
        <v>13.22586349998387</v>
      </c>
      <c r="AB16" s="51">
        <f>'Summary sheet'!$D$46/ridership.csv!AB15</f>
        <v>13.66672561665</v>
      </c>
      <c r="AC16" s="51">
        <f>'Summary sheet'!$D$46/ridership.csv!AC15</f>
        <v>15.185250685166666</v>
      </c>
      <c r="AD16" s="51">
        <f>'Summary sheet'!$D$46/ridership.csv!AD15</f>
        <v>15.769298788442306</v>
      </c>
      <c r="AE16" s="51">
        <f>'Summary sheet'!$D$46/ridership.csv!AE15</f>
        <v>18.636444022704545</v>
      </c>
    </row>
    <row r="17" spans="1:31">
      <c r="A17" s="1" t="s">
        <v>119</v>
      </c>
      <c r="B17" s="1" t="s">
        <v>13</v>
      </c>
      <c r="C17" s="51">
        <f>'Summary sheet'!$D$46/ridership.csv!C16</f>
        <v>25.625110531218748</v>
      </c>
      <c r="D17" s="51">
        <f>'Summary sheet'!$D$46/ridership.csv!D16</f>
        <v>23.428672485685713</v>
      </c>
      <c r="E17" s="51">
        <f>'Summary sheet'!$D$46/ridership.csv!E16</f>
        <v>21.025731717923076</v>
      </c>
      <c r="F17" s="51">
        <f>'Summary sheet'!$D$46/ridership.csv!F16</f>
        <v>17.446883765936168</v>
      </c>
      <c r="G17" s="51">
        <f>'Summary sheet'!$D$46/ridership.csv!G16</f>
        <v>27.3334512333</v>
      </c>
      <c r="H17" s="51">
        <f>'Summary sheet'!$D$46/ridership.csv!H16</f>
        <v>22.16225775672973</v>
      </c>
      <c r="I17" s="51">
        <f>'Summary sheet'!$D$46/ridership.csv!I16</f>
        <v>28.275984034448275</v>
      </c>
      <c r="J17" s="51">
        <f>'Summary sheet'!$D$46/ridership.csv!J16</f>
        <v>24.848592030272727</v>
      </c>
      <c r="K17" s="51">
        <f>'Summary sheet'!$D$46/ridership.csv!K16</f>
        <v>24.117751088205882</v>
      </c>
      <c r="L17" s="51">
        <f>'Summary sheet'!$D$46/ridership.csv!L16</f>
        <v>26.45172699996774</v>
      </c>
      <c r="M17" s="51">
        <f>'Summary sheet'!$D$46/ridership.csv!M16</f>
        <v>22.777876027749997</v>
      </c>
      <c r="N17" s="51">
        <f>'Summary sheet'!$D$46/ridership.csv!N16</f>
        <v>21.025731717923076</v>
      </c>
      <c r="O17" s="51">
        <f>'Summary sheet'!$D$46/ridership.csv!O16</f>
        <v>22.777876027749997</v>
      </c>
      <c r="P17" s="51">
        <f>'Summary sheet'!$D$46/ridership.csv!P16</f>
        <v>20.500088424974997</v>
      </c>
      <c r="Q17" s="51">
        <f>'Summary sheet'!$D$46/ridership.csv!Q16</f>
        <v>19.069849697651161</v>
      </c>
      <c r="R17" s="51">
        <f>'Summary sheet'!$D$46/ridership.csv!R16</f>
        <v>16.734766061204081</v>
      </c>
      <c r="S17" s="51">
        <f>'Summary sheet'!$D$46/ridership.csv!S16</f>
        <v>16.078500725470587</v>
      </c>
      <c r="T17" s="51">
        <f>'Summary sheet'!$D$46/ridership.csv!T16</f>
        <v>14.137992017224137</v>
      </c>
      <c r="U17" s="51">
        <f>'Summary sheet'!$D$46/ridership.csv!U16</f>
        <v>14.909155218163635</v>
      </c>
      <c r="V17" s="51">
        <f>'Summary sheet'!$D$46/ridership.csv!V16</f>
        <v>14.909155218163635</v>
      </c>
      <c r="W17" s="51">
        <f>'Summary sheet'!$D$46/ridership.csv!W16</f>
        <v>14.137992017224137</v>
      </c>
      <c r="X17" s="51">
        <f>'Summary sheet'!$D$46/ridership.csv!X16</f>
        <v>13.22586349998387</v>
      </c>
      <c r="Y17" s="51">
        <f>'Summary sheet'!$D$46/ridership.csv!Y16</f>
        <v>13.898365033881355</v>
      </c>
      <c r="Z17" s="51">
        <f>'Summary sheet'!$D$46/ridership.csv!Z16</f>
        <v>13.898365033881355</v>
      </c>
      <c r="AA17" s="51">
        <f>'Summary sheet'!$D$46/ridership.csv!AA16</f>
        <v>13.898365033881355</v>
      </c>
      <c r="AB17" s="51">
        <f>'Summary sheet'!$D$46/ridership.csv!AB16</f>
        <v>14.386026964894736</v>
      </c>
      <c r="AC17" s="51">
        <f>'Summary sheet'!$D$46/ridership.csv!AC16</f>
        <v>16.078500725470587</v>
      </c>
      <c r="AD17" s="51">
        <f>'Summary sheet'!$D$46/ridership.csv!AD16</f>
        <v>16.734766061204081</v>
      </c>
      <c r="AE17" s="51">
        <f>'Summary sheet'!$D$46/ridership.csv!AE16</f>
        <v>19.523893738071429</v>
      </c>
    </row>
    <row r="18" spans="1:31">
      <c r="A18" s="1" t="s">
        <v>119</v>
      </c>
      <c r="B18" s="1" t="s">
        <v>14</v>
      </c>
      <c r="C18" s="51">
        <f>'Summary sheet'!$D$46/ridership.csv!C17</f>
        <v>25.625110531218748</v>
      </c>
      <c r="D18" s="51">
        <f>'Summary sheet'!$D$46/ridership.csv!D17</f>
        <v>23.428672485685713</v>
      </c>
      <c r="E18" s="51">
        <f>'Summary sheet'!$D$46/ridership.csv!E17</f>
        <v>21.579040447342106</v>
      </c>
      <c r="F18" s="51">
        <f>'Summary sheet'!$D$46/ridership.csv!F17</f>
        <v>18.222300822199998</v>
      </c>
      <c r="G18" s="51">
        <f>'Summary sheet'!$D$46/ridership.csv!G17</f>
        <v>29.28584060710714</v>
      </c>
      <c r="H18" s="51">
        <f>'Summary sheet'!$D$46/ridership.csv!H17</f>
        <v>22.777876027749997</v>
      </c>
      <c r="I18" s="51">
        <f>'Summary sheet'!$D$46/ridership.csv!I17</f>
        <v>29.28584060710714</v>
      </c>
      <c r="J18" s="51">
        <f>'Summary sheet'!$D$46/ridership.csv!J17</f>
        <v>25.625110531218748</v>
      </c>
      <c r="K18" s="51">
        <f>'Summary sheet'!$D$46/ridership.csv!K17</f>
        <v>24.117751088205882</v>
      </c>
      <c r="L18" s="51">
        <f>'Summary sheet'!$D$46/ridership.csv!L17</f>
        <v>27.3334512333</v>
      </c>
      <c r="M18" s="51">
        <f>'Summary sheet'!$D$46/ridership.csv!M17</f>
        <v>23.428672485685713</v>
      </c>
      <c r="N18" s="51">
        <f>'Summary sheet'!$D$46/ridership.csv!N17</f>
        <v>21.579040447342106</v>
      </c>
      <c r="O18" s="51">
        <f>'Summary sheet'!$D$46/ridership.csv!O17</f>
        <v>22.777876027749997</v>
      </c>
      <c r="P18" s="51">
        <f>'Summary sheet'!$D$46/ridership.csv!P17</f>
        <v>21.579040447342106</v>
      </c>
      <c r="Q18" s="51">
        <f>'Summary sheet'!$D$46/ridership.csv!Q17</f>
        <v>19.069849697651161</v>
      </c>
      <c r="R18" s="51">
        <f>'Summary sheet'!$D$46/ridership.csv!R17</f>
        <v>17.083407020812498</v>
      </c>
      <c r="S18" s="51">
        <f>'Summary sheet'!$D$46/ridership.csv!S17</f>
        <v>16.078500725470587</v>
      </c>
      <c r="T18" s="51">
        <f>'Summary sheet'!$D$46/ridership.csv!T17</f>
        <v>14.386026964894736</v>
      </c>
      <c r="U18" s="51">
        <f>'Summary sheet'!$D$46/ridership.csv!U17</f>
        <v>15.185250685166666</v>
      </c>
      <c r="V18" s="51">
        <f>'Summary sheet'!$D$46/ridership.csv!V17</f>
        <v>15.471764849037735</v>
      </c>
      <c r="W18" s="51">
        <f>'Summary sheet'!$D$46/ridership.csv!W17</f>
        <v>14.64292030355357</v>
      </c>
      <c r="X18" s="51">
        <f>'Summary sheet'!$D$46/ridership.csv!X17</f>
        <v>13.898365033881355</v>
      </c>
      <c r="Y18" s="51">
        <f>'Summary sheet'!$D$46/ridership.csv!Y17</f>
        <v>14.64292030355357</v>
      </c>
      <c r="Z18" s="51">
        <f>'Summary sheet'!$D$46/ridership.csv!Z17</f>
        <v>14.64292030355357</v>
      </c>
      <c r="AA18" s="51">
        <f>'Summary sheet'!$D$46/ridership.csv!AA17</f>
        <v>14.64292030355357</v>
      </c>
      <c r="AB18" s="51">
        <f>'Summary sheet'!$D$46/ridership.csv!AB17</f>
        <v>15.185250685166666</v>
      </c>
      <c r="AC18" s="51">
        <f>'Summary sheet'!$D$46/ridership.csv!AC17</f>
        <v>17.083407020812498</v>
      </c>
      <c r="AD18" s="51">
        <f>'Summary sheet'!$D$46/ridership.csv!AD17</f>
        <v>17.446883765936168</v>
      </c>
      <c r="AE18" s="51">
        <f>'Summary sheet'!$D$46/ridership.csv!AE17</f>
        <v>20.500088424974997</v>
      </c>
    </row>
    <row r="19" spans="1:31">
      <c r="A19" s="1" t="s">
        <v>119</v>
      </c>
      <c r="B19" s="1" t="s">
        <v>15</v>
      </c>
      <c r="C19" s="51">
        <f>'Summary sheet'!$D$46/ridership.csv!C18</f>
        <v>25.625110531218748</v>
      </c>
      <c r="D19" s="51">
        <f>'Summary sheet'!$D$46/ridership.csv!D18</f>
        <v>24.848592030272727</v>
      </c>
      <c r="E19" s="51">
        <f>'Summary sheet'!$D$46/ridership.csv!E18</f>
        <v>25.625110531218748</v>
      </c>
      <c r="F19" s="51">
        <f>'Summary sheet'!$D$46/ridership.csv!F18</f>
        <v>24.848592030272727</v>
      </c>
      <c r="G19" s="51">
        <f>'Summary sheet'!$D$46/ridership.csv!G18</f>
        <v>34.166814041624995</v>
      </c>
      <c r="H19" s="51">
        <f>'Summary sheet'!$D$46/ridership.csv!H18</f>
        <v>24.117751088205882</v>
      </c>
      <c r="I19" s="51">
        <f>'Summary sheet'!$D$46/ridership.csv!I18</f>
        <v>30.370501370333333</v>
      </c>
      <c r="J19" s="51">
        <f>'Summary sheet'!$D$46/ridership.csv!J18</f>
        <v>26.45172699996774</v>
      </c>
      <c r="K19" s="51">
        <f>'Summary sheet'!$D$46/ridership.csv!K18</f>
        <v>26.45172699996774</v>
      </c>
      <c r="L19" s="51">
        <f>'Summary sheet'!$D$46/ridership.csv!L18</f>
        <v>27.3334512333</v>
      </c>
      <c r="M19" s="51">
        <f>'Summary sheet'!$D$46/ridership.csv!M18</f>
        <v>24.848592030272727</v>
      </c>
      <c r="N19" s="51">
        <f>'Summary sheet'!$D$46/ridership.csv!N18</f>
        <v>22.777876027749997</v>
      </c>
      <c r="O19" s="51">
        <f>'Summary sheet'!$D$46/ridership.csv!O18</f>
        <v>24.117751088205882</v>
      </c>
      <c r="P19" s="51">
        <f>'Summary sheet'!$D$46/ridership.csv!P18</f>
        <v>22.16225775672973</v>
      </c>
      <c r="Q19" s="51">
        <f>'Summary sheet'!$D$46/ridership.csv!Q18</f>
        <v>19.523893738071429</v>
      </c>
      <c r="R19" s="51">
        <f>'Summary sheet'!$D$46/ridership.csv!R18</f>
        <v>17.826163847804345</v>
      </c>
      <c r="S19" s="51">
        <f>'Summary sheet'!$D$46/ridership.csv!S18</f>
        <v>17.083407020812498</v>
      </c>
      <c r="T19" s="51">
        <f>'Summary sheet'!$D$46/ridership.csv!T18</f>
        <v>14.64292030355357</v>
      </c>
      <c r="U19" s="51">
        <f>'Summary sheet'!$D$46/ridership.csv!U18</f>
        <v>15.769298788442306</v>
      </c>
      <c r="V19" s="51">
        <f>'Summary sheet'!$D$46/ridership.csv!V18</f>
        <v>16.078500725470587</v>
      </c>
      <c r="W19" s="51">
        <f>'Summary sheet'!$D$46/ridership.csv!W18</f>
        <v>15.185250685166666</v>
      </c>
      <c r="X19" s="51">
        <f>'Summary sheet'!$D$46/ridership.csv!X18</f>
        <v>14.64292030355357</v>
      </c>
      <c r="Y19" s="51">
        <f>'Summary sheet'!$D$46/ridership.csv!Y18</f>
        <v>15.769298788442306</v>
      </c>
      <c r="Z19" s="51">
        <f>'Summary sheet'!$D$46/ridership.csv!Z18</f>
        <v>16.078500725470587</v>
      </c>
      <c r="AA19" s="51">
        <f>'Summary sheet'!$D$46/ridership.csv!AA18</f>
        <v>16.078500725470587</v>
      </c>
      <c r="AB19" s="51">
        <f>'Summary sheet'!$D$46/ridership.csv!AB18</f>
        <v>16.734766061204081</v>
      </c>
      <c r="AC19" s="51">
        <f>'Summary sheet'!$D$46/ridership.csv!AC18</f>
        <v>18.222300822199998</v>
      </c>
      <c r="AD19" s="51">
        <f>'Summary sheet'!$D$46/ridership.csv!AD18</f>
        <v>19.069849697651161</v>
      </c>
      <c r="AE19" s="51">
        <f>'Summary sheet'!$D$46/ridership.csv!AE18</f>
        <v>22.16225775672973</v>
      </c>
    </row>
    <row r="20" spans="1:31">
      <c r="A20" s="1" t="s">
        <v>119</v>
      </c>
      <c r="B20" s="1" t="s">
        <v>16</v>
      </c>
      <c r="C20" s="51">
        <f>'Summary sheet'!$D$46/ridership.csv!C19</f>
        <v>27.3334512333</v>
      </c>
      <c r="D20" s="51">
        <f>'Summary sheet'!$D$46/ridership.csv!D19</f>
        <v>24.848592030272727</v>
      </c>
      <c r="E20" s="51">
        <f>'Summary sheet'!$D$46/ridership.csv!E19</f>
        <v>27.3334512333</v>
      </c>
      <c r="F20" s="51">
        <f>'Summary sheet'!$D$46/ridership.csv!F19</f>
        <v>27.3334512333</v>
      </c>
      <c r="G20" s="51">
        <f>'Summary sheet'!$D$46/ridership.csv!G19</f>
        <v>37.27288804540909</v>
      </c>
      <c r="H20" s="51">
        <f>'Summary sheet'!$D$46/ridership.csv!H19</f>
        <v>26.45172699996774</v>
      </c>
      <c r="I20" s="51">
        <f>'Summary sheet'!$D$46/ridership.csv!I19</f>
        <v>34.166814041624995</v>
      </c>
      <c r="J20" s="51">
        <f>'Summary sheet'!$D$46/ridership.csv!J19</f>
        <v>31.538597576884612</v>
      </c>
      <c r="K20" s="51">
        <f>'Summary sheet'!$D$46/ridership.csv!K19</f>
        <v>30.370501370333333</v>
      </c>
      <c r="L20" s="51">
        <f>'Summary sheet'!$D$46/ridership.csv!L19</f>
        <v>30.370501370333333</v>
      </c>
      <c r="M20" s="51">
        <f>'Summary sheet'!$D$46/ridership.csv!M19</f>
        <v>28.275984034448275</v>
      </c>
      <c r="N20" s="51">
        <f>'Summary sheet'!$D$46/ridership.csv!N19</f>
        <v>25.625110531218748</v>
      </c>
      <c r="O20" s="51">
        <f>'Summary sheet'!$D$46/ridership.csv!O19</f>
        <v>27.3334512333</v>
      </c>
      <c r="P20" s="51">
        <f>'Summary sheet'!$D$46/ridership.csv!P19</f>
        <v>24.848592030272727</v>
      </c>
      <c r="Q20" s="51">
        <f>'Summary sheet'!$D$46/ridership.csv!Q19</f>
        <v>22.16225775672973</v>
      </c>
      <c r="R20" s="51">
        <f>'Summary sheet'!$D$46/ridership.csv!R19</f>
        <v>20.000086268268291</v>
      </c>
      <c r="S20" s="51">
        <f>'Summary sheet'!$D$46/ridership.csv!S19</f>
        <v>19.523893738071429</v>
      </c>
      <c r="T20" s="51">
        <f>'Summary sheet'!$D$46/ridership.csv!T19</f>
        <v>16.734766061204081</v>
      </c>
      <c r="U20" s="51">
        <f>'Summary sheet'!$D$46/ridership.csv!U19</f>
        <v>18.636444022704545</v>
      </c>
      <c r="V20" s="51">
        <f>'Summary sheet'!$D$46/ridership.csv!V19</f>
        <v>18.222300822199998</v>
      </c>
      <c r="W20" s="51">
        <f>'Summary sheet'!$D$46/ridership.csv!W19</f>
        <v>17.083407020812498</v>
      </c>
      <c r="X20" s="51">
        <f>'Summary sheet'!$D$46/ridership.csv!X19</f>
        <v>17.083407020812498</v>
      </c>
      <c r="Y20" s="51">
        <f>'Summary sheet'!$D$46/ridership.csv!Y19</f>
        <v>17.826163847804345</v>
      </c>
      <c r="Z20" s="51">
        <f>'Summary sheet'!$D$46/ridership.csv!Z19</f>
        <v>18.636444022704545</v>
      </c>
      <c r="AA20" s="51">
        <f>'Summary sheet'!$D$46/ridership.csv!AA19</f>
        <v>18.636444022704545</v>
      </c>
      <c r="AB20" s="51">
        <f>'Summary sheet'!$D$46/ridership.csv!AB19</f>
        <v>19.523893738071429</v>
      </c>
      <c r="AC20" s="51">
        <f>'Summary sheet'!$D$46/ridership.csv!AC19</f>
        <v>21.579040447342106</v>
      </c>
      <c r="AD20" s="51">
        <f>'Summary sheet'!$D$46/ridership.csv!AD19</f>
        <v>21.579040447342106</v>
      </c>
      <c r="AE20" s="51">
        <f>'Summary sheet'!$D$46/ridership.csv!AE19</f>
        <v>27.3334512333</v>
      </c>
    </row>
    <row r="21" spans="1:31">
      <c r="A21" s="1" t="s">
        <v>119</v>
      </c>
      <c r="B21" s="1" t="s">
        <v>17</v>
      </c>
      <c r="C21" s="51">
        <f>'Summary sheet'!$D$46/ridership.csv!C20</f>
        <v>28.275984034448275</v>
      </c>
      <c r="D21" s="51">
        <f>'Summary sheet'!$D$46/ridership.csv!D20</f>
        <v>25.625110531218748</v>
      </c>
      <c r="E21" s="51">
        <f>'Summary sheet'!$D$46/ridership.csv!E20</f>
        <v>28.275984034448275</v>
      </c>
      <c r="F21" s="51">
        <f>'Summary sheet'!$D$46/ridership.csv!F20</f>
        <v>29.28584060710714</v>
      </c>
      <c r="G21" s="51">
        <f>'Summary sheet'!$D$46/ridership.csv!G20</f>
        <v>43.158080894684211</v>
      </c>
      <c r="H21" s="51">
        <f>'Summary sheet'!$D$46/ridership.csv!H20</f>
        <v>30.370501370333333</v>
      </c>
      <c r="I21" s="51">
        <f>'Summary sheet'!$D$46/ridership.csv!I20</f>
        <v>41.000176849949995</v>
      </c>
      <c r="J21" s="51">
        <f>'Summary sheet'!$D$46/ridership.csv!J20</f>
        <v>35.65232769560869</v>
      </c>
      <c r="K21" s="51">
        <f>'Summary sheet'!$D$46/ridership.csv!K20</f>
        <v>34.166814041624995</v>
      </c>
      <c r="L21" s="51">
        <f>'Summary sheet'!$D$46/ridership.csv!L20</f>
        <v>35.65232769560869</v>
      </c>
      <c r="M21" s="51">
        <f>'Summary sheet'!$D$46/ridership.csv!M20</f>
        <v>32.800141479959997</v>
      </c>
      <c r="N21" s="51">
        <f>'Summary sheet'!$D$46/ridership.csv!N20</f>
        <v>30.370501370333333</v>
      </c>
      <c r="O21" s="51">
        <f>'Summary sheet'!$D$46/ridership.csv!O20</f>
        <v>31.538597576884612</v>
      </c>
      <c r="P21" s="51">
        <f>'Summary sheet'!$D$46/ridership.csv!P20</f>
        <v>28.275984034448275</v>
      </c>
      <c r="Q21" s="51">
        <f>'Summary sheet'!$D$46/ridership.csv!Q20</f>
        <v>24.848592030272727</v>
      </c>
      <c r="R21" s="51">
        <f>'Summary sheet'!$D$46/ridership.csv!R20</f>
        <v>22.16225775672973</v>
      </c>
      <c r="S21" s="51">
        <f>'Summary sheet'!$D$46/ridership.csv!S20</f>
        <v>22.777876027749997</v>
      </c>
      <c r="T21" s="51">
        <f>'Summary sheet'!$D$46/ridership.csv!T20</f>
        <v>19.523893738071429</v>
      </c>
      <c r="U21" s="51">
        <f>'Summary sheet'!$D$46/ridership.csv!U20</f>
        <v>21.025731717923076</v>
      </c>
      <c r="V21" s="51">
        <f>'Summary sheet'!$D$46/ridership.csv!V20</f>
        <v>20.500088424974997</v>
      </c>
      <c r="W21" s="51">
        <f>'Summary sheet'!$D$46/ridership.csv!W20</f>
        <v>19.069849697651161</v>
      </c>
      <c r="X21" s="51">
        <f>'Summary sheet'!$D$46/ridership.csv!X20</f>
        <v>19.069849697651161</v>
      </c>
      <c r="Y21" s="51">
        <f>'Summary sheet'!$D$46/ridership.csv!Y20</f>
        <v>20.500088424974997</v>
      </c>
      <c r="Z21" s="51">
        <f>'Summary sheet'!$D$46/ridership.csv!Z20</f>
        <v>21.579040447342106</v>
      </c>
      <c r="AA21" s="51">
        <f>'Summary sheet'!$D$46/ridership.csv!AA20</f>
        <v>21.579040447342106</v>
      </c>
      <c r="AB21" s="51">
        <f>'Summary sheet'!$D$46/ridership.csv!AB20</f>
        <v>24.117751088205882</v>
      </c>
      <c r="AC21" s="51">
        <f>'Summary sheet'!$D$46/ridership.csv!AC20</f>
        <v>25.625110531218748</v>
      </c>
      <c r="AD21" s="51">
        <f>'Summary sheet'!$D$46/ridership.csv!AD20</f>
        <v>24.848592030272727</v>
      </c>
      <c r="AE21" s="51">
        <f>'Summary sheet'!$D$46/ridership.csv!AE20</f>
        <v>32.800141479959997</v>
      </c>
    </row>
    <row r="22" spans="1:31">
      <c r="A22" s="1" t="s">
        <v>119</v>
      </c>
      <c r="B22" s="1" t="s">
        <v>18</v>
      </c>
      <c r="C22" s="51">
        <f>'Summary sheet'!$D$46/ridership.csv!C21</f>
        <v>28.275984034448275</v>
      </c>
      <c r="D22" s="51">
        <f>'Summary sheet'!$D$46/ridership.csv!D21</f>
        <v>26.45172699996774</v>
      </c>
      <c r="E22" s="51">
        <f>'Summary sheet'!$D$46/ridership.csv!E21</f>
        <v>29.28584060710714</v>
      </c>
      <c r="F22" s="51">
        <f>'Summary sheet'!$D$46/ridership.csv!F21</f>
        <v>34.166814041624995</v>
      </c>
      <c r="G22" s="51">
        <f>'Summary sheet'!$D$46/ridership.csv!G21</f>
        <v>48.235502176411764</v>
      </c>
      <c r="H22" s="51">
        <f>'Summary sheet'!$D$46/ridership.csv!H21</f>
        <v>39.047787476142858</v>
      </c>
      <c r="I22" s="51">
        <f>'Summary sheet'!$D$46/ridership.csv!I21</f>
        <v>51.250221062437497</v>
      </c>
      <c r="J22" s="51">
        <f>'Summary sheet'!$D$46/ridership.csv!J21</f>
        <v>45.555752055499994</v>
      </c>
      <c r="K22" s="51">
        <f>'Summary sheet'!$D$46/ridership.csv!K21</f>
        <v>43.158080894684211</v>
      </c>
      <c r="L22" s="51">
        <f>'Summary sheet'!$D$46/ridership.csv!L21</f>
        <v>43.158080894684211</v>
      </c>
      <c r="M22" s="51">
        <f>'Summary sheet'!$D$46/ridership.csv!M21</f>
        <v>41.000176849949995</v>
      </c>
      <c r="N22" s="51">
        <f>'Summary sheet'!$D$46/ridership.csv!N21</f>
        <v>35.65232769560869</v>
      </c>
      <c r="O22" s="51">
        <f>'Summary sheet'!$D$46/ridership.csv!O21</f>
        <v>39.047787476142858</v>
      </c>
      <c r="P22" s="51">
        <f>'Summary sheet'!$D$46/ridership.csv!P21</f>
        <v>35.65232769560869</v>
      </c>
      <c r="Q22" s="51">
        <f>'Summary sheet'!$D$46/ridership.csv!Q21</f>
        <v>29.28584060710714</v>
      </c>
      <c r="R22" s="51">
        <f>'Summary sheet'!$D$46/ridership.csv!R21</f>
        <v>27.3334512333</v>
      </c>
      <c r="S22" s="51">
        <f>'Summary sheet'!$D$46/ridership.csv!S21</f>
        <v>25.625110531218748</v>
      </c>
      <c r="T22" s="51">
        <f>'Summary sheet'!$D$46/ridership.csv!T21</f>
        <v>23.428672485685713</v>
      </c>
      <c r="U22" s="51">
        <f>'Summary sheet'!$D$46/ridership.csv!U21</f>
        <v>25.625110531218748</v>
      </c>
      <c r="V22" s="51">
        <f>'Summary sheet'!$D$46/ridership.csv!V21</f>
        <v>24.848592030272727</v>
      </c>
      <c r="W22" s="51">
        <f>'Summary sheet'!$D$46/ridership.csv!W21</f>
        <v>22.777876027749997</v>
      </c>
      <c r="X22" s="51">
        <f>'Summary sheet'!$D$46/ridership.csv!X21</f>
        <v>24.117751088205882</v>
      </c>
      <c r="Y22" s="51">
        <f>'Summary sheet'!$D$46/ridership.csv!Y21</f>
        <v>24.848592030272727</v>
      </c>
      <c r="Z22" s="51">
        <f>'Summary sheet'!$D$46/ridership.csv!Z21</f>
        <v>28.275984034448275</v>
      </c>
      <c r="AA22" s="51">
        <f>'Summary sheet'!$D$46/ridership.csv!AA21</f>
        <v>28.275984034448275</v>
      </c>
      <c r="AB22" s="51">
        <f>'Summary sheet'!$D$46/ridership.csv!AB21</f>
        <v>31.538597576884612</v>
      </c>
      <c r="AC22" s="51">
        <f>'Summary sheet'!$D$46/ridership.csv!AC21</f>
        <v>31.538597576884612</v>
      </c>
      <c r="AD22" s="51">
        <f>'Summary sheet'!$D$46/ridership.csv!AD21</f>
        <v>31.538597576884612</v>
      </c>
      <c r="AE22" s="51">
        <f>'Summary sheet'!$D$46/ridership.csv!AE21</f>
        <v>41.000176849949995</v>
      </c>
    </row>
    <row r="23" spans="1:31">
      <c r="A23" s="1" t="s">
        <v>119</v>
      </c>
      <c r="B23" s="1" t="s">
        <v>19</v>
      </c>
      <c r="C23" s="51">
        <f>'Summary sheet'!$D$46/ridership.csv!C22</f>
        <v>29.28584060710714</v>
      </c>
      <c r="D23" s="51">
        <f>'Summary sheet'!$D$46/ridership.csv!D22</f>
        <v>28.275984034448275</v>
      </c>
      <c r="E23" s="51">
        <f>'Summary sheet'!$D$46/ridership.csv!E22</f>
        <v>31.538597576884612</v>
      </c>
      <c r="F23" s="51">
        <f>'Summary sheet'!$D$46/ridership.csv!F22</f>
        <v>37.27288804540909</v>
      </c>
      <c r="G23" s="51">
        <f>'Summary sheet'!$D$46/ridership.csv!G22</f>
        <v>58.57168121421428</v>
      </c>
      <c r="H23" s="51">
        <f>'Summary sheet'!$D$46/ridership.csv!H22</f>
        <v>45.555752055499994</v>
      </c>
      <c r="I23" s="51">
        <f>'Summary sheet'!$D$46/ridership.csv!I22</f>
        <v>63.077195153769225</v>
      </c>
      <c r="J23" s="51">
        <f>'Summary sheet'!$D$46/ridership.csv!J22</f>
        <v>54.6669024666</v>
      </c>
      <c r="K23" s="51">
        <f>'Summary sheet'!$D$46/ridership.csv!K22</f>
        <v>51.250221062437497</v>
      </c>
      <c r="L23" s="51">
        <f>'Summary sheet'!$D$46/ridership.csv!L22</f>
        <v>54.6669024666</v>
      </c>
      <c r="M23" s="51">
        <f>'Summary sheet'!$D$46/ridership.csv!M22</f>
        <v>51.250221062437497</v>
      </c>
      <c r="N23" s="51">
        <f>'Summary sheet'!$D$46/ridership.csv!N22</f>
        <v>45.555752055499994</v>
      </c>
      <c r="O23" s="51">
        <f>'Summary sheet'!$D$46/ridership.csv!O22</f>
        <v>48.235502176411764</v>
      </c>
      <c r="P23" s="51">
        <f>'Summary sheet'!$D$46/ridership.csv!P22</f>
        <v>43.158080894684211</v>
      </c>
      <c r="Q23" s="51">
        <f>'Summary sheet'!$D$46/ridership.csv!Q22</f>
        <v>35.65232769560869</v>
      </c>
      <c r="R23" s="51">
        <f>'Summary sheet'!$D$46/ridership.csv!R22</f>
        <v>35.65232769560869</v>
      </c>
      <c r="S23" s="51">
        <f>'Summary sheet'!$D$46/ridership.csv!S22</f>
        <v>35.65232769560869</v>
      </c>
      <c r="T23" s="51">
        <f>'Summary sheet'!$D$46/ridership.csv!T22</f>
        <v>32.800141479959997</v>
      </c>
      <c r="U23" s="51">
        <f>'Summary sheet'!$D$46/ridership.csv!U22</f>
        <v>35.65232769560869</v>
      </c>
      <c r="V23" s="51">
        <f>'Summary sheet'!$D$46/ridership.csv!V22</f>
        <v>32.800141479959997</v>
      </c>
      <c r="W23" s="51">
        <f>'Summary sheet'!$D$46/ridership.csv!W22</f>
        <v>32.800141479959997</v>
      </c>
      <c r="X23" s="51">
        <f>'Summary sheet'!$D$46/ridership.csv!X22</f>
        <v>32.800141479959997</v>
      </c>
      <c r="Y23" s="51">
        <f>'Summary sheet'!$D$46/ridership.csv!Y22</f>
        <v>35.65232769560869</v>
      </c>
      <c r="Z23" s="51">
        <f>'Summary sheet'!$D$46/ridership.csv!Z22</f>
        <v>39.047787476142858</v>
      </c>
      <c r="AA23" s="51">
        <f>'Summary sheet'!$D$46/ridership.csv!AA22</f>
        <v>39.047787476142858</v>
      </c>
      <c r="AB23" s="51">
        <f>'Summary sheet'!$D$46/ridership.csv!AB22</f>
        <v>45.555752055499994</v>
      </c>
      <c r="AC23" s="51">
        <f>'Summary sheet'!$D$46/ridership.csv!AC22</f>
        <v>48.235502176411764</v>
      </c>
      <c r="AD23" s="51">
        <f>'Summary sheet'!$D$46/ridership.csv!AD22</f>
        <v>54.6669024666</v>
      </c>
      <c r="AE23" s="51">
        <f>'Summary sheet'!$D$46/ridership.csv!AE22</f>
        <v>63.077195153769225</v>
      </c>
    </row>
    <row r="24" spans="1:31">
      <c r="A24" s="2" t="s">
        <v>118</v>
      </c>
      <c r="B24" s="2" t="s">
        <v>20</v>
      </c>
      <c r="C24" s="51">
        <f>'Summary sheet'!$D$46/ridership.csv!C23</f>
        <v>102.50044212487499</v>
      </c>
      <c r="D24" s="51">
        <f>'Summary sheet'!$D$46/ridership.csv!D23</f>
        <v>74.54577609081818</v>
      </c>
      <c r="E24" s="51">
        <f>'Summary sheet'!$D$46/ridership.csv!E23</f>
        <v>91.111504110999988</v>
      </c>
      <c r="F24" s="51">
        <f>'Summary sheet'!$D$46/ridership.csv!F23</f>
        <v>68.333628083249991</v>
      </c>
      <c r="G24" s="51">
        <f>'Summary sheet'!$D$46/ridership.csv!G23</f>
        <v>82.000353699899989</v>
      </c>
      <c r="H24" s="51">
        <f>'Summary sheet'!$D$46/ridership.csv!H23</f>
        <v>68.333628083249991</v>
      </c>
      <c r="I24" s="51">
        <f>'Summary sheet'!$D$46/ridership.csv!I23</f>
        <v>82.000353699899989</v>
      </c>
      <c r="J24" s="51">
        <f>'Summary sheet'!$D$46/ridership.csv!J23</f>
        <v>68.333628083249991</v>
      </c>
      <c r="K24" s="51">
        <f>'Summary sheet'!$D$46/ridership.csv!K23</f>
        <v>68.333628083249991</v>
      </c>
      <c r="L24" s="51">
        <f>'Summary sheet'!$D$46/ridership.csv!L23</f>
        <v>68.333628083249991</v>
      </c>
      <c r="M24" s="51">
        <f>'Summary sheet'!$D$46/ridership.csv!M23</f>
        <v>74.54577609081818</v>
      </c>
      <c r="N24" s="51">
        <f>'Summary sheet'!$D$46/ridership.csv!N23</f>
        <v>58.57168121421428</v>
      </c>
      <c r="O24" s="51">
        <f>'Summary sheet'!$D$46/ridership.csv!O23</f>
        <v>54.6669024666</v>
      </c>
      <c r="P24" s="51">
        <f>'Summary sheet'!$D$46/ridership.csv!P23</f>
        <v>54.6669024666</v>
      </c>
      <c r="Q24" s="51">
        <f>'Summary sheet'!$D$46/ridership.csv!Q23</f>
        <v>43.158080894684211</v>
      </c>
      <c r="R24" s="51">
        <f>'Summary sheet'!$D$46/ridership.csv!R23</f>
        <v>51.250221062437497</v>
      </c>
      <c r="S24" s="51">
        <f>'Summary sheet'!$D$46/ridership.csv!S23</f>
        <v>48.235502176411764</v>
      </c>
      <c r="T24" s="51">
        <f>'Summary sheet'!$D$46/ridership.csv!T23</f>
        <v>43.158080894684211</v>
      </c>
      <c r="U24" s="51">
        <f>'Summary sheet'!$D$46/ridership.csv!U23</f>
        <v>48.235502176411764</v>
      </c>
      <c r="V24" s="51">
        <f>'Summary sheet'!$D$46/ridership.csv!V23</f>
        <v>43.158080894684211</v>
      </c>
      <c r="W24" s="51">
        <f>'Summary sheet'!$D$46/ridership.csv!W23</f>
        <v>43.158080894684211</v>
      </c>
      <c r="X24" s="51">
        <f>'Summary sheet'!$D$46/ridership.csv!X23</f>
        <v>45.555752055499994</v>
      </c>
      <c r="Y24" s="51">
        <f>'Summary sheet'!$D$46/ridership.csv!Y23</f>
        <v>51.250221062437497</v>
      </c>
      <c r="Z24" s="51">
        <f>'Summary sheet'!$D$46/ridership.csv!Z23</f>
        <v>54.6669024666</v>
      </c>
      <c r="AA24" s="51">
        <f>'Summary sheet'!$D$46/ridership.csv!AA23</f>
        <v>54.6669024666</v>
      </c>
      <c r="AB24" s="51">
        <f>'Summary sheet'!$D$46/ridership.csv!AB23</f>
        <v>63.077195153769225</v>
      </c>
      <c r="AC24" s="51">
        <f>'Summary sheet'!$D$46/ridership.csv!AC23</f>
        <v>68.333628083249991</v>
      </c>
      <c r="AD24" s="51">
        <f>'Summary sheet'!$D$46/ridership.csv!AD23</f>
        <v>82.000353699899989</v>
      </c>
      <c r="AE24" s="51">
        <f>'Summary sheet'!$D$46/ridership.csv!AE23</f>
        <v>102.50044212487499</v>
      </c>
    </row>
    <row r="25" spans="1:31">
      <c r="A25" s="2" t="s">
        <v>118</v>
      </c>
      <c r="B25" s="2" t="s">
        <v>21</v>
      </c>
      <c r="C25" s="51">
        <f>'Summary sheet'!$D$46/ridership.csv!C24</f>
        <v>117.14336242842856</v>
      </c>
      <c r="D25" s="51">
        <f>'Summary sheet'!$D$46/ridership.csv!D24</f>
        <v>102.50044212487499</v>
      </c>
      <c r="E25" s="51">
        <f>'Summary sheet'!$D$46/ridership.csv!E24</f>
        <v>102.50044212487499</v>
      </c>
      <c r="F25" s="51">
        <f>'Summary sheet'!$D$46/ridership.csv!F24</f>
        <v>82.000353699899989</v>
      </c>
      <c r="G25" s="51">
        <f>'Summary sheet'!$D$46/ridership.csv!G24</f>
        <v>91.111504110999988</v>
      </c>
      <c r="H25" s="51">
        <f>'Summary sheet'!$D$46/ridership.csv!H24</f>
        <v>74.54577609081818</v>
      </c>
      <c r="I25" s="51">
        <f>'Summary sheet'!$D$46/ridership.csv!I24</f>
        <v>91.111504110999988</v>
      </c>
      <c r="J25" s="51">
        <f>'Summary sheet'!$D$46/ridership.csv!J24</f>
        <v>82.000353699899989</v>
      </c>
      <c r="K25" s="51">
        <f>'Summary sheet'!$D$46/ridership.csv!K24</f>
        <v>82.000353699899989</v>
      </c>
      <c r="L25" s="51">
        <f>'Summary sheet'!$D$46/ridership.csv!L24</f>
        <v>82.000353699899989</v>
      </c>
      <c r="M25" s="51">
        <f>'Summary sheet'!$D$46/ridership.csv!M24</f>
        <v>91.111504110999988</v>
      </c>
      <c r="N25" s="51">
        <f>'Summary sheet'!$D$46/ridership.csv!N24</f>
        <v>68.333628083249991</v>
      </c>
      <c r="O25" s="51">
        <f>'Summary sheet'!$D$46/ridership.csv!O24</f>
        <v>68.333628083249991</v>
      </c>
      <c r="P25" s="51">
        <f>'Summary sheet'!$D$46/ridership.csv!P24</f>
        <v>68.333628083249991</v>
      </c>
      <c r="Q25" s="51">
        <f>'Summary sheet'!$D$46/ridership.csv!Q24</f>
        <v>51.250221062437497</v>
      </c>
      <c r="R25" s="51">
        <f>'Summary sheet'!$D$46/ridership.csv!R24</f>
        <v>63.077195153769225</v>
      </c>
      <c r="S25" s="51">
        <f>'Summary sheet'!$D$46/ridership.csv!S24</f>
        <v>58.57168121421428</v>
      </c>
      <c r="T25" s="51">
        <f>'Summary sheet'!$D$46/ridership.csv!T24</f>
        <v>54.6669024666</v>
      </c>
      <c r="U25" s="51">
        <f>'Summary sheet'!$D$46/ridership.csv!U24</f>
        <v>63.077195153769225</v>
      </c>
      <c r="V25" s="51">
        <f>'Summary sheet'!$D$46/ridership.csv!V24</f>
        <v>54.6669024666</v>
      </c>
      <c r="W25" s="51">
        <f>'Summary sheet'!$D$46/ridership.csv!W24</f>
        <v>54.6669024666</v>
      </c>
      <c r="X25" s="51">
        <f>'Summary sheet'!$D$46/ridership.csv!X24</f>
        <v>58.57168121421428</v>
      </c>
      <c r="Y25" s="51">
        <f>'Summary sheet'!$D$46/ridership.csv!Y24</f>
        <v>58.57168121421428</v>
      </c>
      <c r="Z25" s="51">
        <f>'Summary sheet'!$D$46/ridership.csv!Z24</f>
        <v>68.333628083249991</v>
      </c>
      <c r="AA25" s="51">
        <f>'Summary sheet'!$D$46/ridership.csv!AA24</f>
        <v>68.333628083249991</v>
      </c>
      <c r="AB25" s="51">
        <f>'Summary sheet'!$D$46/ridership.csv!AB24</f>
        <v>82.000353699899989</v>
      </c>
      <c r="AC25" s="51">
        <f>'Summary sheet'!$D$46/ridership.csv!AC24</f>
        <v>91.111504110999988</v>
      </c>
      <c r="AD25" s="51">
        <f>'Summary sheet'!$D$46/ridership.csv!AD24</f>
        <v>102.50044212487499</v>
      </c>
      <c r="AE25" s="51">
        <f>'Summary sheet'!$D$46/ridership.csv!AE24</f>
        <v>136.66725616649998</v>
      </c>
    </row>
    <row r="26" spans="1:31">
      <c r="A26" s="2" t="s">
        <v>118</v>
      </c>
      <c r="B26" s="2" t="s">
        <v>22</v>
      </c>
      <c r="C26" s="51">
        <f>'Summary sheet'!$D$46/ridership.csv!C25</f>
        <v>136.66725616649998</v>
      </c>
      <c r="D26" s="51">
        <f>'Summary sheet'!$D$46/ridership.csv!D25</f>
        <v>117.14336242842856</v>
      </c>
      <c r="E26" s="51">
        <f>'Summary sheet'!$D$46/ridership.csv!E25</f>
        <v>117.14336242842856</v>
      </c>
      <c r="F26" s="51">
        <f>'Summary sheet'!$D$46/ridership.csv!F25</f>
        <v>82.000353699899989</v>
      </c>
      <c r="G26" s="51">
        <f>'Summary sheet'!$D$46/ridership.csv!G25</f>
        <v>102.50044212487499</v>
      </c>
      <c r="H26" s="51">
        <f>'Summary sheet'!$D$46/ridership.csv!H25</f>
        <v>91.111504110999988</v>
      </c>
      <c r="I26" s="51">
        <f>'Summary sheet'!$D$46/ridership.csv!I25</f>
        <v>102.50044212487499</v>
      </c>
      <c r="J26" s="51">
        <f>'Summary sheet'!$D$46/ridership.csv!J25</f>
        <v>91.111504110999988</v>
      </c>
      <c r="K26" s="51">
        <f>'Summary sheet'!$D$46/ridership.csv!K25</f>
        <v>91.111504110999988</v>
      </c>
      <c r="L26" s="51">
        <f>'Summary sheet'!$D$46/ridership.csv!L25</f>
        <v>102.50044212487499</v>
      </c>
      <c r="M26" s="51">
        <f>'Summary sheet'!$D$46/ridership.csv!M25</f>
        <v>102.50044212487499</v>
      </c>
      <c r="N26" s="51">
        <f>'Summary sheet'!$D$46/ridership.csv!N25</f>
        <v>82.000353699899989</v>
      </c>
      <c r="O26" s="51">
        <f>'Summary sheet'!$D$46/ridership.csv!O25</f>
        <v>82.000353699899989</v>
      </c>
      <c r="P26" s="51">
        <f>'Summary sheet'!$D$46/ridership.csv!P25</f>
        <v>91.111504110999988</v>
      </c>
      <c r="Q26" s="51">
        <f>'Summary sheet'!$D$46/ridership.csv!Q25</f>
        <v>58.57168121421428</v>
      </c>
      <c r="R26" s="51">
        <f>'Summary sheet'!$D$46/ridership.csv!R25</f>
        <v>82.000353699899989</v>
      </c>
      <c r="S26" s="51">
        <f>'Summary sheet'!$D$46/ridership.csv!S25</f>
        <v>74.54577609081818</v>
      </c>
      <c r="T26" s="51">
        <f>'Summary sheet'!$D$46/ridership.csv!T25</f>
        <v>68.333628083249991</v>
      </c>
      <c r="U26" s="51">
        <f>'Summary sheet'!$D$46/ridership.csv!U25</f>
        <v>82.000353699899989</v>
      </c>
      <c r="V26" s="51">
        <f>'Summary sheet'!$D$46/ridership.csv!V25</f>
        <v>68.333628083249991</v>
      </c>
      <c r="W26" s="51">
        <f>'Summary sheet'!$D$46/ridership.csv!W25</f>
        <v>74.54577609081818</v>
      </c>
      <c r="X26" s="51">
        <f>'Summary sheet'!$D$46/ridership.csv!X25</f>
        <v>82.000353699899989</v>
      </c>
      <c r="Y26" s="51">
        <f>'Summary sheet'!$D$46/ridership.csv!Y25</f>
        <v>74.54577609081818</v>
      </c>
      <c r="Z26" s="51">
        <f>'Summary sheet'!$D$46/ridership.csv!Z25</f>
        <v>91.111504110999988</v>
      </c>
      <c r="AA26" s="51">
        <f>'Summary sheet'!$D$46/ridership.csv!AA25</f>
        <v>91.111504110999988</v>
      </c>
      <c r="AB26" s="51">
        <f>'Summary sheet'!$D$46/ridership.csv!AB25</f>
        <v>102.50044212487499</v>
      </c>
      <c r="AC26" s="51">
        <f>'Summary sheet'!$D$46/ridership.csv!AC25</f>
        <v>136.66725616649998</v>
      </c>
      <c r="AD26" s="51">
        <f>'Summary sheet'!$D$46/ridership.csv!AD25</f>
        <v>164.00070739979998</v>
      </c>
      <c r="AE26" s="51">
        <f>'Summary sheet'!$D$46/ridership.csv!AE25</f>
        <v>205.00088424974999</v>
      </c>
    </row>
    <row r="27" spans="1:31">
      <c r="A27" s="2" t="s">
        <v>118</v>
      </c>
      <c r="B27" s="2" t="s">
        <v>23</v>
      </c>
      <c r="C27" s="51">
        <f>'Summary sheet'!$D$46/ridership.csv!C26</f>
        <v>205.00088424974999</v>
      </c>
      <c r="D27" s="51">
        <f>'Summary sheet'!$D$46/ridership.csv!D26</f>
        <v>205.00088424974999</v>
      </c>
      <c r="E27" s="51">
        <f>'Summary sheet'!$D$46/ridership.csv!E26</f>
        <v>205.00088424974999</v>
      </c>
      <c r="F27" s="51">
        <f>'Summary sheet'!$D$46/ridership.csv!F26</f>
        <v>136.66725616649998</v>
      </c>
      <c r="G27" s="51">
        <f>'Summary sheet'!$D$46/ridership.csv!G26</f>
        <v>205.00088424974999</v>
      </c>
      <c r="H27" s="51">
        <f>'Summary sheet'!$D$46/ridership.csv!H26</f>
        <v>164.00070739979998</v>
      </c>
      <c r="I27" s="51">
        <f>'Summary sheet'!$D$46/ridership.csv!I26</f>
        <v>164.00070739979998</v>
      </c>
      <c r="J27" s="51">
        <f>'Summary sheet'!$D$46/ridership.csv!J26</f>
        <v>136.66725616649998</v>
      </c>
      <c r="K27" s="51">
        <f>'Summary sheet'!$D$46/ridership.csv!K26</f>
        <v>136.66725616649998</v>
      </c>
      <c r="L27" s="51">
        <f>'Summary sheet'!$D$46/ridership.csv!L26</f>
        <v>164.00070739979998</v>
      </c>
      <c r="M27" s="51">
        <f>'Summary sheet'!$D$46/ridership.csv!M26</f>
        <v>164.00070739979998</v>
      </c>
      <c r="N27" s="51">
        <f>'Summary sheet'!$D$46/ridership.csv!N26</f>
        <v>117.14336242842856</v>
      </c>
      <c r="O27" s="51">
        <f>'Summary sheet'!$D$46/ridership.csv!O26</f>
        <v>117.14336242842856</v>
      </c>
      <c r="P27" s="51">
        <f>'Summary sheet'!$D$46/ridership.csv!P26</f>
        <v>117.14336242842856</v>
      </c>
      <c r="Q27" s="51">
        <f>'Summary sheet'!$D$46/ridership.csv!Q26</f>
        <v>74.54577609081818</v>
      </c>
      <c r="R27" s="51">
        <f>'Summary sheet'!$D$46/ridership.csv!R26</f>
        <v>117.14336242842856</v>
      </c>
      <c r="S27" s="51">
        <f>'Summary sheet'!$D$46/ridership.csv!S26</f>
        <v>117.14336242842856</v>
      </c>
      <c r="T27" s="51">
        <f>'Summary sheet'!$D$46/ridership.csv!T26</f>
        <v>91.111504110999988</v>
      </c>
      <c r="U27" s="51">
        <f>'Summary sheet'!$D$46/ridership.csv!U26</f>
        <v>117.14336242842856</v>
      </c>
      <c r="V27" s="51">
        <f>'Summary sheet'!$D$46/ridership.csv!V26</f>
        <v>91.111504110999988</v>
      </c>
      <c r="W27" s="51">
        <f>'Summary sheet'!$D$46/ridership.csv!W26</f>
        <v>102.50044212487499</v>
      </c>
      <c r="X27" s="51">
        <f>'Summary sheet'!$D$46/ridership.csv!X26</f>
        <v>117.14336242842856</v>
      </c>
      <c r="Y27" s="51">
        <f>'Summary sheet'!$D$46/ridership.csv!Y26</f>
        <v>102.50044212487499</v>
      </c>
      <c r="Z27" s="51">
        <f>'Summary sheet'!$D$46/ridership.csv!Z26</f>
        <v>136.66725616649998</v>
      </c>
      <c r="AA27" s="51">
        <f>'Summary sheet'!$D$46/ridership.csv!AA26</f>
        <v>136.66725616649998</v>
      </c>
      <c r="AB27" s="51">
        <f>'Summary sheet'!$D$46/ridership.csv!AB26</f>
        <v>136.66725616649998</v>
      </c>
      <c r="AC27" s="51">
        <f>'Summary sheet'!$D$46/ridership.csv!AC26</f>
        <v>205.00088424974999</v>
      </c>
      <c r="AD27" s="51">
        <f>'Summary sheet'!$D$46/ridership.csv!AD26</f>
        <v>273.33451233299996</v>
      </c>
      <c r="AE27" s="51">
        <f>'Summary sheet'!$D$46/ridership.csv!AE26</f>
        <v>273.33451233299996</v>
      </c>
    </row>
    <row r="28" spans="1:31">
      <c r="A28" s="2" t="s">
        <v>118</v>
      </c>
      <c r="B28" s="2" t="s">
        <v>24</v>
      </c>
      <c r="C28" s="51">
        <f>'Summary sheet'!$D$46/ridership.csv!C27</f>
        <v>273.33451233299996</v>
      </c>
      <c r="D28" s="51">
        <f>'Summary sheet'!$D$46/ridership.csv!D27</f>
        <v>273.33451233299996</v>
      </c>
      <c r="E28" s="51">
        <f>'Summary sheet'!$D$46/ridership.csv!E27</f>
        <v>205.00088424974999</v>
      </c>
      <c r="F28" s="51">
        <f>'Summary sheet'!$D$46/ridership.csv!F27</f>
        <v>164.00070739979998</v>
      </c>
      <c r="G28" s="51">
        <f>'Summary sheet'!$D$46/ridership.csv!G27</f>
        <v>205.00088424974999</v>
      </c>
      <c r="H28" s="51">
        <f>'Summary sheet'!$D$46/ridership.csv!H27</f>
        <v>164.00070739979998</v>
      </c>
      <c r="I28" s="51">
        <f>'Summary sheet'!$D$46/ridership.csv!I27</f>
        <v>164.00070739979998</v>
      </c>
      <c r="J28" s="51">
        <f>'Summary sheet'!$D$46/ridership.csv!J27</f>
        <v>164.00070739979998</v>
      </c>
      <c r="K28" s="51">
        <f>'Summary sheet'!$D$46/ridership.csv!K27</f>
        <v>164.00070739979998</v>
      </c>
      <c r="L28" s="51">
        <f>'Summary sheet'!$D$46/ridership.csv!L27</f>
        <v>164.00070739979998</v>
      </c>
      <c r="M28" s="51">
        <f>'Summary sheet'!$D$46/ridership.csv!M27</f>
        <v>164.00070739979998</v>
      </c>
      <c r="N28" s="51">
        <f>'Summary sheet'!$D$46/ridership.csv!N27</f>
        <v>136.66725616649998</v>
      </c>
      <c r="O28" s="51">
        <f>'Summary sheet'!$D$46/ridership.csv!O27</f>
        <v>136.66725616649998</v>
      </c>
      <c r="P28" s="51">
        <f>'Summary sheet'!$D$46/ridership.csv!P27</f>
        <v>164.00070739979998</v>
      </c>
      <c r="Q28" s="51">
        <f>'Summary sheet'!$D$46/ridership.csv!Q27</f>
        <v>82.000353699899989</v>
      </c>
      <c r="R28" s="51">
        <f>'Summary sheet'!$D$46/ridership.csv!R27</f>
        <v>164.00070739979998</v>
      </c>
      <c r="S28" s="51">
        <f>'Summary sheet'!$D$46/ridership.csv!S27</f>
        <v>164.00070739979998</v>
      </c>
      <c r="T28" s="51">
        <f>'Summary sheet'!$D$46/ridership.csv!T27</f>
        <v>117.14336242842856</v>
      </c>
      <c r="U28" s="51">
        <f>'Summary sheet'!$D$46/ridership.csv!U27</f>
        <v>136.66725616649998</v>
      </c>
      <c r="V28" s="51">
        <f>'Summary sheet'!$D$46/ridership.csv!V27</f>
        <v>117.14336242842856</v>
      </c>
      <c r="W28" s="51">
        <f>'Summary sheet'!$D$46/ridership.csv!W27</f>
        <v>136.66725616649998</v>
      </c>
      <c r="X28" s="51">
        <f>'Summary sheet'!$D$46/ridership.csv!X27</f>
        <v>136.66725616649998</v>
      </c>
      <c r="Y28" s="51">
        <f>'Summary sheet'!$D$46/ridership.csv!Y27</f>
        <v>117.14336242842856</v>
      </c>
      <c r="Z28" s="51">
        <f>'Summary sheet'!$D$46/ridership.csv!Z27</f>
        <v>136.66725616649998</v>
      </c>
      <c r="AA28" s="51">
        <f>'Summary sheet'!$D$46/ridership.csv!AA27</f>
        <v>136.66725616649998</v>
      </c>
      <c r="AB28" s="51">
        <f>'Summary sheet'!$D$46/ridership.csv!AB27</f>
        <v>164.00070739979998</v>
      </c>
      <c r="AC28" s="51">
        <f>'Summary sheet'!$D$46/ridership.csv!AC27</f>
        <v>273.33451233299996</v>
      </c>
      <c r="AD28" s="51">
        <f>'Summary sheet'!$D$46/ridership.csv!AD27</f>
        <v>273.33451233299996</v>
      </c>
      <c r="AE28" s="51">
        <f>'Summary sheet'!$D$46/ridership.csv!AE27</f>
        <v>410.00176849949997</v>
      </c>
    </row>
    <row r="29" spans="1:31">
      <c r="A29" s="2" t="s">
        <v>118</v>
      </c>
      <c r="B29" s="2" t="s">
        <v>25</v>
      </c>
      <c r="C29" s="51">
        <f>'Summary sheet'!$D$46/ridership.csv!C28</f>
        <v>273.33451233299996</v>
      </c>
      <c r="D29" s="51">
        <f>'Summary sheet'!$D$46/ridership.csv!D28</f>
        <v>273.33451233299996</v>
      </c>
      <c r="E29" s="51">
        <f>'Summary sheet'!$D$46/ridership.csv!E28</f>
        <v>205.00088424974999</v>
      </c>
      <c r="F29" s="51">
        <f>'Summary sheet'!$D$46/ridership.csv!F28</f>
        <v>164.00070739979998</v>
      </c>
      <c r="G29" s="51">
        <f>'Summary sheet'!$D$46/ridership.csv!G28</f>
        <v>205.00088424974999</v>
      </c>
      <c r="H29" s="51">
        <f>'Summary sheet'!$D$46/ridership.csv!H28</f>
        <v>205.00088424974999</v>
      </c>
      <c r="I29" s="51">
        <f>'Summary sheet'!$D$46/ridership.csv!I28</f>
        <v>164.00070739979998</v>
      </c>
      <c r="J29" s="51">
        <f>'Summary sheet'!$D$46/ridership.csv!J28</f>
        <v>164.00070739979998</v>
      </c>
      <c r="K29" s="51">
        <f>'Summary sheet'!$D$46/ridership.csv!K28</f>
        <v>164.00070739979998</v>
      </c>
      <c r="L29" s="51">
        <f>'Summary sheet'!$D$46/ridership.csv!L28</f>
        <v>205.00088424974999</v>
      </c>
      <c r="M29" s="51">
        <f>'Summary sheet'!$D$46/ridership.csv!M28</f>
        <v>164.00070739979998</v>
      </c>
      <c r="N29" s="51">
        <f>'Summary sheet'!$D$46/ridership.csv!N28</f>
        <v>164.00070739979998</v>
      </c>
      <c r="O29" s="51">
        <f>'Summary sheet'!$D$46/ridership.csv!O28</f>
        <v>136.66725616649998</v>
      </c>
      <c r="P29" s="51">
        <f>'Summary sheet'!$D$46/ridership.csv!P28</f>
        <v>164.00070739979998</v>
      </c>
      <c r="Q29" s="51">
        <f>'Summary sheet'!$D$46/ridership.csv!Q28</f>
        <v>91.111504110999988</v>
      </c>
      <c r="R29" s="51">
        <f>'Summary sheet'!$D$46/ridership.csv!R28</f>
        <v>164.00070739979998</v>
      </c>
      <c r="S29" s="51">
        <f>'Summary sheet'!$D$46/ridership.csv!S28</f>
        <v>164.00070739979998</v>
      </c>
      <c r="T29" s="51">
        <f>'Summary sheet'!$D$46/ridership.csv!T28</f>
        <v>136.66725616649998</v>
      </c>
      <c r="U29" s="51">
        <f>'Summary sheet'!$D$46/ridership.csv!U28</f>
        <v>164.00070739979998</v>
      </c>
      <c r="V29" s="51">
        <f>'Summary sheet'!$D$46/ridership.csv!V28</f>
        <v>136.66725616649998</v>
      </c>
      <c r="W29" s="51">
        <f>'Summary sheet'!$D$46/ridership.csv!W28</f>
        <v>164.00070739979998</v>
      </c>
      <c r="X29" s="51">
        <f>'Summary sheet'!$D$46/ridership.csv!X28</f>
        <v>164.00070739979998</v>
      </c>
      <c r="Y29" s="51">
        <f>'Summary sheet'!$D$46/ridership.csv!Y28</f>
        <v>136.66725616649998</v>
      </c>
      <c r="Z29" s="51">
        <f>'Summary sheet'!$D$46/ridership.csv!Z28</f>
        <v>164.00070739979998</v>
      </c>
      <c r="AA29" s="51">
        <f>'Summary sheet'!$D$46/ridership.csv!AA28</f>
        <v>164.00070739979998</v>
      </c>
      <c r="AB29" s="51">
        <f>'Summary sheet'!$D$46/ridership.csv!AB28</f>
        <v>164.00070739979998</v>
      </c>
      <c r="AC29" s="51">
        <f>'Summary sheet'!$D$46/ridership.csv!AC28</f>
        <v>410.00176849949997</v>
      </c>
      <c r="AD29" s="51">
        <f>'Summary sheet'!$D$46/ridership.csv!AD28</f>
        <v>273.33451233299996</v>
      </c>
      <c r="AE29" s="51">
        <f>'Summary sheet'!$D$46/ridership.csv!AE28</f>
        <v>410.00176849949997</v>
      </c>
    </row>
    <row r="30" spans="1:31">
      <c r="A30" s="2" t="s">
        <v>118</v>
      </c>
      <c r="B30" s="2" t="s">
        <v>26</v>
      </c>
      <c r="C30" s="51">
        <f>'Summary sheet'!$D$46/ridership.csv!C29</f>
        <v>410.00176849949997</v>
      </c>
      <c r="D30" s="51">
        <f>'Summary sheet'!$D$46/ridership.csv!D29</f>
        <v>820.00353699899995</v>
      </c>
      <c r="E30" s="51">
        <f>'Summary sheet'!$D$46/ridership.csv!E29</f>
        <v>410.00176849949997</v>
      </c>
      <c r="F30" s="51">
        <f>'Summary sheet'!$D$46/ridership.csv!F29</f>
        <v>273.33451233299996</v>
      </c>
      <c r="G30" s="51">
        <f>'Summary sheet'!$D$46/ridership.csv!G29</f>
        <v>273.33451233299996</v>
      </c>
      <c r="H30" s="51">
        <f>'Summary sheet'!$D$46/ridership.csv!H29</f>
        <v>273.33451233299996</v>
      </c>
      <c r="I30" s="51">
        <f>'Summary sheet'!$D$46/ridership.csv!I29</f>
        <v>410.00176849949997</v>
      </c>
      <c r="J30" s="51">
        <f>'Summary sheet'!$D$46/ridership.csv!J29</f>
        <v>410.00176849949997</v>
      </c>
      <c r="K30" s="51">
        <f>'Summary sheet'!$D$46/ridership.csv!K29</f>
        <v>410.00176849949997</v>
      </c>
      <c r="L30" s="51">
        <f>'Summary sheet'!$D$46/ridership.csv!L29</f>
        <v>410.00176849949997</v>
      </c>
      <c r="M30" s="51">
        <f>'Summary sheet'!$D$46/ridership.csv!M29</f>
        <v>410.00176849949997</v>
      </c>
      <c r="N30" s="51">
        <f>'Summary sheet'!$D$46/ridership.csv!N29</f>
        <v>410.00176849949997</v>
      </c>
      <c r="O30" s="51">
        <f>'Summary sheet'!$D$46/ridership.csv!O29</f>
        <v>410.00176849949997</v>
      </c>
      <c r="P30" s="51">
        <f>'Summary sheet'!$D$46/ridership.csv!P29</f>
        <v>410.00176849949997</v>
      </c>
      <c r="Q30" s="51">
        <f>'Summary sheet'!$D$46/ridership.csv!Q29</f>
        <v>164.00070739979998</v>
      </c>
      <c r="R30" s="51">
        <f>'Summary sheet'!$D$46/ridership.csv!R29</f>
        <v>410.00176849949997</v>
      </c>
      <c r="S30" s="51">
        <f>'Summary sheet'!$D$46/ridership.csv!S29</f>
        <v>410.00176849949997</v>
      </c>
      <c r="T30" s="51">
        <f>'Summary sheet'!$D$46/ridership.csv!T29</f>
        <v>273.33451233299996</v>
      </c>
      <c r="U30" s="51">
        <f>'Summary sheet'!$D$46/ridership.csv!U29</f>
        <v>273.33451233299996</v>
      </c>
      <c r="V30" s="51">
        <f>'Summary sheet'!$D$46/ridership.csv!V29</f>
        <v>410.00176849949997</v>
      </c>
      <c r="W30" s="51">
        <f>'Summary sheet'!$D$46/ridership.csv!W29</f>
        <v>273.33451233299996</v>
      </c>
      <c r="X30" s="51">
        <f>'Summary sheet'!$D$46/ridership.csv!X29</f>
        <v>273.33451233299996</v>
      </c>
      <c r="Y30" s="51">
        <f>'Summary sheet'!$D$46/ridership.csv!Y29</f>
        <v>205.00088424974999</v>
      </c>
      <c r="Z30" s="51">
        <f>'Summary sheet'!$D$46/ridership.csv!Z29</f>
        <v>273.33451233299996</v>
      </c>
      <c r="AA30" s="51">
        <f>'Summary sheet'!$D$46/ridership.csv!AA29</f>
        <v>273.33451233299996</v>
      </c>
      <c r="AB30" s="51">
        <f>'Summary sheet'!$D$46/ridership.csv!AB29</f>
        <v>205.00088424974999</v>
      </c>
      <c r="AC30" s="51">
        <f>'Summary sheet'!$D$46/ridership.csv!AC29</f>
        <v>820.00353699899995</v>
      </c>
      <c r="AD30" s="51">
        <f>'Summary sheet'!$D$46/ridership.csv!AD29</f>
        <v>410.00176849949997</v>
      </c>
      <c r="AE30" s="51">
        <f>'Summary sheet'!$D$46/ridership.csv!AE29</f>
        <v>820.00353699899995</v>
      </c>
    </row>
    <row r="32" spans="1:31">
      <c r="A32" s="2" t="s">
        <v>121</v>
      </c>
      <c r="B32" s="2"/>
      <c r="C32" s="53">
        <f>'Summary sheet'!$D$46/AVERAGE(ridership.csv!C3:C29)</f>
        <v>35.65232769560869</v>
      </c>
      <c r="D32" s="53">
        <f>'Summary sheet'!$D$46/AVERAGE(ridership.csv!D3:D29)</f>
        <v>29.878671388627531</v>
      </c>
      <c r="E32" s="53">
        <f>'Summary sheet'!$D$46/AVERAGE(ridership.csv!E3:E29)</f>
        <v>29.678412197014744</v>
      </c>
      <c r="F32" s="53">
        <f>'Summary sheet'!$D$46/AVERAGE(ridership.csv!F3:F29)</f>
        <v>27.469101115351116</v>
      </c>
      <c r="G32" s="53">
        <f>'Summary sheet'!$D$46/AVERAGE(ridership.csv!G3:G29)</f>
        <v>39.25548847335638</v>
      </c>
      <c r="H32" s="53">
        <f>'Summary sheet'!$D$46/AVERAGE(ridership.csv!H3:H29)</f>
        <v>33.343517317730424</v>
      </c>
      <c r="I32" s="53">
        <f>'Summary sheet'!$D$46/AVERAGE(ridership.csv!I3:I29)</f>
        <v>44.103775894368525</v>
      </c>
      <c r="J32" s="53">
        <f>'Summary sheet'!$D$46/AVERAGE(ridership.csv!J3:J29)</f>
        <v>40.181661522637022</v>
      </c>
      <c r="K32" s="53">
        <f>'Summary sheet'!$D$46/AVERAGE(ridership.csv!K3:K29)</f>
        <v>39.325214030147421</v>
      </c>
      <c r="L32" s="53">
        <f>'Summary sheet'!$D$46/AVERAGE(ridership.csv!L3:L29)</f>
        <v>42.577106728794227</v>
      </c>
      <c r="M32" s="53">
        <f>'Summary sheet'!$D$46/AVERAGE(ridership.csv!M3:M29)</f>
        <v>38.106876934549049</v>
      </c>
      <c r="N32" s="53">
        <f>'Summary sheet'!$D$46/AVERAGE(ridership.csv!N3:N29)</f>
        <v>34.866292124366929</v>
      </c>
      <c r="O32" s="53">
        <f>'Summary sheet'!$D$46/AVERAGE(ridership.csv!O3:O29)</f>
        <v>35.65232769560869</v>
      </c>
      <c r="P32" s="53">
        <f>'Summary sheet'!$D$46/AVERAGE(ridership.csv!P3:P29)</f>
        <v>33.243386635094588</v>
      </c>
      <c r="Q32" s="53">
        <f>'Summary sheet'!$D$46/AVERAGE(ridership.csv!Q3:Q29)</f>
        <v>29.838403637429916</v>
      </c>
      <c r="R32" s="53">
        <f>'Summary sheet'!$D$46/AVERAGE(ridership.csv!R3:R29)</f>
        <v>27.606104113432668</v>
      </c>
      <c r="S32" s="53">
        <f>'Summary sheet'!$D$46/AVERAGE(ridership.csv!S3:S29)</f>
        <v>26.869047935646844</v>
      </c>
      <c r="T32" s="53">
        <f>'Summary sheet'!$D$46/AVERAGE(ridership.csv!T3:T29)</f>
        <v>23.704599035302994</v>
      </c>
      <c r="U32" s="53">
        <f>'Summary sheet'!$D$46/AVERAGE(ridership.csv!U3:U29)</f>
        <v>24.792940088435607</v>
      </c>
      <c r="V32" s="53">
        <f>'Summary sheet'!$D$46/AVERAGE(ridership.csv!V3:V29)</f>
        <v>24.904494374547806</v>
      </c>
      <c r="W32" s="53">
        <f>'Summary sheet'!$D$46/AVERAGE(ridership.csv!W3:W29)</f>
        <v>23.062599478096871</v>
      </c>
      <c r="X32" s="53">
        <f>'Summary sheet'!$D$46/AVERAGE(ridership.csv!X3:X29)</f>
        <v>20.200817061106751</v>
      </c>
      <c r="Y32" s="53">
        <f>'Summary sheet'!$D$46/AVERAGE(ridership.csv!Y3:Y29)</f>
        <v>21.025731717923076</v>
      </c>
      <c r="Z32" s="53">
        <f>'Summary sheet'!$D$46/AVERAGE(ridership.csv!Z3:Z29)</f>
        <v>21.309042828655436</v>
      </c>
      <c r="AA32" s="53">
        <f>'Summary sheet'!$D$46/AVERAGE(ridership.csv!AA3:AA29)</f>
        <v>21.309042828655436</v>
      </c>
      <c r="AB32" s="53">
        <f>'Summary sheet'!$D$46/AVERAGE(ridership.csv!AB3:AB29)</f>
        <v>22.707790255356919</v>
      </c>
      <c r="AC32" s="53">
        <f>'Summary sheet'!$D$46/AVERAGE(ridership.csv!AC3:AC29)</f>
        <v>25.955563304774913</v>
      </c>
      <c r="AD32" s="53">
        <f>'Summary sheet'!$D$46/AVERAGE(ridership.csv!AD3:AD29)</f>
        <v>28.275984034448275</v>
      </c>
      <c r="AE32" s="53">
        <f>'Summary sheet'!$D$46/AVERAGE(ridership.csv!AE3:AE29)</f>
        <v>33.343517317730424</v>
      </c>
    </row>
    <row r="33" spans="1:31">
      <c r="A33" s="2" t="s">
        <v>122</v>
      </c>
      <c r="B33" s="2"/>
      <c r="C33" s="53">
        <f>AVERAGE(C4:C30)</f>
        <v>83.95711385756961</v>
      </c>
      <c r="D33" s="53">
        <f t="shared" ref="D33:AE33" si="0">AVERAGE(D4:D30)</f>
        <v>95.08737850658035</v>
      </c>
      <c r="E33" s="53">
        <f t="shared" si="0"/>
        <v>73.546846261934562</v>
      </c>
      <c r="F33" s="53">
        <f t="shared" si="0"/>
        <v>58.396264046504655</v>
      </c>
      <c r="G33" s="53">
        <f t="shared" si="0"/>
        <v>76.631107399028579</v>
      </c>
      <c r="H33" s="53">
        <f t="shared" si="0"/>
        <v>71.564987532266102</v>
      </c>
      <c r="I33" s="53">
        <f t="shared" si="0"/>
        <v>87.442903778685917</v>
      </c>
      <c r="J33" s="53">
        <f t="shared" si="0"/>
        <v>86.797732019511969</v>
      </c>
      <c r="K33" s="53">
        <f t="shared" si="0"/>
        <v>82.746476210335089</v>
      </c>
      <c r="L33" s="53">
        <f t="shared" si="0"/>
        <v>87.768659093843439</v>
      </c>
      <c r="M33" s="53">
        <f t="shared" si="0"/>
        <v>82.758568348705438</v>
      </c>
      <c r="N33" s="53">
        <f t="shared" si="0"/>
        <v>74.434372934039686</v>
      </c>
      <c r="O33" s="53">
        <f t="shared" si="0"/>
        <v>73.446129120950459</v>
      </c>
      <c r="P33" s="53">
        <f t="shared" si="0"/>
        <v>72.678286257056939</v>
      </c>
      <c r="Q33" s="53">
        <f t="shared" si="0"/>
        <v>52.734580528964273</v>
      </c>
      <c r="R33" s="53">
        <f t="shared" si="0"/>
        <v>70.249674884367707</v>
      </c>
      <c r="S33" s="53">
        <f t="shared" si="0"/>
        <v>64.981673526348388</v>
      </c>
      <c r="T33" s="53">
        <f t="shared" si="0"/>
        <v>55.246064387007756</v>
      </c>
      <c r="U33" s="53">
        <f t="shared" si="0"/>
        <v>62.55138914898945</v>
      </c>
      <c r="V33" s="53">
        <f t="shared" si="0"/>
        <v>59.497269969307226</v>
      </c>
      <c r="W33" s="53">
        <f t="shared" si="0"/>
        <v>53.623144556811106</v>
      </c>
      <c r="X33" s="53">
        <f t="shared" si="0"/>
        <v>50.60191976861433</v>
      </c>
      <c r="Y33" s="53">
        <f t="shared" si="0"/>
        <v>46.400912038245934</v>
      </c>
      <c r="Z33" s="53">
        <f t="shared" si="0"/>
        <v>54.403743405031989</v>
      </c>
      <c r="AA33" s="53">
        <f t="shared" si="0"/>
        <v>54.403743405031989</v>
      </c>
      <c r="AB33" s="53">
        <f t="shared" si="0"/>
        <v>55.748435706148776</v>
      </c>
      <c r="AC33" s="53">
        <f t="shared" si="0"/>
        <v>104.16163885778388</v>
      </c>
      <c r="AD33" s="53">
        <f t="shared" si="0"/>
        <v>94.981433789533213</v>
      </c>
      <c r="AE33" s="53">
        <f t="shared" si="0"/>
        <v>124.364940650403</v>
      </c>
    </row>
    <row r="35" spans="1:31">
      <c r="A35" s="16" t="s">
        <v>123</v>
      </c>
      <c r="B35" s="16"/>
      <c r="C35" s="16"/>
      <c r="D35" s="16"/>
    </row>
    <row r="39" spans="1:31">
      <c r="A39" s="2" t="s">
        <v>118</v>
      </c>
      <c r="B39" s="2" t="s">
        <v>3</v>
      </c>
      <c r="C39" s="51">
        <f>'Summary sheet'!$D$46/ridership.csv!C6</f>
        <v>43.158080894684211</v>
      </c>
      <c r="D39" s="51">
        <f>'Summary sheet'!$D$46/ridership.csv!D6</f>
        <v>41.000176849949995</v>
      </c>
      <c r="E39" s="51">
        <f>'Summary sheet'!$D$46/ridership.csv!E6</f>
        <v>37.27288804540909</v>
      </c>
      <c r="F39" s="51">
        <f>'Summary sheet'!$D$46/ridership.csv!F6</f>
        <v>34.166814041624995</v>
      </c>
      <c r="G39" s="51">
        <f>'Summary sheet'!$D$46/ridership.csv!G6</f>
        <v>48.235502176411764</v>
      </c>
      <c r="H39" s="51">
        <f>'Summary sheet'!$D$46/ridership.csv!H6</f>
        <v>51.250221062437497</v>
      </c>
      <c r="I39" s="51">
        <f>'Summary sheet'!$D$46/ridership.csv!I6</f>
        <v>68.333628083249991</v>
      </c>
      <c r="J39" s="51">
        <f>'Summary sheet'!$D$46/ridership.csv!J6</f>
        <v>82.000353699899989</v>
      </c>
      <c r="K39" s="51">
        <f>'Summary sheet'!$D$46/ridership.csv!K6</f>
        <v>68.333628083249991</v>
      </c>
      <c r="L39" s="51">
        <f>'Summary sheet'!$D$46/ridership.csv!L6</f>
        <v>74.54577609081818</v>
      </c>
      <c r="M39" s="51">
        <f>'Summary sheet'!$D$46/ridership.csv!M6</f>
        <v>54.6669024666</v>
      </c>
      <c r="N39" s="51">
        <f>'Summary sheet'!$D$46/ridership.csv!N6</f>
        <v>58.57168121421428</v>
      </c>
      <c r="O39" s="51">
        <f>'Summary sheet'!$D$46/ridership.csv!O6</f>
        <v>58.57168121421428</v>
      </c>
      <c r="P39" s="51">
        <f>'Summary sheet'!$D$46/ridership.csv!P6</f>
        <v>54.6669024666</v>
      </c>
      <c r="Q39" s="51">
        <f>'Summary sheet'!$D$46/ridership.csv!Q6</f>
        <v>54.6669024666</v>
      </c>
      <c r="R39" s="51">
        <f>'Summary sheet'!$D$46/ridership.csv!R6</f>
        <v>45.555752055499994</v>
      </c>
      <c r="S39" s="51">
        <f>'Summary sheet'!$D$46/ridership.csv!S6</f>
        <v>41.000176849949995</v>
      </c>
      <c r="T39" s="51">
        <f>'Summary sheet'!$D$46/ridership.csv!T6</f>
        <v>35.65232769560869</v>
      </c>
      <c r="U39" s="51">
        <f>'Summary sheet'!$D$46/ridership.csv!U6</f>
        <v>37.27288804540909</v>
      </c>
      <c r="V39" s="51">
        <f>'Summary sheet'!$D$46/ridership.csv!V6</f>
        <v>35.65232769560869</v>
      </c>
      <c r="W39" s="51">
        <f>'Summary sheet'!$D$46/ridership.csv!W6</f>
        <v>30.370501370333333</v>
      </c>
      <c r="X39" s="51">
        <f>'Summary sheet'!$D$46/ridership.csv!X6</f>
        <v>20.000086268268291</v>
      </c>
      <c r="Y39" s="51">
        <f>'Summary sheet'!$D$46/ridership.csv!Y6</f>
        <v>21.025731717923076</v>
      </c>
      <c r="Z39" s="51">
        <f>'Summary sheet'!$D$46/ridership.csv!Z6</f>
        <v>23.428672485685713</v>
      </c>
      <c r="AA39" s="51">
        <f>'Summary sheet'!$D$46/ridership.csv!AA6</f>
        <v>23.428672485685713</v>
      </c>
      <c r="AB39" s="51">
        <f>'Summary sheet'!$D$46/ridership.csv!AB6</f>
        <v>26.45172699996774</v>
      </c>
      <c r="AC39" s="51">
        <f>'Summary sheet'!$D$46/ridership.csv!AC6</f>
        <v>31.538597576884612</v>
      </c>
      <c r="AD39" s="51">
        <f>'Summary sheet'!$D$46/ridership.csv!AD6</f>
        <v>34.166814041624995</v>
      </c>
      <c r="AE39" s="51">
        <f>'Summary sheet'!$D$46/ridership.csv!AE6</f>
        <v>45.555752055499994</v>
      </c>
    </row>
    <row r="40" spans="1:31">
      <c r="A40" s="1" t="s">
        <v>119</v>
      </c>
      <c r="B40" s="1" t="s">
        <v>4</v>
      </c>
      <c r="C40" s="51">
        <f>'Summary sheet'!$D$46/ridership.csv!C7</f>
        <v>30.370501370333333</v>
      </c>
      <c r="D40" s="51">
        <f>'Summary sheet'!$D$46/ridership.csv!D7</f>
        <v>24.848592030272727</v>
      </c>
      <c r="E40" s="51">
        <f>'Summary sheet'!$D$46/ridership.csv!E7</f>
        <v>22.777876027749997</v>
      </c>
      <c r="F40" s="51">
        <f>'Summary sheet'!$D$46/ridership.csv!F7</f>
        <v>22.777876027749997</v>
      </c>
      <c r="G40" s="51">
        <f>'Summary sheet'!$D$46/ridership.csv!G7</f>
        <v>32.800141479959997</v>
      </c>
      <c r="H40" s="51">
        <f>'Summary sheet'!$D$46/ridership.csv!H7</f>
        <v>32.800141479959997</v>
      </c>
      <c r="I40" s="51">
        <f>'Summary sheet'!$D$46/ridership.csv!I7</f>
        <v>45.555752055499994</v>
      </c>
      <c r="J40" s="51">
        <f>'Summary sheet'!$D$46/ridership.csv!J7</f>
        <v>45.555752055499994</v>
      </c>
      <c r="K40" s="51">
        <f>'Summary sheet'!$D$46/ridership.csv!K7</f>
        <v>43.158080894684211</v>
      </c>
      <c r="L40" s="51">
        <f>'Summary sheet'!$D$46/ridership.csv!L7</f>
        <v>48.235502176411764</v>
      </c>
      <c r="M40" s="51">
        <f>'Summary sheet'!$D$46/ridership.csv!M7</f>
        <v>39.047787476142858</v>
      </c>
      <c r="N40" s="51">
        <f>'Summary sheet'!$D$46/ridership.csv!N7</f>
        <v>39.047787476142858</v>
      </c>
      <c r="O40" s="51">
        <f>'Summary sheet'!$D$46/ridership.csv!O7</f>
        <v>37.27288804540909</v>
      </c>
      <c r="P40" s="51">
        <f>'Summary sheet'!$D$46/ridership.csv!P7</f>
        <v>37.27288804540909</v>
      </c>
      <c r="Q40" s="51">
        <f>'Summary sheet'!$D$46/ridership.csv!Q7</f>
        <v>35.65232769560869</v>
      </c>
      <c r="R40" s="51">
        <f>'Summary sheet'!$D$46/ridership.csv!R7</f>
        <v>31.538597576884612</v>
      </c>
      <c r="S40" s="51">
        <f>'Summary sheet'!$D$46/ridership.csv!S7</f>
        <v>28.275984034448275</v>
      </c>
      <c r="T40" s="51">
        <f>'Summary sheet'!$D$46/ridership.csv!T7</f>
        <v>24.117751088205882</v>
      </c>
      <c r="U40" s="51">
        <f>'Summary sheet'!$D$46/ridership.csv!U7</f>
        <v>24.848592030272727</v>
      </c>
      <c r="V40" s="51">
        <f>'Summary sheet'!$D$46/ridership.csv!V7</f>
        <v>24.848592030272727</v>
      </c>
      <c r="W40" s="51">
        <f>'Summary sheet'!$D$46/ridership.csv!W7</f>
        <v>22.16225775672973</v>
      </c>
      <c r="X40" s="51">
        <f>'Summary sheet'!$D$46/ridership.csv!X7</f>
        <v>14.909155218163635</v>
      </c>
      <c r="Y40" s="51">
        <f>'Summary sheet'!$D$46/ridership.csv!Y7</f>
        <v>15.471764849037735</v>
      </c>
      <c r="Z40" s="51">
        <f>'Summary sheet'!$D$46/ridership.csv!Z7</f>
        <v>15.769298788442306</v>
      </c>
      <c r="AA40" s="51">
        <f>'Summary sheet'!$D$46/ridership.csv!AA7</f>
        <v>15.769298788442306</v>
      </c>
      <c r="AB40" s="51">
        <f>'Summary sheet'!$D$46/ridership.csv!AB7</f>
        <v>17.826163847804345</v>
      </c>
      <c r="AC40" s="51">
        <f>'Summary sheet'!$D$46/ridership.csv!AC7</f>
        <v>21.025731717923076</v>
      </c>
      <c r="AD40" s="51">
        <f>'Summary sheet'!$D$46/ridership.csv!AD7</f>
        <v>24.848592030272727</v>
      </c>
      <c r="AE40" s="51">
        <f>'Summary sheet'!$D$46/ridership.csv!AE7</f>
        <v>30.370501370333333</v>
      </c>
    </row>
    <row r="41" spans="1:31">
      <c r="A41" s="1" t="s">
        <v>119</v>
      </c>
      <c r="B41" s="1" t="s">
        <v>5</v>
      </c>
      <c r="C41" s="51">
        <f>'Summary sheet'!$D$46/ridership.csv!C8</f>
        <v>27.3334512333</v>
      </c>
      <c r="D41" s="51">
        <f>'Summary sheet'!$D$46/ridership.csv!D8</f>
        <v>19.523893738071429</v>
      </c>
      <c r="E41" s="51">
        <f>'Summary sheet'!$D$46/ridership.csv!E8</f>
        <v>20.000086268268291</v>
      </c>
      <c r="F41" s="51">
        <f>'Summary sheet'!$D$46/ridership.csv!F8</f>
        <v>19.069849697651161</v>
      </c>
      <c r="G41" s="51">
        <f>'Summary sheet'!$D$46/ridership.csv!G8</f>
        <v>27.3334512333</v>
      </c>
      <c r="H41" s="51">
        <f>'Summary sheet'!$D$46/ridership.csv!H8</f>
        <v>25.625110531218748</v>
      </c>
      <c r="I41" s="51">
        <f>'Summary sheet'!$D$46/ridership.csv!I8</f>
        <v>35.65232769560869</v>
      </c>
      <c r="J41" s="51">
        <f>'Summary sheet'!$D$46/ridership.csv!J8</f>
        <v>32.800141479959997</v>
      </c>
      <c r="K41" s="51">
        <f>'Summary sheet'!$D$46/ridership.csv!K8</f>
        <v>34.166814041624995</v>
      </c>
      <c r="L41" s="51">
        <f>'Summary sheet'!$D$46/ridership.csv!L8</f>
        <v>35.65232769560869</v>
      </c>
      <c r="M41" s="51">
        <f>'Summary sheet'!$D$46/ridership.csv!M8</f>
        <v>31.538597576884612</v>
      </c>
      <c r="N41" s="51">
        <f>'Summary sheet'!$D$46/ridership.csv!N8</f>
        <v>29.28584060710714</v>
      </c>
      <c r="O41" s="51">
        <f>'Summary sheet'!$D$46/ridership.csv!O8</f>
        <v>29.28584060710714</v>
      </c>
      <c r="P41" s="51">
        <f>'Summary sheet'!$D$46/ridership.csv!P8</f>
        <v>28.275984034448275</v>
      </c>
      <c r="Q41" s="51">
        <f>'Summary sheet'!$D$46/ridership.csv!Q8</f>
        <v>29.28584060710714</v>
      </c>
      <c r="R41" s="51">
        <f>'Summary sheet'!$D$46/ridership.csv!R8</f>
        <v>23.428672485685713</v>
      </c>
      <c r="S41" s="51">
        <f>'Summary sheet'!$D$46/ridership.csv!S8</f>
        <v>22.777876027749997</v>
      </c>
      <c r="T41" s="51">
        <f>'Summary sheet'!$D$46/ridership.csv!T8</f>
        <v>18.636444022704545</v>
      </c>
      <c r="U41" s="51">
        <f>'Summary sheet'!$D$46/ridership.csv!U8</f>
        <v>20.000086268268291</v>
      </c>
      <c r="V41" s="51">
        <f>'Summary sheet'!$D$46/ridership.csv!V8</f>
        <v>20.500088424974997</v>
      </c>
      <c r="W41" s="51">
        <f>'Summary sheet'!$D$46/ridership.csv!W8</f>
        <v>17.826163847804345</v>
      </c>
      <c r="X41" s="51">
        <f>'Summary sheet'!$D$46/ridership.csv!X8</f>
        <v>12.812555265609374</v>
      </c>
      <c r="Y41" s="51">
        <f>'Summary sheet'!$D$46/ridership.csv!Y8</f>
        <v>13.442680934409836</v>
      </c>
      <c r="Z41" s="51">
        <f>'Summary sheet'!$D$46/ridership.csv!Z8</f>
        <v>13.22586349998387</v>
      </c>
      <c r="AA41" s="51">
        <f>'Summary sheet'!$D$46/ridership.csv!AA8</f>
        <v>13.22586349998387</v>
      </c>
      <c r="AB41" s="51">
        <f>'Summary sheet'!$D$46/ridership.csv!AB8</f>
        <v>14.386026964894736</v>
      </c>
      <c r="AC41" s="51">
        <f>'Summary sheet'!$D$46/ridership.csv!AC8</f>
        <v>16.400070739979999</v>
      </c>
      <c r="AD41" s="51">
        <f>'Summary sheet'!$D$46/ridership.csv!AD8</f>
        <v>20.500088424974997</v>
      </c>
      <c r="AE41" s="51">
        <f>'Summary sheet'!$D$46/ridership.csv!AE8</f>
        <v>23.428672485685713</v>
      </c>
    </row>
    <row r="42" spans="1:31">
      <c r="A42" s="1" t="s">
        <v>119</v>
      </c>
      <c r="B42" s="1" t="s">
        <v>6</v>
      </c>
      <c r="C42" s="51">
        <f>'Summary sheet'!$D$46/ridership.csv!C9</f>
        <v>25.625110531218748</v>
      </c>
      <c r="D42" s="51">
        <f>'Summary sheet'!$D$46/ridership.csv!D9</f>
        <v>18.636444022704545</v>
      </c>
      <c r="E42" s="51">
        <f>'Summary sheet'!$D$46/ridership.csv!E9</f>
        <v>20.000086268268291</v>
      </c>
      <c r="F42" s="51">
        <f>'Summary sheet'!$D$46/ridership.csv!F9</f>
        <v>18.222300822199998</v>
      </c>
      <c r="G42" s="51">
        <f>'Summary sheet'!$D$46/ridership.csv!G9</f>
        <v>26.45172699996774</v>
      </c>
      <c r="H42" s="51">
        <f>'Summary sheet'!$D$46/ridership.csv!H9</f>
        <v>23.428672485685713</v>
      </c>
      <c r="I42" s="51">
        <f>'Summary sheet'!$D$46/ridership.csv!I9</f>
        <v>32.800141479959997</v>
      </c>
      <c r="J42" s="51">
        <f>'Summary sheet'!$D$46/ridership.csv!J9</f>
        <v>30.370501370333333</v>
      </c>
      <c r="K42" s="51">
        <f>'Summary sheet'!$D$46/ridership.csv!K9</f>
        <v>30.370501370333333</v>
      </c>
      <c r="L42" s="51">
        <f>'Summary sheet'!$D$46/ridership.csv!L9</f>
        <v>34.166814041624995</v>
      </c>
      <c r="M42" s="51">
        <f>'Summary sheet'!$D$46/ridership.csv!M9</f>
        <v>27.3334512333</v>
      </c>
      <c r="N42" s="51">
        <f>'Summary sheet'!$D$46/ridership.csv!N9</f>
        <v>26.45172699996774</v>
      </c>
      <c r="O42" s="51">
        <f>'Summary sheet'!$D$46/ridership.csv!O9</f>
        <v>25.625110531218748</v>
      </c>
      <c r="P42" s="51">
        <f>'Summary sheet'!$D$46/ridership.csv!P9</f>
        <v>24.848592030272727</v>
      </c>
      <c r="Q42" s="51">
        <f>'Summary sheet'!$D$46/ridership.csv!Q9</f>
        <v>24.117751088205882</v>
      </c>
      <c r="R42" s="51">
        <f>'Summary sheet'!$D$46/ridership.csv!R9</f>
        <v>20.000086268268291</v>
      </c>
      <c r="S42" s="51">
        <f>'Summary sheet'!$D$46/ridership.csv!S9</f>
        <v>19.523893738071429</v>
      </c>
      <c r="T42" s="51">
        <f>'Summary sheet'!$D$46/ridership.csv!T9</f>
        <v>16.734766061204081</v>
      </c>
      <c r="U42" s="51">
        <f>'Summary sheet'!$D$46/ridership.csv!U9</f>
        <v>17.083407020812498</v>
      </c>
      <c r="V42" s="51">
        <f>'Summary sheet'!$D$46/ridership.csv!V9</f>
        <v>17.826163847804345</v>
      </c>
      <c r="W42" s="51">
        <f>'Summary sheet'!$D$46/ridership.csv!W9</f>
        <v>15.471764849037735</v>
      </c>
      <c r="X42" s="51">
        <f>'Summary sheet'!$D$46/ridership.csv!X9</f>
        <v>11.714336242842856</v>
      </c>
      <c r="Y42" s="51">
        <f>'Summary sheet'!$D$46/ridership.csv!Y9</f>
        <v>12.238858761179104</v>
      </c>
      <c r="Z42" s="51">
        <f>'Summary sheet'!$D$46/ridership.csv!Z9</f>
        <v>12.058875544102941</v>
      </c>
      <c r="AA42" s="51">
        <f>'Summary sheet'!$D$46/ridership.csv!AA9</f>
        <v>12.058875544102941</v>
      </c>
      <c r="AB42" s="51">
        <f>'Summary sheet'!$D$46/ridership.csv!AB9</f>
        <v>12.812555265609374</v>
      </c>
      <c r="AC42" s="51">
        <f>'Summary sheet'!$D$46/ridership.csv!AC9</f>
        <v>14.909155218163635</v>
      </c>
      <c r="AD42" s="51">
        <f>'Summary sheet'!$D$46/ridership.csv!AD9</f>
        <v>17.826163847804345</v>
      </c>
      <c r="AE42" s="51">
        <f>'Summary sheet'!$D$46/ridership.csv!AE9</f>
        <v>20.500088424974997</v>
      </c>
    </row>
    <row r="43" spans="1:31">
      <c r="A43" s="3" t="s">
        <v>108</v>
      </c>
      <c r="B43" s="3" t="s">
        <v>7</v>
      </c>
      <c r="C43" s="51">
        <f>'Summary sheet'!$D$46/ridership.csv!C10</f>
        <v>22.777876027749997</v>
      </c>
      <c r="D43" s="51">
        <f>'Summary sheet'!$D$46/ridership.csv!D10</f>
        <v>16.734766061204081</v>
      </c>
      <c r="E43" s="51">
        <f>'Summary sheet'!$D$46/ridership.csv!E10</f>
        <v>17.446883765936168</v>
      </c>
      <c r="F43" s="51">
        <f>'Summary sheet'!$D$46/ridership.csv!F10</f>
        <v>15.471764849037735</v>
      </c>
      <c r="G43" s="51">
        <f>'Summary sheet'!$D$46/ridership.csv!G10</f>
        <v>21.579040447342106</v>
      </c>
      <c r="H43" s="51">
        <f>'Summary sheet'!$D$46/ridership.csv!H10</f>
        <v>18.636444022704545</v>
      </c>
      <c r="I43" s="51">
        <f>'Summary sheet'!$D$46/ridership.csv!I10</f>
        <v>25.625110531218748</v>
      </c>
      <c r="J43" s="51">
        <f>'Summary sheet'!$D$46/ridership.csv!J10</f>
        <v>22.777876027749997</v>
      </c>
      <c r="K43" s="51">
        <f>'Summary sheet'!$D$46/ridership.csv!K10</f>
        <v>22.16225775672973</v>
      </c>
      <c r="L43" s="51">
        <f>'Summary sheet'!$D$46/ridership.csv!L10</f>
        <v>24.117751088205882</v>
      </c>
      <c r="M43" s="51">
        <f>'Summary sheet'!$D$46/ridership.csv!M10</f>
        <v>20.500088424974997</v>
      </c>
      <c r="N43" s="51">
        <f>'Summary sheet'!$D$46/ridership.csv!N10</f>
        <v>19.523893738071429</v>
      </c>
      <c r="O43" s="51">
        <f>'Summary sheet'!$D$46/ridership.csv!O10</f>
        <v>20.000086268268291</v>
      </c>
      <c r="P43" s="51">
        <f>'Summary sheet'!$D$46/ridership.csv!P10</f>
        <v>18.222300822199998</v>
      </c>
      <c r="Q43" s="51">
        <f>'Summary sheet'!$D$46/ridership.csv!Q10</f>
        <v>17.826163847804345</v>
      </c>
      <c r="R43" s="51">
        <f>'Summary sheet'!$D$46/ridership.csv!R10</f>
        <v>15.185250685166666</v>
      </c>
      <c r="S43" s="51">
        <f>'Summary sheet'!$D$46/ridership.csv!S10</f>
        <v>14.909155218163635</v>
      </c>
      <c r="T43" s="51">
        <f>'Summary sheet'!$D$46/ridership.csv!T10</f>
        <v>13.22586349998387</v>
      </c>
      <c r="U43" s="51">
        <f>'Summary sheet'!$D$46/ridership.csv!U10</f>
        <v>13.22586349998387</v>
      </c>
      <c r="V43" s="51">
        <f>'Summary sheet'!$D$46/ridership.csv!V10</f>
        <v>13.898365033881355</v>
      </c>
      <c r="W43" s="51">
        <f>'Summary sheet'!$D$46/ridership.csv!W10</f>
        <v>12.424296015136363</v>
      </c>
      <c r="X43" s="51">
        <f>'Summary sheet'!$D$46/ridership.csv!X10</f>
        <v>10.649396584402597</v>
      </c>
      <c r="Y43" s="51">
        <f>'Summary sheet'!$D$46/ridership.csv!Y10</f>
        <v>10.789520223671053</v>
      </c>
      <c r="Z43" s="51">
        <f>'Summary sheet'!$D$46/ridership.csv!Z10</f>
        <v>10.649396584402597</v>
      </c>
      <c r="AA43" s="51">
        <f>'Summary sheet'!$D$46/ridership.csv!AA10</f>
        <v>10.649396584402597</v>
      </c>
      <c r="AB43" s="51">
        <f>'Summary sheet'!$D$46/ridership.csv!AB10</f>
        <v>10.789520223671053</v>
      </c>
      <c r="AC43" s="51">
        <f>'Summary sheet'!$D$46/ridership.csv!AC10</f>
        <v>12.615439030753846</v>
      </c>
      <c r="AD43" s="51">
        <f>'Summary sheet'!$D$46/ridership.csv!AD10</f>
        <v>13.898365033881355</v>
      </c>
      <c r="AE43" s="51">
        <f>'Summary sheet'!$D$46/ridership.csv!AE10</f>
        <v>15.185250685166666</v>
      </c>
    </row>
    <row r="44" spans="1:31">
      <c r="A44" s="3" t="s">
        <v>108</v>
      </c>
      <c r="B44" s="3" t="s">
        <v>8</v>
      </c>
      <c r="C44" s="51">
        <f>'Summary sheet'!$D$46/ridership.csv!C11</f>
        <v>19.523893738071429</v>
      </c>
      <c r="D44" s="51">
        <f>'Summary sheet'!$D$46/ridership.csv!D11</f>
        <v>15.471764849037735</v>
      </c>
      <c r="E44" s="51">
        <f>'Summary sheet'!$D$46/ridership.csv!E11</f>
        <v>15.185250685166666</v>
      </c>
      <c r="F44" s="51">
        <f>'Summary sheet'!$D$46/ridership.csv!F11</f>
        <v>13.898365033881355</v>
      </c>
      <c r="G44" s="51">
        <f>'Summary sheet'!$D$46/ridership.csv!G11</f>
        <v>19.069849697651161</v>
      </c>
      <c r="H44" s="51">
        <f>'Summary sheet'!$D$46/ridership.csv!H11</f>
        <v>17.083407020812498</v>
      </c>
      <c r="I44" s="51">
        <f>'Summary sheet'!$D$46/ridership.csv!I11</f>
        <v>23.428672485685713</v>
      </c>
      <c r="J44" s="51">
        <f>'Summary sheet'!$D$46/ridership.csv!J11</f>
        <v>20.500088424974997</v>
      </c>
      <c r="K44" s="51">
        <f>'Summary sheet'!$D$46/ridership.csv!K11</f>
        <v>21.025731717923076</v>
      </c>
      <c r="L44" s="51">
        <f>'Summary sheet'!$D$46/ridership.csv!L11</f>
        <v>23.428672485685713</v>
      </c>
      <c r="M44" s="51">
        <f>'Summary sheet'!$D$46/ridership.csv!M11</f>
        <v>21.025731717923076</v>
      </c>
      <c r="N44" s="51">
        <f>'Summary sheet'!$D$46/ridership.csv!N11</f>
        <v>18.636444022704545</v>
      </c>
      <c r="O44" s="51">
        <f>'Summary sheet'!$D$46/ridership.csv!O11</f>
        <v>20.000086268268291</v>
      </c>
      <c r="P44" s="51">
        <f>'Summary sheet'!$D$46/ridership.csv!P11</f>
        <v>18.222300822199998</v>
      </c>
      <c r="Q44" s="51">
        <f>'Summary sheet'!$D$46/ridership.csv!Q11</f>
        <v>17.446883765936168</v>
      </c>
      <c r="R44" s="51">
        <f>'Summary sheet'!$D$46/ridership.csv!R11</f>
        <v>15.185250685166666</v>
      </c>
      <c r="S44" s="51">
        <f>'Summary sheet'!$D$46/ridership.csv!S11</f>
        <v>14.909155218163635</v>
      </c>
      <c r="T44" s="51">
        <f>'Summary sheet'!$D$46/ridership.csv!T11</f>
        <v>13.22586349998387</v>
      </c>
      <c r="U44" s="51">
        <f>'Summary sheet'!$D$46/ridership.csv!U11</f>
        <v>13.22586349998387</v>
      </c>
      <c r="V44" s="51">
        <f>'Summary sheet'!$D$46/ridership.csv!V11</f>
        <v>14.137992017224137</v>
      </c>
      <c r="W44" s="51">
        <f>'Summary sheet'!$D$46/ridership.csv!W11</f>
        <v>12.812555265609374</v>
      </c>
      <c r="X44" s="51">
        <f>'Summary sheet'!$D$46/ridership.csv!X11</f>
        <v>10.789520223671053</v>
      </c>
      <c r="Y44" s="51">
        <f>'Summary sheet'!$D$46/ridership.csv!Y11</f>
        <v>10.93338049332</v>
      </c>
      <c r="Z44" s="51">
        <f>'Summary sheet'!$D$46/ridership.csv!Z11</f>
        <v>10.789520223671053</v>
      </c>
      <c r="AA44" s="51">
        <f>'Summary sheet'!$D$46/ridership.csv!AA11</f>
        <v>10.789520223671053</v>
      </c>
      <c r="AB44" s="51">
        <f>'Summary sheet'!$D$46/ridership.csv!AB11</f>
        <v>11.232925164369862</v>
      </c>
      <c r="AC44" s="51">
        <f>'Summary sheet'!$D$46/ridership.csv!AC11</f>
        <v>12.812555265609374</v>
      </c>
      <c r="AD44" s="51">
        <f>'Summary sheet'!$D$46/ridership.csv!AD11</f>
        <v>14.386026964894736</v>
      </c>
      <c r="AE44" s="51">
        <f>'Summary sheet'!$D$46/ridership.csv!AE11</f>
        <v>16.078500725470587</v>
      </c>
    </row>
    <row r="45" spans="1:31">
      <c r="A45" s="3" t="s">
        <v>108</v>
      </c>
      <c r="B45" s="3" t="s">
        <v>9</v>
      </c>
      <c r="C45" s="51">
        <f>'Summary sheet'!$D$46/ridership.csv!C12</f>
        <v>19.069849697651161</v>
      </c>
      <c r="D45" s="51">
        <f>'Summary sheet'!$D$46/ridership.csv!D12</f>
        <v>14.909155218163635</v>
      </c>
      <c r="E45" s="51">
        <f>'Summary sheet'!$D$46/ridership.csv!E12</f>
        <v>14.386026964894736</v>
      </c>
      <c r="F45" s="51">
        <f>'Summary sheet'!$D$46/ridership.csv!F12</f>
        <v>13.442680934409836</v>
      </c>
      <c r="G45" s="51">
        <f>'Summary sheet'!$D$46/ridership.csv!G12</f>
        <v>18.222300822199998</v>
      </c>
      <c r="H45" s="51">
        <f>'Summary sheet'!$D$46/ridership.csv!H12</f>
        <v>16.078500725470587</v>
      </c>
      <c r="I45" s="51">
        <f>'Summary sheet'!$D$46/ridership.csv!I12</f>
        <v>21.025731717923076</v>
      </c>
      <c r="J45" s="51">
        <f>'Summary sheet'!$D$46/ridership.csv!J12</f>
        <v>19.069849697651161</v>
      </c>
      <c r="K45" s="51">
        <f>'Summary sheet'!$D$46/ridership.csv!K12</f>
        <v>19.523893738071429</v>
      </c>
      <c r="L45" s="51">
        <f>'Summary sheet'!$D$46/ridership.csv!L12</f>
        <v>21.579040447342106</v>
      </c>
      <c r="M45" s="51">
        <f>'Summary sheet'!$D$46/ridership.csv!M12</f>
        <v>19.523893738071429</v>
      </c>
      <c r="N45" s="51">
        <f>'Summary sheet'!$D$46/ridership.csv!N12</f>
        <v>18.222300822199998</v>
      </c>
      <c r="O45" s="51">
        <f>'Summary sheet'!$D$46/ridership.csv!O12</f>
        <v>18.222300822199998</v>
      </c>
      <c r="P45" s="51">
        <f>'Summary sheet'!$D$46/ridership.csv!P12</f>
        <v>17.083407020812498</v>
      </c>
      <c r="Q45" s="51">
        <f>'Summary sheet'!$D$46/ridership.csv!Q12</f>
        <v>16.078500725470587</v>
      </c>
      <c r="R45" s="51">
        <f>'Summary sheet'!$D$46/ridership.csv!R12</f>
        <v>14.137992017224137</v>
      </c>
      <c r="S45" s="51">
        <f>'Summary sheet'!$D$46/ridership.csv!S12</f>
        <v>14.137992017224137</v>
      </c>
      <c r="T45" s="51">
        <f>'Summary sheet'!$D$46/ridership.csv!T12</f>
        <v>12.615439030753846</v>
      </c>
      <c r="U45" s="51">
        <f>'Summary sheet'!$D$46/ridership.csv!U12</f>
        <v>12.812555265609374</v>
      </c>
      <c r="V45" s="51">
        <f>'Summary sheet'!$D$46/ridership.csv!V12</f>
        <v>13.22586349998387</v>
      </c>
      <c r="W45" s="51">
        <f>'Summary sheet'!$D$46/ridership.csv!W12</f>
        <v>12.238858761179104</v>
      </c>
      <c r="X45" s="51">
        <f>'Summary sheet'!$D$46/ridership.csv!X12</f>
        <v>10.789520223671053</v>
      </c>
      <c r="Y45" s="51">
        <f>'Summary sheet'!$D$46/ridership.csv!Y12</f>
        <v>11.081128878364865</v>
      </c>
      <c r="Z45" s="51">
        <f>'Summary sheet'!$D$46/ridership.csv!Z12</f>
        <v>10.649396584402597</v>
      </c>
      <c r="AA45" s="51">
        <f>'Summary sheet'!$D$46/ridership.csv!AA12</f>
        <v>10.649396584402597</v>
      </c>
      <c r="AB45" s="51">
        <f>'Summary sheet'!$D$46/ridership.csv!AB12</f>
        <v>11.232925164369862</v>
      </c>
      <c r="AC45" s="51">
        <f>'Summary sheet'!$D$46/ridership.csv!AC12</f>
        <v>12.812555265609374</v>
      </c>
      <c r="AD45" s="51">
        <f>'Summary sheet'!$D$46/ridership.csv!AD12</f>
        <v>14.137992017224137</v>
      </c>
      <c r="AE45" s="51">
        <f>'Summary sheet'!$D$46/ridership.csv!AE12</f>
        <v>16.400070739979999</v>
      </c>
    </row>
    <row r="46" spans="1:31">
      <c r="A46" s="3" t="s">
        <v>108</v>
      </c>
      <c r="B46" s="3" t="s">
        <v>10</v>
      </c>
      <c r="C46" s="51">
        <f>'Summary sheet'!$D$46/ridership.csv!C13</f>
        <v>19.523893738071429</v>
      </c>
      <c r="D46" s="51">
        <f>'Summary sheet'!$D$46/ridership.csv!D13</f>
        <v>15.185250685166666</v>
      </c>
      <c r="E46" s="51">
        <f>'Summary sheet'!$D$46/ridership.csv!E13</f>
        <v>14.64292030355357</v>
      </c>
      <c r="F46" s="51">
        <f>'Summary sheet'!$D$46/ridership.csv!F13</f>
        <v>13.66672561665</v>
      </c>
      <c r="G46" s="51">
        <f>'Summary sheet'!$D$46/ridership.csv!G13</f>
        <v>19.523893738071429</v>
      </c>
      <c r="H46" s="51">
        <f>'Summary sheet'!$D$46/ridership.csv!H13</f>
        <v>16.734766061204081</v>
      </c>
      <c r="I46" s="51">
        <f>'Summary sheet'!$D$46/ridership.csv!I13</f>
        <v>22.777876027749997</v>
      </c>
      <c r="J46" s="51">
        <f>'Summary sheet'!$D$46/ridership.csv!J13</f>
        <v>20.500088424974997</v>
      </c>
      <c r="K46" s="51">
        <f>'Summary sheet'!$D$46/ridership.csv!K13</f>
        <v>21.025731717923076</v>
      </c>
      <c r="L46" s="51">
        <f>'Summary sheet'!$D$46/ridership.csv!L13</f>
        <v>22.777876027749997</v>
      </c>
      <c r="M46" s="51">
        <f>'Summary sheet'!$D$46/ridership.csv!M13</f>
        <v>21.025731717923076</v>
      </c>
      <c r="N46" s="51">
        <f>'Summary sheet'!$D$46/ridership.csv!N13</f>
        <v>19.069849697651161</v>
      </c>
      <c r="O46" s="51">
        <f>'Summary sheet'!$D$46/ridership.csv!O13</f>
        <v>19.069849697651161</v>
      </c>
      <c r="P46" s="51">
        <f>'Summary sheet'!$D$46/ridership.csv!P13</f>
        <v>18.222300822199998</v>
      </c>
      <c r="Q46" s="51">
        <f>'Summary sheet'!$D$46/ridership.csv!Q13</f>
        <v>16.734766061204081</v>
      </c>
      <c r="R46" s="51">
        <f>'Summary sheet'!$D$46/ridership.csv!R13</f>
        <v>14.386026964894736</v>
      </c>
      <c r="S46" s="51">
        <f>'Summary sheet'!$D$46/ridership.csv!S13</f>
        <v>14.64292030355357</v>
      </c>
      <c r="T46" s="51">
        <f>'Summary sheet'!$D$46/ridership.csv!T13</f>
        <v>13.22586349998387</v>
      </c>
      <c r="U46" s="51">
        <f>'Summary sheet'!$D$46/ridership.csv!U13</f>
        <v>13.015929158714284</v>
      </c>
      <c r="V46" s="51">
        <f>'Summary sheet'!$D$46/ridership.csv!V13</f>
        <v>13.898365033881355</v>
      </c>
      <c r="W46" s="51">
        <f>'Summary sheet'!$D$46/ridership.csv!W13</f>
        <v>13.015929158714284</v>
      </c>
      <c r="X46" s="51">
        <f>'Summary sheet'!$D$46/ridership.csv!X13</f>
        <v>11.388938013874998</v>
      </c>
      <c r="Y46" s="51">
        <f>'Summary sheet'!$D$46/ridership.csv!Y13</f>
        <v>11.884109231869564</v>
      </c>
      <c r="Z46" s="51">
        <f>'Summary sheet'!$D$46/ridership.csv!Z13</f>
        <v>11.232925164369862</v>
      </c>
      <c r="AA46" s="51">
        <f>'Summary sheet'!$D$46/ridership.csv!AA13</f>
        <v>11.232925164369862</v>
      </c>
      <c r="AB46" s="51">
        <f>'Summary sheet'!$D$46/ridership.csv!AB13</f>
        <v>12.058875544102941</v>
      </c>
      <c r="AC46" s="51">
        <f>'Summary sheet'!$D$46/ridership.csv!AC13</f>
        <v>13.442680934409836</v>
      </c>
      <c r="AD46" s="51">
        <f>'Summary sheet'!$D$46/ridership.csv!AD13</f>
        <v>14.386026964894736</v>
      </c>
      <c r="AE46" s="51">
        <f>'Summary sheet'!$D$46/ridership.csv!AE13</f>
        <v>17.083407020812498</v>
      </c>
    </row>
    <row r="47" spans="1:31">
      <c r="A47" s="3" t="s">
        <v>108</v>
      </c>
      <c r="B47" s="3" t="s">
        <v>11</v>
      </c>
      <c r="C47" s="51">
        <f>'Summary sheet'!$D$46/ridership.csv!C14</f>
        <v>19.523893738071429</v>
      </c>
      <c r="D47" s="51">
        <f>'Summary sheet'!$D$46/ridership.csv!D14</f>
        <v>15.471764849037735</v>
      </c>
      <c r="E47" s="51">
        <f>'Summary sheet'!$D$46/ridership.csv!E14</f>
        <v>14.909155218163635</v>
      </c>
      <c r="F47" s="51">
        <f>'Summary sheet'!$D$46/ridership.csv!F14</f>
        <v>13.898365033881355</v>
      </c>
      <c r="G47" s="51">
        <f>'Summary sheet'!$D$46/ridership.csv!G14</f>
        <v>20.000086268268291</v>
      </c>
      <c r="H47" s="51">
        <f>'Summary sheet'!$D$46/ridership.csv!H14</f>
        <v>16.734766061204081</v>
      </c>
      <c r="I47" s="51">
        <f>'Summary sheet'!$D$46/ridership.csv!I14</f>
        <v>23.428672485685713</v>
      </c>
      <c r="J47" s="51">
        <f>'Summary sheet'!$D$46/ridership.csv!J14</f>
        <v>21.579040447342106</v>
      </c>
      <c r="K47" s="51">
        <f>'Summary sheet'!$D$46/ridership.csv!K14</f>
        <v>21.025731717923076</v>
      </c>
      <c r="L47" s="51">
        <f>'Summary sheet'!$D$46/ridership.csv!L14</f>
        <v>24.117751088205882</v>
      </c>
      <c r="M47" s="51">
        <f>'Summary sheet'!$D$46/ridership.csv!M14</f>
        <v>22.16225775672973</v>
      </c>
      <c r="N47" s="51">
        <f>'Summary sheet'!$D$46/ridership.csv!N14</f>
        <v>20.000086268268291</v>
      </c>
      <c r="O47" s="51">
        <f>'Summary sheet'!$D$46/ridership.csv!O14</f>
        <v>19.523893738071429</v>
      </c>
      <c r="P47" s="51">
        <f>'Summary sheet'!$D$46/ridership.csv!P14</f>
        <v>17.446883765936168</v>
      </c>
      <c r="Q47" s="51">
        <f>'Summary sheet'!$D$46/ridership.csv!Q14</f>
        <v>16.400070739979999</v>
      </c>
      <c r="R47" s="51">
        <f>'Summary sheet'!$D$46/ridership.csv!R14</f>
        <v>14.64292030355357</v>
      </c>
      <c r="S47" s="51">
        <f>'Summary sheet'!$D$46/ridership.csv!S14</f>
        <v>15.185250685166666</v>
      </c>
      <c r="T47" s="51">
        <f>'Summary sheet'!$D$46/ridership.csv!T14</f>
        <v>13.66672561665</v>
      </c>
      <c r="U47" s="51">
        <f>'Summary sheet'!$D$46/ridership.csv!U14</f>
        <v>13.66672561665</v>
      </c>
      <c r="V47" s="51">
        <f>'Summary sheet'!$D$46/ridership.csv!V14</f>
        <v>14.64292030355357</v>
      </c>
      <c r="W47" s="51">
        <f>'Summary sheet'!$D$46/ridership.csv!W14</f>
        <v>13.898365033881355</v>
      </c>
      <c r="X47" s="51">
        <f>'Summary sheet'!$D$46/ridership.csv!X14</f>
        <v>12.058875544102941</v>
      </c>
      <c r="Y47" s="51">
        <f>'Summary sheet'!$D$46/ridership.csv!Y14</f>
        <v>12.812555265609374</v>
      </c>
      <c r="Z47" s="51">
        <f>'Summary sheet'!$D$46/ridership.csv!Z14</f>
        <v>12.238858761179104</v>
      </c>
      <c r="AA47" s="51">
        <f>'Summary sheet'!$D$46/ridership.csv!AA14</f>
        <v>12.238858761179104</v>
      </c>
      <c r="AB47" s="51">
        <f>'Summary sheet'!$D$46/ridership.csv!AB14</f>
        <v>13.015929158714284</v>
      </c>
      <c r="AC47" s="51">
        <f>'Summary sheet'!$D$46/ridership.csv!AC14</f>
        <v>14.137992017224137</v>
      </c>
      <c r="AD47" s="51">
        <f>'Summary sheet'!$D$46/ridership.csv!AD14</f>
        <v>15.185250685166666</v>
      </c>
      <c r="AE47" s="51">
        <f>'Summary sheet'!$D$46/ridership.csv!AE14</f>
        <v>17.826163847804345</v>
      </c>
    </row>
    <row r="48" spans="1:31">
      <c r="A48" s="1" t="s">
        <v>119</v>
      </c>
      <c r="B48" s="1" t="s">
        <v>12</v>
      </c>
      <c r="C48" s="51">
        <f>'Summary sheet'!$D$46/ridership.csv!C15</f>
        <v>23.428672485685713</v>
      </c>
      <c r="D48" s="51">
        <f>'Summary sheet'!$D$46/ridership.csv!D15</f>
        <v>18.222300822199998</v>
      </c>
      <c r="E48" s="51">
        <f>'Summary sheet'!$D$46/ridership.csv!E15</f>
        <v>17.826163847804345</v>
      </c>
      <c r="F48" s="51">
        <f>'Summary sheet'!$D$46/ridership.csv!F15</f>
        <v>16.400070739979999</v>
      </c>
      <c r="G48" s="51">
        <f>'Summary sheet'!$D$46/ridership.csv!G15</f>
        <v>24.848592030272727</v>
      </c>
      <c r="H48" s="51">
        <f>'Summary sheet'!$D$46/ridership.csv!H15</f>
        <v>19.523893738071429</v>
      </c>
      <c r="I48" s="51">
        <f>'Summary sheet'!$D$46/ridership.csv!I15</f>
        <v>26.45172699996774</v>
      </c>
      <c r="J48" s="51">
        <f>'Summary sheet'!$D$46/ridership.csv!J15</f>
        <v>24.117751088205882</v>
      </c>
      <c r="K48" s="51">
        <f>'Summary sheet'!$D$46/ridership.csv!K15</f>
        <v>22.777876027749997</v>
      </c>
      <c r="L48" s="51">
        <f>'Summary sheet'!$D$46/ridership.csv!L15</f>
        <v>24.848592030272727</v>
      </c>
      <c r="M48" s="51">
        <f>'Summary sheet'!$D$46/ridership.csv!M15</f>
        <v>22.777876027749997</v>
      </c>
      <c r="N48" s="51">
        <f>'Summary sheet'!$D$46/ridership.csv!N15</f>
        <v>20.500088424974997</v>
      </c>
      <c r="O48" s="51">
        <f>'Summary sheet'!$D$46/ridership.csv!O15</f>
        <v>22.16225775672973</v>
      </c>
      <c r="P48" s="51">
        <f>'Summary sheet'!$D$46/ridership.csv!P15</f>
        <v>19.069849697651161</v>
      </c>
      <c r="Q48" s="51">
        <f>'Summary sheet'!$D$46/ridership.csv!Q15</f>
        <v>17.826163847804345</v>
      </c>
      <c r="R48" s="51">
        <f>'Summary sheet'!$D$46/ridership.csv!R15</f>
        <v>16.078500725470587</v>
      </c>
      <c r="S48" s="51">
        <f>'Summary sheet'!$D$46/ridership.csv!S15</f>
        <v>16.078500725470587</v>
      </c>
      <c r="T48" s="51">
        <f>'Summary sheet'!$D$46/ridership.csv!T15</f>
        <v>14.137992017224137</v>
      </c>
      <c r="U48" s="51">
        <f>'Summary sheet'!$D$46/ridership.csv!U15</f>
        <v>14.137992017224137</v>
      </c>
      <c r="V48" s="51">
        <f>'Summary sheet'!$D$46/ridership.csv!V15</f>
        <v>14.64292030355357</v>
      </c>
      <c r="W48" s="51">
        <f>'Summary sheet'!$D$46/ridership.csv!W15</f>
        <v>13.66672561665</v>
      </c>
      <c r="X48" s="51">
        <f>'Summary sheet'!$D$46/ridership.csv!X15</f>
        <v>12.615439030753846</v>
      </c>
      <c r="Y48" s="51">
        <f>'Summary sheet'!$D$46/ridership.csv!Y15</f>
        <v>13.442680934409836</v>
      </c>
      <c r="Z48" s="51">
        <f>'Summary sheet'!$D$46/ridership.csv!Z15</f>
        <v>13.22586349998387</v>
      </c>
      <c r="AA48" s="51">
        <f>'Summary sheet'!$D$46/ridership.csv!AA15</f>
        <v>13.22586349998387</v>
      </c>
      <c r="AB48" s="51">
        <f>'Summary sheet'!$D$46/ridership.csv!AB15</f>
        <v>13.66672561665</v>
      </c>
      <c r="AC48" s="51">
        <f>'Summary sheet'!$D$46/ridership.csv!AC15</f>
        <v>15.185250685166666</v>
      </c>
      <c r="AD48" s="51">
        <f>'Summary sheet'!$D$46/ridership.csv!AD15</f>
        <v>15.769298788442306</v>
      </c>
      <c r="AE48" s="51">
        <f>'Summary sheet'!$D$46/ridership.csv!AE15</f>
        <v>18.636444022704545</v>
      </c>
    </row>
    <row r="49" spans="1:31">
      <c r="A49" s="1" t="s">
        <v>119</v>
      </c>
      <c r="B49" s="1" t="s">
        <v>13</v>
      </c>
      <c r="C49" s="51">
        <f>'Summary sheet'!$D$46/ridership.csv!C16</f>
        <v>25.625110531218748</v>
      </c>
      <c r="D49" s="51">
        <f>'Summary sheet'!$D$46/ridership.csv!D16</f>
        <v>23.428672485685713</v>
      </c>
      <c r="E49" s="51">
        <f>'Summary sheet'!$D$46/ridership.csv!E16</f>
        <v>21.025731717923076</v>
      </c>
      <c r="F49" s="51">
        <f>'Summary sheet'!$D$46/ridership.csv!F16</f>
        <v>17.446883765936168</v>
      </c>
      <c r="G49" s="51">
        <f>'Summary sheet'!$D$46/ridership.csv!G16</f>
        <v>27.3334512333</v>
      </c>
      <c r="H49" s="51">
        <f>'Summary sheet'!$D$46/ridership.csv!H16</f>
        <v>22.16225775672973</v>
      </c>
      <c r="I49" s="51">
        <f>'Summary sheet'!$D$46/ridership.csv!I16</f>
        <v>28.275984034448275</v>
      </c>
      <c r="J49" s="51">
        <f>'Summary sheet'!$D$46/ridership.csv!J16</f>
        <v>24.848592030272727</v>
      </c>
      <c r="K49" s="51">
        <f>'Summary sheet'!$D$46/ridership.csv!K16</f>
        <v>24.117751088205882</v>
      </c>
      <c r="L49" s="51">
        <f>'Summary sheet'!$D$46/ridership.csv!L16</f>
        <v>26.45172699996774</v>
      </c>
      <c r="M49" s="51">
        <f>'Summary sheet'!$D$46/ridership.csv!M16</f>
        <v>22.777876027749997</v>
      </c>
      <c r="N49" s="51">
        <f>'Summary sheet'!$D$46/ridership.csv!N16</f>
        <v>21.025731717923076</v>
      </c>
      <c r="O49" s="51">
        <f>'Summary sheet'!$D$46/ridership.csv!O16</f>
        <v>22.777876027749997</v>
      </c>
      <c r="P49" s="51">
        <f>'Summary sheet'!$D$46/ridership.csv!P16</f>
        <v>20.500088424974997</v>
      </c>
      <c r="Q49" s="51">
        <f>'Summary sheet'!$D$46/ridership.csv!Q16</f>
        <v>19.069849697651161</v>
      </c>
      <c r="R49" s="51">
        <f>'Summary sheet'!$D$46/ridership.csv!R16</f>
        <v>16.734766061204081</v>
      </c>
      <c r="S49" s="51">
        <f>'Summary sheet'!$D$46/ridership.csv!S16</f>
        <v>16.078500725470587</v>
      </c>
      <c r="T49" s="51">
        <f>'Summary sheet'!$D$46/ridership.csv!T16</f>
        <v>14.137992017224137</v>
      </c>
      <c r="U49" s="51">
        <f>'Summary sheet'!$D$46/ridership.csv!U16</f>
        <v>14.909155218163635</v>
      </c>
      <c r="V49" s="51">
        <f>'Summary sheet'!$D$46/ridership.csv!V16</f>
        <v>14.909155218163635</v>
      </c>
      <c r="W49" s="51">
        <f>'Summary sheet'!$D$46/ridership.csv!W16</f>
        <v>14.137992017224137</v>
      </c>
      <c r="X49" s="51">
        <f>'Summary sheet'!$D$46/ridership.csv!X16</f>
        <v>13.22586349998387</v>
      </c>
      <c r="Y49" s="51">
        <f>'Summary sheet'!$D$46/ridership.csv!Y16</f>
        <v>13.898365033881355</v>
      </c>
      <c r="Z49" s="51">
        <f>'Summary sheet'!$D$46/ridership.csv!Z16</f>
        <v>13.898365033881355</v>
      </c>
      <c r="AA49" s="51">
        <f>'Summary sheet'!$D$46/ridership.csv!AA16</f>
        <v>13.898365033881355</v>
      </c>
      <c r="AB49" s="51">
        <f>'Summary sheet'!$D$46/ridership.csv!AB16</f>
        <v>14.386026964894736</v>
      </c>
      <c r="AC49" s="51">
        <f>'Summary sheet'!$D$46/ridership.csv!AC16</f>
        <v>16.078500725470587</v>
      </c>
      <c r="AD49" s="51">
        <f>'Summary sheet'!$D$46/ridership.csv!AD16</f>
        <v>16.734766061204081</v>
      </c>
      <c r="AE49" s="51">
        <f>'Summary sheet'!$D$46/ridership.csv!AE16</f>
        <v>19.523893738071429</v>
      </c>
    </row>
    <row r="50" spans="1:31">
      <c r="A50" s="1" t="s">
        <v>119</v>
      </c>
      <c r="B50" s="1" t="s">
        <v>14</v>
      </c>
      <c r="C50" s="51">
        <f>'Summary sheet'!$D$46/ridership.csv!C17</f>
        <v>25.625110531218748</v>
      </c>
      <c r="D50" s="51">
        <f>'Summary sheet'!$D$46/ridership.csv!D17</f>
        <v>23.428672485685713</v>
      </c>
      <c r="E50" s="51">
        <f>'Summary sheet'!$D$46/ridership.csv!E17</f>
        <v>21.579040447342106</v>
      </c>
      <c r="F50" s="51">
        <f>'Summary sheet'!$D$46/ridership.csv!F17</f>
        <v>18.222300822199998</v>
      </c>
      <c r="G50" s="51">
        <f>'Summary sheet'!$D$46/ridership.csv!G17</f>
        <v>29.28584060710714</v>
      </c>
      <c r="H50" s="51">
        <f>'Summary sheet'!$D$46/ridership.csv!H17</f>
        <v>22.777876027749997</v>
      </c>
      <c r="I50" s="51">
        <f>'Summary sheet'!$D$46/ridership.csv!I17</f>
        <v>29.28584060710714</v>
      </c>
      <c r="J50" s="51">
        <f>'Summary sheet'!$D$46/ridership.csv!J17</f>
        <v>25.625110531218748</v>
      </c>
      <c r="K50" s="51">
        <f>'Summary sheet'!$D$46/ridership.csv!K17</f>
        <v>24.117751088205882</v>
      </c>
      <c r="L50" s="51">
        <f>'Summary sheet'!$D$46/ridership.csv!L17</f>
        <v>27.3334512333</v>
      </c>
      <c r="M50" s="51">
        <f>'Summary sheet'!$D$46/ridership.csv!M17</f>
        <v>23.428672485685713</v>
      </c>
      <c r="N50" s="51">
        <f>'Summary sheet'!$D$46/ridership.csv!N17</f>
        <v>21.579040447342106</v>
      </c>
      <c r="O50" s="51">
        <f>'Summary sheet'!$D$46/ridership.csv!O17</f>
        <v>22.777876027749997</v>
      </c>
      <c r="P50" s="51">
        <f>'Summary sheet'!$D$46/ridership.csv!P17</f>
        <v>21.579040447342106</v>
      </c>
      <c r="Q50" s="51">
        <f>'Summary sheet'!$D$46/ridership.csv!Q17</f>
        <v>19.069849697651161</v>
      </c>
      <c r="R50" s="51">
        <f>'Summary sheet'!$D$46/ridership.csv!R17</f>
        <v>17.083407020812498</v>
      </c>
      <c r="S50" s="51">
        <f>'Summary sheet'!$D$46/ridership.csv!S17</f>
        <v>16.078500725470587</v>
      </c>
      <c r="T50" s="51">
        <f>'Summary sheet'!$D$46/ridership.csv!T17</f>
        <v>14.386026964894736</v>
      </c>
      <c r="U50" s="51">
        <f>'Summary sheet'!$D$46/ridership.csv!U17</f>
        <v>15.185250685166666</v>
      </c>
      <c r="V50" s="51">
        <f>'Summary sheet'!$D$46/ridership.csv!V17</f>
        <v>15.471764849037735</v>
      </c>
      <c r="W50" s="51">
        <f>'Summary sheet'!$D$46/ridership.csv!W17</f>
        <v>14.64292030355357</v>
      </c>
      <c r="X50" s="51">
        <f>'Summary sheet'!$D$46/ridership.csv!X17</f>
        <v>13.898365033881355</v>
      </c>
      <c r="Y50" s="51">
        <f>'Summary sheet'!$D$46/ridership.csv!Y17</f>
        <v>14.64292030355357</v>
      </c>
      <c r="Z50" s="51">
        <f>'Summary sheet'!$D$46/ridership.csv!Z17</f>
        <v>14.64292030355357</v>
      </c>
      <c r="AA50" s="51">
        <f>'Summary sheet'!$D$46/ridership.csv!AA17</f>
        <v>14.64292030355357</v>
      </c>
      <c r="AB50" s="51">
        <f>'Summary sheet'!$D$46/ridership.csv!AB17</f>
        <v>15.185250685166666</v>
      </c>
      <c r="AC50" s="51">
        <f>'Summary sheet'!$D$46/ridership.csv!AC17</f>
        <v>17.083407020812498</v>
      </c>
      <c r="AD50" s="51">
        <f>'Summary sheet'!$D$46/ridership.csv!AD17</f>
        <v>17.446883765936168</v>
      </c>
      <c r="AE50" s="51">
        <f>'Summary sheet'!$D$46/ridership.csv!AE17</f>
        <v>20.500088424974997</v>
      </c>
    </row>
    <row r="51" spans="1:31">
      <c r="A51" s="1" t="s">
        <v>119</v>
      </c>
      <c r="B51" s="1" t="s">
        <v>15</v>
      </c>
      <c r="C51" s="51">
        <f>'Summary sheet'!$D$46/ridership.csv!C18</f>
        <v>25.625110531218748</v>
      </c>
      <c r="D51" s="51">
        <f>'Summary sheet'!$D$46/ridership.csv!D18</f>
        <v>24.848592030272727</v>
      </c>
      <c r="E51" s="51">
        <f>'Summary sheet'!$D$46/ridership.csv!E18</f>
        <v>25.625110531218748</v>
      </c>
      <c r="F51" s="51">
        <f>'Summary sheet'!$D$46/ridership.csv!F18</f>
        <v>24.848592030272727</v>
      </c>
      <c r="G51" s="51">
        <f>'Summary sheet'!$D$46/ridership.csv!G18</f>
        <v>34.166814041624995</v>
      </c>
      <c r="H51" s="51">
        <f>'Summary sheet'!$D$46/ridership.csv!H18</f>
        <v>24.117751088205882</v>
      </c>
      <c r="I51" s="51">
        <f>'Summary sheet'!$D$46/ridership.csv!I18</f>
        <v>30.370501370333333</v>
      </c>
      <c r="J51" s="51">
        <f>'Summary sheet'!$D$46/ridership.csv!J18</f>
        <v>26.45172699996774</v>
      </c>
      <c r="K51" s="51">
        <f>'Summary sheet'!$D$46/ridership.csv!K18</f>
        <v>26.45172699996774</v>
      </c>
      <c r="L51" s="51">
        <f>'Summary sheet'!$D$46/ridership.csv!L18</f>
        <v>27.3334512333</v>
      </c>
      <c r="M51" s="51">
        <f>'Summary sheet'!$D$46/ridership.csv!M18</f>
        <v>24.848592030272727</v>
      </c>
      <c r="N51" s="51">
        <f>'Summary sheet'!$D$46/ridership.csv!N18</f>
        <v>22.777876027749997</v>
      </c>
      <c r="O51" s="51">
        <f>'Summary sheet'!$D$46/ridership.csv!O18</f>
        <v>24.117751088205882</v>
      </c>
      <c r="P51" s="51">
        <f>'Summary sheet'!$D$46/ridership.csv!P18</f>
        <v>22.16225775672973</v>
      </c>
      <c r="Q51" s="51">
        <f>'Summary sheet'!$D$46/ridership.csv!Q18</f>
        <v>19.523893738071429</v>
      </c>
      <c r="R51" s="51">
        <f>'Summary sheet'!$D$46/ridership.csv!R18</f>
        <v>17.826163847804345</v>
      </c>
      <c r="S51" s="51">
        <f>'Summary sheet'!$D$46/ridership.csv!S18</f>
        <v>17.083407020812498</v>
      </c>
      <c r="T51" s="51">
        <f>'Summary sheet'!$D$46/ridership.csv!T18</f>
        <v>14.64292030355357</v>
      </c>
      <c r="U51" s="51">
        <f>'Summary sheet'!$D$46/ridership.csv!U18</f>
        <v>15.769298788442306</v>
      </c>
      <c r="V51" s="51">
        <f>'Summary sheet'!$D$46/ridership.csv!V18</f>
        <v>16.078500725470587</v>
      </c>
      <c r="W51" s="51">
        <f>'Summary sheet'!$D$46/ridership.csv!W18</f>
        <v>15.185250685166666</v>
      </c>
      <c r="X51" s="51">
        <f>'Summary sheet'!$D$46/ridership.csv!X18</f>
        <v>14.64292030355357</v>
      </c>
      <c r="Y51" s="51">
        <f>'Summary sheet'!$D$46/ridership.csv!Y18</f>
        <v>15.769298788442306</v>
      </c>
      <c r="Z51" s="51">
        <f>'Summary sheet'!$D$46/ridership.csv!Z18</f>
        <v>16.078500725470587</v>
      </c>
      <c r="AA51" s="51">
        <f>'Summary sheet'!$D$46/ridership.csv!AA18</f>
        <v>16.078500725470587</v>
      </c>
      <c r="AB51" s="51">
        <f>'Summary sheet'!$D$46/ridership.csv!AB18</f>
        <v>16.734766061204081</v>
      </c>
      <c r="AC51" s="51">
        <f>'Summary sheet'!$D$46/ridership.csv!AC18</f>
        <v>18.222300822199998</v>
      </c>
      <c r="AD51" s="51">
        <f>'Summary sheet'!$D$46/ridership.csv!AD18</f>
        <v>19.069849697651161</v>
      </c>
      <c r="AE51" s="51">
        <f>'Summary sheet'!$D$46/ridership.csv!AE18</f>
        <v>22.16225775672973</v>
      </c>
    </row>
    <row r="52" spans="1:31">
      <c r="A52" s="1" t="s">
        <v>119</v>
      </c>
      <c r="B52" s="1" t="s">
        <v>16</v>
      </c>
      <c r="C52" s="51">
        <f>'Summary sheet'!$D$46/ridership.csv!C19</f>
        <v>27.3334512333</v>
      </c>
      <c r="D52" s="51">
        <f>'Summary sheet'!$D$46/ridership.csv!D19</f>
        <v>24.848592030272727</v>
      </c>
      <c r="E52" s="51">
        <f>'Summary sheet'!$D$46/ridership.csv!E19</f>
        <v>27.3334512333</v>
      </c>
      <c r="F52" s="51">
        <f>'Summary sheet'!$D$46/ridership.csv!F19</f>
        <v>27.3334512333</v>
      </c>
      <c r="G52" s="51">
        <f>'Summary sheet'!$D$46/ridership.csv!G19</f>
        <v>37.27288804540909</v>
      </c>
      <c r="H52" s="51">
        <f>'Summary sheet'!$D$46/ridership.csv!H19</f>
        <v>26.45172699996774</v>
      </c>
      <c r="I52" s="51">
        <f>'Summary sheet'!$D$46/ridership.csv!I19</f>
        <v>34.166814041624995</v>
      </c>
      <c r="J52" s="51">
        <f>'Summary sheet'!$D$46/ridership.csv!J19</f>
        <v>31.538597576884612</v>
      </c>
      <c r="K52" s="51">
        <f>'Summary sheet'!$D$46/ridership.csv!K19</f>
        <v>30.370501370333333</v>
      </c>
      <c r="L52" s="51">
        <f>'Summary sheet'!$D$46/ridership.csv!L19</f>
        <v>30.370501370333333</v>
      </c>
      <c r="M52" s="51">
        <f>'Summary sheet'!$D$46/ridership.csv!M19</f>
        <v>28.275984034448275</v>
      </c>
      <c r="N52" s="51">
        <f>'Summary sheet'!$D$46/ridership.csv!N19</f>
        <v>25.625110531218748</v>
      </c>
      <c r="O52" s="51">
        <f>'Summary sheet'!$D$46/ridership.csv!O19</f>
        <v>27.3334512333</v>
      </c>
      <c r="P52" s="51">
        <f>'Summary sheet'!$D$46/ridership.csv!P19</f>
        <v>24.848592030272727</v>
      </c>
      <c r="Q52" s="51">
        <f>'Summary sheet'!$D$46/ridership.csv!Q19</f>
        <v>22.16225775672973</v>
      </c>
      <c r="R52" s="51">
        <f>'Summary sheet'!$D$46/ridership.csv!R19</f>
        <v>20.000086268268291</v>
      </c>
      <c r="S52" s="51">
        <f>'Summary sheet'!$D$46/ridership.csv!S19</f>
        <v>19.523893738071429</v>
      </c>
      <c r="T52" s="51">
        <f>'Summary sheet'!$D$46/ridership.csv!T19</f>
        <v>16.734766061204081</v>
      </c>
      <c r="U52" s="51">
        <f>'Summary sheet'!$D$46/ridership.csv!U19</f>
        <v>18.636444022704545</v>
      </c>
      <c r="V52" s="51">
        <f>'Summary sheet'!$D$46/ridership.csv!V19</f>
        <v>18.222300822199998</v>
      </c>
      <c r="W52" s="51">
        <f>'Summary sheet'!$D$46/ridership.csv!W19</f>
        <v>17.083407020812498</v>
      </c>
      <c r="X52" s="51">
        <f>'Summary sheet'!$D$46/ridership.csv!X19</f>
        <v>17.083407020812498</v>
      </c>
      <c r="Y52" s="51">
        <f>'Summary sheet'!$D$46/ridership.csv!Y19</f>
        <v>17.826163847804345</v>
      </c>
      <c r="Z52" s="51">
        <f>'Summary sheet'!$D$46/ridership.csv!Z19</f>
        <v>18.636444022704545</v>
      </c>
      <c r="AA52" s="51">
        <f>'Summary sheet'!$D$46/ridership.csv!AA19</f>
        <v>18.636444022704545</v>
      </c>
      <c r="AB52" s="51">
        <f>'Summary sheet'!$D$46/ridership.csv!AB19</f>
        <v>19.523893738071429</v>
      </c>
      <c r="AC52" s="51">
        <f>'Summary sheet'!$D$46/ridership.csv!AC19</f>
        <v>21.579040447342106</v>
      </c>
      <c r="AD52" s="51">
        <f>'Summary sheet'!$D$46/ridership.csv!AD19</f>
        <v>21.579040447342106</v>
      </c>
      <c r="AE52" s="51">
        <f>'Summary sheet'!$D$46/ridership.csv!AE19</f>
        <v>27.3334512333</v>
      </c>
    </row>
    <row r="53" spans="1:31">
      <c r="A53" s="1" t="s">
        <v>119</v>
      </c>
      <c r="B53" s="1" t="s">
        <v>17</v>
      </c>
      <c r="C53" s="51">
        <f>'Summary sheet'!$D$46/ridership.csv!C20</f>
        <v>28.275984034448275</v>
      </c>
      <c r="D53" s="51">
        <f>'Summary sheet'!$D$46/ridership.csv!D20</f>
        <v>25.625110531218748</v>
      </c>
      <c r="E53" s="51">
        <f>'Summary sheet'!$D$46/ridership.csv!E20</f>
        <v>28.275984034448275</v>
      </c>
      <c r="F53" s="51">
        <f>'Summary sheet'!$D$46/ridership.csv!F20</f>
        <v>29.28584060710714</v>
      </c>
      <c r="G53" s="51">
        <f>'Summary sheet'!$D$46/ridership.csv!G20</f>
        <v>43.158080894684211</v>
      </c>
      <c r="H53" s="51">
        <f>'Summary sheet'!$D$46/ridership.csv!H20</f>
        <v>30.370501370333333</v>
      </c>
      <c r="I53" s="51">
        <f>'Summary sheet'!$D$46/ridership.csv!I20</f>
        <v>41.000176849949995</v>
      </c>
      <c r="J53" s="51">
        <f>'Summary sheet'!$D$46/ridership.csv!J20</f>
        <v>35.65232769560869</v>
      </c>
      <c r="K53" s="51">
        <f>'Summary sheet'!$D$46/ridership.csv!K20</f>
        <v>34.166814041624995</v>
      </c>
      <c r="L53" s="51">
        <f>'Summary sheet'!$D$46/ridership.csv!L20</f>
        <v>35.65232769560869</v>
      </c>
      <c r="M53" s="51">
        <f>'Summary sheet'!$D$46/ridership.csv!M20</f>
        <v>32.800141479959997</v>
      </c>
      <c r="N53" s="51">
        <f>'Summary sheet'!$D$46/ridership.csv!N20</f>
        <v>30.370501370333333</v>
      </c>
      <c r="O53" s="51">
        <f>'Summary sheet'!$D$46/ridership.csv!O20</f>
        <v>31.538597576884612</v>
      </c>
      <c r="P53" s="51">
        <f>'Summary sheet'!$D$46/ridership.csv!P20</f>
        <v>28.275984034448275</v>
      </c>
      <c r="Q53" s="51">
        <f>'Summary sheet'!$D$46/ridership.csv!Q20</f>
        <v>24.848592030272727</v>
      </c>
      <c r="R53" s="51">
        <f>'Summary sheet'!$D$46/ridership.csv!R20</f>
        <v>22.16225775672973</v>
      </c>
      <c r="S53" s="51">
        <f>'Summary sheet'!$D$46/ridership.csv!S20</f>
        <v>22.777876027749997</v>
      </c>
      <c r="T53" s="51">
        <f>'Summary sheet'!$D$46/ridership.csv!T20</f>
        <v>19.523893738071429</v>
      </c>
      <c r="U53" s="51">
        <f>'Summary sheet'!$D$46/ridership.csv!U20</f>
        <v>21.025731717923076</v>
      </c>
      <c r="V53" s="51">
        <f>'Summary sheet'!$D$46/ridership.csv!V20</f>
        <v>20.500088424974997</v>
      </c>
      <c r="W53" s="51">
        <f>'Summary sheet'!$D$46/ridership.csv!W20</f>
        <v>19.069849697651161</v>
      </c>
      <c r="X53" s="51">
        <f>'Summary sheet'!$D$46/ridership.csv!X20</f>
        <v>19.069849697651161</v>
      </c>
      <c r="Y53" s="51">
        <f>'Summary sheet'!$D$46/ridership.csv!Y20</f>
        <v>20.500088424974997</v>
      </c>
      <c r="Z53" s="51">
        <f>'Summary sheet'!$D$46/ridership.csv!Z20</f>
        <v>21.579040447342106</v>
      </c>
      <c r="AA53" s="51">
        <f>'Summary sheet'!$D$46/ridership.csv!AA20</f>
        <v>21.579040447342106</v>
      </c>
      <c r="AB53" s="51">
        <f>'Summary sheet'!$D$46/ridership.csv!AB20</f>
        <v>24.117751088205882</v>
      </c>
      <c r="AC53" s="51">
        <f>'Summary sheet'!$D$46/ridership.csv!AC20</f>
        <v>25.625110531218748</v>
      </c>
      <c r="AD53" s="51">
        <f>'Summary sheet'!$D$46/ridership.csv!AD20</f>
        <v>24.848592030272727</v>
      </c>
      <c r="AE53" s="51">
        <f>'Summary sheet'!$D$46/ridership.csv!AE20</f>
        <v>32.800141479959997</v>
      </c>
    </row>
    <row r="54" spans="1:31">
      <c r="A54" s="1" t="s">
        <v>119</v>
      </c>
      <c r="B54" s="1" t="s">
        <v>18</v>
      </c>
      <c r="C54" s="51">
        <f>'Summary sheet'!$D$46/ridership.csv!C21</f>
        <v>28.275984034448275</v>
      </c>
      <c r="D54" s="51">
        <f>'Summary sheet'!$D$46/ridership.csv!D21</f>
        <v>26.45172699996774</v>
      </c>
      <c r="E54" s="51">
        <f>'Summary sheet'!$D$46/ridership.csv!E21</f>
        <v>29.28584060710714</v>
      </c>
      <c r="F54" s="51">
        <f>'Summary sheet'!$D$46/ridership.csv!F21</f>
        <v>34.166814041624995</v>
      </c>
      <c r="G54" s="51">
        <f>'Summary sheet'!$D$46/ridership.csv!G21</f>
        <v>48.235502176411764</v>
      </c>
      <c r="H54" s="51">
        <f>'Summary sheet'!$D$46/ridership.csv!H21</f>
        <v>39.047787476142858</v>
      </c>
      <c r="I54" s="51">
        <f>'Summary sheet'!$D$46/ridership.csv!I21</f>
        <v>51.250221062437497</v>
      </c>
      <c r="J54" s="51">
        <f>'Summary sheet'!$D$46/ridership.csv!J21</f>
        <v>45.555752055499994</v>
      </c>
      <c r="K54" s="51">
        <f>'Summary sheet'!$D$46/ridership.csv!K21</f>
        <v>43.158080894684211</v>
      </c>
      <c r="L54" s="51">
        <f>'Summary sheet'!$D$46/ridership.csv!L21</f>
        <v>43.158080894684211</v>
      </c>
      <c r="M54" s="51">
        <f>'Summary sheet'!$D$46/ridership.csv!M21</f>
        <v>41.000176849949995</v>
      </c>
      <c r="N54" s="51">
        <f>'Summary sheet'!$D$46/ridership.csv!N21</f>
        <v>35.65232769560869</v>
      </c>
      <c r="O54" s="51">
        <f>'Summary sheet'!$D$46/ridership.csv!O21</f>
        <v>39.047787476142858</v>
      </c>
      <c r="P54" s="51">
        <f>'Summary sheet'!$D$46/ridership.csv!P21</f>
        <v>35.65232769560869</v>
      </c>
      <c r="Q54" s="51">
        <f>'Summary sheet'!$D$46/ridership.csv!Q21</f>
        <v>29.28584060710714</v>
      </c>
      <c r="R54" s="51">
        <f>'Summary sheet'!$D$46/ridership.csv!R21</f>
        <v>27.3334512333</v>
      </c>
      <c r="S54" s="51">
        <f>'Summary sheet'!$D$46/ridership.csv!S21</f>
        <v>25.625110531218748</v>
      </c>
      <c r="T54" s="51">
        <f>'Summary sheet'!$D$46/ridership.csv!T21</f>
        <v>23.428672485685713</v>
      </c>
      <c r="U54" s="51">
        <f>'Summary sheet'!$D$46/ridership.csv!U21</f>
        <v>25.625110531218748</v>
      </c>
      <c r="V54" s="51">
        <f>'Summary sheet'!$D$46/ridership.csv!V21</f>
        <v>24.848592030272727</v>
      </c>
      <c r="W54" s="51">
        <f>'Summary sheet'!$D$46/ridership.csv!W21</f>
        <v>22.777876027749997</v>
      </c>
      <c r="X54" s="51">
        <f>'Summary sheet'!$D$46/ridership.csv!X21</f>
        <v>24.117751088205882</v>
      </c>
      <c r="Y54" s="51">
        <f>'Summary sheet'!$D$46/ridership.csv!Y21</f>
        <v>24.848592030272727</v>
      </c>
      <c r="Z54" s="51">
        <f>'Summary sheet'!$D$46/ridership.csv!Z21</f>
        <v>28.275984034448275</v>
      </c>
      <c r="AA54" s="51">
        <f>'Summary sheet'!$D$46/ridership.csv!AA21</f>
        <v>28.275984034448275</v>
      </c>
      <c r="AB54" s="51">
        <f>'Summary sheet'!$D$46/ridership.csv!AB21</f>
        <v>31.538597576884612</v>
      </c>
      <c r="AC54" s="51">
        <f>'Summary sheet'!$D$46/ridership.csv!AC21</f>
        <v>31.538597576884612</v>
      </c>
      <c r="AD54" s="51">
        <f>'Summary sheet'!$D$46/ridership.csv!AD21</f>
        <v>31.538597576884612</v>
      </c>
      <c r="AE54" s="51">
        <f>'Summary sheet'!$D$46/ridership.csv!AE21</f>
        <v>41.000176849949995</v>
      </c>
    </row>
    <row r="55" spans="1:31">
      <c r="A55" s="1" t="s">
        <v>119</v>
      </c>
      <c r="B55" s="1" t="s">
        <v>19</v>
      </c>
      <c r="C55" s="51">
        <f>'Summary sheet'!$D$46/ridership.csv!C22</f>
        <v>29.28584060710714</v>
      </c>
      <c r="D55" s="51">
        <f>'Summary sheet'!$D$46/ridership.csv!D22</f>
        <v>28.275984034448275</v>
      </c>
      <c r="E55" s="51">
        <f>'Summary sheet'!$D$46/ridership.csv!E22</f>
        <v>31.538597576884612</v>
      </c>
      <c r="F55" s="51">
        <f>'Summary sheet'!$D$46/ridership.csv!F22</f>
        <v>37.27288804540909</v>
      </c>
      <c r="G55" s="51">
        <f>'Summary sheet'!$D$46/ridership.csv!G22</f>
        <v>58.57168121421428</v>
      </c>
      <c r="H55" s="51">
        <f>'Summary sheet'!$D$46/ridership.csv!H22</f>
        <v>45.555752055499994</v>
      </c>
      <c r="I55" s="51">
        <f>'Summary sheet'!$D$46/ridership.csv!I22</f>
        <v>63.077195153769225</v>
      </c>
      <c r="J55" s="51">
        <f>'Summary sheet'!$D$46/ridership.csv!J22</f>
        <v>54.6669024666</v>
      </c>
      <c r="K55" s="51">
        <f>'Summary sheet'!$D$46/ridership.csv!K22</f>
        <v>51.250221062437497</v>
      </c>
      <c r="L55" s="51">
        <f>'Summary sheet'!$D$46/ridership.csv!L22</f>
        <v>54.6669024666</v>
      </c>
      <c r="M55" s="51">
        <f>'Summary sheet'!$D$46/ridership.csv!M22</f>
        <v>51.250221062437497</v>
      </c>
      <c r="N55" s="51">
        <f>'Summary sheet'!$D$46/ridership.csv!N22</f>
        <v>45.555752055499994</v>
      </c>
      <c r="O55" s="51">
        <f>'Summary sheet'!$D$46/ridership.csv!O22</f>
        <v>48.235502176411764</v>
      </c>
      <c r="P55" s="51">
        <f>'Summary sheet'!$D$46/ridership.csv!P22</f>
        <v>43.158080894684211</v>
      </c>
      <c r="Q55" s="51">
        <f>'Summary sheet'!$D$46/ridership.csv!Q22</f>
        <v>35.65232769560869</v>
      </c>
      <c r="R55" s="51">
        <f>'Summary sheet'!$D$46/ridership.csv!R22</f>
        <v>35.65232769560869</v>
      </c>
      <c r="S55" s="51">
        <f>'Summary sheet'!$D$46/ridership.csv!S22</f>
        <v>35.65232769560869</v>
      </c>
      <c r="T55" s="51">
        <f>'Summary sheet'!$D$46/ridership.csv!T22</f>
        <v>32.800141479959997</v>
      </c>
      <c r="U55" s="51">
        <f>'Summary sheet'!$D$46/ridership.csv!U22</f>
        <v>35.65232769560869</v>
      </c>
      <c r="V55" s="51">
        <f>'Summary sheet'!$D$46/ridership.csv!V22</f>
        <v>32.800141479959997</v>
      </c>
      <c r="W55" s="51">
        <f>'Summary sheet'!$D$46/ridership.csv!W22</f>
        <v>32.800141479959997</v>
      </c>
      <c r="X55" s="51">
        <f>'Summary sheet'!$D$46/ridership.csv!X22</f>
        <v>32.800141479959997</v>
      </c>
      <c r="Y55" s="51">
        <f>'Summary sheet'!$D$46/ridership.csv!Y22</f>
        <v>35.65232769560869</v>
      </c>
      <c r="Z55" s="51">
        <f>'Summary sheet'!$D$46/ridership.csv!Z22</f>
        <v>39.047787476142858</v>
      </c>
      <c r="AA55" s="51">
        <f>'Summary sheet'!$D$46/ridership.csv!AA22</f>
        <v>39.047787476142858</v>
      </c>
      <c r="AB55" s="51">
        <f>'Summary sheet'!$D$46/ridership.csv!AB22</f>
        <v>45.555752055499994</v>
      </c>
      <c r="AC55" s="51">
        <f>'Summary sheet'!$D$46/ridership.csv!AC22</f>
        <v>48.235502176411764</v>
      </c>
      <c r="AD55" s="51">
        <f>'Summary sheet'!$D$46/ridership.csv!AD22</f>
        <v>54.6669024666</v>
      </c>
      <c r="AE55" s="51">
        <f>'Summary sheet'!$D$46/ridership.csv!AE22</f>
        <v>63.077195153769225</v>
      </c>
    </row>
    <row r="57" spans="1:31">
      <c r="A57" s="2" t="s">
        <v>121</v>
      </c>
      <c r="B57" s="2"/>
      <c r="C57" s="53">
        <f>'Summary sheet'!$D$46/AVERAGE(ridership.csv!C6:C22)</f>
        <v>24.892964516041072</v>
      </c>
      <c r="D57" s="53">
        <f>'Summary sheet'!$D$46/AVERAGE(ridership.csv!D6:D22)</f>
        <v>20.621390723347631</v>
      </c>
      <c r="E57" s="53">
        <f>'Summary sheet'!$D$46/AVERAGE(ridership.csv!E6:E22)</f>
        <v>20.590930766592319</v>
      </c>
      <c r="F57" s="53">
        <f>'Summary sheet'!$D$46/AVERAGE(ridership.csv!F6:F22)</f>
        <v>19.388122571603613</v>
      </c>
      <c r="G57" s="53">
        <f>'Summary sheet'!$D$46/AVERAGE(ridership.csv!G6:G22)</f>
        <v>27.935992242450901</v>
      </c>
      <c r="H57" s="53">
        <f>'Summary sheet'!$D$46/AVERAGE(ridership.csv!H6:H22)</f>
        <v>23.428672485685713</v>
      </c>
      <c r="I57" s="53">
        <f>'Summary sheet'!$D$46/AVERAGE(ridership.csv!I6:I22)</f>
        <v>31.467404354363428</v>
      </c>
      <c r="J57" s="53">
        <f>'Summary sheet'!$D$46/AVERAGE(ridership.csv!J6:J22)</f>
        <v>28.507280427368094</v>
      </c>
      <c r="K57" s="53">
        <f>'Summary sheet'!$D$46/AVERAGE(ridership.csv!K6:K22)</f>
        <v>27.935992242450901</v>
      </c>
      <c r="L57" s="53">
        <f>'Summary sheet'!$D$46/AVERAGE(ridership.csv!L6:L22)</f>
        <v>30.30447854126739</v>
      </c>
      <c r="M57" s="53">
        <f>'Summary sheet'!$D$46/AVERAGE(ridership.csv!M6:M22)</f>
        <v>26.859460749485546</v>
      </c>
      <c r="N57" s="53">
        <f>'Summary sheet'!$D$46/AVERAGE(ridership.csv!N6:N22)</f>
        <v>24.804377453706401</v>
      </c>
      <c r="O57" s="53">
        <f>'Summary sheet'!$D$46/AVERAGE(ridership.csv!O6:O22)</f>
        <v>25.578091979785317</v>
      </c>
      <c r="P57" s="53">
        <f>'Summary sheet'!$D$46/AVERAGE(ridership.csv!P6:P22)</f>
        <v>23.587242181020301</v>
      </c>
      <c r="Q57" s="53">
        <f>'Summary sheet'!$D$46/AVERAGE(ridership.csv!Q6:Q22)</f>
        <v>21.849624026619122</v>
      </c>
      <c r="R57" s="53">
        <f>'Summary sheet'!$D$46/AVERAGE(ridership.csv!R6:R22)</f>
        <v>19.254226697490331</v>
      </c>
      <c r="S57" s="53">
        <f>'Summary sheet'!$D$46/AVERAGE(ridership.csv!S6:S22)</f>
        <v>18.863410188069011</v>
      </c>
      <c r="T57" s="53">
        <f>'Summary sheet'!$D$46/AVERAGE(ridership.csv!T6:T22)</f>
        <v>16.575576847780024</v>
      </c>
      <c r="U57" s="53">
        <f>'Summary sheet'!$D$46/AVERAGE(ridership.csv!U6:U22)</f>
        <v>17.167561735200739</v>
      </c>
      <c r="V57" s="53">
        <f>'Summary sheet'!$D$46/AVERAGE(ridership.csv!V6:V22)</f>
        <v>17.556750792170025</v>
      </c>
      <c r="W57" s="53">
        <f>'Summary sheet'!$D$46/AVERAGE(ridership.csv!W6:W22)</f>
        <v>16.171763490699536</v>
      </c>
      <c r="X57" s="53">
        <f>'Summary sheet'!$D$46/AVERAGE(ridership.csv!X6:X22)</f>
        <v>14.066660069609483</v>
      </c>
      <c r="Y57" s="53">
        <f>'Summary sheet'!$D$46/AVERAGE(ridership.csv!Y6:Y22)</f>
        <v>14.704704777408226</v>
      </c>
      <c r="Z57" s="53">
        <f>'Summary sheet'!$D$46/AVERAGE(ridership.csv!Z6:Z22)</f>
        <v>14.720232448767687</v>
      </c>
      <c r="AA57" s="53">
        <f>'Summary sheet'!$D$46/AVERAGE(ridership.csv!AA6:AA22)</f>
        <v>14.720232448767687</v>
      </c>
      <c r="AB57" s="53">
        <f>'Summary sheet'!$D$46/AVERAGE(ridership.csv!AB6:AB22)</f>
        <v>15.645409796838383</v>
      </c>
      <c r="AC57" s="53">
        <f>'Summary sheet'!$D$46/AVERAGE(ridership.csv!AC6:AC22)</f>
        <v>17.578890452689784</v>
      </c>
      <c r="AD57" s="53">
        <f>'Summary sheet'!$D$46/AVERAGE(ridership.csv!AD6:AD22)</f>
        <v>19.069849697651161</v>
      </c>
      <c r="AE57" s="53">
        <f>'Summary sheet'!$D$46/AVERAGE(ridership.csv!AE6:AE22)</f>
        <v>22.48396794997258</v>
      </c>
    </row>
    <row r="58" spans="1:31">
      <c r="A58" s="2" t="s">
        <v>122</v>
      </c>
      <c r="B58" s="2"/>
      <c r="C58" s="53">
        <f>AVERAGE(C39:C55)</f>
        <v>25.904812644576321</v>
      </c>
      <c r="D58" s="53">
        <f t="shared" ref="D58:AE58" si="1">AVERAGE(D39:D55)</f>
        <v>22.171262336668249</v>
      </c>
      <c r="E58" s="53">
        <f t="shared" si="1"/>
        <v>22.300652561378755</v>
      </c>
      <c r="F58" s="53">
        <f t="shared" si="1"/>
        <v>21.740681373112743</v>
      </c>
      <c r="G58" s="53">
        <f t="shared" si="1"/>
        <v>31.534637829776276</v>
      </c>
      <c r="H58" s="53">
        <f t="shared" si="1"/>
        <v>26.37526917431757</v>
      </c>
      <c r="I58" s="53">
        <f t="shared" si="1"/>
        <v>35.441551334248238</v>
      </c>
      <c r="J58" s="53">
        <f t="shared" si="1"/>
        <v>33.153556004273234</v>
      </c>
      <c r="K58" s="53">
        <f t="shared" si="1"/>
        <v>31.600181977157195</v>
      </c>
      <c r="L58" s="53">
        <f t="shared" si="1"/>
        <v>34.025679121512937</v>
      </c>
      <c r="M58" s="53">
        <f t="shared" si="1"/>
        <v>29.646116594517881</v>
      </c>
      <c r="N58" s="53">
        <f t="shared" si="1"/>
        <v>27.758590536292846</v>
      </c>
      <c r="O58" s="53">
        <f t="shared" si="1"/>
        <v>28.56251979738725</v>
      </c>
      <c r="P58" s="53">
        <f t="shared" si="1"/>
        <v>26.441634165399449</v>
      </c>
      <c r="Q58" s="53">
        <f t="shared" si="1"/>
        <v>24.449881298165486</v>
      </c>
      <c r="R58" s="53">
        <f t="shared" si="1"/>
        <v>21.584206450090747</v>
      </c>
      <c r="S58" s="53">
        <f t="shared" si="1"/>
        <v>20.838854193080262</v>
      </c>
      <c r="T58" s="53">
        <f t="shared" si="1"/>
        <v>18.287849946052734</v>
      </c>
      <c r="U58" s="53">
        <f t="shared" si="1"/>
        <v>19.181954181303283</v>
      </c>
      <c r="V58" s="53">
        <f t="shared" si="1"/>
        <v>19.182596572989311</v>
      </c>
      <c r="W58" s="53">
        <f t="shared" si="1"/>
        <v>17.62263852395257</v>
      </c>
      <c r="X58" s="53">
        <f t="shared" si="1"/>
        <v>15.44506592584759</v>
      </c>
      <c r="Y58" s="53">
        <f t="shared" si="1"/>
        <v>16.250598083196024</v>
      </c>
      <c r="Z58" s="53">
        <f t="shared" si="1"/>
        <v>16.789865481162774</v>
      </c>
      <c r="AA58" s="53">
        <f t="shared" si="1"/>
        <v>16.789865481162774</v>
      </c>
      <c r="AB58" s="53">
        <f t="shared" si="1"/>
        <v>18.265612477651857</v>
      </c>
      <c r="AC58" s="53">
        <f t="shared" si="1"/>
        <v>20.190734573650875</v>
      </c>
      <c r="AD58" s="53">
        <f t="shared" si="1"/>
        <v>21.822897108533642</v>
      </c>
      <c r="AE58" s="53">
        <f t="shared" si="1"/>
        <v>26.321297412658122</v>
      </c>
    </row>
  </sheetData>
  <mergeCells count="1">
    <mergeCell ref="C2:AE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84"/>
  <sheetViews>
    <sheetView topLeftCell="A8" workbookViewId="0">
      <selection activeCell="D46" sqref="D46"/>
    </sheetView>
  </sheetViews>
  <sheetFormatPr baseColWidth="10" defaultRowHeight="13" x14ac:dyDescent="0"/>
  <cols>
    <col min="3" max="3" width="19.28515625" customWidth="1"/>
    <col min="4" max="9" width="5.85546875" customWidth="1"/>
    <col min="10" max="17" width="6.28515625" customWidth="1"/>
    <col min="18" max="32" width="5.28515625" customWidth="1"/>
  </cols>
  <sheetData>
    <row r="1" spans="2:9" ht="14" thickBot="1"/>
    <row r="2" spans="2:9" ht="15">
      <c r="B2" s="42" t="s">
        <v>89</v>
      </c>
      <c r="C2" s="44" t="s">
        <v>90</v>
      </c>
      <c r="D2" s="7" t="s">
        <v>91</v>
      </c>
      <c r="E2" s="7" t="s">
        <v>93</v>
      </c>
      <c r="F2" s="7" t="s">
        <v>94</v>
      </c>
      <c r="G2" s="7" t="s">
        <v>96</v>
      </c>
      <c r="H2" s="7" t="s">
        <v>97</v>
      </c>
      <c r="I2" s="8"/>
    </row>
    <row r="3" spans="2:9" ht="14" thickBot="1">
      <c r="B3" s="43"/>
      <c r="C3" s="45"/>
      <c r="D3" s="6" t="s">
        <v>92</v>
      </c>
      <c r="E3" s="6" t="s">
        <v>92</v>
      </c>
      <c r="F3" s="6" t="s">
        <v>95</v>
      </c>
      <c r="G3" s="6" t="s">
        <v>95</v>
      </c>
      <c r="H3" s="6" t="s">
        <v>95</v>
      </c>
      <c r="I3" s="9" t="s">
        <v>95</v>
      </c>
    </row>
    <row r="4" spans="2:9" ht="14" thickBot="1">
      <c r="B4" s="10" t="s">
        <v>88</v>
      </c>
      <c r="C4" s="38" t="s">
        <v>117</v>
      </c>
      <c r="D4" s="12">
        <v>54</v>
      </c>
      <c r="E4" s="12">
        <v>12</v>
      </c>
      <c r="F4" s="17">
        <f>D39/F32</f>
        <v>138.48100042571429</v>
      </c>
      <c r="G4" s="17">
        <f>D39/F31</f>
        <v>1938.7340059600001</v>
      </c>
      <c r="H4" s="17">
        <f>O30</f>
        <v>416.39804265938909</v>
      </c>
      <c r="I4" s="34">
        <f>Q30</f>
        <v>62.34712217550998</v>
      </c>
    </row>
    <row r="5" spans="2:9" ht="14" thickBot="1">
      <c r="B5" s="31" t="s">
        <v>113</v>
      </c>
      <c r="C5" s="11" t="s">
        <v>98</v>
      </c>
      <c r="D5" s="12">
        <v>54</v>
      </c>
      <c r="E5" s="12">
        <v>12</v>
      </c>
      <c r="F5" s="17">
        <f>D40/F32</f>
        <v>114.39112644857143</v>
      </c>
      <c r="G5" s="17">
        <f>D40/F31</f>
        <v>1601.47577028</v>
      </c>
      <c r="H5" s="17">
        <f>O31</f>
        <v>343.96228366604913</v>
      </c>
      <c r="I5" s="34">
        <f>Q31</f>
        <v>51.501343249676324</v>
      </c>
    </row>
    <row r="6" spans="2:9" ht="14" thickBot="1">
      <c r="B6" s="10"/>
      <c r="C6" s="14" t="s">
        <v>99</v>
      </c>
      <c r="D6" s="15">
        <v>54</v>
      </c>
      <c r="E6" s="15">
        <v>12</v>
      </c>
      <c r="F6" s="25">
        <f>D42/F32</f>
        <v>74.092393815000008</v>
      </c>
      <c r="G6" s="25">
        <f>D42/F31</f>
        <v>1037.2935134100001</v>
      </c>
      <c r="H6" s="17">
        <f>O32</f>
        <v>222.78816347131038</v>
      </c>
      <c r="I6" s="34">
        <f>Q32</f>
        <v>33.35798784857738</v>
      </c>
    </row>
    <row r="7" spans="2:9" ht="14" thickBot="1">
      <c r="B7" s="13"/>
      <c r="C7" s="11" t="s">
        <v>100</v>
      </c>
      <c r="D7" s="12">
        <v>54</v>
      </c>
      <c r="E7" s="12">
        <v>12</v>
      </c>
      <c r="F7" s="17">
        <f>D44/F32</f>
        <v>64.88896638235714</v>
      </c>
      <c r="G7" s="17">
        <f>D44/F31</f>
        <v>908.44552935299998</v>
      </c>
      <c r="H7" s="17">
        <f>O33</f>
        <v>195.11440926005324</v>
      </c>
      <c r="I7" s="34">
        <f>Q33</f>
        <v>29.21440704823334</v>
      </c>
    </row>
    <row r="8" spans="2:9" ht="14" thickBot="1">
      <c r="B8" s="10"/>
      <c r="C8" s="14" t="s">
        <v>101</v>
      </c>
      <c r="D8" s="40">
        <v>54</v>
      </c>
      <c r="E8" s="40">
        <v>12</v>
      </c>
      <c r="F8" s="25">
        <f>D46/F32</f>
        <v>58.57168121421428</v>
      </c>
      <c r="G8" s="25">
        <f>D46/F31</f>
        <v>820.00353699899995</v>
      </c>
      <c r="H8" s="17">
        <f>O34</f>
        <v>176.1189862717064</v>
      </c>
      <c r="I8" s="34">
        <f>Q34</f>
        <v>26.370229514962091</v>
      </c>
    </row>
    <row r="9" spans="2:9" ht="14" thickBot="1">
      <c r="B9" s="13" t="s">
        <v>102</v>
      </c>
      <c r="C9" s="38" t="s">
        <v>117</v>
      </c>
      <c r="D9" s="41">
        <v>37</v>
      </c>
      <c r="E9" s="41">
        <v>13</v>
      </c>
      <c r="F9" s="17">
        <f>D39/E32</f>
        <v>25.178363713766235</v>
      </c>
      <c r="G9" s="17">
        <f>D39/E31</f>
        <v>646.24466865333341</v>
      </c>
      <c r="H9" s="17">
        <f>L30</f>
        <v>55.06541002807284</v>
      </c>
      <c r="I9" s="34">
        <f>N30</f>
        <v>-1.7101474768606124</v>
      </c>
    </row>
    <row r="10" spans="2:9" ht="14" thickBot="1">
      <c r="B10" s="32" t="s">
        <v>114</v>
      </c>
      <c r="C10" s="14" t="s">
        <v>98</v>
      </c>
      <c r="D10" s="15">
        <v>37</v>
      </c>
      <c r="E10" s="15">
        <v>13</v>
      </c>
      <c r="F10" s="25">
        <f>D40/E32</f>
        <v>20.798386627012988</v>
      </c>
      <c r="G10" s="25">
        <f>D40/E31</f>
        <v>533.82525676</v>
      </c>
      <c r="H10" s="25">
        <f>L31</f>
        <v>45.486342979177834</v>
      </c>
      <c r="I10" s="33">
        <f>N31</f>
        <v>-1.4126536901804698</v>
      </c>
    </row>
    <row r="11" spans="2:9" ht="14" thickBot="1">
      <c r="B11" s="13"/>
      <c r="C11" s="11" t="s">
        <v>99</v>
      </c>
      <c r="D11" s="12">
        <v>37</v>
      </c>
      <c r="E11" s="12">
        <v>13</v>
      </c>
      <c r="F11" s="17">
        <f>D42/E32</f>
        <v>13.471344330000001</v>
      </c>
      <c r="G11" s="17">
        <f>D42/E31</f>
        <v>345.76450447000002</v>
      </c>
      <c r="H11" s="17">
        <f>L32</f>
        <v>29.462005855258305</v>
      </c>
      <c r="I11" s="34">
        <f>N32</f>
        <v>-0.91499137028012001</v>
      </c>
    </row>
    <row r="12" spans="2:9" ht="14" thickBot="1">
      <c r="B12" s="10"/>
      <c r="C12" s="14" t="s">
        <v>100</v>
      </c>
      <c r="D12" s="15">
        <v>37</v>
      </c>
      <c r="E12" s="15">
        <v>13</v>
      </c>
      <c r="F12" s="25">
        <f>D44/E32</f>
        <v>11.797993887701299</v>
      </c>
      <c r="G12" s="25">
        <f>D44/E31</f>
        <v>302.81517645100001</v>
      </c>
      <c r="H12" s="25">
        <f>L33</f>
        <v>25.802366600168206</v>
      </c>
      <c r="I12" s="33">
        <f>N33</f>
        <v>-0.801335214171921</v>
      </c>
    </row>
    <row r="13" spans="2:9" ht="14" thickBot="1">
      <c r="B13" s="13"/>
      <c r="C13" s="11" t="s">
        <v>101</v>
      </c>
      <c r="D13" s="12">
        <v>37</v>
      </c>
      <c r="E13" s="12">
        <v>13</v>
      </c>
      <c r="F13" s="17">
        <f>D46/E32</f>
        <v>10.649396584402597</v>
      </c>
      <c r="G13" s="17">
        <f>D46/E31</f>
        <v>273.33451233299996</v>
      </c>
      <c r="H13" s="17">
        <f>L34</f>
        <v>23.290369308275068</v>
      </c>
      <c r="I13" s="34">
        <f>N34</f>
        <v>-0.72332097931154848</v>
      </c>
    </row>
    <row r="14" spans="2:9" ht="14" thickBot="1">
      <c r="B14" s="10" t="s">
        <v>30</v>
      </c>
      <c r="C14" s="38" t="s">
        <v>117</v>
      </c>
      <c r="D14" s="12">
        <v>9</v>
      </c>
      <c r="E14" s="12">
        <v>6</v>
      </c>
      <c r="F14" s="17">
        <f>D39/D32</f>
        <v>28.510794205294118</v>
      </c>
      <c r="G14" s="17">
        <f>ROUND(D39/D31/100,0)*100</f>
        <v>300</v>
      </c>
      <c r="H14" s="17">
        <f>I30</f>
        <v>56.878863951547586</v>
      </c>
      <c r="I14" s="28">
        <f>K30</f>
        <v>-1.2467138587193318</v>
      </c>
    </row>
    <row r="15" spans="2:9" ht="14" thickBot="1">
      <c r="B15" s="31" t="s">
        <v>114</v>
      </c>
      <c r="C15" s="11" t="s">
        <v>98</v>
      </c>
      <c r="D15" s="12">
        <v>9</v>
      </c>
      <c r="E15" s="12">
        <v>6</v>
      </c>
      <c r="F15" s="17">
        <f>D40/D32</f>
        <v>23.551114268823529</v>
      </c>
      <c r="G15" s="17">
        <f>ROUND(D40/D31/100,1)*100</f>
        <v>270</v>
      </c>
      <c r="H15" s="17">
        <f>I31</f>
        <v>46.984332136037935</v>
      </c>
      <c r="I15" s="28">
        <f>K31</f>
        <v>-1.0298380443492832</v>
      </c>
    </row>
    <row r="16" spans="2:9" ht="14" thickBot="1">
      <c r="B16" s="10"/>
      <c r="C16" s="14" t="s">
        <v>99</v>
      </c>
      <c r="D16" s="15">
        <v>9</v>
      </c>
      <c r="E16" s="15">
        <v>6</v>
      </c>
      <c r="F16" s="25">
        <f>D42/D32</f>
        <v>15.254316373676472</v>
      </c>
      <c r="G16" s="25">
        <f>ROUND(D42/D31/1000,1)*1000</f>
        <v>200</v>
      </c>
      <c r="H16" s="17">
        <f>I32</f>
        <v>30.432269948169203</v>
      </c>
      <c r="I16" s="28">
        <f>K32</f>
        <v>-0.66703745575842888</v>
      </c>
    </row>
    <row r="17" spans="2:20" ht="14" thickBot="1">
      <c r="B17" s="13"/>
      <c r="C17" s="11" t="s">
        <v>100</v>
      </c>
      <c r="D17" s="12">
        <v>9</v>
      </c>
      <c r="E17" s="12">
        <v>6</v>
      </c>
      <c r="F17" s="17">
        <f>D44/D32</f>
        <v>13.359493078720588</v>
      </c>
      <c r="G17" s="17">
        <f>ROUND(D44/D31/100,1)*100</f>
        <v>150</v>
      </c>
      <c r="H17" s="17">
        <f>I33</f>
        <v>26.652108805341189</v>
      </c>
      <c r="I17" s="28">
        <f>K33</f>
        <v>-0.58418103146397726</v>
      </c>
    </row>
    <row r="18" spans="2:20" ht="14" thickBot="1">
      <c r="B18" s="10"/>
      <c r="C18" s="14" t="s">
        <v>101</v>
      </c>
      <c r="D18" s="15">
        <v>9</v>
      </c>
      <c r="E18" s="15">
        <v>6</v>
      </c>
      <c r="F18" s="25">
        <f>D46/D32</f>
        <v>12.058875544102941</v>
      </c>
      <c r="G18" s="25">
        <f>ROUND(D46/D31/100,1)*100</f>
        <v>140</v>
      </c>
      <c r="H18" s="17">
        <f>I34</f>
        <v>24.057384601173712</v>
      </c>
      <c r="I18" s="28">
        <f>K34</f>
        <v>-0.52730790847675379</v>
      </c>
    </row>
    <row r="19" spans="2:20" ht="14" thickBot="1">
      <c r="B19" s="10" t="s">
        <v>115</v>
      </c>
      <c r="C19" s="38" t="s">
        <v>117</v>
      </c>
      <c r="D19" s="12">
        <v>29</v>
      </c>
      <c r="E19" s="12">
        <v>20</v>
      </c>
      <c r="F19" s="17">
        <f>D39/G32</f>
        <v>25.178363713766235</v>
      </c>
      <c r="G19" s="17">
        <f>G14</f>
        <v>300</v>
      </c>
      <c r="H19" s="17">
        <f>R30</f>
        <v>71.754557089602429</v>
      </c>
      <c r="I19" s="34">
        <f>T30</f>
        <v>3.7638406177665331</v>
      </c>
    </row>
    <row r="20" spans="2:20" ht="14" thickBot="1">
      <c r="B20" s="31" t="s">
        <v>114</v>
      </c>
      <c r="C20" s="11" t="s">
        <v>98</v>
      </c>
      <c r="D20" s="12">
        <v>29</v>
      </c>
      <c r="E20" s="12">
        <v>20</v>
      </c>
      <c r="F20" s="17">
        <f>F5</f>
        <v>114.39112644857143</v>
      </c>
      <c r="G20" s="17">
        <f>G15</f>
        <v>270</v>
      </c>
      <c r="H20" s="17">
        <f>R31</f>
        <v>59.272279865576444</v>
      </c>
      <c r="I20" s="34">
        <f>T31</f>
        <v>3.1090905374427962</v>
      </c>
    </row>
    <row r="21" spans="2:20" ht="14" thickBot="1">
      <c r="B21" s="10"/>
      <c r="C21" s="14" t="s">
        <v>99</v>
      </c>
      <c r="D21" s="15">
        <v>29</v>
      </c>
      <c r="E21" s="15">
        <v>20</v>
      </c>
      <c r="F21" s="17">
        <f>F6</f>
        <v>74.092393815000008</v>
      </c>
      <c r="G21" s="17">
        <f>G16</f>
        <v>200</v>
      </c>
      <c r="H21" s="17">
        <f>R32</f>
        <v>38.391309172810658</v>
      </c>
      <c r="I21" s="34">
        <f>T32</f>
        <v>2.0137922202406742</v>
      </c>
    </row>
    <row r="22" spans="2:20" ht="14" thickBot="1">
      <c r="B22" s="13"/>
      <c r="C22" s="11" t="s">
        <v>100</v>
      </c>
      <c r="D22" s="12">
        <v>29</v>
      </c>
      <c r="E22" s="12">
        <v>20</v>
      </c>
      <c r="F22" s="17">
        <f>F7</f>
        <v>64.88896638235714</v>
      </c>
      <c r="G22" s="17">
        <f>G17</f>
        <v>150</v>
      </c>
      <c r="H22" s="17">
        <f>R33</f>
        <v>33.62251159693065</v>
      </c>
      <c r="I22" s="34">
        <f>T33</f>
        <v>1.7636479124500219</v>
      </c>
    </row>
    <row r="23" spans="2:20" ht="14" thickBot="1">
      <c r="B23" s="10"/>
      <c r="C23" s="39" t="s">
        <v>101</v>
      </c>
      <c r="D23" s="12">
        <v>29</v>
      </c>
      <c r="E23" s="12">
        <v>20</v>
      </c>
      <c r="F23" s="17">
        <f>F8</f>
        <v>58.57168121421428</v>
      </c>
      <c r="G23" s="17">
        <f>G18</f>
        <v>140</v>
      </c>
      <c r="H23" s="17">
        <f>R34</f>
        <v>30.349181697122717</v>
      </c>
      <c r="I23" s="34">
        <f>T34</f>
        <v>1.5919474305299381</v>
      </c>
    </row>
    <row r="28" spans="2:20">
      <c r="C28" s="1"/>
      <c r="D28" s="1"/>
      <c r="E28" s="1"/>
      <c r="F28" s="1"/>
      <c r="G28" s="1"/>
      <c r="H28" s="37"/>
      <c r="I28" s="47" t="s">
        <v>30</v>
      </c>
      <c r="J28" s="48"/>
      <c r="K28" s="49"/>
      <c r="L28" s="47" t="s">
        <v>102</v>
      </c>
      <c r="M28" s="48"/>
      <c r="N28" s="49"/>
      <c r="O28" s="47" t="s">
        <v>88</v>
      </c>
      <c r="P28" s="48"/>
      <c r="Q28" s="49"/>
      <c r="R28" s="47" t="s">
        <v>115</v>
      </c>
      <c r="S28" s="48"/>
      <c r="T28" s="49"/>
    </row>
    <row r="29" spans="2:20">
      <c r="C29" s="1" t="s">
        <v>103</v>
      </c>
      <c r="D29" s="1"/>
      <c r="E29" s="1"/>
      <c r="F29" s="1"/>
      <c r="G29" s="1"/>
      <c r="H29" s="37" t="s">
        <v>37</v>
      </c>
      <c r="I29" s="27" t="s">
        <v>109</v>
      </c>
      <c r="J29" s="27" t="s">
        <v>110</v>
      </c>
      <c r="K29" s="27" t="s">
        <v>111</v>
      </c>
      <c r="L29" s="27" t="s">
        <v>109</v>
      </c>
      <c r="M29" s="27" t="s">
        <v>110</v>
      </c>
      <c r="N29" s="27" t="s">
        <v>111</v>
      </c>
      <c r="O29" s="27" t="s">
        <v>109</v>
      </c>
      <c r="P29" s="27" t="s">
        <v>110</v>
      </c>
      <c r="Q29" s="27" t="s">
        <v>111</v>
      </c>
      <c r="R29" s="27" t="s">
        <v>109</v>
      </c>
      <c r="S29" s="27" t="s">
        <v>110</v>
      </c>
      <c r="T29" s="27" t="s">
        <v>111</v>
      </c>
    </row>
    <row r="30" spans="2:20">
      <c r="C30" s="18"/>
      <c r="D30" s="19" t="s">
        <v>30</v>
      </c>
      <c r="E30" s="19" t="s">
        <v>31</v>
      </c>
      <c r="F30" s="19" t="s">
        <v>32</v>
      </c>
      <c r="G30" s="35" t="s">
        <v>115</v>
      </c>
      <c r="H30" s="37">
        <v>5</v>
      </c>
      <c r="I30" s="20">
        <f>AVERAGE(D65:AF65)</f>
        <v>56.878863951547586</v>
      </c>
      <c r="J30" s="20">
        <f>D39/D33</f>
        <v>58.125577810266918</v>
      </c>
      <c r="K30" s="20">
        <f>I30-J30</f>
        <v>-1.2467138587193318</v>
      </c>
      <c r="L30" s="20">
        <f>AVERAGE(D70:AF70)</f>
        <v>55.06541002807284</v>
      </c>
      <c r="M30" s="20">
        <f>D39/E33</f>
        <v>56.775557504933452</v>
      </c>
      <c r="N30" s="30">
        <f>L30-M30</f>
        <v>-1.7101474768606124</v>
      </c>
      <c r="O30" s="20">
        <f>AVERAGE(D75:AF75)</f>
        <v>416.39804265938909</v>
      </c>
      <c r="P30" s="20">
        <f>D39/F33</f>
        <v>354.05092048387911</v>
      </c>
      <c r="Q30" s="30">
        <f>O30-P30</f>
        <v>62.34712217550998</v>
      </c>
      <c r="R30" s="20">
        <f>AVERAGE(D80:AF80)</f>
        <v>71.754557089602429</v>
      </c>
      <c r="S30" s="20">
        <f>D39/G33</f>
        <v>67.990716471835896</v>
      </c>
      <c r="T30" s="30">
        <f>R30-S30</f>
        <v>3.7638406177665331</v>
      </c>
    </row>
    <row r="31" spans="2:20">
      <c r="C31" s="19" t="s">
        <v>33</v>
      </c>
      <c r="D31" s="18">
        <f>MIN(ridership.csv!C14:AE24)</f>
        <v>6</v>
      </c>
      <c r="E31" s="18">
        <f>MIN(ridership.csv!C3:AE13)</f>
        <v>3</v>
      </c>
      <c r="F31" s="18">
        <f>MIN(ridership.csv!C25:AE29)</f>
        <v>1</v>
      </c>
      <c r="G31" s="36">
        <f>MIN(ridership.csv!C3:AE29)</f>
        <v>1</v>
      </c>
      <c r="H31" s="37">
        <v>10</v>
      </c>
      <c r="I31" s="20">
        <f>AVERAGE(D66:AF66)</f>
        <v>46.984332136037935</v>
      </c>
      <c r="J31" s="20">
        <f>D40/D33</f>
        <v>48.014170180387218</v>
      </c>
      <c r="K31" s="20">
        <f>I31-J31</f>
        <v>-1.0298380443492832</v>
      </c>
      <c r="L31" s="20">
        <f>AVERAGE(D71:AF71)</f>
        <v>45.486342979177834</v>
      </c>
      <c r="M31" s="20">
        <f>D40/E33</f>
        <v>46.898996669358304</v>
      </c>
      <c r="N31" s="30">
        <f>L31-M31</f>
        <v>-1.4126536901804698</v>
      </c>
      <c r="O31" s="20">
        <f>AVERAGE(D76:AF76)</f>
        <v>343.96228366604913</v>
      </c>
      <c r="P31" s="20">
        <f>D40/F33</f>
        <v>292.46094041637281</v>
      </c>
      <c r="Q31" s="30">
        <f>O31-P31</f>
        <v>51.501343249676324</v>
      </c>
      <c r="R31" s="20">
        <f>AVERAGE(D81:AF81)</f>
        <v>59.272279865576444</v>
      </c>
      <c r="S31" s="20">
        <f>D40/G33</f>
        <v>56.163189328133647</v>
      </c>
      <c r="T31" s="30">
        <f>R31-S31</f>
        <v>3.1090905374427962</v>
      </c>
    </row>
    <row r="32" spans="2:20">
      <c r="C32" s="19" t="s">
        <v>34</v>
      </c>
      <c r="D32" s="18">
        <f>MAX(ridership.csv!C14:AE24)</f>
        <v>68</v>
      </c>
      <c r="E32" s="18">
        <f>MAX(ridership.csv!C3:AE13)</f>
        <v>77</v>
      </c>
      <c r="F32" s="18">
        <f>MAX(ridership.csv!C25:AE29)</f>
        <v>14</v>
      </c>
      <c r="G32" s="36">
        <f>MAX(ridership.csv!C3:AE29)</f>
        <v>77</v>
      </c>
      <c r="H32" s="37">
        <v>20</v>
      </c>
      <c r="I32" s="20">
        <f>AVERAGE(D67:AF67)</f>
        <v>30.432269948169203</v>
      </c>
      <c r="J32" s="20">
        <f>D42/D33</f>
        <v>31.099307403927632</v>
      </c>
      <c r="K32" s="20">
        <f>I32-J32</f>
        <v>-0.66703745575842888</v>
      </c>
      <c r="L32" s="20">
        <f>AVERAGE(D72:AF72)</f>
        <v>29.462005855258305</v>
      </c>
      <c r="M32" s="20">
        <f>D42/E33</f>
        <v>30.376997225538425</v>
      </c>
      <c r="N32" s="30">
        <f>L32-M32</f>
        <v>-0.91499137028012001</v>
      </c>
      <c r="O32" s="20">
        <f>AVERAGE(D77:AF77)</f>
        <v>222.78816347131038</v>
      </c>
      <c r="P32" s="20">
        <f>D42/F33</f>
        <v>189.430175622733</v>
      </c>
      <c r="Q32" s="30">
        <f>O32-P32</f>
        <v>33.35798784857738</v>
      </c>
      <c r="R32" s="20">
        <f>AVERAGE(D82:AF82)</f>
        <v>38.391309172810658</v>
      </c>
      <c r="S32" s="20">
        <f>D42/G33</f>
        <v>36.377516952569984</v>
      </c>
      <c r="T32" s="30">
        <f>R32-S32</f>
        <v>2.0137922202406742</v>
      </c>
    </row>
    <row r="33" spans="3:20">
      <c r="C33" s="19" t="s">
        <v>35</v>
      </c>
      <c r="D33" s="20">
        <f>AVERAGE(ridership.csv!C14:AE24)</f>
        <v>33.354231974921632</v>
      </c>
      <c r="E33" s="18">
        <f>AVERAGE(ridership.csv!C3:AE13)</f>
        <v>34.147335423197489</v>
      </c>
      <c r="F33" s="18">
        <f>AVERAGE(ridership.csv!C25:AE29)</f>
        <v>5.4758620689655171</v>
      </c>
      <c r="G33" s="36">
        <f>AVERAGE(ridership.csv!C3:AE29)</f>
        <v>28.514687100893997</v>
      </c>
      <c r="H33" s="37">
        <v>30</v>
      </c>
      <c r="I33" s="20">
        <f>AVERAGE(D68:AF68)</f>
        <v>26.652108805341189</v>
      </c>
      <c r="J33" s="20">
        <f>D44/D33</f>
        <v>27.236289836805167</v>
      </c>
      <c r="K33" s="20">
        <f>I33-J33</f>
        <v>-0.58418103146397726</v>
      </c>
      <c r="L33" s="20">
        <f>AVERAGE(D73:AF73)</f>
        <v>25.802366600168206</v>
      </c>
      <c r="M33" s="20">
        <f>D44/E33</f>
        <v>26.603701814340127</v>
      </c>
      <c r="N33" s="30">
        <f>L33-M33</f>
        <v>-0.801335214171921</v>
      </c>
      <c r="O33" s="20">
        <f>AVERAGE(D78:AF78)</f>
        <v>195.11440926005324</v>
      </c>
      <c r="P33" s="20">
        <f>D44/F33</f>
        <v>165.9000022118199</v>
      </c>
      <c r="Q33" s="30">
        <f>O33-P33</f>
        <v>29.21440704823334</v>
      </c>
      <c r="R33" s="20">
        <f>AVERAGE(D83:AF83)</f>
        <v>33.62251159693065</v>
      </c>
      <c r="S33" s="20">
        <f>D44/G33</f>
        <v>31.858863684480628</v>
      </c>
      <c r="T33" s="30">
        <f>R33-S33</f>
        <v>1.7636479124500219</v>
      </c>
    </row>
    <row r="34" spans="3:20">
      <c r="C34" s="19" t="s">
        <v>36</v>
      </c>
      <c r="D34" s="20">
        <f>STDEV(ridership.csv!C14:AE24)</f>
        <v>15.511709087863965</v>
      </c>
      <c r="E34" s="18">
        <f>STDEV(ridership.csv!C3:AE13)</f>
        <v>21.734538727456666</v>
      </c>
      <c r="F34" s="18">
        <f>STDEV(ridership.csv!C25:AE29)</f>
        <v>2.6694848614081623</v>
      </c>
      <c r="G34" s="36">
        <f>STDEV(ridership.csv!C3:AE29)</f>
        <v>20.301990538340046</v>
      </c>
      <c r="H34" s="37">
        <v>40</v>
      </c>
      <c r="I34" s="20">
        <f>AVERAGE(D69:AF69)</f>
        <v>24.057384601173712</v>
      </c>
      <c r="J34" s="20">
        <f>D46/D33</f>
        <v>24.584692509650466</v>
      </c>
      <c r="K34" s="20">
        <f>I34-J34</f>
        <v>-0.52730790847675379</v>
      </c>
      <c r="L34" s="20">
        <f>AVERAGE(D74:AF74)</f>
        <v>23.290369308275068</v>
      </c>
      <c r="M34" s="20">
        <f>D46/E33</f>
        <v>24.013690287586616</v>
      </c>
      <c r="N34" s="30">
        <f>L34-M34</f>
        <v>-0.72332097931154848</v>
      </c>
      <c r="O34" s="20">
        <f>AVERAGE(D79:AF79)</f>
        <v>176.1189862717064</v>
      </c>
      <c r="P34" s="20">
        <f>D46/F33</f>
        <v>149.74875675674431</v>
      </c>
      <c r="Q34" s="30">
        <f>O34-P34</f>
        <v>26.370229514962091</v>
      </c>
      <c r="R34" s="20">
        <f>AVERAGE(D84:AF84)</f>
        <v>30.349181697122717</v>
      </c>
      <c r="S34" s="20">
        <f>D46/G33</f>
        <v>28.757234266592778</v>
      </c>
      <c r="T34" s="30">
        <f>R34-S34</f>
        <v>1.5919474305299381</v>
      </c>
    </row>
    <row r="35" spans="3:20">
      <c r="C35" s="1"/>
      <c r="D35" s="1"/>
      <c r="E35" s="1"/>
      <c r="F35" s="1"/>
      <c r="G35" s="1"/>
      <c r="H35" s="1"/>
      <c r="I35" s="1"/>
      <c r="J35" s="1" t="s">
        <v>112</v>
      </c>
      <c r="K35" s="29">
        <f>K30/J30</f>
        <v>-2.1448627363135141E-2</v>
      </c>
      <c r="L35" s="1"/>
      <c r="M35" s="1" t="s">
        <v>112</v>
      </c>
      <c r="N35" s="29">
        <f>N31/M31</f>
        <v>-3.0121192147025914E-2</v>
      </c>
      <c r="O35" s="1"/>
      <c r="P35" s="1" t="s">
        <v>112</v>
      </c>
      <c r="Q35" s="29">
        <f>Q31/P31</f>
        <v>0.17609648377781503</v>
      </c>
      <c r="R35" s="1"/>
      <c r="S35" s="1" t="s">
        <v>112</v>
      </c>
      <c r="T35" s="1"/>
    </row>
    <row r="37" spans="3:20">
      <c r="C37" s="21" t="s">
        <v>104</v>
      </c>
      <c r="D37" s="22"/>
      <c r="E37" s="22"/>
      <c r="F37" s="22"/>
      <c r="G37" s="22"/>
      <c r="H37" s="22"/>
      <c r="I37" s="22"/>
    </row>
    <row r="38" spans="3:20">
      <c r="C38" s="22"/>
      <c r="D38" s="22"/>
      <c r="E38" s="22"/>
      <c r="F38" s="22"/>
      <c r="G38" s="22"/>
      <c r="H38" s="22"/>
      <c r="I38" s="22"/>
    </row>
    <row r="39" spans="3:20">
      <c r="C39" s="23">
        <v>5</v>
      </c>
      <c r="D39" s="24">
        <v>1938.7340059600001</v>
      </c>
      <c r="E39" s="22"/>
      <c r="F39" s="22"/>
      <c r="G39" s="22"/>
      <c r="H39" s="22"/>
      <c r="I39" s="22"/>
    </row>
    <row r="40" spans="3:20">
      <c r="C40" s="23">
        <v>10</v>
      </c>
      <c r="D40" s="24">
        <v>1601.47577028</v>
      </c>
      <c r="E40" s="22"/>
      <c r="F40" s="22"/>
      <c r="G40" s="22"/>
      <c r="H40" s="22"/>
      <c r="I40" s="22"/>
    </row>
    <row r="41" spans="3:20">
      <c r="C41" s="23">
        <v>15</v>
      </c>
      <c r="D41" s="24">
        <v>1314.89866747</v>
      </c>
      <c r="E41" s="22"/>
      <c r="F41" s="22"/>
      <c r="G41" s="22"/>
      <c r="H41" s="22"/>
      <c r="I41" s="22"/>
    </row>
    <row r="42" spans="3:20">
      <c r="C42" s="23">
        <v>20</v>
      </c>
      <c r="D42" s="24">
        <v>1037.2935134100001</v>
      </c>
      <c r="E42" s="22"/>
      <c r="F42" s="22"/>
      <c r="G42" s="22"/>
      <c r="H42" s="22"/>
      <c r="I42" s="22"/>
    </row>
    <row r="43" spans="3:20">
      <c r="C43" s="23">
        <v>25</v>
      </c>
      <c r="D43" s="24">
        <v>967.81877185799999</v>
      </c>
      <c r="E43" s="22"/>
      <c r="F43" s="22"/>
      <c r="G43" s="22"/>
      <c r="H43" s="22"/>
      <c r="I43" s="22"/>
    </row>
    <row r="44" spans="3:20">
      <c r="C44" s="23">
        <v>30</v>
      </c>
      <c r="D44" s="24">
        <v>908.44552935299998</v>
      </c>
      <c r="E44" s="22"/>
      <c r="F44" s="22"/>
      <c r="G44" s="22"/>
      <c r="H44" s="22"/>
      <c r="I44" s="22"/>
    </row>
    <row r="45" spans="3:20">
      <c r="C45" s="23">
        <v>35</v>
      </c>
      <c r="D45" s="24">
        <v>859.17378440000005</v>
      </c>
      <c r="E45" s="22"/>
      <c r="F45" s="22"/>
      <c r="G45" s="22"/>
      <c r="H45" s="22"/>
      <c r="I45" s="22"/>
    </row>
    <row r="46" spans="3:20">
      <c r="C46" s="23">
        <v>40</v>
      </c>
      <c r="D46" s="24">
        <v>820.00353699899995</v>
      </c>
      <c r="E46" s="22"/>
      <c r="F46" s="22"/>
      <c r="G46" s="22"/>
      <c r="H46" s="22"/>
      <c r="I46" s="22"/>
    </row>
    <row r="47" spans="3:20">
      <c r="C47" s="23">
        <v>45</v>
      </c>
      <c r="D47" s="24">
        <v>790.93478789799997</v>
      </c>
      <c r="E47" s="22"/>
      <c r="F47" s="22"/>
      <c r="G47" s="22"/>
      <c r="H47" s="22"/>
      <c r="I47" s="22"/>
    </row>
    <row r="48" spans="3:20">
      <c r="C48" s="23">
        <v>50</v>
      </c>
      <c r="D48" s="24">
        <v>771.96753709799998</v>
      </c>
      <c r="E48" s="22"/>
      <c r="F48" s="22"/>
      <c r="G48" s="22"/>
      <c r="H48" s="22"/>
      <c r="I48" s="22"/>
    </row>
    <row r="49" spans="3:32">
      <c r="C49" s="23">
        <v>55</v>
      </c>
      <c r="D49" s="24">
        <v>763.10178384899996</v>
      </c>
      <c r="E49" s="22"/>
      <c r="F49" s="22"/>
      <c r="G49" s="22"/>
      <c r="H49" s="22"/>
      <c r="I49" s="22"/>
    </row>
    <row r="50" spans="3:32">
      <c r="C50" s="23">
        <v>60</v>
      </c>
      <c r="D50" s="24">
        <v>764.33752890100004</v>
      </c>
      <c r="E50" s="22"/>
      <c r="F50" s="22"/>
      <c r="G50" s="22"/>
      <c r="H50" s="22"/>
      <c r="I50" s="22"/>
    </row>
    <row r="51" spans="3:32">
      <c r="C51" s="23">
        <v>65</v>
      </c>
      <c r="D51" s="24">
        <v>775.67477150499997</v>
      </c>
      <c r="E51" s="22"/>
      <c r="F51" s="22"/>
      <c r="G51" s="22"/>
      <c r="H51" s="22"/>
      <c r="I51" s="22"/>
    </row>
    <row r="52" spans="3:32">
      <c r="C52" s="23">
        <v>70</v>
      </c>
      <c r="D52" s="24">
        <v>797.11351240900001</v>
      </c>
      <c r="E52" s="22"/>
      <c r="F52" s="22"/>
      <c r="G52" s="22"/>
      <c r="H52" s="22"/>
      <c r="I52" s="22"/>
    </row>
    <row r="53" spans="3:32">
      <c r="C53" s="22"/>
      <c r="D53" s="22"/>
      <c r="E53" s="22"/>
      <c r="F53" s="22"/>
      <c r="G53" s="22"/>
      <c r="H53" s="22"/>
      <c r="I53" s="22"/>
    </row>
    <row r="55" spans="3:32">
      <c r="C55" t="s">
        <v>106</v>
      </c>
    </row>
    <row r="58" spans="3:32">
      <c r="D58">
        <v>405</v>
      </c>
      <c r="E58">
        <v>435</v>
      </c>
      <c r="F58">
        <v>465</v>
      </c>
      <c r="G58">
        <v>495</v>
      </c>
      <c r="H58">
        <v>525</v>
      </c>
      <c r="I58">
        <v>555</v>
      </c>
      <c r="J58">
        <v>585</v>
      </c>
      <c r="K58">
        <v>615</v>
      </c>
      <c r="L58">
        <v>645</v>
      </c>
      <c r="M58">
        <v>675</v>
      </c>
      <c r="N58">
        <v>705</v>
      </c>
      <c r="O58">
        <v>735</v>
      </c>
      <c r="P58">
        <v>765</v>
      </c>
      <c r="Q58">
        <v>795</v>
      </c>
      <c r="R58">
        <v>825</v>
      </c>
      <c r="S58">
        <v>855</v>
      </c>
      <c r="T58">
        <v>885</v>
      </c>
      <c r="U58">
        <v>915</v>
      </c>
      <c r="V58">
        <v>945</v>
      </c>
      <c r="W58">
        <v>975</v>
      </c>
      <c r="X58">
        <v>1005</v>
      </c>
      <c r="Y58">
        <v>1035</v>
      </c>
      <c r="Z58">
        <v>1065</v>
      </c>
      <c r="AA58">
        <v>1095</v>
      </c>
      <c r="AB58">
        <v>1125</v>
      </c>
      <c r="AC58">
        <v>1155</v>
      </c>
      <c r="AD58">
        <v>1185</v>
      </c>
      <c r="AE58">
        <v>1215</v>
      </c>
      <c r="AF58">
        <v>1245</v>
      </c>
    </row>
    <row r="59" spans="3:32">
      <c r="C59" s="19" t="s">
        <v>30</v>
      </c>
      <c r="D59">
        <f>MEDIAN(ridership.csv!C14:C24)</f>
        <v>30</v>
      </c>
      <c r="E59">
        <f>MEDIAN(ridership.csv!D14:D24)</f>
        <v>33</v>
      </c>
      <c r="F59">
        <f>MEDIAN(ridership.csv!E14:E24)</f>
        <v>30</v>
      </c>
      <c r="G59">
        <f>MEDIAN(ridership.csv!F14:F24)</f>
        <v>30</v>
      </c>
      <c r="H59">
        <f>MEDIAN(ridership.csv!G14:G24)</f>
        <v>22</v>
      </c>
      <c r="I59">
        <f>MEDIAN(ridership.csv!H14:H24)</f>
        <v>31</v>
      </c>
      <c r="J59">
        <f>MEDIAN(ridership.csv!I14:I24)</f>
        <v>24</v>
      </c>
      <c r="K59">
        <f>MEDIAN(ridership.csv!J14:J24)</f>
        <v>26</v>
      </c>
      <c r="L59">
        <f>MEDIAN(ridership.csv!K14:K24)</f>
        <v>27</v>
      </c>
      <c r="M59">
        <f>MEDIAN(ridership.csv!L14:L24)</f>
        <v>27</v>
      </c>
      <c r="N59">
        <f>MEDIAN(ridership.csv!M14:M24)</f>
        <v>29</v>
      </c>
      <c r="O59">
        <f>MEDIAN(ridership.csv!N14:N24)</f>
        <v>32</v>
      </c>
      <c r="P59">
        <f>MEDIAN(ridership.csv!O14:O24)</f>
        <v>30</v>
      </c>
      <c r="Q59">
        <f>MEDIAN(ridership.csv!P14:P24)</f>
        <v>33</v>
      </c>
      <c r="R59">
        <f>MEDIAN(ridership.csv!Q14:Q24)</f>
        <v>37</v>
      </c>
      <c r="S59">
        <f>MEDIAN(ridership.csv!R14:R24)</f>
        <v>41</v>
      </c>
      <c r="T59">
        <f>MEDIAN(ridership.csv!S14:S24)</f>
        <v>42</v>
      </c>
      <c r="U59">
        <f>MEDIAN(ridership.csv!T14:T24)</f>
        <v>49</v>
      </c>
      <c r="V59">
        <f>MEDIAN(ridership.csv!U14:U24)</f>
        <v>44</v>
      </c>
      <c r="W59">
        <f>MEDIAN(ridership.csv!V14:V24)</f>
        <v>45</v>
      </c>
      <c r="X59">
        <f>MEDIAN(ridership.csv!W14:W24)</f>
        <v>48</v>
      </c>
      <c r="Y59">
        <f>MEDIAN(ridership.csv!X14:X24)</f>
        <v>48</v>
      </c>
      <c r="Z59">
        <f>MEDIAN(ridership.csv!Y14:Y24)</f>
        <v>46</v>
      </c>
      <c r="AA59">
        <f>MEDIAN(ridership.csv!Z14:Z24)</f>
        <v>44</v>
      </c>
      <c r="AB59">
        <f>MEDIAN(ridership.csv!AA14:AA24)</f>
        <v>44</v>
      </c>
      <c r="AC59">
        <f>MEDIAN(ridership.csv!AB14:AB24)</f>
        <v>42</v>
      </c>
      <c r="AD59">
        <f>MEDIAN(ridership.csv!AC14:AC24)</f>
        <v>38</v>
      </c>
      <c r="AE59">
        <f>MEDIAN(ridership.csv!AD14:AD24)</f>
        <v>38</v>
      </c>
      <c r="AF59">
        <f>MEDIAN(ridership.csv!AE14:AE24)</f>
        <v>30</v>
      </c>
    </row>
    <row r="60" spans="3:32">
      <c r="C60" s="19" t="s">
        <v>31</v>
      </c>
      <c r="D60">
        <f>MEDIAN(ridership.csv!C3:C13)</f>
        <v>30</v>
      </c>
      <c r="E60">
        <f>MEDIAN(ridership.csv!D3:D13)</f>
        <v>42</v>
      </c>
      <c r="F60">
        <f>MEDIAN(ridership.csv!E3:E13)</f>
        <v>41</v>
      </c>
      <c r="G60">
        <f>MEDIAN(ridership.csv!F3:F13)</f>
        <v>43</v>
      </c>
      <c r="H60">
        <f>MEDIAN(ridership.csv!G3:G13)</f>
        <v>30</v>
      </c>
      <c r="I60">
        <f>MEDIAN(ridership.csv!H3:H13)</f>
        <v>32</v>
      </c>
      <c r="J60">
        <f>MEDIAN(ridership.csv!I3:I13)</f>
        <v>23</v>
      </c>
      <c r="K60">
        <f>MEDIAN(ridership.csv!J3:J13)</f>
        <v>25</v>
      </c>
      <c r="L60">
        <f>MEDIAN(ridership.csv!K3:K13)</f>
        <v>24</v>
      </c>
      <c r="M60">
        <f>MEDIAN(ridership.csv!L3:L13)</f>
        <v>23</v>
      </c>
      <c r="N60">
        <f>MEDIAN(ridership.csv!M3:M13)</f>
        <v>26</v>
      </c>
      <c r="O60">
        <f>MEDIAN(ridership.csv!N3:N13)</f>
        <v>28</v>
      </c>
      <c r="P60">
        <f>MEDIAN(ridership.csv!O3:O13)</f>
        <v>28</v>
      </c>
      <c r="Q60">
        <f>MEDIAN(ridership.csv!P3:P13)</f>
        <v>29</v>
      </c>
      <c r="R60">
        <f>MEDIAN(ridership.csv!Q3:Q13)</f>
        <v>28</v>
      </c>
      <c r="S60">
        <f>MEDIAN(ridership.csv!R3:R13)</f>
        <v>35</v>
      </c>
      <c r="T60">
        <f>MEDIAN(ridership.csv!S3:S13)</f>
        <v>36</v>
      </c>
      <c r="U60">
        <f>MEDIAN(ridership.csv!T3:T13)</f>
        <v>44</v>
      </c>
      <c r="V60">
        <f>MEDIAN(ridership.csv!U3:U13)</f>
        <v>41</v>
      </c>
      <c r="W60">
        <f>MEDIAN(ridership.csv!V3:V13)</f>
        <v>40</v>
      </c>
      <c r="X60">
        <f>MEDIAN(ridership.csv!W3:W13)</f>
        <v>46</v>
      </c>
      <c r="Y60">
        <f>MEDIAN(ridership.csv!X3:X13)</f>
        <v>64</v>
      </c>
      <c r="Z60">
        <f>MEDIAN(ridership.csv!Y3:Y13)</f>
        <v>61</v>
      </c>
      <c r="AA60">
        <f>MEDIAN(ridership.csv!Z3:Z13)</f>
        <v>62</v>
      </c>
      <c r="AB60">
        <f>MEDIAN(ridership.csv!AA3:AA13)</f>
        <v>62</v>
      </c>
      <c r="AC60">
        <f>MEDIAN(ridership.csv!AB3:AB13)</f>
        <v>57</v>
      </c>
      <c r="AD60">
        <f>MEDIAN(ridership.csv!AC3:AC13)</f>
        <v>50</v>
      </c>
      <c r="AE60">
        <f>MEDIAN(ridership.csv!AD3:AD13)</f>
        <v>40</v>
      </c>
      <c r="AF60">
        <f>MEDIAN(ridership.csv!AE3:AE13)</f>
        <v>35</v>
      </c>
    </row>
    <row r="61" spans="3:32">
      <c r="C61" s="19" t="s">
        <v>32</v>
      </c>
      <c r="D61">
        <f>MEDIAN(ridership.csv!C25:C29)</f>
        <v>3</v>
      </c>
      <c r="E61">
        <f>MEDIAN(ridership.csv!D25:D29)</f>
        <v>3</v>
      </c>
      <c r="F61">
        <f>MEDIAN(ridership.csv!E25:E29)</f>
        <v>4</v>
      </c>
      <c r="G61">
        <f>MEDIAN(ridership.csv!F25:F29)</f>
        <v>5</v>
      </c>
      <c r="H61">
        <f>MEDIAN(ridership.csv!G25:G29)</f>
        <v>4</v>
      </c>
      <c r="I61">
        <f>MEDIAN(ridership.csv!H25:H29)</f>
        <v>5</v>
      </c>
      <c r="J61">
        <f>MEDIAN(ridership.csv!I25:I29)</f>
        <v>5</v>
      </c>
      <c r="K61">
        <f>MEDIAN(ridership.csv!J25:J29)</f>
        <v>5</v>
      </c>
      <c r="L61">
        <f>MEDIAN(ridership.csv!K25:K29)</f>
        <v>5</v>
      </c>
      <c r="M61">
        <f>MEDIAN(ridership.csv!L25:L29)</f>
        <v>5</v>
      </c>
      <c r="N61">
        <f>MEDIAN(ridership.csv!M25:M29)</f>
        <v>5</v>
      </c>
      <c r="O61">
        <f>MEDIAN(ridership.csv!N25:N29)</f>
        <v>6</v>
      </c>
      <c r="P61">
        <f>MEDIAN(ridership.csv!O25:O29)</f>
        <v>6</v>
      </c>
      <c r="Q61">
        <f>MEDIAN(ridership.csv!P25:P29)</f>
        <v>5</v>
      </c>
      <c r="R61">
        <f>MEDIAN(ridership.csv!Q25:Q29)</f>
        <v>10</v>
      </c>
      <c r="S61">
        <f>MEDIAN(ridership.csv!R25:R29)</f>
        <v>5</v>
      </c>
      <c r="T61">
        <f>MEDIAN(ridership.csv!S25:S29)</f>
        <v>5</v>
      </c>
      <c r="U61">
        <f>MEDIAN(ridership.csv!T25:T29)</f>
        <v>7</v>
      </c>
      <c r="V61">
        <f>MEDIAN(ridership.csv!U25:U29)</f>
        <v>6</v>
      </c>
      <c r="W61">
        <f>MEDIAN(ridership.csv!V25:V29)</f>
        <v>7</v>
      </c>
      <c r="X61">
        <f>MEDIAN(ridership.csv!W25:W29)</f>
        <v>6</v>
      </c>
      <c r="Y61">
        <f>MEDIAN(ridership.csv!X25:X29)</f>
        <v>6</v>
      </c>
      <c r="Z61">
        <f>MEDIAN(ridership.csv!Y25:Y29)</f>
        <v>7</v>
      </c>
      <c r="AA61">
        <f>MEDIAN(ridership.csv!Z25:Z29)</f>
        <v>6</v>
      </c>
      <c r="AB61">
        <f>MEDIAN(ridership.csv!AA25:AA29)</f>
        <v>6</v>
      </c>
      <c r="AC61">
        <f>MEDIAN(ridership.csv!AB25:AB29)</f>
        <v>5</v>
      </c>
      <c r="AD61">
        <f>MEDIAN(ridership.csv!AC25:AC29)</f>
        <v>3</v>
      </c>
      <c r="AE61">
        <f>MEDIAN(ridership.csv!AD25:AD29)</f>
        <v>3</v>
      </c>
      <c r="AF61">
        <f>MEDIAN(ridership.csv!AE25:AE29)</f>
        <v>2</v>
      </c>
    </row>
    <row r="62" spans="3:32">
      <c r="C62" s="19" t="s">
        <v>115</v>
      </c>
      <c r="D62">
        <f>MEDIAN(ridership.csv!C3:C29)</f>
        <v>29</v>
      </c>
      <c r="E62">
        <f>MEDIAN(ridership.csv!D3:D29)</f>
        <v>32</v>
      </c>
      <c r="F62">
        <f>MEDIAN(ridership.csv!E3:E29)</f>
        <v>29</v>
      </c>
      <c r="G62">
        <f>MEDIAN(ridership.csv!F3:F29)</f>
        <v>28</v>
      </c>
      <c r="H62">
        <f>MEDIAN(ridership.csv!G3:G29)</f>
        <v>19</v>
      </c>
      <c r="I62">
        <f>MEDIAN(ridership.csv!H3:H29)</f>
        <v>25</v>
      </c>
      <c r="J62">
        <f>MEDIAN(ridership.csv!I3:I29)</f>
        <v>18</v>
      </c>
      <c r="K62">
        <f>MEDIAN(ridership.csv!J3:J29)</f>
        <v>18</v>
      </c>
      <c r="L62">
        <f>MEDIAN(ridership.csv!K3:K29)</f>
        <v>19</v>
      </c>
      <c r="M62">
        <f>MEDIAN(ridership.csv!L3:L29)</f>
        <v>19</v>
      </c>
      <c r="N62">
        <f>MEDIAN(ridership.csv!M3:M29)</f>
        <v>21</v>
      </c>
      <c r="O62">
        <f>MEDIAN(ridership.csv!N3:N29)</f>
        <v>23</v>
      </c>
      <c r="P62">
        <f>MEDIAN(ridership.csv!O3:O29)</f>
        <v>22</v>
      </c>
      <c r="Q62">
        <f>MEDIAN(ridership.csv!P3:P29)</f>
        <v>23</v>
      </c>
      <c r="R62">
        <f>MEDIAN(ridership.csv!Q3:Q29)</f>
        <v>28</v>
      </c>
      <c r="S62">
        <f>MEDIAN(ridership.csv!R3:R29)</f>
        <v>30</v>
      </c>
      <c r="T62">
        <f>MEDIAN(ridership.csv!S3:S29)</f>
        <v>32</v>
      </c>
      <c r="U62">
        <f>MEDIAN(ridership.csv!T3:T29)</f>
        <v>35</v>
      </c>
      <c r="V62">
        <f>MEDIAN(ridership.csv!U3:U29)</f>
        <v>33</v>
      </c>
      <c r="W62">
        <f>MEDIAN(ridership.csv!V3:V29)</f>
        <v>33</v>
      </c>
      <c r="X62">
        <f>MEDIAN(ridership.csv!W3:W29)</f>
        <v>37</v>
      </c>
      <c r="Y62">
        <f>MEDIAN(ridership.csv!X3:X29)</f>
        <v>43</v>
      </c>
      <c r="Z62">
        <f>MEDIAN(ridership.csv!Y3:Y29)</f>
        <v>40</v>
      </c>
      <c r="AA62">
        <f>MEDIAN(ridership.csv!Z3:Z29)</f>
        <v>38</v>
      </c>
      <c r="AB62">
        <f>MEDIAN(ridership.csv!AA3:AA29)</f>
        <v>38</v>
      </c>
      <c r="AC62">
        <f>MEDIAN(ridership.csv!AB3:AB29)</f>
        <v>34</v>
      </c>
      <c r="AD62">
        <f>MEDIAN(ridership.csv!AC3:AC29)</f>
        <v>32</v>
      </c>
      <c r="AE62">
        <f>MEDIAN(ridership.csv!AD3:AD29)</f>
        <v>33</v>
      </c>
      <c r="AF62">
        <f>MEDIAN(ridership.csv!AE3:AE29)</f>
        <v>25</v>
      </c>
    </row>
    <row r="64" spans="3:32">
      <c r="C64" s="26" t="s">
        <v>107</v>
      </c>
    </row>
    <row r="65" spans="2:32">
      <c r="B65" s="46" t="s">
        <v>30</v>
      </c>
      <c r="C65" s="24">
        <f>D39</f>
        <v>1938.7340059600001</v>
      </c>
      <c r="D65" s="4">
        <f>$C65/D$59</f>
        <v>64.624466865333332</v>
      </c>
      <c r="E65" s="4">
        <f t="shared" ref="E65:AE65" si="0">$C65/E$59</f>
        <v>58.749515332121213</v>
      </c>
      <c r="F65" s="4">
        <f t="shared" si="0"/>
        <v>64.624466865333332</v>
      </c>
      <c r="G65" s="4">
        <f t="shared" si="0"/>
        <v>64.624466865333332</v>
      </c>
      <c r="H65" s="4">
        <f t="shared" si="0"/>
        <v>88.124272998181823</v>
      </c>
      <c r="I65" s="4">
        <f t="shared" si="0"/>
        <v>62.539806643870968</v>
      </c>
      <c r="J65" s="4">
        <f t="shared" si="0"/>
        <v>80.780583581666676</v>
      </c>
      <c r="K65" s="4">
        <f t="shared" si="0"/>
        <v>74.566692536923085</v>
      </c>
      <c r="L65" s="4">
        <f t="shared" si="0"/>
        <v>71.804963183703705</v>
      </c>
      <c r="M65" s="4">
        <f t="shared" si="0"/>
        <v>71.804963183703705</v>
      </c>
      <c r="N65" s="4">
        <f t="shared" si="0"/>
        <v>66.852896757241382</v>
      </c>
      <c r="O65" s="4">
        <f t="shared" si="0"/>
        <v>60.585437686250003</v>
      </c>
      <c r="P65" s="4">
        <f t="shared" si="0"/>
        <v>64.624466865333332</v>
      </c>
      <c r="Q65" s="4">
        <f t="shared" si="0"/>
        <v>58.749515332121213</v>
      </c>
      <c r="R65" s="4">
        <f t="shared" si="0"/>
        <v>52.398216377297302</v>
      </c>
      <c r="S65" s="4">
        <f t="shared" si="0"/>
        <v>47.286195267317076</v>
      </c>
      <c r="T65" s="4">
        <f t="shared" si="0"/>
        <v>46.160333475238097</v>
      </c>
      <c r="U65" s="4">
        <f t="shared" si="0"/>
        <v>39.566000121632655</v>
      </c>
      <c r="V65" s="4">
        <f t="shared" si="0"/>
        <v>44.062136499090911</v>
      </c>
      <c r="W65" s="4">
        <f t="shared" si="0"/>
        <v>43.082977910222226</v>
      </c>
      <c r="X65" s="4">
        <f t="shared" si="0"/>
        <v>40.390291790833338</v>
      </c>
      <c r="Y65" s="4">
        <f t="shared" si="0"/>
        <v>40.390291790833338</v>
      </c>
      <c r="Z65" s="4">
        <f t="shared" si="0"/>
        <v>42.146391433913045</v>
      </c>
      <c r="AA65" s="4">
        <f t="shared" si="0"/>
        <v>44.062136499090911</v>
      </c>
      <c r="AB65" s="4">
        <f t="shared" si="0"/>
        <v>44.062136499090911</v>
      </c>
      <c r="AC65" s="4">
        <f t="shared" si="0"/>
        <v>46.160333475238097</v>
      </c>
      <c r="AD65" s="4">
        <f t="shared" si="0"/>
        <v>51.019315946315793</v>
      </c>
      <c r="AE65" s="4">
        <f t="shared" si="0"/>
        <v>51.019315946315793</v>
      </c>
      <c r="AF65" s="4">
        <f>$C65/AF$59</f>
        <v>64.624466865333332</v>
      </c>
    </row>
    <row r="66" spans="2:32">
      <c r="B66" s="46"/>
      <c r="C66" s="24">
        <v>1601.47577028</v>
      </c>
      <c r="D66" s="4">
        <f>$C66/D$59</f>
        <v>53.382525676</v>
      </c>
      <c r="E66" s="4">
        <f t="shared" ref="E66:N69" si="1">$C66/E$59</f>
        <v>48.529568796363634</v>
      </c>
      <c r="F66" s="4">
        <f t="shared" si="1"/>
        <v>53.382525676</v>
      </c>
      <c r="G66" s="4">
        <f t="shared" si="1"/>
        <v>53.382525676</v>
      </c>
      <c r="H66" s="4">
        <f t="shared" si="1"/>
        <v>72.794353194545451</v>
      </c>
      <c r="I66" s="4">
        <f t="shared" si="1"/>
        <v>51.660508718709679</v>
      </c>
      <c r="J66" s="4">
        <f t="shared" si="1"/>
        <v>66.728157095</v>
      </c>
      <c r="K66" s="4">
        <f t="shared" si="1"/>
        <v>61.595221933846155</v>
      </c>
      <c r="L66" s="4">
        <f t="shared" si="1"/>
        <v>59.31391741777778</v>
      </c>
      <c r="M66" s="4">
        <f t="shared" si="1"/>
        <v>59.31391741777778</v>
      </c>
      <c r="N66" s="4">
        <f t="shared" si="1"/>
        <v>55.223302423448274</v>
      </c>
      <c r="O66" s="4">
        <f t="shared" ref="O66:X69" si="2">$C66/O$59</f>
        <v>50.04611782125</v>
      </c>
      <c r="P66" s="4">
        <f t="shared" si="2"/>
        <v>53.382525676</v>
      </c>
      <c r="Q66" s="4">
        <f t="shared" si="2"/>
        <v>48.529568796363634</v>
      </c>
      <c r="R66" s="4">
        <f t="shared" si="2"/>
        <v>43.283128926486484</v>
      </c>
      <c r="S66" s="4">
        <f t="shared" si="2"/>
        <v>39.060384640975613</v>
      </c>
      <c r="T66" s="4">
        <f t="shared" si="2"/>
        <v>38.13037548285714</v>
      </c>
      <c r="U66" s="4">
        <f t="shared" si="2"/>
        <v>32.683178985306121</v>
      </c>
      <c r="V66" s="4">
        <f t="shared" si="2"/>
        <v>36.397176597272725</v>
      </c>
      <c r="W66" s="4">
        <f t="shared" si="2"/>
        <v>35.588350450666667</v>
      </c>
      <c r="X66" s="4">
        <f t="shared" si="2"/>
        <v>33.3640785475</v>
      </c>
      <c r="Y66" s="4">
        <f t="shared" ref="Y66:AE69" si="3">$C66/Y$59</f>
        <v>33.3640785475</v>
      </c>
      <c r="Z66" s="4">
        <f t="shared" si="3"/>
        <v>34.814690658260872</v>
      </c>
      <c r="AA66" s="4">
        <f t="shared" si="3"/>
        <v>36.397176597272725</v>
      </c>
      <c r="AB66" s="4">
        <f t="shared" si="3"/>
        <v>36.397176597272725</v>
      </c>
      <c r="AC66" s="4">
        <f t="shared" si="3"/>
        <v>38.13037548285714</v>
      </c>
      <c r="AD66" s="4">
        <f t="shared" si="3"/>
        <v>42.144099217894734</v>
      </c>
      <c r="AE66" s="4">
        <f t="shared" si="3"/>
        <v>42.144099217894734</v>
      </c>
      <c r="AF66" s="4">
        <f>$C66/AF$59</f>
        <v>53.382525676</v>
      </c>
    </row>
    <row r="67" spans="2:32">
      <c r="B67" s="46"/>
      <c r="C67" s="24">
        <v>1037.2935134100001</v>
      </c>
      <c r="D67" s="4">
        <f>$C67/D$59</f>
        <v>34.576450446999999</v>
      </c>
      <c r="E67" s="4">
        <f t="shared" si="1"/>
        <v>31.433136770000001</v>
      </c>
      <c r="F67" s="4">
        <f t="shared" si="1"/>
        <v>34.576450446999999</v>
      </c>
      <c r="G67" s="4">
        <f t="shared" si="1"/>
        <v>34.576450446999999</v>
      </c>
      <c r="H67" s="4">
        <f t="shared" si="1"/>
        <v>47.149705154999999</v>
      </c>
      <c r="I67" s="4">
        <f t="shared" si="1"/>
        <v>33.461081077741937</v>
      </c>
      <c r="J67" s="4">
        <f t="shared" si="1"/>
        <v>43.220563058750002</v>
      </c>
      <c r="K67" s="4">
        <f t="shared" si="1"/>
        <v>39.89590436192308</v>
      </c>
      <c r="L67" s="4">
        <f t="shared" si="1"/>
        <v>38.418278274444447</v>
      </c>
      <c r="M67" s="4">
        <f t="shared" si="1"/>
        <v>38.418278274444447</v>
      </c>
      <c r="N67" s="4">
        <f t="shared" si="1"/>
        <v>35.768741841724143</v>
      </c>
      <c r="O67" s="4">
        <f t="shared" si="2"/>
        <v>32.415422294062502</v>
      </c>
      <c r="P67" s="4">
        <f t="shared" si="2"/>
        <v>34.576450446999999</v>
      </c>
      <c r="Q67" s="4">
        <f t="shared" si="2"/>
        <v>31.433136770000001</v>
      </c>
      <c r="R67" s="4">
        <f t="shared" si="2"/>
        <v>28.034959821891892</v>
      </c>
      <c r="S67" s="4">
        <f t="shared" si="2"/>
        <v>25.299841790487807</v>
      </c>
      <c r="T67" s="4">
        <f t="shared" si="2"/>
        <v>24.697464605</v>
      </c>
      <c r="U67" s="4">
        <f t="shared" si="2"/>
        <v>21.169255375714286</v>
      </c>
      <c r="V67" s="4">
        <f t="shared" si="2"/>
        <v>23.5748525775</v>
      </c>
      <c r="W67" s="4">
        <f t="shared" si="2"/>
        <v>23.050966964666667</v>
      </c>
      <c r="X67" s="4">
        <f t="shared" si="2"/>
        <v>21.610281529375001</v>
      </c>
      <c r="Y67" s="4">
        <f t="shared" si="3"/>
        <v>21.610281529375001</v>
      </c>
      <c r="Z67" s="4">
        <f t="shared" si="3"/>
        <v>22.549858987173913</v>
      </c>
      <c r="AA67" s="4">
        <f t="shared" si="3"/>
        <v>23.5748525775</v>
      </c>
      <c r="AB67" s="4">
        <f t="shared" si="3"/>
        <v>23.5748525775</v>
      </c>
      <c r="AC67" s="4">
        <f t="shared" si="3"/>
        <v>24.697464605</v>
      </c>
      <c r="AD67" s="4">
        <f t="shared" si="3"/>
        <v>27.29719772131579</v>
      </c>
      <c r="AE67" s="4">
        <f t="shared" si="3"/>
        <v>27.29719772131579</v>
      </c>
      <c r="AF67" s="4">
        <f>$C67/AF$59</f>
        <v>34.576450446999999</v>
      </c>
    </row>
    <row r="68" spans="2:32">
      <c r="B68" s="46"/>
      <c r="C68" s="24">
        <v>908.44552935299998</v>
      </c>
      <c r="D68" s="4">
        <f>$C68/D$59</f>
        <v>30.281517645099999</v>
      </c>
      <c r="E68" s="4">
        <f t="shared" si="1"/>
        <v>27.528652404636365</v>
      </c>
      <c r="F68" s="4">
        <f t="shared" si="1"/>
        <v>30.281517645099999</v>
      </c>
      <c r="G68" s="4">
        <f t="shared" si="1"/>
        <v>30.281517645099999</v>
      </c>
      <c r="H68" s="4">
        <f t="shared" si="1"/>
        <v>41.292978606954541</v>
      </c>
      <c r="I68" s="4">
        <f t="shared" si="1"/>
        <v>29.304694495258065</v>
      </c>
      <c r="J68" s="4">
        <f t="shared" si="1"/>
        <v>37.851897056375002</v>
      </c>
      <c r="K68" s="4">
        <f t="shared" si="1"/>
        <v>34.940212667423076</v>
      </c>
      <c r="L68" s="4">
        <f t="shared" si="1"/>
        <v>33.646130716777776</v>
      </c>
      <c r="M68" s="4">
        <f t="shared" si="1"/>
        <v>33.646130716777776</v>
      </c>
      <c r="N68" s="4">
        <f t="shared" si="1"/>
        <v>31.325707908724137</v>
      </c>
      <c r="O68" s="4">
        <f t="shared" si="2"/>
        <v>28.388922792281249</v>
      </c>
      <c r="P68" s="4">
        <f t="shared" si="2"/>
        <v>30.281517645099999</v>
      </c>
      <c r="Q68" s="4">
        <f t="shared" si="2"/>
        <v>27.528652404636365</v>
      </c>
      <c r="R68" s="4">
        <f t="shared" si="2"/>
        <v>24.552581874405405</v>
      </c>
      <c r="S68" s="4">
        <f t="shared" si="2"/>
        <v>22.157208033</v>
      </c>
      <c r="T68" s="4">
        <f t="shared" si="2"/>
        <v>21.629655460785713</v>
      </c>
      <c r="U68" s="4">
        <f t="shared" si="2"/>
        <v>18.53970468067347</v>
      </c>
      <c r="V68" s="4">
        <f t="shared" si="2"/>
        <v>20.646489303477271</v>
      </c>
      <c r="W68" s="4">
        <f t="shared" si="2"/>
        <v>20.187678430066665</v>
      </c>
      <c r="X68" s="4">
        <f t="shared" si="2"/>
        <v>18.925948528187501</v>
      </c>
      <c r="Y68" s="4">
        <f t="shared" si="3"/>
        <v>18.925948528187501</v>
      </c>
      <c r="Z68" s="4">
        <f t="shared" si="3"/>
        <v>19.748815855499998</v>
      </c>
      <c r="AA68" s="4">
        <f t="shared" si="3"/>
        <v>20.646489303477271</v>
      </c>
      <c r="AB68" s="4">
        <f t="shared" si="3"/>
        <v>20.646489303477271</v>
      </c>
      <c r="AC68" s="4">
        <f t="shared" si="3"/>
        <v>21.629655460785713</v>
      </c>
      <c r="AD68" s="4">
        <f t="shared" si="3"/>
        <v>23.906461298763158</v>
      </c>
      <c r="AE68" s="4">
        <f t="shared" si="3"/>
        <v>23.906461298763158</v>
      </c>
      <c r="AF68" s="4">
        <f>$C68/AF$59</f>
        <v>30.281517645099999</v>
      </c>
    </row>
    <row r="69" spans="2:32">
      <c r="B69" s="46"/>
      <c r="C69" s="24">
        <v>820.00353699899995</v>
      </c>
      <c r="D69" s="4">
        <f>$C69/D$59</f>
        <v>27.3334512333</v>
      </c>
      <c r="E69" s="4">
        <f t="shared" si="1"/>
        <v>24.848592030272727</v>
      </c>
      <c r="F69" s="4">
        <f t="shared" si="1"/>
        <v>27.3334512333</v>
      </c>
      <c r="G69" s="4">
        <f t="shared" si="1"/>
        <v>27.3334512333</v>
      </c>
      <c r="H69" s="4">
        <f t="shared" si="1"/>
        <v>37.27288804540909</v>
      </c>
      <c r="I69" s="4">
        <f t="shared" si="1"/>
        <v>26.45172699996774</v>
      </c>
      <c r="J69" s="4">
        <f t="shared" si="1"/>
        <v>34.166814041624995</v>
      </c>
      <c r="K69" s="4">
        <f t="shared" si="1"/>
        <v>31.538597576884612</v>
      </c>
      <c r="L69" s="4">
        <f t="shared" si="1"/>
        <v>30.370501370333333</v>
      </c>
      <c r="M69" s="4">
        <f t="shared" si="1"/>
        <v>30.370501370333333</v>
      </c>
      <c r="N69" s="4">
        <f t="shared" si="1"/>
        <v>28.275984034448275</v>
      </c>
      <c r="O69" s="4">
        <f t="shared" si="2"/>
        <v>25.625110531218748</v>
      </c>
      <c r="P69" s="4">
        <f t="shared" si="2"/>
        <v>27.3334512333</v>
      </c>
      <c r="Q69" s="4">
        <f t="shared" si="2"/>
        <v>24.848592030272727</v>
      </c>
      <c r="R69" s="4">
        <f t="shared" si="2"/>
        <v>22.16225775672973</v>
      </c>
      <c r="S69" s="4">
        <f t="shared" si="2"/>
        <v>20.000086268268291</v>
      </c>
      <c r="T69" s="4">
        <f t="shared" si="2"/>
        <v>19.523893738071429</v>
      </c>
      <c r="U69" s="4">
        <f t="shared" si="2"/>
        <v>16.734766061204081</v>
      </c>
      <c r="V69" s="4">
        <f t="shared" si="2"/>
        <v>18.636444022704545</v>
      </c>
      <c r="W69" s="4">
        <f t="shared" si="2"/>
        <v>18.222300822199998</v>
      </c>
      <c r="X69" s="4">
        <f t="shared" si="2"/>
        <v>17.083407020812498</v>
      </c>
      <c r="Y69" s="4">
        <f t="shared" si="3"/>
        <v>17.083407020812498</v>
      </c>
      <c r="Z69" s="4">
        <f t="shared" si="3"/>
        <v>17.826163847804345</v>
      </c>
      <c r="AA69" s="4">
        <f t="shared" si="3"/>
        <v>18.636444022704545</v>
      </c>
      <c r="AB69" s="4">
        <f t="shared" si="3"/>
        <v>18.636444022704545</v>
      </c>
      <c r="AC69" s="4">
        <f t="shared" si="3"/>
        <v>19.523893738071429</v>
      </c>
      <c r="AD69" s="4">
        <f t="shared" si="3"/>
        <v>21.579040447342106</v>
      </c>
      <c r="AE69" s="4">
        <f t="shared" si="3"/>
        <v>21.579040447342106</v>
      </c>
      <c r="AF69" s="4">
        <f>$C69/AF$59</f>
        <v>27.3334512333</v>
      </c>
    </row>
    <row r="70" spans="2:32">
      <c r="B70" s="46" t="s">
        <v>102</v>
      </c>
      <c r="C70" s="24">
        <f>D39</f>
        <v>1938.7340059600001</v>
      </c>
      <c r="D70" s="4">
        <f>$C70/D$60</f>
        <v>64.624466865333332</v>
      </c>
      <c r="E70" s="4">
        <f t="shared" ref="E70:AF70" si="4">$C70/E$60</f>
        <v>46.160333475238097</v>
      </c>
      <c r="F70" s="4">
        <f t="shared" si="4"/>
        <v>47.286195267317076</v>
      </c>
      <c r="G70" s="4">
        <f t="shared" si="4"/>
        <v>45.086837347906979</v>
      </c>
      <c r="H70" s="4">
        <f t="shared" si="4"/>
        <v>64.624466865333332</v>
      </c>
      <c r="I70" s="4">
        <f t="shared" si="4"/>
        <v>60.585437686250003</v>
      </c>
      <c r="J70" s="4">
        <f t="shared" si="4"/>
        <v>84.292782867826091</v>
      </c>
      <c r="K70" s="4">
        <f t="shared" si="4"/>
        <v>77.549360238399998</v>
      </c>
      <c r="L70" s="4">
        <f t="shared" si="4"/>
        <v>80.780583581666676</v>
      </c>
      <c r="M70" s="4">
        <f t="shared" si="4"/>
        <v>84.292782867826091</v>
      </c>
      <c r="N70" s="4">
        <f t="shared" si="4"/>
        <v>74.566692536923085</v>
      </c>
      <c r="O70" s="4">
        <f t="shared" si="4"/>
        <v>69.240500212857143</v>
      </c>
      <c r="P70" s="4">
        <f t="shared" si="4"/>
        <v>69.240500212857143</v>
      </c>
      <c r="Q70" s="4">
        <f t="shared" si="4"/>
        <v>66.852896757241382</v>
      </c>
      <c r="R70" s="4">
        <f t="shared" si="4"/>
        <v>69.240500212857143</v>
      </c>
      <c r="S70" s="4">
        <f t="shared" si="4"/>
        <v>55.392400170285718</v>
      </c>
      <c r="T70" s="4">
        <f t="shared" si="4"/>
        <v>53.853722387777779</v>
      </c>
      <c r="U70" s="4">
        <f t="shared" si="4"/>
        <v>44.062136499090911</v>
      </c>
      <c r="V70" s="4">
        <f t="shared" si="4"/>
        <v>47.286195267317076</v>
      </c>
      <c r="W70" s="4">
        <f t="shared" si="4"/>
        <v>48.468350149000003</v>
      </c>
      <c r="X70" s="4">
        <f t="shared" si="4"/>
        <v>42.146391433913045</v>
      </c>
      <c r="Y70" s="4">
        <f t="shared" si="4"/>
        <v>30.292718843125002</v>
      </c>
      <c r="Z70" s="4">
        <f t="shared" si="4"/>
        <v>31.782524687868854</v>
      </c>
      <c r="AA70" s="4">
        <f t="shared" si="4"/>
        <v>31.269903321935484</v>
      </c>
      <c r="AB70" s="4">
        <f t="shared" si="4"/>
        <v>31.269903321935484</v>
      </c>
      <c r="AC70" s="4">
        <f t="shared" si="4"/>
        <v>34.012877297543859</v>
      </c>
      <c r="AD70" s="4">
        <f t="shared" si="4"/>
        <v>38.774680119199999</v>
      </c>
      <c r="AE70" s="4">
        <f t="shared" si="4"/>
        <v>48.468350149000003</v>
      </c>
      <c r="AF70" s="4">
        <f t="shared" si="4"/>
        <v>55.392400170285718</v>
      </c>
    </row>
    <row r="71" spans="2:32">
      <c r="B71" s="46"/>
      <c r="C71" s="24">
        <v>1601.47577028</v>
      </c>
      <c r="D71" s="4">
        <f>$C71/D$60</f>
        <v>53.382525676</v>
      </c>
      <c r="E71" s="4">
        <f t="shared" ref="E71:N74" si="5">$C71/E$60</f>
        <v>38.13037548285714</v>
      </c>
      <c r="F71" s="4">
        <f t="shared" si="5"/>
        <v>39.060384640975613</v>
      </c>
      <c r="G71" s="4">
        <f t="shared" si="5"/>
        <v>37.243622564651162</v>
      </c>
      <c r="H71" s="4">
        <f t="shared" si="5"/>
        <v>53.382525676</v>
      </c>
      <c r="I71" s="4">
        <f t="shared" si="5"/>
        <v>50.04611782125</v>
      </c>
      <c r="J71" s="4">
        <f t="shared" si="5"/>
        <v>69.629381316521744</v>
      </c>
      <c r="K71" s="4">
        <f t="shared" si="5"/>
        <v>64.059030811200003</v>
      </c>
      <c r="L71" s="4">
        <f t="shared" si="5"/>
        <v>66.728157095</v>
      </c>
      <c r="M71" s="4">
        <f t="shared" si="5"/>
        <v>69.629381316521744</v>
      </c>
      <c r="N71" s="4">
        <f t="shared" si="5"/>
        <v>61.595221933846155</v>
      </c>
      <c r="O71" s="4">
        <f t="shared" ref="O71:X74" si="6">$C71/O$60</f>
        <v>57.195563224285713</v>
      </c>
      <c r="P71" s="4">
        <f t="shared" si="6"/>
        <v>57.195563224285713</v>
      </c>
      <c r="Q71" s="4">
        <f t="shared" si="6"/>
        <v>55.223302423448274</v>
      </c>
      <c r="R71" s="4">
        <f t="shared" si="6"/>
        <v>57.195563224285713</v>
      </c>
      <c r="S71" s="4">
        <f t="shared" si="6"/>
        <v>45.756450579428574</v>
      </c>
      <c r="T71" s="4">
        <f t="shared" si="6"/>
        <v>44.485438063333334</v>
      </c>
      <c r="U71" s="4">
        <f t="shared" si="6"/>
        <v>36.397176597272725</v>
      </c>
      <c r="V71" s="4">
        <f t="shared" si="6"/>
        <v>39.060384640975613</v>
      </c>
      <c r="W71" s="4">
        <f t="shared" si="6"/>
        <v>40.036894257</v>
      </c>
      <c r="X71" s="4">
        <f t="shared" si="6"/>
        <v>34.814690658260872</v>
      </c>
      <c r="Y71" s="4">
        <f t="shared" ref="Y71:AF74" si="7">$C71/Y$60</f>
        <v>25.023058910625</v>
      </c>
      <c r="Z71" s="4">
        <f t="shared" si="7"/>
        <v>26.253701152131146</v>
      </c>
      <c r="AA71" s="4">
        <f t="shared" si="7"/>
        <v>25.830254359354839</v>
      </c>
      <c r="AB71" s="4">
        <f t="shared" si="7"/>
        <v>25.830254359354839</v>
      </c>
      <c r="AC71" s="4">
        <f t="shared" si="7"/>
        <v>28.096066145263158</v>
      </c>
      <c r="AD71" s="4">
        <f t="shared" si="7"/>
        <v>32.029515405600002</v>
      </c>
      <c r="AE71" s="4">
        <f t="shared" si="7"/>
        <v>40.036894257</v>
      </c>
      <c r="AF71" s="4">
        <f t="shared" si="7"/>
        <v>45.756450579428574</v>
      </c>
    </row>
    <row r="72" spans="2:32">
      <c r="B72" s="46"/>
      <c r="C72" s="24">
        <v>1037.2935134100001</v>
      </c>
      <c r="D72" s="4">
        <f>$C72/D$60</f>
        <v>34.576450446999999</v>
      </c>
      <c r="E72" s="4">
        <f t="shared" si="5"/>
        <v>24.697464605</v>
      </c>
      <c r="F72" s="4">
        <f t="shared" si="5"/>
        <v>25.299841790487807</v>
      </c>
      <c r="G72" s="4">
        <f t="shared" si="5"/>
        <v>24.123104963023255</v>
      </c>
      <c r="H72" s="4">
        <f t="shared" si="5"/>
        <v>34.576450446999999</v>
      </c>
      <c r="I72" s="4">
        <f t="shared" si="5"/>
        <v>32.415422294062502</v>
      </c>
      <c r="J72" s="4">
        <f t="shared" si="5"/>
        <v>45.099717974347826</v>
      </c>
      <c r="K72" s="4">
        <f t="shared" si="5"/>
        <v>41.491740536400002</v>
      </c>
      <c r="L72" s="4">
        <f t="shared" si="5"/>
        <v>43.220563058750002</v>
      </c>
      <c r="M72" s="4">
        <f t="shared" si="5"/>
        <v>45.099717974347826</v>
      </c>
      <c r="N72" s="4">
        <f t="shared" si="5"/>
        <v>39.89590436192308</v>
      </c>
      <c r="O72" s="4">
        <f t="shared" si="6"/>
        <v>37.046196907500004</v>
      </c>
      <c r="P72" s="4">
        <f t="shared" si="6"/>
        <v>37.046196907500004</v>
      </c>
      <c r="Q72" s="4">
        <f t="shared" si="6"/>
        <v>35.768741841724143</v>
      </c>
      <c r="R72" s="4">
        <f t="shared" si="6"/>
        <v>37.046196907500004</v>
      </c>
      <c r="S72" s="4">
        <f t="shared" si="6"/>
        <v>29.636957526000003</v>
      </c>
      <c r="T72" s="4">
        <f t="shared" si="6"/>
        <v>28.813708705833335</v>
      </c>
      <c r="U72" s="4">
        <f t="shared" si="6"/>
        <v>23.5748525775</v>
      </c>
      <c r="V72" s="4">
        <f t="shared" si="6"/>
        <v>25.299841790487807</v>
      </c>
      <c r="W72" s="4">
        <f t="shared" si="6"/>
        <v>25.932337835250003</v>
      </c>
      <c r="X72" s="4">
        <f t="shared" si="6"/>
        <v>22.549858987173913</v>
      </c>
      <c r="Y72" s="4">
        <f t="shared" si="7"/>
        <v>16.207711147031251</v>
      </c>
      <c r="Z72" s="4">
        <f t="shared" si="7"/>
        <v>17.004811695245902</v>
      </c>
      <c r="AA72" s="4">
        <f t="shared" si="7"/>
        <v>16.730540538870969</v>
      </c>
      <c r="AB72" s="4">
        <f t="shared" si="7"/>
        <v>16.730540538870969</v>
      </c>
      <c r="AC72" s="4">
        <f t="shared" si="7"/>
        <v>18.198131814210527</v>
      </c>
      <c r="AD72" s="4">
        <f t="shared" si="7"/>
        <v>20.745870268200001</v>
      </c>
      <c r="AE72" s="4">
        <f t="shared" si="7"/>
        <v>25.932337835250003</v>
      </c>
      <c r="AF72" s="4">
        <f t="shared" si="7"/>
        <v>29.636957526000003</v>
      </c>
    </row>
    <row r="73" spans="2:32">
      <c r="B73" s="46"/>
      <c r="C73" s="24">
        <v>908.44552935299998</v>
      </c>
      <c r="D73" s="4">
        <f>$C73/D$60</f>
        <v>30.281517645099999</v>
      </c>
      <c r="E73" s="4">
        <f t="shared" si="5"/>
        <v>21.629655460785713</v>
      </c>
      <c r="F73" s="4">
        <f t="shared" si="5"/>
        <v>22.157208033</v>
      </c>
      <c r="G73" s="4">
        <f t="shared" si="5"/>
        <v>21.126640217511628</v>
      </c>
      <c r="H73" s="4">
        <f t="shared" si="5"/>
        <v>30.281517645099999</v>
      </c>
      <c r="I73" s="4">
        <f t="shared" si="5"/>
        <v>28.388922792281249</v>
      </c>
      <c r="J73" s="4">
        <f t="shared" si="5"/>
        <v>39.497631710999997</v>
      </c>
      <c r="K73" s="4">
        <f t="shared" si="5"/>
        <v>36.337821174120002</v>
      </c>
      <c r="L73" s="4">
        <f t="shared" si="5"/>
        <v>37.851897056375002</v>
      </c>
      <c r="M73" s="4">
        <f t="shared" si="5"/>
        <v>39.497631710999997</v>
      </c>
      <c r="N73" s="4">
        <f t="shared" si="5"/>
        <v>34.940212667423076</v>
      </c>
      <c r="O73" s="4">
        <f t="shared" si="6"/>
        <v>32.44448319117857</v>
      </c>
      <c r="P73" s="4">
        <f t="shared" si="6"/>
        <v>32.44448319117857</v>
      </c>
      <c r="Q73" s="4">
        <f t="shared" si="6"/>
        <v>31.325707908724137</v>
      </c>
      <c r="R73" s="4">
        <f t="shared" si="6"/>
        <v>32.44448319117857</v>
      </c>
      <c r="S73" s="4">
        <f t="shared" si="6"/>
        <v>25.955586552942858</v>
      </c>
      <c r="T73" s="4">
        <f t="shared" si="6"/>
        <v>25.234598037583332</v>
      </c>
      <c r="U73" s="4">
        <f t="shared" si="6"/>
        <v>20.646489303477271</v>
      </c>
      <c r="V73" s="4">
        <f t="shared" si="6"/>
        <v>22.157208033</v>
      </c>
      <c r="W73" s="4">
        <f t="shared" si="6"/>
        <v>22.711138233825</v>
      </c>
      <c r="X73" s="4">
        <f t="shared" si="6"/>
        <v>19.748815855499998</v>
      </c>
      <c r="Y73" s="4">
        <f t="shared" si="7"/>
        <v>14.194461396140625</v>
      </c>
      <c r="Z73" s="4">
        <f t="shared" si="7"/>
        <v>14.89254966152459</v>
      </c>
      <c r="AA73" s="4">
        <f t="shared" si="7"/>
        <v>14.652347247629033</v>
      </c>
      <c r="AB73" s="4">
        <f t="shared" si="7"/>
        <v>14.652347247629033</v>
      </c>
      <c r="AC73" s="4">
        <f t="shared" si="7"/>
        <v>15.937640865842106</v>
      </c>
      <c r="AD73" s="4">
        <f t="shared" si="7"/>
        <v>18.168910587060001</v>
      </c>
      <c r="AE73" s="4">
        <f t="shared" si="7"/>
        <v>22.711138233825</v>
      </c>
      <c r="AF73" s="4">
        <f t="shared" si="7"/>
        <v>25.955586552942858</v>
      </c>
    </row>
    <row r="74" spans="2:32">
      <c r="B74" s="46"/>
      <c r="C74" s="24">
        <v>820.00353699899995</v>
      </c>
      <c r="D74" s="4">
        <f>$C74/D$60</f>
        <v>27.3334512333</v>
      </c>
      <c r="E74" s="4">
        <f t="shared" si="5"/>
        <v>19.523893738071429</v>
      </c>
      <c r="F74" s="4">
        <f t="shared" si="5"/>
        <v>20.000086268268291</v>
      </c>
      <c r="G74" s="4">
        <f t="shared" si="5"/>
        <v>19.069849697651161</v>
      </c>
      <c r="H74" s="4">
        <f t="shared" si="5"/>
        <v>27.3334512333</v>
      </c>
      <c r="I74" s="4">
        <f t="shared" si="5"/>
        <v>25.625110531218748</v>
      </c>
      <c r="J74" s="4">
        <f t="shared" si="5"/>
        <v>35.65232769560869</v>
      </c>
      <c r="K74" s="4">
        <f t="shared" si="5"/>
        <v>32.800141479959997</v>
      </c>
      <c r="L74" s="4">
        <f t="shared" si="5"/>
        <v>34.166814041624995</v>
      </c>
      <c r="M74" s="4">
        <f t="shared" si="5"/>
        <v>35.65232769560869</v>
      </c>
      <c r="N74" s="4">
        <f t="shared" si="5"/>
        <v>31.538597576884612</v>
      </c>
      <c r="O74" s="4">
        <f t="shared" si="6"/>
        <v>29.28584060710714</v>
      </c>
      <c r="P74" s="4">
        <f t="shared" si="6"/>
        <v>29.28584060710714</v>
      </c>
      <c r="Q74" s="4">
        <f t="shared" si="6"/>
        <v>28.275984034448275</v>
      </c>
      <c r="R74" s="4">
        <f t="shared" si="6"/>
        <v>29.28584060710714</v>
      </c>
      <c r="S74" s="4">
        <f t="shared" si="6"/>
        <v>23.428672485685713</v>
      </c>
      <c r="T74" s="4">
        <f t="shared" si="6"/>
        <v>22.777876027749997</v>
      </c>
      <c r="U74" s="4">
        <f t="shared" si="6"/>
        <v>18.636444022704545</v>
      </c>
      <c r="V74" s="4">
        <f t="shared" si="6"/>
        <v>20.000086268268291</v>
      </c>
      <c r="W74" s="4">
        <f t="shared" si="6"/>
        <v>20.500088424974997</v>
      </c>
      <c r="X74" s="4">
        <f t="shared" si="6"/>
        <v>17.826163847804345</v>
      </c>
      <c r="Y74" s="4">
        <f t="shared" si="7"/>
        <v>12.812555265609374</v>
      </c>
      <c r="Z74" s="4">
        <f t="shared" si="7"/>
        <v>13.442680934409836</v>
      </c>
      <c r="AA74" s="4">
        <f t="shared" si="7"/>
        <v>13.22586349998387</v>
      </c>
      <c r="AB74" s="4">
        <f t="shared" si="7"/>
        <v>13.22586349998387</v>
      </c>
      <c r="AC74" s="4">
        <f t="shared" si="7"/>
        <v>14.386026964894736</v>
      </c>
      <c r="AD74" s="4">
        <f t="shared" si="7"/>
        <v>16.400070739979999</v>
      </c>
      <c r="AE74" s="4">
        <f t="shared" si="7"/>
        <v>20.500088424974997</v>
      </c>
      <c r="AF74" s="4">
        <f t="shared" si="7"/>
        <v>23.428672485685713</v>
      </c>
    </row>
    <row r="75" spans="2:32">
      <c r="B75" s="46" t="s">
        <v>108</v>
      </c>
      <c r="C75" s="24">
        <f>D39</f>
        <v>1938.7340059600001</v>
      </c>
      <c r="D75" s="4">
        <f>$C75/D$61</f>
        <v>646.24466865333341</v>
      </c>
      <c r="E75" s="4">
        <f t="shared" ref="E75:AF75" si="8">$C75/E$61</f>
        <v>646.24466865333341</v>
      </c>
      <c r="F75" s="4">
        <f t="shared" si="8"/>
        <v>484.68350149000003</v>
      </c>
      <c r="G75" s="4">
        <f t="shared" si="8"/>
        <v>387.74680119200002</v>
      </c>
      <c r="H75" s="4">
        <f t="shared" si="8"/>
        <v>484.68350149000003</v>
      </c>
      <c r="I75" s="4">
        <f t="shared" si="8"/>
        <v>387.74680119200002</v>
      </c>
      <c r="J75" s="4">
        <f t="shared" si="8"/>
        <v>387.74680119200002</v>
      </c>
      <c r="K75" s="4">
        <f t="shared" si="8"/>
        <v>387.74680119200002</v>
      </c>
      <c r="L75" s="4">
        <f t="shared" si="8"/>
        <v>387.74680119200002</v>
      </c>
      <c r="M75" s="4">
        <f t="shared" si="8"/>
        <v>387.74680119200002</v>
      </c>
      <c r="N75" s="4">
        <f t="shared" si="8"/>
        <v>387.74680119200002</v>
      </c>
      <c r="O75" s="4">
        <f t="shared" si="8"/>
        <v>323.1223343266667</v>
      </c>
      <c r="P75" s="4">
        <f t="shared" si="8"/>
        <v>323.1223343266667</v>
      </c>
      <c r="Q75" s="4">
        <f t="shared" si="8"/>
        <v>387.74680119200002</v>
      </c>
      <c r="R75" s="4">
        <f t="shared" si="8"/>
        <v>193.87340059600001</v>
      </c>
      <c r="S75" s="4">
        <f t="shared" si="8"/>
        <v>387.74680119200002</v>
      </c>
      <c r="T75" s="4">
        <f t="shared" si="8"/>
        <v>387.74680119200002</v>
      </c>
      <c r="U75" s="4">
        <f t="shared" si="8"/>
        <v>276.96200085142857</v>
      </c>
      <c r="V75" s="4">
        <f t="shared" si="8"/>
        <v>323.1223343266667</v>
      </c>
      <c r="W75" s="4">
        <f t="shared" si="8"/>
        <v>276.96200085142857</v>
      </c>
      <c r="X75" s="4">
        <f t="shared" si="8"/>
        <v>323.1223343266667</v>
      </c>
      <c r="Y75" s="4">
        <f t="shared" si="8"/>
        <v>323.1223343266667</v>
      </c>
      <c r="Z75" s="4">
        <f t="shared" si="8"/>
        <v>276.96200085142857</v>
      </c>
      <c r="AA75" s="4">
        <f t="shared" si="8"/>
        <v>323.1223343266667</v>
      </c>
      <c r="AB75" s="4">
        <f t="shared" si="8"/>
        <v>323.1223343266667</v>
      </c>
      <c r="AC75" s="4">
        <f t="shared" si="8"/>
        <v>387.74680119200002</v>
      </c>
      <c r="AD75" s="4">
        <f t="shared" si="8"/>
        <v>646.24466865333341</v>
      </c>
      <c r="AE75" s="4">
        <f t="shared" si="8"/>
        <v>646.24466865333341</v>
      </c>
      <c r="AF75" s="4">
        <f t="shared" si="8"/>
        <v>969.36700298000005</v>
      </c>
    </row>
    <row r="76" spans="2:32">
      <c r="B76" s="46"/>
      <c r="C76" s="24">
        <v>1601.47577028</v>
      </c>
      <c r="D76" s="4">
        <f>$C76/D$61</f>
        <v>533.82525676</v>
      </c>
      <c r="E76" s="4">
        <f t="shared" ref="E76:N79" si="9">$C76/E$61</f>
        <v>533.82525676</v>
      </c>
      <c r="F76" s="4">
        <f t="shared" si="9"/>
        <v>400.36894257</v>
      </c>
      <c r="G76" s="4">
        <f t="shared" si="9"/>
        <v>320.295154056</v>
      </c>
      <c r="H76" s="4">
        <f t="shared" si="9"/>
        <v>400.36894257</v>
      </c>
      <c r="I76" s="4">
        <f t="shared" si="9"/>
        <v>320.295154056</v>
      </c>
      <c r="J76" s="4">
        <f t="shared" si="9"/>
        <v>320.295154056</v>
      </c>
      <c r="K76" s="4">
        <f t="shared" si="9"/>
        <v>320.295154056</v>
      </c>
      <c r="L76" s="4">
        <f t="shared" si="9"/>
        <v>320.295154056</v>
      </c>
      <c r="M76" s="4">
        <f t="shared" si="9"/>
        <v>320.295154056</v>
      </c>
      <c r="N76" s="4">
        <f t="shared" si="9"/>
        <v>320.295154056</v>
      </c>
      <c r="O76" s="4">
        <f t="shared" ref="O76:X79" si="10">$C76/O$61</f>
        <v>266.91262838</v>
      </c>
      <c r="P76" s="4">
        <f t="shared" si="10"/>
        <v>266.91262838</v>
      </c>
      <c r="Q76" s="4">
        <f t="shared" si="10"/>
        <v>320.295154056</v>
      </c>
      <c r="R76" s="4">
        <f t="shared" si="10"/>
        <v>160.147577028</v>
      </c>
      <c r="S76" s="4">
        <f t="shared" si="10"/>
        <v>320.295154056</v>
      </c>
      <c r="T76" s="4">
        <f t="shared" si="10"/>
        <v>320.295154056</v>
      </c>
      <c r="U76" s="4">
        <f t="shared" si="10"/>
        <v>228.78225289714285</v>
      </c>
      <c r="V76" s="4">
        <f t="shared" si="10"/>
        <v>266.91262838</v>
      </c>
      <c r="W76" s="4">
        <f t="shared" si="10"/>
        <v>228.78225289714285</v>
      </c>
      <c r="X76" s="4">
        <f t="shared" si="10"/>
        <v>266.91262838</v>
      </c>
      <c r="Y76" s="4">
        <f t="shared" ref="Y76:AF79" si="11">$C76/Y$61</f>
        <v>266.91262838</v>
      </c>
      <c r="Z76" s="4">
        <f t="shared" si="11"/>
        <v>228.78225289714285</v>
      </c>
      <c r="AA76" s="4">
        <f t="shared" si="11"/>
        <v>266.91262838</v>
      </c>
      <c r="AB76" s="4">
        <f t="shared" si="11"/>
        <v>266.91262838</v>
      </c>
      <c r="AC76" s="4">
        <f t="shared" si="11"/>
        <v>320.295154056</v>
      </c>
      <c r="AD76" s="4">
        <f t="shared" si="11"/>
        <v>533.82525676</v>
      </c>
      <c r="AE76" s="4">
        <f t="shared" si="11"/>
        <v>533.82525676</v>
      </c>
      <c r="AF76" s="4">
        <f t="shared" si="11"/>
        <v>800.73788514</v>
      </c>
    </row>
    <row r="77" spans="2:32">
      <c r="B77" s="46"/>
      <c r="C77" s="24">
        <v>1037.2935134100001</v>
      </c>
      <c r="D77" s="4">
        <f>$C77/D$61</f>
        <v>345.76450447000002</v>
      </c>
      <c r="E77" s="4">
        <f t="shared" si="9"/>
        <v>345.76450447000002</v>
      </c>
      <c r="F77" s="4">
        <f t="shared" si="9"/>
        <v>259.32337835250001</v>
      </c>
      <c r="G77" s="4">
        <f t="shared" si="9"/>
        <v>207.45870268200002</v>
      </c>
      <c r="H77" s="4">
        <f t="shared" si="9"/>
        <v>259.32337835250001</v>
      </c>
      <c r="I77" s="4">
        <f t="shared" si="9"/>
        <v>207.45870268200002</v>
      </c>
      <c r="J77" s="4">
        <f t="shared" si="9"/>
        <v>207.45870268200002</v>
      </c>
      <c r="K77" s="4">
        <f t="shared" si="9"/>
        <v>207.45870268200002</v>
      </c>
      <c r="L77" s="4">
        <f t="shared" si="9"/>
        <v>207.45870268200002</v>
      </c>
      <c r="M77" s="4">
        <f t="shared" si="9"/>
        <v>207.45870268200002</v>
      </c>
      <c r="N77" s="4">
        <f t="shared" si="9"/>
        <v>207.45870268200002</v>
      </c>
      <c r="O77" s="4">
        <f t="shared" si="10"/>
        <v>172.88225223500001</v>
      </c>
      <c r="P77" s="4">
        <f t="shared" si="10"/>
        <v>172.88225223500001</v>
      </c>
      <c r="Q77" s="4">
        <f t="shared" si="10"/>
        <v>207.45870268200002</v>
      </c>
      <c r="R77" s="4">
        <f t="shared" si="10"/>
        <v>103.72935134100001</v>
      </c>
      <c r="S77" s="4">
        <f t="shared" si="10"/>
        <v>207.45870268200002</v>
      </c>
      <c r="T77" s="4">
        <f t="shared" si="10"/>
        <v>207.45870268200002</v>
      </c>
      <c r="U77" s="4">
        <f t="shared" si="10"/>
        <v>148.18478763000002</v>
      </c>
      <c r="V77" s="4">
        <f t="shared" si="10"/>
        <v>172.88225223500001</v>
      </c>
      <c r="W77" s="4">
        <f t="shared" si="10"/>
        <v>148.18478763000002</v>
      </c>
      <c r="X77" s="4">
        <f t="shared" si="10"/>
        <v>172.88225223500001</v>
      </c>
      <c r="Y77" s="4">
        <f t="shared" si="11"/>
        <v>172.88225223500001</v>
      </c>
      <c r="Z77" s="4">
        <f t="shared" si="11"/>
        <v>148.18478763000002</v>
      </c>
      <c r="AA77" s="4">
        <f t="shared" si="11"/>
        <v>172.88225223500001</v>
      </c>
      <c r="AB77" s="4">
        <f t="shared" si="11"/>
        <v>172.88225223500001</v>
      </c>
      <c r="AC77" s="4">
        <f t="shared" si="11"/>
        <v>207.45870268200002</v>
      </c>
      <c r="AD77" s="4">
        <f t="shared" si="11"/>
        <v>345.76450447000002</v>
      </c>
      <c r="AE77" s="4">
        <f t="shared" si="11"/>
        <v>345.76450447000002</v>
      </c>
      <c r="AF77" s="4">
        <f t="shared" si="11"/>
        <v>518.64675670500003</v>
      </c>
    </row>
    <row r="78" spans="2:32">
      <c r="B78" s="46"/>
      <c r="C78" s="24">
        <v>908.44552935299998</v>
      </c>
      <c r="D78" s="4">
        <f>$C78/D$61</f>
        <v>302.81517645100001</v>
      </c>
      <c r="E78" s="4">
        <f t="shared" si="9"/>
        <v>302.81517645100001</v>
      </c>
      <c r="F78" s="4">
        <f t="shared" si="9"/>
        <v>227.11138233825</v>
      </c>
      <c r="G78" s="4">
        <f t="shared" si="9"/>
        <v>181.6891058706</v>
      </c>
      <c r="H78" s="4">
        <f t="shared" si="9"/>
        <v>227.11138233825</v>
      </c>
      <c r="I78" s="4">
        <f t="shared" si="9"/>
        <v>181.6891058706</v>
      </c>
      <c r="J78" s="4">
        <f t="shared" si="9"/>
        <v>181.6891058706</v>
      </c>
      <c r="K78" s="4">
        <f t="shared" si="9"/>
        <v>181.6891058706</v>
      </c>
      <c r="L78" s="4">
        <f t="shared" si="9"/>
        <v>181.6891058706</v>
      </c>
      <c r="M78" s="4">
        <f t="shared" si="9"/>
        <v>181.6891058706</v>
      </c>
      <c r="N78" s="4">
        <f t="shared" si="9"/>
        <v>181.6891058706</v>
      </c>
      <c r="O78" s="4">
        <f t="shared" si="10"/>
        <v>151.40758822550001</v>
      </c>
      <c r="P78" s="4">
        <f t="shared" si="10"/>
        <v>151.40758822550001</v>
      </c>
      <c r="Q78" s="4">
        <f t="shared" si="10"/>
        <v>181.6891058706</v>
      </c>
      <c r="R78" s="4">
        <f t="shared" si="10"/>
        <v>90.844552935300001</v>
      </c>
      <c r="S78" s="4">
        <f t="shared" si="10"/>
        <v>181.6891058706</v>
      </c>
      <c r="T78" s="4">
        <f t="shared" si="10"/>
        <v>181.6891058706</v>
      </c>
      <c r="U78" s="4">
        <f t="shared" si="10"/>
        <v>129.77793276471428</v>
      </c>
      <c r="V78" s="4">
        <f t="shared" si="10"/>
        <v>151.40758822550001</v>
      </c>
      <c r="W78" s="4">
        <f t="shared" si="10"/>
        <v>129.77793276471428</v>
      </c>
      <c r="X78" s="4">
        <f t="shared" si="10"/>
        <v>151.40758822550001</v>
      </c>
      <c r="Y78" s="4">
        <f t="shared" si="11"/>
        <v>151.40758822550001</v>
      </c>
      <c r="Z78" s="4">
        <f t="shared" si="11"/>
        <v>129.77793276471428</v>
      </c>
      <c r="AA78" s="4">
        <f t="shared" si="11"/>
        <v>151.40758822550001</v>
      </c>
      <c r="AB78" s="4">
        <f t="shared" si="11"/>
        <v>151.40758822550001</v>
      </c>
      <c r="AC78" s="4">
        <f t="shared" si="11"/>
        <v>181.6891058706</v>
      </c>
      <c r="AD78" s="4">
        <f t="shared" si="11"/>
        <v>302.81517645100001</v>
      </c>
      <c r="AE78" s="4">
        <f t="shared" si="11"/>
        <v>302.81517645100001</v>
      </c>
      <c r="AF78" s="4">
        <f t="shared" si="11"/>
        <v>454.22276467649999</v>
      </c>
    </row>
    <row r="79" spans="2:32">
      <c r="B79" s="46"/>
      <c r="C79" s="24">
        <v>820.00353699899995</v>
      </c>
      <c r="D79" s="4">
        <f>$C79/D$61</f>
        <v>273.33451233299996</v>
      </c>
      <c r="E79" s="4">
        <f t="shared" si="9"/>
        <v>273.33451233299996</v>
      </c>
      <c r="F79" s="4">
        <f t="shared" si="9"/>
        <v>205.00088424974999</v>
      </c>
      <c r="G79" s="4">
        <f t="shared" si="9"/>
        <v>164.00070739979998</v>
      </c>
      <c r="H79" s="4">
        <f t="shared" si="9"/>
        <v>205.00088424974999</v>
      </c>
      <c r="I79" s="4">
        <f t="shared" si="9"/>
        <v>164.00070739979998</v>
      </c>
      <c r="J79" s="4">
        <f t="shared" si="9"/>
        <v>164.00070739979998</v>
      </c>
      <c r="K79" s="4">
        <f t="shared" si="9"/>
        <v>164.00070739979998</v>
      </c>
      <c r="L79" s="4">
        <f t="shared" si="9"/>
        <v>164.00070739979998</v>
      </c>
      <c r="M79" s="4">
        <f t="shared" si="9"/>
        <v>164.00070739979998</v>
      </c>
      <c r="N79" s="4">
        <f t="shared" si="9"/>
        <v>164.00070739979998</v>
      </c>
      <c r="O79" s="4">
        <f t="shared" si="10"/>
        <v>136.66725616649998</v>
      </c>
      <c r="P79" s="4">
        <f t="shared" si="10"/>
        <v>136.66725616649998</v>
      </c>
      <c r="Q79" s="4">
        <f t="shared" si="10"/>
        <v>164.00070739979998</v>
      </c>
      <c r="R79" s="4">
        <f t="shared" si="10"/>
        <v>82.000353699899989</v>
      </c>
      <c r="S79" s="4">
        <f t="shared" si="10"/>
        <v>164.00070739979998</v>
      </c>
      <c r="T79" s="4">
        <f t="shared" si="10"/>
        <v>164.00070739979998</v>
      </c>
      <c r="U79" s="4">
        <f t="shared" si="10"/>
        <v>117.14336242842856</v>
      </c>
      <c r="V79" s="4">
        <f t="shared" si="10"/>
        <v>136.66725616649998</v>
      </c>
      <c r="W79" s="4">
        <f t="shared" si="10"/>
        <v>117.14336242842856</v>
      </c>
      <c r="X79" s="4">
        <f t="shared" si="10"/>
        <v>136.66725616649998</v>
      </c>
      <c r="Y79" s="4">
        <f t="shared" si="11"/>
        <v>136.66725616649998</v>
      </c>
      <c r="Z79" s="4">
        <f t="shared" si="11"/>
        <v>117.14336242842856</v>
      </c>
      <c r="AA79" s="4">
        <f t="shared" si="11"/>
        <v>136.66725616649998</v>
      </c>
      <c r="AB79" s="4">
        <f t="shared" si="11"/>
        <v>136.66725616649998</v>
      </c>
      <c r="AC79" s="4">
        <f t="shared" si="11"/>
        <v>164.00070739979998</v>
      </c>
      <c r="AD79" s="4">
        <f t="shared" si="11"/>
        <v>273.33451233299996</v>
      </c>
      <c r="AE79" s="4">
        <f t="shared" si="11"/>
        <v>273.33451233299996</v>
      </c>
      <c r="AF79" s="4">
        <f t="shared" si="11"/>
        <v>410.00176849949997</v>
      </c>
    </row>
    <row r="80" spans="2:32">
      <c r="B80" s="46" t="s">
        <v>116</v>
      </c>
      <c r="C80" s="24">
        <f>D39</f>
        <v>1938.7340059600001</v>
      </c>
      <c r="D80" s="4">
        <f>$C80/D$62</f>
        <v>66.852896757241382</v>
      </c>
      <c r="E80" s="4">
        <f t="shared" ref="E80:AF80" si="12">$C80/E$62</f>
        <v>60.585437686250003</v>
      </c>
      <c r="F80" s="4">
        <f t="shared" si="12"/>
        <v>66.852896757241382</v>
      </c>
      <c r="G80" s="4">
        <f t="shared" si="12"/>
        <v>69.240500212857143</v>
      </c>
      <c r="H80" s="4">
        <f t="shared" si="12"/>
        <v>102.03863189263159</v>
      </c>
      <c r="I80" s="4">
        <f t="shared" si="12"/>
        <v>77.549360238399998</v>
      </c>
      <c r="J80" s="4">
        <f t="shared" si="12"/>
        <v>107.70744477555556</v>
      </c>
      <c r="K80" s="4">
        <f t="shared" si="12"/>
        <v>107.70744477555556</v>
      </c>
      <c r="L80" s="4">
        <f t="shared" si="12"/>
        <v>102.03863189263159</v>
      </c>
      <c r="M80" s="4">
        <f t="shared" si="12"/>
        <v>102.03863189263159</v>
      </c>
      <c r="N80" s="4">
        <f t="shared" si="12"/>
        <v>92.320666950476195</v>
      </c>
      <c r="O80" s="4">
        <f t="shared" si="12"/>
        <v>84.292782867826091</v>
      </c>
      <c r="P80" s="4">
        <f t="shared" si="12"/>
        <v>88.124272998181823</v>
      </c>
      <c r="Q80" s="4">
        <f t="shared" si="12"/>
        <v>84.292782867826091</v>
      </c>
      <c r="R80" s="4">
        <f t="shared" si="12"/>
        <v>69.240500212857143</v>
      </c>
      <c r="S80" s="4">
        <f t="shared" si="12"/>
        <v>64.624466865333332</v>
      </c>
      <c r="T80" s="4">
        <f t="shared" si="12"/>
        <v>60.585437686250003</v>
      </c>
      <c r="U80" s="4">
        <f t="shared" si="12"/>
        <v>55.392400170285718</v>
      </c>
      <c r="V80" s="4">
        <f t="shared" si="12"/>
        <v>58.749515332121213</v>
      </c>
      <c r="W80" s="4">
        <f t="shared" si="12"/>
        <v>58.749515332121213</v>
      </c>
      <c r="X80" s="4">
        <f t="shared" si="12"/>
        <v>52.398216377297302</v>
      </c>
      <c r="Y80" s="4">
        <f t="shared" si="12"/>
        <v>45.086837347906979</v>
      </c>
      <c r="Z80" s="4">
        <f t="shared" si="12"/>
        <v>48.468350149000003</v>
      </c>
      <c r="AA80" s="4">
        <f t="shared" si="12"/>
        <v>51.019315946315793</v>
      </c>
      <c r="AB80" s="4">
        <f t="shared" si="12"/>
        <v>51.019315946315793</v>
      </c>
      <c r="AC80" s="4">
        <f t="shared" si="12"/>
        <v>57.021588410588237</v>
      </c>
      <c r="AD80" s="4">
        <f t="shared" si="12"/>
        <v>60.585437686250003</v>
      </c>
      <c r="AE80" s="4">
        <f t="shared" si="12"/>
        <v>58.749515332121213</v>
      </c>
      <c r="AF80" s="4">
        <f t="shared" si="12"/>
        <v>77.549360238399998</v>
      </c>
    </row>
    <row r="81" spans="2:32">
      <c r="B81" s="46"/>
      <c r="C81" s="24">
        <v>1601.47577028</v>
      </c>
      <c r="D81" s="4">
        <f>$C81/D$62</f>
        <v>55.223302423448274</v>
      </c>
      <c r="E81" s="4">
        <f t="shared" ref="E81:N84" si="13">$C81/E$62</f>
        <v>50.04611782125</v>
      </c>
      <c r="F81" s="4">
        <f t="shared" si="13"/>
        <v>55.223302423448274</v>
      </c>
      <c r="G81" s="4">
        <f t="shared" si="13"/>
        <v>57.195563224285713</v>
      </c>
      <c r="H81" s="4">
        <f t="shared" si="13"/>
        <v>84.288198435789468</v>
      </c>
      <c r="I81" s="4">
        <f t="shared" si="13"/>
        <v>64.059030811200003</v>
      </c>
      <c r="J81" s="4">
        <f t="shared" si="13"/>
        <v>88.970876126666667</v>
      </c>
      <c r="K81" s="4">
        <f t="shared" si="13"/>
        <v>88.970876126666667</v>
      </c>
      <c r="L81" s="4">
        <f t="shared" si="13"/>
        <v>84.288198435789468</v>
      </c>
      <c r="M81" s="4">
        <f t="shared" si="13"/>
        <v>84.288198435789468</v>
      </c>
      <c r="N81" s="4">
        <f t="shared" si="13"/>
        <v>76.26075096571428</v>
      </c>
      <c r="O81" s="4">
        <f t="shared" ref="O81:X84" si="14">$C81/O$62</f>
        <v>69.629381316521744</v>
      </c>
      <c r="P81" s="4">
        <f t="shared" si="14"/>
        <v>72.794353194545451</v>
      </c>
      <c r="Q81" s="4">
        <f t="shared" si="14"/>
        <v>69.629381316521744</v>
      </c>
      <c r="R81" s="4">
        <f t="shared" si="14"/>
        <v>57.195563224285713</v>
      </c>
      <c r="S81" s="4">
        <f t="shared" si="14"/>
        <v>53.382525676</v>
      </c>
      <c r="T81" s="4">
        <f t="shared" si="14"/>
        <v>50.04611782125</v>
      </c>
      <c r="U81" s="4">
        <f t="shared" si="14"/>
        <v>45.756450579428574</v>
      </c>
      <c r="V81" s="4">
        <f t="shared" si="14"/>
        <v>48.529568796363634</v>
      </c>
      <c r="W81" s="4">
        <f t="shared" si="14"/>
        <v>48.529568796363634</v>
      </c>
      <c r="X81" s="4">
        <f t="shared" si="14"/>
        <v>43.283128926486484</v>
      </c>
      <c r="Y81" s="4">
        <f t="shared" ref="Y81:AF84" si="15">$C81/Y$62</f>
        <v>37.243622564651162</v>
      </c>
      <c r="Z81" s="4">
        <f t="shared" si="15"/>
        <v>40.036894257</v>
      </c>
      <c r="AA81" s="4">
        <f t="shared" si="15"/>
        <v>42.144099217894734</v>
      </c>
      <c r="AB81" s="4">
        <f t="shared" si="15"/>
        <v>42.144099217894734</v>
      </c>
      <c r="AC81" s="4">
        <f t="shared" si="15"/>
        <v>47.102228537647058</v>
      </c>
      <c r="AD81" s="4">
        <f t="shared" si="15"/>
        <v>50.04611782125</v>
      </c>
      <c r="AE81" s="4">
        <f t="shared" si="15"/>
        <v>48.529568796363634</v>
      </c>
      <c r="AF81" s="4">
        <f t="shared" si="15"/>
        <v>64.059030811200003</v>
      </c>
    </row>
    <row r="82" spans="2:32">
      <c r="B82" s="46"/>
      <c r="C82" s="24">
        <v>1037.2935134100001</v>
      </c>
      <c r="D82" s="4">
        <f>$C82/D$62</f>
        <v>35.768741841724143</v>
      </c>
      <c r="E82" s="4">
        <f t="shared" si="13"/>
        <v>32.415422294062502</v>
      </c>
      <c r="F82" s="4">
        <f t="shared" si="13"/>
        <v>35.768741841724143</v>
      </c>
      <c r="G82" s="4">
        <f t="shared" si="13"/>
        <v>37.046196907500004</v>
      </c>
      <c r="H82" s="4">
        <f t="shared" si="13"/>
        <v>54.59439544263158</v>
      </c>
      <c r="I82" s="4">
        <f t="shared" si="13"/>
        <v>41.491740536400002</v>
      </c>
      <c r="J82" s="4">
        <f t="shared" si="13"/>
        <v>57.62741741166667</v>
      </c>
      <c r="K82" s="4">
        <f t="shared" si="13"/>
        <v>57.62741741166667</v>
      </c>
      <c r="L82" s="4">
        <f t="shared" si="13"/>
        <v>54.59439544263158</v>
      </c>
      <c r="M82" s="4">
        <f t="shared" si="13"/>
        <v>54.59439544263158</v>
      </c>
      <c r="N82" s="4">
        <f t="shared" si="13"/>
        <v>49.394929210000001</v>
      </c>
      <c r="O82" s="4">
        <f t="shared" si="14"/>
        <v>45.099717974347826</v>
      </c>
      <c r="P82" s="4">
        <f t="shared" si="14"/>
        <v>47.149705154999999</v>
      </c>
      <c r="Q82" s="4">
        <f t="shared" si="14"/>
        <v>45.099717974347826</v>
      </c>
      <c r="R82" s="4">
        <f t="shared" si="14"/>
        <v>37.046196907500004</v>
      </c>
      <c r="S82" s="4">
        <f t="shared" si="14"/>
        <v>34.576450446999999</v>
      </c>
      <c r="T82" s="4">
        <f t="shared" si="14"/>
        <v>32.415422294062502</v>
      </c>
      <c r="U82" s="4">
        <f t="shared" si="14"/>
        <v>29.636957526000003</v>
      </c>
      <c r="V82" s="4">
        <f t="shared" si="14"/>
        <v>31.433136770000001</v>
      </c>
      <c r="W82" s="4">
        <f t="shared" si="14"/>
        <v>31.433136770000001</v>
      </c>
      <c r="X82" s="4">
        <f t="shared" si="14"/>
        <v>28.034959821891892</v>
      </c>
      <c r="Y82" s="4">
        <f t="shared" si="15"/>
        <v>24.123104963023255</v>
      </c>
      <c r="Z82" s="4">
        <f t="shared" si="15"/>
        <v>25.932337835250003</v>
      </c>
      <c r="AA82" s="4">
        <f t="shared" si="15"/>
        <v>27.29719772131579</v>
      </c>
      <c r="AB82" s="4">
        <f t="shared" si="15"/>
        <v>27.29719772131579</v>
      </c>
      <c r="AC82" s="4">
        <f t="shared" si="15"/>
        <v>30.508632747352944</v>
      </c>
      <c r="AD82" s="4">
        <f t="shared" si="15"/>
        <v>32.415422294062502</v>
      </c>
      <c r="AE82" s="4">
        <f t="shared" si="15"/>
        <v>31.433136770000001</v>
      </c>
      <c r="AF82" s="4">
        <f t="shared" si="15"/>
        <v>41.491740536400002</v>
      </c>
    </row>
    <row r="83" spans="2:32">
      <c r="B83" s="46"/>
      <c r="C83" s="24">
        <v>908.44552935299998</v>
      </c>
      <c r="D83" s="4">
        <f>$C83/D$62</f>
        <v>31.325707908724137</v>
      </c>
      <c r="E83" s="4">
        <f t="shared" si="13"/>
        <v>28.388922792281249</v>
      </c>
      <c r="F83" s="4">
        <f t="shared" si="13"/>
        <v>31.325707908724137</v>
      </c>
      <c r="G83" s="4">
        <f t="shared" si="13"/>
        <v>32.44448319117857</v>
      </c>
      <c r="H83" s="4">
        <f t="shared" si="13"/>
        <v>47.812922597526317</v>
      </c>
      <c r="I83" s="4">
        <f t="shared" si="13"/>
        <v>36.337821174120002</v>
      </c>
      <c r="J83" s="4">
        <f t="shared" si="13"/>
        <v>50.469196075166664</v>
      </c>
      <c r="K83" s="4">
        <f t="shared" si="13"/>
        <v>50.469196075166664</v>
      </c>
      <c r="L83" s="4">
        <f t="shared" si="13"/>
        <v>47.812922597526317</v>
      </c>
      <c r="M83" s="4">
        <f t="shared" si="13"/>
        <v>47.812922597526317</v>
      </c>
      <c r="N83" s="4">
        <f t="shared" si="13"/>
        <v>43.259310921571426</v>
      </c>
      <c r="O83" s="4">
        <f t="shared" si="14"/>
        <v>39.497631710999997</v>
      </c>
      <c r="P83" s="4">
        <f t="shared" si="14"/>
        <v>41.292978606954541</v>
      </c>
      <c r="Q83" s="4">
        <f t="shared" si="14"/>
        <v>39.497631710999997</v>
      </c>
      <c r="R83" s="4">
        <f t="shared" si="14"/>
        <v>32.44448319117857</v>
      </c>
      <c r="S83" s="4">
        <f t="shared" si="14"/>
        <v>30.281517645099999</v>
      </c>
      <c r="T83" s="4">
        <f t="shared" si="14"/>
        <v>28.388922792281249</v>
      </c>
      <c r="U83" s="4">
        <f t="shared" si="14"/>
        <v>25.955586552942858</v>
      </c>
      <c r="V83" s="4">
        <f t="shared" si="14"/>
        <v>27.528652404636365</v>
      </c>
      <c r="W83" s="4">
        <f t="shared" si="14"/>
        <v>27.528652404636365</v>
      </c>
      <c r="X83" s="4">
        <f t="shared" si="14"/>
        <v>24.552581874405405</v>
      </c>
      <c r="Y83" s="4">
        <f t="shared" si="15"/>
        <v>21.126640217511628</v>
      </c>
      <c r="Z83" s="4">
        <f t="shared" si="15"/>
        <v>22.711138233825</v>
      </c>
      <c r="AA83" s="4">
        <f t="shared" si="15"/>
        <v>23.906461298763158</v>
      </c>
      <c r="AB83" s="4">
        <f t="shared" si="15"/>
        <v>23.906461298763158</v>
      </c>
      <c r="AC83" s="4">
        <f t="shared" si="15"/>
        <v>26.718986157441176</v>
      </c>
      <c r="AD83" s="4">
        <f t="shared" si="15"/>
        <v>28.388922792281249</v>
      </c>
      <c r="AE83" s="4">
        <f t="shared" si="15"/>
        <v>27.528652404636365</v>
      </c>
      <c r="AF83" s="4">
        <f t="shared" si="15"/>
        <v>36.337821174120002</v>
      </c>
    </row>
    <row r="84" spans="2:32">
      <c r="B84" s="46"/>
      <c r="C84" s="24">
        <v>820.00353699899995</v>
      </c>
      <c r="D84" s="4">
        <f>$C84/D$62</f>
        <v>28.275984034448275</v>
      </c>
      <c r="E84" s="4">
        <f t="shared" si="13"/>
        <v>25.625110531218748</v>
      </c>
      <c r="F84" s="4">
        <f t="shared" si="13"/>
        <v>28.275984034448275</v>
      </c>
      <c r="G84" s="4">
        <f t="shared" si="13"/>
        <v>29.28584060710714</v>
      </c>
      <c r="H84" s="4">
        <f t="shared" si="13"/>
        <v>43.158080894684211</v>
      </c>
      <c r="I84" s="4">
        <f t="shared" si="13"/>
        <v>32.800141479959997</v>
      </c>
      <c r="J84" s="4">
        <f t="shared" si="13"/>
        <v>45.555752055499994</v>
      </c>
      <c r="K84" s="4">
        <f t="shared" si="13"/>
        <v>45.555752055499994</v>
      </c>
      <c r="L84" s="4">
        <f t="shared" si="13"/>
        <v>43.158080894684211</v>
      </c>
      <c r="M84" s="4">
        <f t="shared" si="13"/>
        <v>43.158080894684211</v>
      </c>
      <c r="N84" s="4">
        <f t="shared" si="13"/>
        <v>39.047787476142858</v>
      </c>
      <c r="O84" s="4">
        <f t="shared" si="14"/>
        <v>35.65232769560869</v>
      </c>
      <c r="P84" s="4">
        <f t="shared" si="14"/>
        <v>37.27288804540909</v>
      </c>
      <c r="Q84" s="4">
        <f t="shared" si="14"/>
        <v>35.65232769560869</v>
      </c>
      <c r="R84" s="4">
        <f t="shared" si="14"/>
        <v>29.28584060710714</v>
      </c>
      <c r="S84" s="4">
        <f t="shared" si="14"/>
        <v>27.3334512333</v>
      </c>
      <c r="T84" s="4">
        <f t="shared" si="14"/>
        <v>25.625110531218748</v>
      </c>
      <c r="U84" s="4">
        <f t="shared" si="14"/>
        <v>23.428672485685713</v>
      </c>
      <c r="V84" s="4">
        <f t="shared" si="14"/>
        <v>24.848592030272727</v>
      </c>
      <c r="W84" s="4">
        <f t="shared" si="14"/>
        <v>24.848592030272727</v>
      </c>
      <c r="X84" s="4">
        <f t="shared" si="14"/>
        <v>22.16225775672973</v>
      </c>
      <c r="Y84" s="4">
        <f t="shared" si="15"/>
        <v>19.069849697651161</v>
      </c>
      <c r="Z84" s="4">
        <f t="shared" si="15"/>
        <v>20.500088424974997</v>
      </c>
      <c r="AA84" s="4">
        <f t="shared" si="15"/>
        <v>21.579040447342106</v>
      </c>
      <c r="AB84" s="4">
        <f t="shared" si="15"/>
        <v>21.579040447342106</v>
      </c>
      <c r="AC84" s="4">
        <f t="shared" si="15"/>
        <v>24.117751088205882</v>
      </c>
      <c r="AD84" s="4">
        <f t="shared" si="15"/>
        <v>25.625110531218748</v>
      </c>
      <c r="AE84" s="4">
        <f t="shared" si="15"/>
        <v>24.848592030272727</v>
      </c>
      <c r="AF84" s="4">
        <f t="shared" si="15"/>
        <v>32.800141479959997</v>
      </c>
    </row>
  </sheetData>
  <mergeCells count="10">
    <mergeCell ref="I28:K28"/>
    <mergeCell ref="L28:N28"/>
    <mergeCell ref="O28:Q28"/>
    <mergeCell ref="R28:T28"/>
    <mergeCell ref="B80:B84"/>
    <mergeCell ref="B2:B3"/>
    <mergeCell ref="C2:C3"/>
    <mergeCell ref="B65:B69"/>
    <mergeCell ref="B70:B74"/>
    <mergeCell ref="B75:B7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activeCell="A6" sqref="A6:AE22"/>
    </sheetView>
  </sheetViews>
  <sheetFormatPr baseColWidth="10" defaultRowHeight="13" x14ac:dyDescent="0"/>
  <cols>
    <col min="1" max="1" width="8.28515625" customWidth="1"/>
    <col min="2" max="2" width="28.140625" bestFit="1" customWidth="1"/>
    <col min="3" max="31" width="4.140625" customWidth="1"/>
  </cols>
  <sheetData>
    <row r="1" spans="1:31">
      <c r="C1" s="50" t="s">
        <v>29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>
      <c r="A2" t="s">
        <v>27</v>
      </c>
      <c r="B2" t="s">
        <v>28</v>
      </c>
      <c r="C2">
        <v>405</v>
      </c>
      <c r="D2">
        <v>435</v>
      </c>
      <c r="E2">
        <v>465</v>
      </c>
      <c r="F2">
        <v>495</v>
      </c>
      <c r="G2">
        <v>525</v>
      </c>
      <c r="H2">
        <v>555</v>
      </c>
      <c r="I2">
        <v>585</v>
      </c>
      <c r="J2">
        <v>615</v>
      </c>
      <c r="K2">
        <v>645</v>
      </c>
      <c r="L2">
        <v>675</v>
      </c>
      <c r="M2">
        <v>705</v>
      </c>
      <c r="N2">
        <v>735</v>
      </c>
      <c r="O2">
        <v>765</v>
      </c>
      <c r="P2">
        <v>795</v>
      </c>
      <c r="Q2">
        <v>825</v>
      </c>
      <c r="R2">
        <v>855</v>
      </c>
      <c r="S2">
        <v>885</v>
      </c>
      <c r="T2">
        <v>915</v>
      </c>
      <c r="U2">
        <v>945</v>
      </c>
      <c r="V2">
        <v>975</v>
      </c>
      <c r="W2">
        <v>1005</v>
      </c>
      <c r="X2">
        <v>1035</v>
      </c>
      <c r="Y2">
        <v>1065</v>
      </c>
      <c r="Z2">
        <v>1095</v>
      </c>
      <c r="AA2">
        <v>1125</v>
      </c>
      <c r="AB2">
        <v>1155</v>
      </c>
      <c r="AC2">
        <v>1185</v>
      </c>
      <c r="AD2">
        <v>1215</v>
      </c>
      <c r="AE2">
        <v>1245</v>
      </c>
    </row>
    <row r="3" spans="1:31">
      <c r="A3" s="2" t="str">
        <f>IF(C3&lt;=20, "LOW", IF(C3&gt;35, "HIGH", "MEDIUM"))</f>
        <v>LOW</v>
      </c>
      <c r="B3" s="2" t="s">
        <v>0</v>
      </c>
      <c r="C3" s="2">
        <v>6</v>
      </c>
      <c r="D3" s="2">
        <v>6</v>
      </c>
      <c r="E3" s="2">
        <v>7</v>
      </c>
      <c r="F3" s="2">
        <v>8</v>
      </c>
      <c r="G3" s="2">
        <v>5</v>
      </c>
      <c r="H3" s="2">
        <v>4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5</v>
      </c>
      <c r="T3" s="2">
        <v>5</v>
      </c>
      <c r="U3" s="2">
        <v>4</v>
      </c>
      <c r="V3" s="2">
        <v>6</v>
      </c>
      <c r="W3" s="2">
        <v>6</v>
      </c>
      <c r="X3" s="2">
        <v>8</v>
      </c>
      <c r="Y3" s="2">
        <v>8</v>
      </c>
      <c r="Z3" s="2">
        <v>7</v>
      </c>
      <c r="AA3" s="2">
        <v>7</v>
      </c>
      <c r="AB3" s="2">
        <v>7</v>
      </c>
      <c r="AC3" s="2">
        <v>4</v>
      </c>
      <c r="AD3" s="2">
        <v>3</v>
      </c>
      <c r="AE3" s="2">
        <v>3</v>
      </c>
    </row>
    <row r="4" spans="1:31">
      <c r="A4" s="2" t="str">
        <f>IF(C4&lt;=20, "LOW", IF(C4&gt;35, "HIGH", "MEDIUM"))</f>
        <v>LOW</v>
      </c>
      <c r="B4" s="2" t="s">
        <v>1</v>
      </c>
      <c r="C4" s="2">
        <v>7</v>
      </c>
      <c r="D4" s="2">
        <v>6</v>
      </c>
      <c r="E4" s="2">
        <v>8</v>
      </c>
      <c r="F4" s="2">
        <v>9</v>
      </c>
      <c r="G4" s="2">
        <v>6</v>
      </c>
      <c r="H4" s="2">
        <v>5</v>
      </c>
      <c r="I4" s="2">
        <v>4</v>
      </c>
      <c r="J4" s="2">
        <v>3</v>
      </c>
      <c r="K4" s="2">
        <v>4</v>
      </c>
      <c r="L4" s="2">
        <v>4</v>
      </c>
      <c r="M4" s="2">
        <v>4</v>
      </c>
      <c r="N4" s="2">
        <v>4</v>
      </c>
      <c r="O4" s="2">
        <v>4</v>
      </c>
      <c r="P4" s="2">
        <v>5</v>
      </c>
      <c r="Q4" s="2">
        <v>5</v>
      </c>
      <c r="R4" s="2">
        <v>4</v>
      </c>
      <c r="S4" s="2">
        <v>6</v>
      </c>
      <c r="T4" s="2">
        <v>5</v>
      </c>
      <c r="U4" s="2">
        <v>4</v>
      </c>
      <c r="V4" s="2">
        <v>5</v>
      </c>
      <c r="W4" s="2">
        <v>7</v>
      </c>
      <c r="X4" s="2">
        <v>9</v>
      </c>
      <c r="Y4" s="2">
        <v>9</v>
      </c>
      <c r="Z4" s="2">
        <v>8</v>
      </c>
      <c r="AA4" s="2">
        <v>8</v>
      </c>
      <c r="AB4" s="2">
        <v>7</v>
      </c>
      <c r="AC4" s="2">
        <v>4</v>
      </c>
      <c r="AD4" s="2">
        <v>3</v>
      </c>
      <c r="AE4" s="2">
        <v>4</v>
      </c>
    </row>
    <row r="5" spans="1:31">
      <c r="A5" s="2" t="str">
        <f>IF(C5&lt;=20, "LOW", IF(C5&gt;35, "HIGH", "MEDIUM"))</f>
        <v>LOW</v>
      </c>
      <c r="B5" s="2" t="s">
        <v>2</v>
      </c>
      <c r="C5" s="2">
        <v>15</v>
      </c>
      <c r="D5" s="2">
        <v>16</v>
      </c>
      <c r="E5" s="2">
        <v>16</v>
      </c>
      <c r="F5" s="2">
        <v>19</v>
      </c>
      <c r="G5" s="2">
        <v>12</v>
      </c>
      <c r="H5" s="2">
        <v>11</v>
      </c>
      <c r="I5" s="2">
        <v>8</v>
      </c>
      <c r="J5" s="2">
        <v>7</v>
      </c>
      <c r="K5" s="2">
        <v>8</v>
      </c>
      <c r="L5" s="2">
        <v>7</v>
      </c>
      <c r="M5" s="2">
        <v>10</v>
      </c>
      <c r="N5" s="2">
        <v>9</v>
      </c>
      <c r="O5" s="2">
        <v>10</v>
      </c>
      <c r="P5" s="2">
        <v>11</v>
      </c>
      <c r="Q5" s="2">
        <v>11</v>
      </c>
      <c r="R5" s="2">
        <v>12</v>
      </c>
      <c r="S5" s="2">
        <v>13</v>
      </c>
      <c r="T5" s="2">
        <v>12</v>
      </c>
      <c r="U5" s="2">
        <v>12</v>
      </c>
      <c r="V5" s="2">
        <v>14</v>
      </c>
      <c r="W5" s="2">
        <v>18</v>
      </c>
      <c r="X5" s="2">
        <v>25</v>
      </c>
      <c r="Y5" s="2">
        <v>22</v>
      </c>
      <c r="Z5" s="2">
        <v>21</v>
      </c>
      <c r="AA5" s="2">
        <v>21</v>
      </c>
      <c r="AB5" s="2">
        <v>19</v>
      </c>
      <c r="AC5" s="2">
        <v>15</v>
      </c>
      <c r="AD5" s="2">
        <v>12</v>
      </c>
      <c r="AE5" s="2">
        <v>11</v>
      </c>
    </row>
    <row r="6" spans="1:31">
      <c r="A6" s="2" t="str">
        <f>IF(C6&lt;=20, "LOW", IF(C6&gt;35, "HIGH", "MEDIUM"))</f>
        <v>LOW</v>
      </c>
      <c r="B6" s="2" t="s">
        <v>3</v>
      </c>
      <c r="C6" s="2">
        <v>19</v>
      </c>
      <c r="D6" s="2">
        <v>20</v>
      </c>
      <c r="E6" s="2">
        <v>22</v>
      </c>
      <c r="F6" s="2">
        <v>24</v>
      </c>
      <c r="G6" s="2">
        <v>17</v>
      </c>
      <c r="H6" s="2">
        <v>16</v>
      </c>
      <c r="I6" s="2">
        <v>12</v>
      </c>
      <c r="J6" s="2">
        <v>10</v>
      </c>
      <c r="K6" s="2">
        <v>12</v>
      </c>
      <c r="L6" s="2">
        <v>11</v>
      </c>
      <c r="M6" s="2">
        <v>15</v>
      </c>
      <c r="N6" s="2">
        <v>14</v>
      </c>
      <c r="O6" s="2">
        <v>14</v>
      </c>
      <c r="P6" s="2">
        <v>15</v>
      </c>
      <c r="Q6" s="2">
        <v>15</v>
      </c>
      <c r="R6" s="2">
        <v>18</v>
      </c>
      <c r="S6" s="2">
        <v>20</v>
      </c>
      <c r="T6" s="2">
        <v>23</v>
      </c>
      <c r="U6" s="2">
        <v>22</v>
      </c>
      <c r="V6" s="2">
        <v>23</v>
      </c>
      <c r="W6" s="2">
        <v>27</v>
      </c>
      <c r="X6" s="2">
        <v>41</v>
      </c>
      <c r="Y6" s="2">
        <v>39</v>
      </c>
      <c r="Z6" s="2">
        <v>35</v>
      </c>
      <c r="AA6" s="2">
        <v>35</v>
      </c>
      <c r="AB6" s="2">
        <v>31</v>
      </c>
      <c r="AC6" s="2">
        <v>26</v>
      </c>
      <c r="AD6" s="2">
        <v>24</v>
      </c>
      <c r="AE6" s="2">
        <v>18</v>
      </c>
    </row>
    <row r="7" spans="1:31">
      <c r="A7" s="1" t="str">
        <f>IF(C7&lt;=20, "LOW", IF(C7&gt;35, "HIGH", "MEDIUM"))</f>
        <v>MEDIUM</v>
      </c>
      <c r="B7" s="1" t="s">
        <v>4</v>
      </c>
      <c r="C7" s="1">
        <v>27</v>
      </c>
      <c r="D7" s="1">
        <v>33</v>
      </c>
      <c r="E7" s="1">
        <v>36</v>
      </c>
      <c r="F7" s="1">
        <v>36</v>
      </c>
      <c r="G7" s="1">
        <v>25</v>
      </c>
      <c r="H7" s="1">
        <v>25</v>
      </c>
      <c r="I7" s="1">
        <v>18</v>
      </c>
      <c r="J7" s="1">
        <v>18</v>
      </c>
      <c r="K7" s="1">
        <v>19</v>
      </c>
      <c r="L7" s="1">
        <v>17</v>
      </c>
      <c r="M7" s="1">
        <v>21</v>
      </c>
      <c r="N7" s="1">
        <v>21</v>
      </c>
      <c r="O7" s="1">
        <v>22</v>
      </c>
      <c r="P7" s="1">
        <v>22</v>
      </c>
      <c r="Q7" s="1">
        <v>23</v>
      </c>
      <c r="R7" s="1">
        <v>26</v>
      </c>
      <c r="S7" s="1">
        <v>29</v>
      </c>
      <c r="T7" s="1">
        <v>34</v>
      </c>
      <c r="U7" s="1">
        <v>33</v>
      </c>
      <c r="V7" s="1">
        <v>33</v>
      </c>
      <c r="W7" s="1">
        <v>37</v>
      </c>
      <c r="X7" s="1">
        <v>55</v>
      </c>
      <c r="Y7" s="1">
        <v>53</v>
      </c>
      <c r="Z7" s="1">
        <v>52</v>
      </c>
      <c r="AA7" s="1">
        <v>52</v>
      </c>
      <c r="AB7" s="1">
        <v>46</v>
      </c>
      <c r="AC7" s="1">
        <v>39</v>
      </c>
      <c r="AD7" s="1">
        <v>33</v>
      </c>
      <c r="AE7" s="1">
        <v>27</v>
      </c>
    </row>
    <row r="8" spans="1:31">
      <c r="A8" s="1" t="str">
        <f>IF(C8&lt;=20, "LOW", IF(C8&gt;35, "HIGH", "MEDIUM"))</f>
        <v>MEDIUM</v>
      </c>
      <c r="B8" s="1" t="s">
        <v>5</v>
      </c>
      <c r="C8" s="1">
        <v>30</v>
      </c>
      <c r="D8" s="1">
        <v>42</v>
      </c>
      <c r="E8" s="1">
        <v>41</v>
      </c>
      <c r="F8" s="1">
        <v>43</v>
      </c>
      <c r="G8" s="1">
        <v>30</v>
      </c>
      <c r="H8" s="1">
        <v>32</v>
      </c>
      <c r="I8" s="1">
        <v>23</v>
      </c>
      <c r="J8" s="1">
        <v>25</v>
      </c>
      <c r="K8" s="1">
        <v>24</v>
      </c>
      <c r="L8" s="1">
        <v>23</v>
      </c>
      <c r="M8" s="1">
        <v>26</v>
      </c>
      <c r="N8" s="1">
        <v>28</v>
      </c>
      <c r="O8" s="1">
        <v>28</v>
      </c>
      <c r="P8" s="1">
        <v>29</v>
      </c>
      <c r="Q8" s="1">
        <v>28</v>
      </c>
      <c r="R8" s="1">
        <v>35</v>
      </c>
      <c r="S8" s="1">
        <v>36</v>
      </c>
      <c r="T8" s="1">
        <v>44</v>
      </c>
      <c r="U8" s="1">
        <v>41</v>
      </c>
      <c r="V8" s="1">
        <v>40</v>
      </c>
      <c r="W8" s="1">
        <v>46</v>
      </c>
      <c r="X8" s="1">
        <v>64</v>
      </c>
      <c r="Y8" s="1">
        <v>61</v>
      </c>
      <c r="Z8" s="1">
        <v>62</v>
      </c>
      <c r="AA8" s="1">
        <v>62</v>
      </c>
      <c r="AB8" s="1">
        <v>57</v>
      </c>
      <c r="AC8" s="1">
        <v>50</v>
      </c>
      <c r="AD8" s="1">
        <v>40</v>
      </c>
      <c r="AE8" s="1">
        <v>35</v>
      </c>
    </row>
    <row r="9" spans="1:31">
      <c r="A9" s="1" t="str">
        <f>IF(C9&lt;=20, "LOW", IF(C9&gt;35, "HIGH", "MEDIUM"))</f>
        <v>MEDIUM</v>
      </c>
      <c r="B9" s="1" t="s">
        <v>6</v>
      </c>
      <c r="C9" s="1">
        <v>32</v>
      </c>
      <c r="D9" s="1">
        <v>44</v>
      </c>
      <c r="E9" s="1">
        <v>41</v>
      </c>
      <c r="F9" s="1">
        <v>45</v>
      </c>
      <c r="G9" s="1">
        <v>31</v>
      </c>
      <c r="H9" s="1">
        <v>35</v>
      </c>
      <c r="I9" s="1">
        <v>25</v>
      </c>
      <c r="J9" s="1">
        <v>27</v>
      </c>
      <c r="K9" s="1">
        <v>27</v>
      </c>
      <c r="L9" s="1">
        <v>24</v>
      </c>
      <c r="M9" s="1">
        <v>30</v>
      </c>
      <c r="N9" s="1">
        <v>31</v>
      </c>
      <c r="O9" s="1">
        <v>32</v>
      </c>
      <c r="P9" s="1">
        <v>33</v>
      </c>
      <c r="Q9" s="1">
        <v>34</v>
      </c>
      <c r="R9" s="1">
        <v>41</v>
      </c>
      <c r="S9" s="1">
        <v>42</v>
      </c>
      <c r="T9" s="1">
        <v>49</v>
      </c>
      <c r="U9" s="1">
        <v>48</v>
      </c>
      <c r="V9" s="1">
        <v>46</v>
      </c>
      <c r="W9" s="1">
        <v>53</v>
      </c>
      <c r="X9" s="1">
        <v>70</v>
      </c>
      <c r="Y9" s="1">
        <v>67</v>
      </c>
      <c r="Z9" s="1">
        <v>68</v>
      </c>
      <c r="AA9" s="1">
        <v>68</v>
      </c>
      <c r="AB9" s="1">
        <v>64</v>
      </c>
      <c r="AC9" s="1">
        <v>55</v>
      </c>
      <c r="AD9" s="1">
        <v>46</v>
      </c>
      <c r="AE9" s="1">
        <v>40</v>
      </c>
    </row>
    <row r="10" spans="1:31">
      <c r="A10" s="3" t="str">
        <f>IF(C10&lt;=20, "LOW", IF(C10&gt;35, "HIGH", "MEDIUM"))</f>
        <v>HIGH</v>
      </c>
      <c r="B10" s="3" t="s">
        <v>7</v>
      </c>
      <c r="C10" s="3">
        <v>36</v>
      </c>
      <c r="D10" s="3">
        <v>49</v>
      </c>
      <c r="E10" s="3">
        <v>47</v>
      </c>
      <c r="F10" s="3">
        <v>53</v>
      </c>
      <c r="G10" s="3">
        <v>38</v>
      </c>
      <c r="H10" s="3">
        <v>44</v>
      </c>
      <c r="I10" s="3">
        <v>32</v>
      </c>
      <c r="J10" s="3">
        <v>36</v>
      </c>
      <c r="K10" s="3">
        <v>37</v>
      </c>
      <c r="L10" s="3">
        <v>34</v>
      </c>
      <c r="M10" s="3">
        <v>40</v>
      </c>
      <c r="N10" s="3">
        <v>42</v>
      </c>
      <c r="O10" s="3">
        <v>41</v>
      </c>
      <c r="P10" s="3">
        <v>45</v>
      </c>
      <c r="Q10" s="3">
        <v>46</v>
      </c>
      <c r="R10" s="3">
        <v>54</v>
      </c>
      <c r="S10" s="3">
        <v>55</v>
      </c>
      <c r="T10" s="3">
        <v>62</v>
      </c>
      <c r="U10" s="3">
        <v>62</v>
      </c>
      <c r="V10" s="3">
        <v>59</v>
      </c>
      <c r="W10" s="3">
        <v>66</v>
      </c>
      <c r="X10" s="3">
        <v>77</v>
      </c>
      <c r="Y10" s="3">
        <v>76</v>
      </c>
      <c r="Z10" s="3">
        <v>77</v>
      </c>
      <c r="AA10" s="3">
        <v>77</v>
      </c>
      <c r="AB10" s="3">
        <v>76</v>
      </c>
      <c r="AC10" s="3">
        <v>65</v>
      </c>
      <c r="AD10" s="3">
        <v>59</v>
      </c>
      <c r="AE10" s="3">
        <v>54</v>
      </c>
    </row>
    <row r="11" spans="1:31">
      <c r="A11" s="3" t="str">
        <f>IF(C11&lt;=20, "LOW", IF(C11&gt;35, "HIGH", "MEDIUM"))</f>
        <v>HIGH</v>
      </c>
      <c r="B11" s="3" t="s">
        <v>8</v>
      </c>
      <c r="C11" s="3">
        <v>42</v>
      </c>
      <c r="D11" s="3">
        <v>53</v>
      </c>
      <c r="E11" s="3">
        <v>54</v>
      </c>
      <c r="F11" s="3">
        <v>59</v>
      </c>
      <c r="G11" s="3">
        <v>43</v>
      </c>
      <c r="H11" s="3">
        <v>48</v>
      </c>
      <c r="I11" s="3">
        <v>35</v>
      </c>
      <c r="J11" s="3">
        <v>40</v>
      </c>
      <c r="K11" s="3">
        <v>39</v>
      </c>
      <c r="L11" s="3">
        <v>35</v>
      </c>
      <c r="M11" s="3">
        <v>39</v>
      </c>
      <c r="N11" s="3">
        <v>44</v>
      </c>
      <c r="O11" s="3">
        <v>41</v>
      </c>
      <c r="P11" s="3">
        <v>45</v>
      </c>
      <c r="Q11" s="3">
        <v>47</v>
      </c>
      <c r="R11" s="3">
        <v>54</v>
      </c>
      <c r="S11" s="3">
        <v>55</v>
      </c>
      <c r="T11" s="3">
        <v>62</v>
      </c>
      <c r="U11" s="3">
        <v>62</v>
      </c>
      <c r="V11" s="3">
        <v>58</v>
      </c>
      <c r="W11" s="3">
        <v>64</v>
      </c>
      <c r="X11" s="3">
        <v>76</v>
      </c>
      <c r="Y11" s="3">
        <v>75</v>
      </c>
      <c r="Z11" s="3">
        <v>76</v>
      </c>
      <c r="AA11" s="3">
        <v>76</v>
      </c>
      <c r="AB11" s="3">
        <v>73</v>
      </c>
      <c r="AC11" s="3">
        <v>64</v>
      </c>
      <c r="AD11" s="3">
        <v>57</v>
      </c>
      <c r="AE11" s="3">
        <v>51</v>
      </c>
    </row>
    <row r="12" spans="1:31">
      <c r="A12" s="3" t="str">
        <f>IF(C12&lt;=20, "LOW", IF(C12&gt;35, "HIGH", "MEDIUM"))</f>
        <v>HIGH</v>
      </c>
      <c r="B12" s="3" t="s">
        <v>9</v>
      </c>
      <c r="C12" s="3">
        <v>43</v>
      </c>
      <c r="D12" s="3">
        <v>55</v>
      </c>
      <c r="E12" s="3">
        <v>57</v>
      </c>
      <c r="F12" s="3">
        <v>61</v>
      </c>
      <c r="G12" s="3">
        <v>45</v>
      </c>
      <c r="H12" s="3">
        <v>51</v>
      </c>
      <c r="I12" s="3">
        <v>39</v>
      </c>
      <c r="J12" s="3">
        <v>43</v>
      </c>
      <c r="K12" s="3">
        <v>42</v>
      </c>
      <c r="L12" s="3">
        <v>38</v>
      </c>
      <c r="M12" s="3">
        <v>42</v>
      </c>
      <c r="N12" s="3">
        <v>45</v>
      </c>
      <c r="O12" s="3">
        <v>45</v>
      </c>
      <c r="P12" s="3">
        <v>48</v>
      </c>
      <c r="Q12" s="3">
        <v>51</v>
      </c>
      <c r="R12" s="3">
        <v>58</v>
      </c>
      <c r="S12" s="3">
        <v>58</v>
      </c>
      <c r="T12" s="3">
        <v>65</v>
      </c>
      <c r="U12" s="3">
        <v>64</v>
      </c>
      <c r="V12" s="3">
        <v>62</v>
      </c>
      <c r="W12" s="3">
        <v>67</v>
      </c>
      <c r="X12" s="3">
        <v>76</v>
      </c>
      <c r="Y12" s="3">
        <v>74</v>
      </c>
      <c r="Z12" s="3">
        <v>77</v>
      </c>
      <c r="AA12" s="3">
        <v>77</v>
      </c>
      <c r="AB12" s="3">
        <v>73</v>
      </c>
      <c r="AC12" s="3">
        <v>64</v>
      </c>
      <c r="AD12" s="3">
        <v>58</v>
      </c>
      <c r="AE12" s="3">
        <v>50</v>
      </c>
    </row>
    <row r="13" spans="1:31">
      <c r="A13" s="3" t="str">
        <f>IF(C13&lt;=20, "LOW", IF(C13&gt;35, "HIGH", "MEDIUM"))</f>
        <v>HIGH</v>
      </c>
      <c r="B13" s="3" t="s">
        <v>10</v>
      </c>
      <c r="C13" s="3">
        <v>42</v>
      </c>
      <c r="D13" s="3">
        <v>54</v>
      </c>
      <c r="E13" s="3">
        <v>56</v>
      </c>
      <c r="F13" s="3">
        <v>60</v>
      </c>
      <c r="G13" s="3">
        <v>42</v>
      </c>
      <c r="H13" s="3">
        <v>49</v>
      </c>
      <c r="I13" s="3">
        <v>36</v>
      </c>
      <c r="J13" s="3">
        <v>40</v>
      </c>
      <c r="K13" s="3">
        <v>39</v>
      </c>
      <c r="L13" s="3">
        <v>36</v>
      </c>
      <c r="M13" s="3">
        <v>39</v>
      </c>
      <c r="N13" s="3">
        <v>43</v>
      </c>
      <c r="O13" s="3">
        <v>43</v>
      </c>
      <c r="P13" s="3">
        <v>45</v>
      </c>
      <c r="Q13" s="3">
        <v>49</v>
      </c>
      <c r="R13" s="3">
        <v>57</v>
      </c>
      <c r="S13" s="3">
        <v>56</v>
      </c>
      <c r="T13" s="3">
        <v>62</v>
      </c>
      <c r="U13" s="3">
        <v>63</v>
      </c>
      <c r="V13" s="3">
        <v>59</v>
      </c>
      <c r="W13" s="3">
        <v>63</v>
      </c>
      <c r="X13" s="3">
        <v>72</v>
      </c>
      <c r="Y13" s="3">
        <v>69</v>
      </c>
      <c r="Z13" s="3">
        <v>73</v>
      </c>
      <c r="AA13" s="3">
        <v>73</v>
      </c>
      <c r="AB13" s="3">
        <v>68</v>
      </c>
      <c r="AC13" s="3">
        <v>61</v>
      </c>
      <c r="AD13" s="3">
        <v>57</v>
      </c>
      <c r="AE13" s="3">
        <v>48</v>
      </c>
    </row>
    <row r="14" spans="1:31">
      <c r="A14" s="3" t="str">
        <f>IF(C14&lt;=20, "LOW", IF(C14&gt;35, "HIGH", "MEDIUM"))</f>
        <v>HIGH</v>
      </c>
      <c r="B14" s="3" t="s">
        <v>11</v>
      </c>
      <c r="C14" s="3">
        <v>42</v>
      </c>
      <c r="D14" s="3">
        <v>53</v>
      </c>
      <c r="E14" s="3">
        <v>55</v>
      </c>
      <c r="F14" s="3">
        <v>59</v>
      </c>
      <c r="G14" s="3">
        <v>41</v>
      </c>
      <c r="H14" s="3">
        <v>49</v>
      </c>
      <c r="I14" s="3">
        <v>35</v>
      </c>
      <c r="J14" s="3">
        <v>38</v>
      </c>
      <c r="K14" s="3">
        <v>39</v>
      </c>
      <c r="L14" s="3">
        <v>34</v>
      </c>
      <c r="M14" s="3">
        <v>37</v>
      </c>
      <c r="N14" s="3">
        <v>41</v>
      </c>
      <c r="O14" s="3">
        <v>42</v>
      </c>
      <c r="P14" s="3">
        <v>47</v>
      </c>
      <c r="Q14" s="3">
        <v>50</v>
      </c>
      <c r="R14" s="3">
        <v>56</v>
      </c>
      <c r="S14" s="3">
        <v>54</v>
      </c>
      <c r="T14" s="3">
        <v>60</v>
      </c>
      <c r="U14" s="3">
        <v>60</v>
      </c>
      <c r="V14" s="3">
        <v>56</v>
      </c>
      <c r="W14" s="3">
        <v>59</v>
      </c>
      <c r="X14" s="3">
        <v>68</v>
      </c>
      <c r="Y14" s="3">
        <v>64</v>
      </c>
      <c r="Z14" s="3">
        <v>67</v>
      </c>
      <c r="AA14" s="3">
        <v>67</v>
      </c>
      <c r="AB14" s="3">
        <v>63</v>
      </c>
      <c r="AC14" s="3">
        <v>58</v>
      </c>
      <c r="AD14" s="3">
        <v>54</v>
      </c>
      <c r="AE14" s="3">
        <v>46</v>
      </c>
    </row>
    <row r="15" spans="1:31">
      <c r="A15" s="1" t="str">
        <f>IF(C15&lt;=20, "LOW", IF(C15&gt;35, "HIGH", "MEDIUM"))</f>
        <v>MEDIUM</v>
      </c>
      <c r="B15" s="1" t="s">
        <v>12</v>
      </c>
      <c r="C15" s="1">
        <v>35</v>
      </c>
      <c r="D15" s="1">
        <v>45</v>
      </c>
      <c r="E15" s="1">
        <v>46</v>
      </c>
      <c r="F15" s="1">
        <v>50</v>
      </c>
      <c r="G15" s="1">
        <v>33</v>
      </c>
      <c r="H15" s="1">
        <v>42</v>
      </c>
      <c r="I15" s="1">
        <v>31</v>
      </c>
      <c r="J15" s="1">
        <v>34</v>
      </c>
      <c r="K15" s="1">
        <v>36</v>
      </c>
      <c r="L15" s="1">
        <v>33</v>
      </c>
      <c r="M15" s="1">
        <v>36</v>
      </c>
      <c r="N15" s="1">
        <v>40</v>
      </c>
      <c r="O15" s="1">
        <v>37</v>
      </c>
      <c r="P15" s="1">
        <v>43</v>
      </c>
      <c r="Q15" s="1">
        <v>46</v>
      </c>
      <c r="R15" s="1">
        <v>51</v>
      </c>
      <c r="S15" s="1">
        <v>51</v>
      </c>
      <c r="T15" s="1">
        <v>58</v>
      </c>
      <c r="U15" s="1">
        <v>58</v>
      </c>
      <c r="V15" s="1">
        <v>56</v>
      </c>
      <c r="W15" s="1">
        <v>60</v>
      </c>
      <c r="X15" s="1">
        <v>65</v>
      </c>
      <c r="Y15" s="1">
        <v>61</v>
      </c>
      <c r="Z15" s="1">
        <v>62</v>
      </c>
      <c r="AA15" s="1">
        <v>62</v>
      </c>
      <c r="AB15" s="1">
        <v>60</v>
      </c>
      <c r="AC15" s="1">
        <v>54</v>
      </c>
      <c r="AD15" s="1">
        <v>52</v>
      </c>
      <c r="AE15" s="1">
        <v>44</v>
      </c>
    </row>
    <row r="16" spans="1:31">
      <c r="A16" s="1" t="str">
        <f>IF(C16&lt;=20, "LOW", IF(C16&gt;35, "HIGH", "MEDIUM"))</f>
        <v>MEDIUM</v>
      </c>
      <c r="B16" s="1" t="s">
        <v>13</v>
      </c>
      <c r="C16" s="1">
        <v>32</v>
      </c>
      <c r="D16" s="1">
        <v>35</v>
      </c>
      <c r="E16" s="1">
        <v>39</v>
      </c>
      <c r="F16" s="1">
        <v>47</v>
      </c>
      <c r="G16" s="1">
        <v>30</v>
      </c>
      <c r="H16" s="1">
        <v>37</v>
      </c>
      <c r="I16" s="1">
        <v>29</v>
      </c>
      <c r="J16" s="1">
        <v>33</v>
      </c>
      <c r="K16" s="1">
        <v>34</v>
      </c>
      <c r="L16" s="1">
        <v>31</v>
      </c>
      <c r="M16" s="1">
        <v>36</v>
      </c>
      <c r="N16" s="1">
        <v>39</v>
      </c>
      <c r="O16" s="1">
        <v>36</v>
      </c>
      <c r="P16" s="1">
        <v>40</v>
      </c>
      <c r="Q16" s="1">
        <v>43</v>
      </c>
      <c r="R16" s="1">
        <v>49</v>
      </c>
      <c r="S16" s="1">
        <v>51</v>
      </c>
      <c r="T16" s="1">
        <v>58</v>
      </c>
      <c r="U16" s="1">
        <v>55</v>
      </c>
      <c r="V16" s="1">
        <v>55</v>
      </c>
      <c r="W16" s="1">
        <v>58</v>
      </c>
      <c r="X16" s="1">
        <v>62</v>
      </c>
      <c r="Y16" s="1">
        <v>59</v>
      </c>
      <c r="Z16" s="1">
        <v>59</v>
      </c>
      <c r="AA16" s="1">
        <v>59</v>
      </c>
      <c r="AB16" s="1">
        <v>57</v>
      </c>
      <c r="AC16" s="1">
        <v>51</v>
      </c>
      <c r="AD16" s="1">
        <v>49</v>
      </c>
      <c r="AE16" s="1">
        <v>42</v>
      </c>
    </row>
    <row r="17" spans="1:31">
      <c r="A17" s="1" t="str">
        <f>IF(C17&lt;=20, "LOW", IF(C17&gt;35, "HIGH", "MEDIUM"))</f>
        <v>MEDIUM</v>
      </c>
      <c r="B17" s="1" t="s">
        <v>14</v>
      </c>
      <c r="C17" s="1">
        <v>32</v>
      </c>
      <c r="D17" s="1">
        <v>35</v>
      </c>
      <c r="E17" s="1">
        <v>38</v>
      </c>
      <c r="F17" s="1">
        <v>45</v>
      </c>
      <c r="G17" s="1">
        <v>28</v>
      </c>
      <c r="H17" s="1">
        <v>36</v>
      </c>
      <c r="I17" s="1">
        <v>28</v>
      </c>
      <c r="J17" s="1">
        <v>32</v>
      </c>
      <c r="K17" s="1">
        <v>34</v>
      </c>
      <c r="L17" s="1">
        <v>30</v>
      </c>
      <c r="M17" s="1">
        <v>35</v>
      </c>
      <c r="N17" s="1">
        <v>38</v>
      </c>
      <c r="O17" s="1">
        <v>36</v>
      </c>
      <c r="P17" s="1">
        <v>38</v>
      </c>
      <c r="Q17" s="1">
        <v>43</v>
      </c>
      <c r="R17" s="1">
        <v>48</v>
      </c>
      <c r="S17" s="1">
        <v>51</v>
      </c>
      <c r="T17" s="1">
        <v>57</v>
      </c>
      <c r="U17" s="1">
        <v>54</v>
      </c>
      <c r="V17" s="1">
        <v>53</v>
      </c>
      <c r="W17" s="1">
        <v>56</v>
      </c>
      <c r="X17" s="1">
        <v>59</v>
      </c>
      <c r="Y17" s="1">
        <v>56</v>
      </c>
      <c r="Z17" s="1">
        <v>56</v>
      </c>
      <c r="AA17" s="1">
        <v>56</v>
      </c>
      <c r="AB17" s="1">
        <v>54</v>
      </c>
      <c r="AC17" s="1">
        <v>48</v>
      </c>
      <c r="AD17" s="1">
        <v>47</v>
      </c>
      <c r="AE17" s="1">
        <v>40</v>
      </c>
    </row>
    <row r="18" spans="1:31">
      <c r="A18" s="1" t="str">
        <f>IF(C18&lt;=20, "LOW", IF(C18&gt;35, "HIGH", "MEDIUM"))</f>
        <v>MEDIUM</v>
      </c>
      <c r="B18" s="1" t="s">
        <v>15</v>
      </c>
      <c r="C18" s="1">
        <v>32</v>
      </c>
      <c r="D18" s="1">
        <v>33</v>
      </c>
      <c r="E18" s="1">
        <v>32</v>
      </c>
      <c r="F18" s="1">
        <v>33</v>
      </c>
      <c r="G18" s="1">
        <v>24</v>
      </c>
      <c r="H18" s="1">
        <v>34</v>
      </c>
      <c r="I18" s="1">
        <v>27</v>
      </c>
      <c r="J18" s="1">
        <v>31</v>
      </c>
      <c r="K18" s="1">
        <v>31</v>
      </c>
      <c r="L18" s="1">
        <v>30</v>
      </c>
      <c r="M18" s="1">
        <v>33</v>
      </c>
      <c r="N18" s="1">
        <v>36</v>
      </c>
      <c r="O18" s="1">
        <v>34</v>
      </c>
      <c r="P18" s="1">
        <v>37</v>
      </c>
      <c r="Q18" s="1">
        <v>42</v>
      </c>
      <c r="R18" s="1">
        <v>46</v>
      </c>
      <c r="S18" s="1">
        <v>48</v>
      </c>
      <c r="T18" s="1">
        <v>56</v>
      </c>
      <c r="U18" s="1">
        <v>52</v>
      </c>
      <c r="V18" s="1">
        <v>51</v>
      </c>
      <c r="W18" s="1">
        <v>54</v>
      </c>
      <c r="X18" s="1">
        <v>56</v>
      </c>
      <c r="Y18" s="1">
        <v>52</v>
      </c>
      <c r="Z18" s="1">
        <v>51</v>
      </c>
      <c r="AA18" s="1">
        <v>51</v>
      </c>
      <c r="AB18" s="1">
        <v>49</v>
      </c>
      <c r="AC18" s="1">
        <v>45</v>
      </c>
      <c r="AD18" s="1">
        <v>43</v>
      </c>
      <c r="AE18" s="1">
        <v>37</v>
      </c>
    </row>
    <row r="19" spans="1:31">
      <c r="A19" s="1" t="str">
        <f>IF(C19&lt;=20, "LOW", IF(C19&gt;35, "HIGH", "MEDIUM"))</f>
        <v>MEDIUM</v>
      </c>
      <c r="B19" s="1" t="s">
        <v>16</v>
      </c>
      <c r="C19" s="1">
        <v>30</v>
      </c>
      <c r="D19" s="1">
        <v>33</v>
      </c>
      <c r="E19" s="1">
        <v>30</v>
      </c>
      <c r="F19" s="1">
        <v>30</v>
      </c>
      <c r="G19" s="1">
        <v>22</v>
      </c>
      <c r="H19" s="1">
        <v>31</v>
      </c>
      <c r="I19" s="1">
        <v>24</v>
      </c>
      <c r="J19" s="1">
        <v>26</v>
      </c>
      <c r="K19" s="1">
        <v>27</v>
      </c>
      <c r="L19" s="1">
        <v>27</v>
      </c>
      <c r="M19" s="1">
        <v>29</v>
      </c>
      <c r="N19" s="1">
        <v>32</v>
      </c>
      <c r="O19" s="1">
        <v>30</v>
      </c>
      <c r="P19" s="1">
        <v>33</v>
      </c>
      <c r="Q19" s="1">
        <v>37</v>
      </c>
      <c r="R19" s="1">
        <v>41</v>
      </c>
      <c r="S19" s="1">
        <v>42</v>
      </c>
      <c r="T19" s="1">
        <v>49</v>
      </c>
      <c r="U19" s="1">
        <v>44</v>
      </c>
      <c r="V19" s="1">
        <v>45</v>
      </c>
      <c r="W19" s="1">
        <v>48</v>
      </c>
      <c r="X19" s="1">
        <v>48</v>
      </c>
      <c r="Y19" s="1">
        <v>46</v>
      </c>
      <c r="Z19" s="1">
        <v>44</v>
      </c>
      <c r="AA19" s="1">
        <v>44</v>
      </c>
      <c r="AB19" s="1">
        <v>42</v>
      </c>
      <c r="AC19" s="1">
        <v>38</v>
      </c>
      <c r="AD19" s="1">
        <v>38</v>
      </c>
      <c r="AE19" s="1">
        <v>30</v>
      </c>
    </row>
    <row r="20" spans="1:31">
      <c r="A20" s="1" t="str">
        <f>IF(C20&lt;=20, "LOW", IF(C20&gt;35, "HIGH", "MEDIUM"))</f>
        <v>MEDIUM</v>
      </c>
      <c r="B20" s="1" t="s">
        <v>17</v>
      </c>
      <c r="C20" s="1">
        <v>29</v>
      </c>
      <c r="D20" s="1">
        <v>32</v>
      </c>
      <c r="E20" s="1">
        <v>29</v>
      </c>
      <c r="F20" s="1">
        <v>28</v>
      </c>
      <c r="G20" s="1">
        <v>19</v>
      </c>
      <c r="H20" s="1">
        <v>27</v>
      </c>
      <c r="I20" s="1">
        <v>20</v>
      </c>
      <c r="J20" s="1">
        <v>23</v>
      </c>
      <c r="K20" s="1">
        <v>24</v>
      </c>
      <c r="L20" s="1">
        <v>23</v>
      </c>
      <c r="M20" s="1">
        <v>25</v>
      </c>
      <c r="N20" s="1">
        <v>27</v>
      </c>
      <c r="O20" s="1">
        <v>26</v>
      </c>
      <c r="P20" s="1">
        <v>29</v>
      </c>
      <c r="Q20" s="1">
        <v>33</v>
      </c>
      <c r="R20" s="1">
        <v>37</v>
      </c>
      <c r="S20" s="1">
        <v>36</v>
      </c>
      <c r="T20" s="1">
        <v>42</v>
      </c>
      <c r="U20" s="1">
        <v>39</v>
      </c>
      <c r="V20" s="1">
        <v>40</v>
      </c>
      <c r="W20" s="1">
        <v>43</v>
      </c>
      <c r="X20" s="1">
        <v>43</v>
      </c>
      <c r="Y20" s="1">
        <v>40</v>
      </c>
      <c r="Z20" s="1">
        <v>38</v>
      </c>
      <c r="AA20" s="1">
        <v>38</v>
      </c>
      <c r="AB20" s="1">
        <v>34</v>
      </c>
      <c r="AC20" s="1">
        <v>32</v>
      </c>
      <c r="AD20" s="1">
        <v>33</v>
      </c>
      <c r="AE20" s="1">
        <v>25</v>
      </c>
    </row>
    <row r="21" spans="1:31">
      <c r="A21" s="1" t="str">
        <f>IF(C21&lt;=20, "LOW", IF(C21&gt;35, "HIGH", "MEDIUM"))</f>
        <v>MEDIUM</v>
      </c>
      <c r="B21" s="1" t="s">
        <v>18</v>
      </c>
      <c r="C21" s="1">
        <v>29</v>
      </c>
      <c r="D21" s="1">
        <v>31</v>
      </c>
      <c r="E21" s="1">
        <v>28</v>
      </c>
      <c r="F21" s="1">
        <v>24</v>
      </c>
      <c r="G21" s="1">
        <v>17</v>
      </c>
      <c r="H21" s="1">
        <v>21</v>
      </c>
      <c r="I21" s="1">
        <v>16</v>
      </c>
      <c r="J21" s="1">
        <v>18</v>
      </c>
      <c r="K21" s="1">
        <v>19</v>
      </c>
      <c r="L21" s="1">
        <v>19</v>
      </c>
      <c r="M21" s="1">
        <v>20</v>
      </c>
      <c r="N21" s="1">
        <v>23</v>
      </c>
      <c r="O21" s="1">
        <v>21</v>
      </c>
      <c r="P21" s="1">
        <v>23</v>
      </c>
      <c r="Q21" s="1">
        <v>28</v>
      </c>
      <c r="R21" s="1">
        <v>30</v>
      </c>
      <c r="S21" s="1">
        <v>32</v>
      </c>
      <c r="T21" s="1">
        <v>35</v>
      </c>
      <c r="U21" s="1">
        <v>32</v>
      </c>
      <c r="V21" s="1">
        <v>33</v>
      </c>
      <c r="W21" s="1">
        <v>36</v>
      </c>
      <c r="X21" s="1">
        <v>34</v>
      </c>
      <c r="Y21" s="1">
        <v>33</v>
      </c>
      <c r="Z21" s="1">
        <v>29</v>
      </c>
      <c r="AA21" s="1">
        <v>29</v>
      </c>
      <c r="AB21" s="1">
        <v>26</v>
      </c>
      <c r="AC21" s="1">
        <v>26</v>
      </c>
      <c r="AD21" s="1">
        <v>26</v>
      </c>
      <c r="AE21" s="1">
        <v>20</v>
      </c>
    </row>
    <row r="22" spans="1:31">
      <c r="A22" s="1" t="str">
        <f>IF(C22&lt;=20, "LOW", IF(C22&gt;35, "HIGH", "MEDIUM"))</f>
        <v>MEDIUM</v>
      </c>
      <c r="B22" s="1" t="s">
        <v>19</v>
      </c>
      <c r="C22" s="1">
        <v>28</v>
      </c>
      <c r="D22" s="1">
        <v>29</v>
      </c>
      <c r="E22" s="1">
        <v>26</v>
      </c>
      <c r="F22" s="1">
        <v>22</v>
      </c>
      <c r="G22" s="1">
        <v>14</v>
      </c>
      <c r="H22" s="1">
        <v>18</v>
      </c>
      <c r="I22" s="1">
        <v>13</v>
      </c>
      <c r="J22" s="1">
        <v>15</v>
      </c>
      <c r="K22" s="1">
        <v>16</v>
      </c>
      <c r="L22" s="1">
        <v>15</v>
      </c>
      <c r="M22" s="1">
        <v>16</v>
      </c>
      <c r="N22" s="1">
        <v>18</v>
      </c>
      <c r="O22" s="1">
        <v>17</v>
      </c>
      <c r="P22" s="1">
        <v>19</v>
      </c>
      <c r="Q22" s="1">
        <v>23</v>
      </c>
      <c r="R22" s="1">
        <v>23</v>
      </c>
      <c r="S22" s="1">
        <v>23</v>
      </c>
      <c r="T22" s="1">
        <v>25</v>
      </c>
      <c r="U22" s="1">
        <v>23</v>
      </c>
      <c r="V22" s="1">
        <v>25</v>
      </c>
      <c r="W22" s="1">
        <v>25</v>
      </c>
      <c r="X22" s="1">
        <v>25</v>
      </c>
      <c r="Y22" s="1">
        <v>23</v>
      </c>
      <c r="Z22" s="1">
        <v>21</v>
      </c>
      <c r="AA22" s="1">
        <v>21</v>
      </c>
      <c r="AB22" s="1">
        <v>18</v>
      </c>
      <c r="AC22" s="1">
        <v>17</v>
      </c>
      <c r="AD22" s="1">
        <v>15</v>
      </c>
      <c r="AE22" s="1">
        <v>13</v>
      </c>
    </row>
    <row r="23" spans="1:31">
      <c r="A23" s="2" t="str">
        <f>IF(C23&lt;=20, "LOW", IF(C23&gt;35, "HIGH", "MEDIUM"))</f>
        <v>LOW</v>
      </c>
      <c r="B23" s="2" t="s">
        <v>20</v>
      </c>
      <c r="C23" s="2">
        <v>8</v>
      </c>
      <c r="D23" s="2">
        <v>11</v>
      </c>
      <c r="E23" s="2">
        <v>9</v>
      </c>
      <c r="F23" s="2">
        <v>12</v>
      </c>
      <c r="G23" s="2">
        <v>10</v>
      </c>
      <c r="H23" s="2">
        <v>12</v>
      </c>
      <c r="I23" s="2">
        <v>10</v>
      </c>
      <c r="J23" s="2">
        <v>12</v>
      </c>
      <c r="K23" s="2">
        <v>12</v>
      </c>
      <c r="L23" s="2">
        <v>12</v>
      </c>
      <c r="M23" s="2">
        <v>11</v>
      </c>
      <c r="N23" s="2">
        <v>14</v>
      </c>
      <c r="O23" s="2">
        <v>15</v>
      </c>
      <c r="P23" s="2">
        <v>15</v>
      </c>
      <c r="Q23" s="2">
        <v>19</v>
      </c>
      <c r="R23" s="2">
        <v>16</v>
      </c>
      <c r="S23" s="2">
        <v>17</v>
      </c>
      <c r="T23" s="2">
        <v>19</v>
      </c>
      <c r="U23" s="2">
        <v>17</v>
      </c>
      <c r="V23" s="2">
        <v>19</v>
      </c>
      <c r="W23" s="2">
        <v>19</v>
      </c>
      <c r="X23" s="2">
        <v>18</v>
      </c>
      <c r="Y23" s="2">
        <v>16</v>
      </c>
      <c r="Z23" s="2">
        <v>15</v>
      </c>
      <c r="AA23" s="2">
        <v>15</v>
      </c>
      <c r="AB23" s="2">
        <v>13</v>
      </c>
      <c r="AC23" s="2">
        <v>12</v>
      </c>
      <c r="AD23" s="2">
        <v>10</v>
      </c>
      <c r="AE23" s="2">
        <v>8</v>
      </c>
    </row>
    <row r="24" spans="1:31">
      <c r="A24" s="2" t="str">
        <f>IF(C24&lt;=20, "LOW", IF(C24&gt;35, "HIGH", "MEDIUM"))</f>
        <v>LOW</v>
      </c>
      <c r="B24" s="2" t="s">
        <v>21</v>
      </c>
      <c r="C24" s="2">
        <v>7</v>
      </c>
      <c r="D24" s="2">
        <v>8</v>
      </c>
      <c r="E24" s="2">
        <v>8</v>
      </c>
      <c r="F24" s="2">
        <v>10</v>
      </c>
      <c r="G24" s="2">
        <v>9</v>
      </c>
      <c r="H24" s="2">
        <v>11</v>
      </c>
      <c r="I24" s="2">
        <v>9</v>
      </c>
      <c r="J24" s="2">
        <v>10</v>
      </c>
      <c r="K24" s="2">
        <v>10</v>
      </c>
      <c r="L24" s="2">
        <v>10</v>
      </c>
      <c r="M24" s="2">
        <v>9</v>
      </c>
      <c r="N24" s="2">
        <v>12</v>
      </c>
      <c r="O24" s="2">
        <v>12</v>
      </c>
      <c r="P24" s="2">
        <v>12</v>
      </c>
      <c r="Q24" s="2">
        <v>16</v>
      </c>
      <c r="R24" s="2">
        <v>13</v>
      </c>
      <c r="S24" s="2">
        <v>14</v>
      </c>
      <c r="T24" s="2">
        <v>15</v>
      </c>
      <c r="U24" s="2">
        <v>13</v>
      </c>
      <c r="V24" s="2">
        <v>15</v>
      </c>
      <c r="W24" s="2">
        <v>15</v>
      </c>
      <c r="X24" s="2">
        <v>14</v>
      </c>
      <c r="Y24" s="2">
        <v>14</v>
      </c>
      <c r="Z24" s="2">
        <v>12</v>
      </c>
      <c r="AA24" s="2">
        <v>12</v>
      </c>
      <c r="AB24" s="2">
        <v>10</v>
      </c>
      <c r="AC24" s="2">
        <v>9</v>
      </c>
      <c r="AD24" s="2">
        <v>8</v>
      </c>
      <c r="AE24" s="2">
        <v>6</v>
      </c>
    </row>
    <row r="25" spans="1:31">
      <c r="A25" s="2" t="str">
        <f>IF(C25&lt;=20, "LOW", IF(C25&gt;35, "HIGH", "MEDIUM"))</f>
        <v>LOW</v>
      </c>
      <c r="B25" s="2" t="s">
        <v>22</v>
      </c>
      <c r="C25" s="2">
        <v>6</v>
      </c>
      <c r="D25" s="2">
        <v>7</v>
      </c>
      <c r="E25" s="2">
        <v>7</v>
      </c>
      <c r="F25" s="2">
        <v>10</v>
      </c>
      <c r="G25" s="2">
        <v>8</v>
      </c>
      <c r="H25" s="2">
        <v>9</v>
      </c>
      <c r="I25" s="2">
        <v>8</v>
      </c>
      <c r="J25" s="2">
        <v>9</v>
      </c>
      <c r="K25" s="2">
        <v>9</v>
      </c>
      <c r="L25" s="2">
        <v>8</v>
      </c>
      <c r="M25" s="2">
        <v>8</v>
      </c>
      <c r="N25" s="2">
        <v>10</v>
      </c>
      <c r="O25" s="2">
        <v>10</v>
      </c>
      <c r="P25" s="2">
        <v>9</v>
      </c>
      <c r="Q25" s="2">
        <v>14</v>
      </c>
      <c r="R25" s="2">
        <v>10</v>
      </c>
      <c r="S25" s="2">
        <v>11</v>
      </c>
      <c r="T25" s="2">
        <v>12</v>
      </c>
      <c r="U25" s="2">
        <v>10</v>
      </c>
      <c r="V25" s="2">
        <v>12</v>
      </c>
      <c r="W25" s="2">
        <v>11</v>
      </c>
      <c r="X25" s="2">
        <v>10</v>
      </c>
      <c r="Y25" s="2">
        <v>11</v>
      </c>
      <c r="Z25" s="2">
        <v>9</v>
      </c>
      <c r="AA25" s="2">
        <v>9</v>
      </c>
      <c r="AB25" s="2">
        <v>8</v>
      </c>
      <c r="AC25" s="2">
        <v>6</v>
      </c>
      <c r="AD25" s="2">
        <v>5</v>
      </c>
      <c r="AE25" s="2">
        <v>4</v>
      </c>
    </row>
    <row r="26" spans="1:31">
      <c r="A26" s="2" t="str">
        <f>IF(C26&lt;=20, "LOW", IF(C26&gt;35, "HIGH", "MEDIUM"))</f>
        <v>LOW</v>
      </c>
      <c r="B26" s="2" t="s">
        <v>23</v>
      </c>
      <c r="C26" s="2">
        <v>4</v>
      </c>
      <c r="D26" s="2">
        <v>4</v>
      </c>
      <c r="E26" s="2">
        <v>4</v>
      </c>
      <c r="F26" s="2">
        <v>6</v>
      </c>
      <c r="G26" s="2">
        <v>4</v>
      </c>
      <c r="H26" s="2">
        <v>5</v>
      </c>
      <c r="I26" s="2">
        <v>5</v>
      </c>
      <c r="J26" s="2">
        <v>6</v>
      </c>
      <c r="K26" s="2">
        <v>6</v>
      </c>
      <c r="L26" s="2">
        <v>5</v>
      </c>
      <c r="M26" s="2">
        <v>5</v>
      </c>
      <c r="N26" s="2">
        <v>7</v>
      </c>
      <c r="O26" s="2">
        <v>7</v>
      </c>
      <c r="P26" s="2">
        <v>7</v>
      </c>
      <c r="Q26" s="2">
        <v>11</v>
      </c>
      <c r="R26" s="2">
        <v>7</v>
      </c>
      <c r="S26" s="2">
        <v>7</v>
      </c>
      <c r="T26" s="2">
        <v>9</v>
      </c>
      <c r="U26" s="2">
        <v>7</v>
      </c>
      <c r="V26" s="2">
        <v>9</v>
      </c>
      <c r="W26" s="2">
        <v>8</v>
      </c>
      <c r="X26" s="2">
        <v>7</v>
      </c>
      <c r="Y26" s="2">
        <v>8</v>
      </c>
      <c r="Z26" s="2">
        <v>6</v>
      </c>
      <c r="AA26" s="2">
        <v>6</v>
      </c>
      <c r="AB26" s="2">
        <v>6</v>
      </c>
      <c r="AC26" s="2">
        <v>4</v>
      </c>
      <c r="AD26" s="2">
        <v>3</v>
      </c>
      <c r="AE26" s="2">
        <v>3</v>
      </c>
    </row>
    <row r="27" spans="1:31">
      <c r="A27" s="2" t="str">
        <f>IF(C27&lt;=20, "LOW", IF(C27&gt;35, "HIGH", "MEDIUM"))</f>
        <v>LOW</v>
      </c>
      <c r="B27" s="2" t="s">
        <v>24</v>
      </c>
      <c r="C27" s="2">
        <v>3</v>
      </c>
      <c r="D27" s="2">
        <v>3</v>
      </c>
      <c r="E27" s="2">
        <v>4</v>
      </c>
      <c r="F27" s="2">
        <v>5</v>
      </c>
      <c r="G27" s="2">
        <v>4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6</v>
      </c>
      <c r="O27" s="2">
        <v>6</v>
      </c>
      <c r="P27" s="2">
        <v>5</v>
      </c>
      <c r="Q27" s="2">
        <v>10</v>
      </c>
      <c r="R27" s="2">
        <v>5</v>
      </c>
      <c r="S27" s="2">
        <v>5</v>
      </c>
      <c r="T27" s="2">
        <v>7</v>
      </c>
      <c r="U27" s="2">
        <v>6</v>
      </c>
      <c r="V27" s="2">
        <v>7</v>
      </c>
      <c r="W27" s="2">
        <v>6</v>
      </c>
      <c r="X27" s="2">
        <v>6</v>
      </c>
      <c r="Y27" s="2">
        <v>7</v>
      </c>
      <c r="Z27" s="2">
        <v>6</v>
      </c>
      <c r="AA27" s="2">
        <v>6</v>
      </c>
      <c r="AB27" s="2">
        <v>5</v>
      </c>
      <c r="AC27" s="2">
        <v>3</v>
      </c>
      <c r="AD27" s="2">
        <v>3</v>
      </c>
      <c r="AE27" s="2">
        <v>2</v>
      </c>
    </row>
    <row r="28" spans="1:31">
      <c r="A28" s="2" t="str">
        <f>IF(C28&lt;=20, "LOW", IF(C28&gt;35, "HIGH", "MEDIUM"))</f>
        <v>LOW</v>
      </c>
      <c r="B28" s="2" t="s">
        <v>25</v>
      </c>
      <c r="C28" s="2">
        <v>3</v>
      </c>
      <c r="D28" s="2">
        <v>3</v>
      </c>
      <c r="E28" s="2">
        <v>4</v>
      </c>
      <c r="F28" s="2">
        <v>5</v>
      </c>
      <c r="G28" s="2">
        <v>4</v>
      </c>
      <c r="H28" s="2">
        <v>4</v>
      </c>
      <c r="I28" s="2">
        <v>5</v>
      </c>
      <c r="J28" s="2">
        <v>5</v>
      </c>
      <c r="K28" s="2">
        <v>5</v>
      </c>
      <c r="L28" s="2">
        <v>4</v>
      </c>
      <c r="M28" s="2">
        <v>5</v>
      </c>
      <c r="N28" s="2">
        <v>5</v>
      </c>
      <c r="O28" s="2">
        <v>6</v>
      </c>
      <c r="P28" s="2">
        <v>5</v>
      </c>
      <c r="Q28" s="2">
        <v>9</v>
      </c>
      <c r="R28" s="2">
        <v>5</v>
      </c>
      <c r="S28" s="2">
        <v>5</v>
      </c>
      <c r="T28" s="2">
        <v>6</v>
      </c>
      <c r="U28" s="2">
        <v>5</v>
      </c>
      <c r="V28" s="2">
        <v>6</v>
      </c>
      <c r="W28" s="2">
        <v>5</v>
      </c>
      <c r="X28" s="2">
        <v>5</v>
      </c>
      <c r="Y28" s="2">
        <v>6</v>
      </c>
      <c r="Z28" s="2">
        <v>5</v>
      </c>
      <c r="AA28" s="2">
        <v>5</v>
      </c>
      <c r="AB28" s="2">
        <v>5</v>
      </c>
      <c r="AC28" s="2">
        <v>2</v>
      </c>
      <c r="AD28" s="2">
        <v>3</v>
      </c>
      <c r="AE28" s="2">
        <v>2</v>
      </c>
    </row>
    <row r="29" spans="1:31">
      <c r="A29" s="2" t="str">
        <f>IF(C29&lt;=20, "LOW", IF(C29&gt;35, "HIGH", "MEDIUM"))</f>
        <v>LOW</v>
      </c>
      <c r="B29" s="2" t="s">
        <v>26</v>
      </c>
      <c r="C29" s="2">
        <v>2</v>
      </c>
      <c r="D29" s="2">
        <v>1</v>
      </c>
      <c r="E29" s="2">
        <v>2</v>
      </c>
      <c r="F29" s="2">
        <v>3</v>
      </c>
      <c r="G29" s="2">
        <v>3</v>
      </c>
      <c r="H29" s="2">
        <v>3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5</v>
      </c>
      <c r="R29" s="2">
        <v>2</v>
      </c>
      <c r="S29" s="2">
        <v>2</v>
      </c>
      <c r="T29" s="2">
        <v>3</v>
      </c>
      <c r="U29" s="2">
        <v>3</v>
      </c>
      <c r="V29" s="2">
        <v>2</v>
      </c>
      <c r="W29" s="2">
        <v>3</v>
      </c>
      <c r="X29" s="2">
        <v>3</v>
      </c>
      <c r="Y29" s="2">
        <v>4</v>
      </c>
      <c r="Z29" s="2">
        <v>3</v>
      </c>
      <c r="AA29" s="2">
        <v>3</v>
      </c>
      <c r="AB29" s="2">
        <v>4</v>
      </c>
      <c r="AC29" s="2">
        <v>1</v>
      </c>
      <c r="AD29" s="2">
        <v>2</v>
      </c>
      <c r="AE29" s="2">
        <v>1</v>
      </c>
    </row>
  </sheetData>
  <sortState ref="A3:AE29">
    <sortCondition ref="B3:B29"/>
  </sortState>
  <mergeCells count="1">
    <mergeCell ref="C1:A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8"/>
  <sheetViews>
    <sheetView topLeftCell="A20" workbookViewId="0">
      <selection activeCell="C56" sqref="C56:P56"/>
    </sheetView>
  </sheetViews>
  <sheetFormatPr baseColWidth="10" defaultRowHeight="13" x14ac:dyDescent="0"/>
  <sheetData>
    <row r="1" spans="2:48">
      <c r="B1" t="s">
        <v>85</v>
      </c>
    </row>
    <row r="2" spans="2:48">
      <c r="B2" t="s">
        <v>86</v>
      </c>
    </row>
    <row r="3" spans="2:48"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58</v>
      </c>
      <c r="W3" t="s">
        <v>59</v>
      </c>
      <c r="X3" t="s">
        <v>60</v>
      </c>
      <c r="Y3" t="s">
        <v>61</v>
      </c>
      <c r="Z3" t="s">
        <v>62</v>
      </c>
      <c r="AA3" t="s">
        <v>63</v>
      </c>
      <c r="AB3" t="s">
        <v>64</v>
      </c>
      <c r="AC3" t="s">
        <v>65</v>
      </c>
      <c r="AD3" t="s">
        <v>66</v>
      </c>
      <c r="AE3" t="s">
        <v>67</v>
      </c>
      <c r="AF3" t="s">
        <v>68</v>
      </c>
      <c r="AG3" t="s">
        <v>69</v>
      </c>
      <c r="AH3" t="s">
        <v>70</v>
      </c>
      <c r="AI3" t="s">
        <v>71</v>
      </c>
      <c r="AJ3" t="s">
        <v>72</v>
      </c>
      <c r="AK3" t="s">
        <v>73</v>
      </c>
      <c r="AL3" t="s">
        <v>74</v>
      </c>
      <c r="AM3" t="s">
        <v>75</v>
      </c>
      <c r="AN3" t="s">
        <v>76</v>
      </c>
      <c r="AO3" t="s">
        <v>77</v>
      </c>
      <c r="AP3" t="s">
        <v>78</v>
      </c>
      <c r="AQ3" t="s">
        <v>79</v>
      </c>
      <c r="AR3" t="s">
        <v>80</v>
      </c>
      <c r="AS3" t="s">
        <v>81</v>
      </c>
      <c r="AT3" t="s">
        <v>82</v>
      </c>
      <c r="AU3" t="s">
        <v>83</v>
      </c>
      <c r="AV3" t="s">
        <v>84</v>
      </c>
    </row>
    <row r="4" spans="2:48">
      <c r="B4">
        <v>5</v>
      </c>
      <c r="C4">
        <v>1938.7340059600001</v>
      </c>
      <c r="D4">
        <v>1910.18996451</v>
      </c>
      <c r="E4">
        <v>2109.0986582</v>
      </c>
      <c r="F4">
        <v>2043.2879027500001</v>
      </c>
      <c r="G4">
        <v>2109.0986582</v>
      </c>
      <c r="H4">
        <v>2109.0986582</v>
      </c>
      <c r="I4">
        <v>2109.0986582</v>
      </c>
      <c r="J4">
        <v>2109.0986582</v>
      </c>
      <c r="K4">
        <v>2109.0986582</v>
      </c>
      <c r="L4">
        <v>2109.0986582</v>
      </c>
      <c r="M4">
        <v>2043.2879027500001</v>
      </c>
      <c r="N4">
        <v>2043.2879027500001</v>
      </c>
      <c r="O4">
        <v>1913.4818905</v>
      </c>
      <c r="P4">
        <v>1888.65655148</v>
      </c>
      <c r="Q4">
        <v>1893.11677521</v>
      </c>
      <c r="R4">
        <v>1893.14539184</v>
      </c>
      <c r="S4">
        <v>1888.6761482700001</v>
      </c>
      <c r="T4">
        <v>1893.0874528700001</v>
      </c>
      <c r="U4">
        <v>1938.7015985099999</v>
      </c>
      <c r="V4">
        <v>1888.6369589200001</v>
      </c>
      <c r="W4">
        <v>1965.4490069999999</v>
      </c>
      <c r="X4">
        <v>2043.2879027500001</v>
      </c>
      <c r="Y4">
        <v>1965.4490069999999</v>
      </c>
      <c r="Z4">
        <v>1965.4490069999999</v>
      </c>
      <c r="AA4">
        <v>1884.0260469899999</v>
      </c>
      <c r="AB4">
        <v>1884.0260469899999</v>
      </c>
      <c r="AC4">
        <v>2109.0986582</v>
      </c>
      <c r="AD4">
        <v>2109.0986582</v>
      </c>
      <c r="AE4">
        <v>2109.0986582</v>
      </c>
      <c r="AF4">
        <v>2109.0986582</v>
      </c>
      <c r="AG4">
        <v>2109.0986582</v>
      </c>
      <c r="AH4">
        <v>2109.0986582</v>
      </c>
      <c r="AI4">
        <v>2109.0986582</v>
      </c>
      <c r="AJ4">
        <v>2109.0986582</v>
      </c>
      <c r="AK4">
        <v>2109.0986582</v>
      </c>
      <c r="AL4">
        <v>2109.0986582</v>
      </c>
      <c r="AM4">
        <v>1962.1653649699999</v>
      </c>
      <c r="AN4">
        <v>1962.2321239099999</v>
      </c>
      <c r="AO4">
        <v>1962.2113560600001</v>
      </c>
      <c r="AP4">
        <v>1962.1891252099999</v>
      </c>
      <c r="AQ4">
        <v>1938.68397069</v>
      </c>
      <c r="AR4">
        <v>1958.9524059800001</v>
      </c>
      <c r="AS4">
        <v>1938.71827824</v>
      </c>
      <c r="AT4">
        <v>1937.0818068200001</v>
      </c>
      <c r="AU4">
        <v>1958.9007297600001</v>
      </c>
      <c r="AV4">
        <v>1958.8468335</v>
      </c>
    </row>
    <row r="5" spans="2:48">
      <c r="B5">
        <v>10</v>
      </c>
      <c r="C5">
        <v>1601.47577028</v>
      </c>
      <c r="D5">
        <v>1577.9207937599999</v>
      </c>
      <c r="E5">
        <v>1742.4206599300001</v>
      </c>
      <c r="F5">
        <v>1688.0650175599999</v>
      </c>
      <c r="G5">
        <v>1742.4206599300001</v>
      </c>
      <c r="H5">
        <v>1742.4206599300001</v>
      </c>
      <c r="I5">
        <v>1742.4206599300001</v>
      </c>
      <c r="J5">
        <v>1742.4206599300001</v>
      </c>
      <c r="K5">
        <v>1742.4206599300001</v>
      </c>
      <c r="L5">
        <v>1742.4206599300001</v>
      </c>
      <c r="M5">
        <v>1688.0650175599999</v>
      </c>
      <c r="N5">
        <v>1688.0650175599999</v>
      </c>
      <c r="O5">
        <v>1580.6395882500001</v>
      </c>
      <c r="P5">
        <v>1560.1190172500001</v>
      </c>
      <c r="Q5">
        <v>1563.78236337</v>
      </c>
      <c r="R5">
        <v>1563.8001914199999</v>
      </c>
      <c r="S5">
        <v>1560.1312259700001</v>
      </c>
      <c r="T5">
        <v>1563.76409567</v>
      </c>
      <c r="U5">
        <v>1601.4555805699999</v>
      </c>
      <c r="V5">
        <v>1560.10681116</v>
      </c>
      <c r="W5">
        <v>1623.44072942</v>
      </c>
      <c r="X5">
        <v>1688.0650175599999</v>
      </c>
      <c r="Y5">
        <v>1623.44072942</v>
      </c>
      <c r="Z5">
        <v>1623.44072942</v>
      </c>
      <c r="AA5">
        <v>1556.1687667799999</v>
      </c>
      <c r="AB5">
        <v>1556.1687667799999</v>
      </c>
      <c r="AC5">
        <v>1742.4206599300001</v>
      </c>
      <c r="AD5">
        <v>1742.4206599300001</v>
      </c>
      <c r="AE5">
        <v>1742.4206599300001</v>
      </c>
      <c r="AF5">
        <v>1742.4206599300001</v>
      </c>
      <c r="AG5">
        <v>1742.4206599300001</v>
      </c>
      <c r="AH5">
        <v>1742.4206599300001</v>
      </c>
      <c r="AI5">
        <v>1742.4206599300001</v>
      </c>
      <c r="AJ5">
        <v>1742.4206599300001</v>
      </c>
      <c r="AK5">
        <v>1742.4206599300001</v>
      </c>
      <c r="AL5">
        <v>1742.4206599300001</v>
      </c>
      <c r="AM5">
        <v>1620.86436344</v>
      </c>
      <c r="AN5">
        <v>1620.9151023700001</v>
      </c>
      <c r="AO5">
        <v>1620.8993181400001</v>
      </c>
      <c r="AP5">
        <v>1620.8824219799999</v>
      </c>
      <c r="AQ5">
        <v>1601.4445985100001</v>
      </c>
      <c r="AR5">
        <v>1618.0846351800001</v>
      </c>
      <c r="AS5">
        <v>1601.4659719700001</v>
      </c>
      <c r="AT5">
        <v>1600.1337984700001</v>
      </c>
      <c r="AU5">
        <v>1618.0524410999999</v>
      </c>
      <c r="AV5">
        <v>1618.01886395</v>
      </c>
    </row>
    <row r="6" spans="2:48">
      <c r="B6">
        <v>15</v>
      </c>
      <c r="C6">
        <v>1314.89866747</v>
      </c>
      <c r="D6">
        <v>1295.5674039200001</v>
      </c>
      <c r="E6">
        <v>1430.8003110899999</v>
      </c>
      <c r="F6">
        <v>1386.1775954100001</v>
      </c>
      <c r="G6">
        <v>1430.8003110899999</v>
      </c>
      <c r="H6">
        <v>1430.8003110899999</v>
      </c>
      <c r="I6">
        <v>1430.8003110899999</v>
      </c>
      <c r="J6">
        <v>1430.8003110899999</v>
      </c>
      <c r="K6">
        <v>1430.8003110899999</v>
      </c>
      <c r="L6">
        <v>1430.8003110899999</v>
      </c>
      <c r="M6">
        <v>1386.1775954100001</v>
      </c>
      <c r="N6">
        <v>1386.1775954100001</v>
      </c>
      <c r="O6">
        <v>1297.7992159299999</v>
      </c>
      <c r="P6">
        <v>1280.9494208900001</v>
      </c>
      <c r="Q6">
        <v>1283.94171388</v>
      </c>
      <c r="R6">
        <v>1283.95205652</v>
      </c>
      <c r="S6">
        <v>1280.95650357</v>
      </c>
      <c r="T6">
        <v>1283.93111619</v>
      </c>
      <c r="U6">
        <v>1314.8869547500001</v>
      </c>
      <c r="V6">
        <v>1280.9423397400001</v>
      </c>
      <c r="W6">
        <v>1332.8234794</v>
      </c>
      <c r="X6">
        <v>1386.1775954100001</v>
      </c>
      <c r="Y6">
        <v>1332.8234794</v>
      </c>
      <c r="Z6">
        <v>1332.8234794</v>
      </c>
      <c r="AA6">
        <v>1277.5778194500001</v>
      </c>
      <c r="AB6">
        <v>1277.5778194500001</v>
      </c>
      <c r="AC6">
        <v>1430.8003110899999</v>
      </c>
      <c r="AD6">
        <v>1430.8003110899999</v>
      </c>
      <c r="AE6">
        <v>1430.8003110899999</v>
      </c>
      <c r="AF6">
        <v>1430.8003110899999</v>
      </c>
      <c r="AG6">
        <v>1430.8003110899999</v>
      </c>
      <c r="AH6">
        <v>1430.8003110899999</v>
      </c>
      <c r="AI6">
        <v>1430.8003110899999</v>
      </c>
      <c r="AJ6">
        <v>1430.8003110899999</v>
      </c>
      <c r="AK6">
        <v>1430.8003110899999</v>
      </c>
      <c r="AL6">
        <v>1430.8003110899999</v>
      </c>
      <c r="AM6">
        <v>1330.8350981200001</v>
      </c>
      <c r="AN6">
        <v>1330.8726459500001</v>
      </c>
      <c r="AO6">
        <v>1330.8609653000001</v>
      </c>
      <c r="AP6">
        <v>1330.8484618</v>
      </c>
      <c r="AQ6">
        <v>1314.8805836900001</v>
      </c>
      <c r="AR6">
        <v>1328.46715789</v>
      </c>
      <c r="AS6">
        <v>1314.89298315</v>
      </c>
      <c r="AT6">
        <v>1313.8045662500001</v>
      </c>
      <c r="AU6">
        <v>1328.4484810399999</v>
      </c>
      <c r="AV6">
        <v>1328.4290018300001</v>
      </c>
    </row>
    <row r="7" spans="2:48">
      <c r="B7">
        <v>20</v>
      </c>
      <c r="C7">
        <v>1037.2935134100001</v>
      </c>
      <c r="D7">
        <v>1022.03642256</v>
      </c>
      <c r="E7">
        <v>1128.92361751</v>
      </c>
      <c r="F7">
        <v>1093.7314988999999</v>
      </c>
      <c r="G7">
        <v>1128.92361751</v>
      </c>
      <c r="H7">
        <v>1128.92361751</v>
      </c>
      <c r="I7">
        <v>1128.92361751</v>
      </c>
      <c r="J7">
        <v>1128.92361751</v>
      </c>
      <c r="K7">
        <v>1128.92361751</v>
      </c>
      <c r="L7">
        <v>1128.92361751</v>
      </c>
      <c r="M7">
        <v>1093.7314988999999</v>
      </c>
      <c r="N7">
        <v>1093.7314988999999</v>
      </c>
      <c r="O7">
        <v>1023.79661126</v>
      </c>
      <c r="P7">
        <v>1010.51582386</v>
      </c>
      <c r="Q7">
        <v>1012.86716225</v>
      </c>
      <c r="R7">
        <v>1012.87277026</v>
      </c>
      <c r="S7">
        <v>1010.51966425</v>
      </c>
      <c r="T7">
        <v>1012.86141594</v>
      </c>
      <c r="U7">
        <v>1037.2871625099999</v>
      </c>
      <c r="V7">
        <v>1010.5119843</v>
      </c>
      <c r="W7">
        <v>1051.32204695</v>
      </c>
      <c r="X7">
        <v>1093.7314988999999</v>
      </c>
      <c r="Y7">
        <v>1051.32204695</v>
      </c>
      <c r="Z7">
        <v>1051.32204695</v>
      </c>
      <c r="AA7">
        <v>1007.73028704</v>
      </c>
      <c r="AB7">
        <v>1007.73028704</v>
      </c>
      <c r="AC7">
        <v>1128.92361751</v>
      </c>
      <c r="AD7">
        <v>1128.92361751</v>
      </c>
      <c r="AE7">
        <v>1128.92361751</v>
      </c>
      <c r="AF7">
        <v>1128.92361751</v>
      </c>
      <c r="AG7">
        <v>1128.92361751</v>
      </c>
      <c r="AH7">
        <v>1128.92361751</v>
      </c>
      <c r="AI7">
        <v>1128.92361751</v>
      </c>
      <c r="AJ7">
        <v>1128.92361751</v>
      </c>
      <c r="AK7">
        <v>1128.92361751</v>
      </c>
      <c r="AL7">
        <v>1128.92361751</v>
      </c>
      <c r="AM7">
        <v>1049.8655710200001</v>
      </c>
      <c r="AN7">
        <v>1049.89156103</v>
      </c>
      <c r="AO7">
        <v>1049.88347587</v>
      </c>
      <c r="AP7">
        <v>1049.8748211499999</v>
      </c>
      <c r="AQ7">
        <v>1037.2837079799999</v>
      </c>
      <c r="AR7">
        <v>1047.95682513</v>
      </c>
      <c r="AS7">
        <v>1037.2904312400001</v>
      </c>
      <c r="AT7">
        <v>1036.4222811</v>
      </c>
      <c r="AU7">
        <v>1047.9466981200001</v>
      </c>
      <c r="AV7">
        <v>1047.93613605</v>
      </c>
    </row>
    <row r="8" spans="2:48">
      <c r="B8">
        <v>25</v>
      </c>
      <c r="C8">
        <v>967.81877185799999</v>
      </c>
      <c r="D8">
        <v>953.55440149900005</v>
      </c>
      <c r="E8">
        <v>1053.1744409800001</v>
      </c>
      <c r="F8">
        <v>1020.3304732399999</v>
      </c>
      <c r="G8">
        <v>1053.1744409800001</v>
      </c>
      <c r="H8">
        <v>1053.1744409800001</v>
      </c>
      <c r="I8">
        <v>1053.1744409800001</v>
      </c>
      <c r="J8">
        <v>1053.1744409800001</v>
      </c>
      <c r="K8">
        <v>1053.1744409800001</v>
      </c>
      <c r="L8">
        <v>1053.1744409800001</v>
      </c>
      <c r="M8">
        <v>1020.3304732399999</v>
      </c>
      <c r="N8">
        <v>1020.3304732399999</v>
      </c>
      <c r="O8">
        <v>955.19632575699995</v>
      </c>
      <c r="P8">
        <v>942.83447163200003</v>
      </c>
      <c r="Q8">
        <v>945.02854721999995</v>
      </c>
      <c r="R8">
        <v>945.03384110299999</v>
      </c>
      <c r="S8">
        <v>942.83809690400005</v>
      </c>
      <c r="T8">
        <v>945.02312278700003</v>
      </c>
      <c r="U8">
        <v>967.81277669999997</v>
      </c>
      <c r="V8">
        <v>942.83084713999995</v>
      </c>
      <c r="W8">
        <v>980.79818242500005</v>
      </c>
      <c r="X8">
        <v>1020.3304732399999</v>
      </c>
      <c r="Y8">
        <v>980.79818242500005</v>
      </c>
      <c r="Z8">
        <v>980.79818242500005</v>
      </c>
      <c r="AA8">
        <v>940.11968833200001</v>
      </c>
      <c r="AB8">
        <v>940.11968833200001</v>
      </c>
      <c r="AC8">
        <v>1053.1744409800001</v>
      </c>
      <c r="AD8">
        <v>1053.1744409800001</v>
      </c>
      <c r="AE8">
        <v>1053.1744409800001</v>
      </c>
      <c r="AF8">
        <v>1053.1744409800001</v>
      </c>
      <c r="AG8">
        <v>1053.1744409800001</v>
      </c>
      <c r="AH8">
        <v>1053.1744409800001</v>
      </c>
      <c r="AI8">
        <v>1053.1744409800001</v>
      </c>
      <c r="AJ8">
        <v>1053.1744409800001</v>
      </c>
      <c r="AK8">
        <v>1053.1744409800001</v>
      </c>
      <c r="AL8">
        <v>1053.1744409800001</v>
      </c>
      <c r="AM8">
        <v>979.52452000000005</v>
      </c>
      <c r="AN8">
        <v>979.54600865099997</v>
      </c>
      <c r="AO8">
        <v>979.53932380699996</v>
      </c>
      <c r="AP8">
        <v>979.53216804600004</v>
      </c>
      <c r="AQ8">
        <v>967.80951567199997</v>
      </c>
      <c r="AR8">
        <v>977.76886533699997</v>
      </c>
      <c r="AS8">
        <v>967.81586233600001</v>
      </c>
      <c r="AT8">
        <v>966.97562836099996</v>
      </c>
      <c r="AU8">
        <v>977.75930558799996</v>
      </c>
      <c r="AV8">
        <v>977.74933514500003</v>
      </c>
    </row>
    <row r="9" spans="2:48">
      <c r="B9">
        <v>30</v>
      </c>
      <c r="C9">
        <v>908.44552935299998</v>
      </c>
      <c r="D9">
        <v>895.02882743700002</v>
      </c>
      <c r="E9">
        <v>988.43107120299999</v>
      </c>
      <c r="F9">
        <v>957.59337574799997</v>
      </c>
      <c r="G9">
        <v>988.43107120299999</v>
      </c>
      <c r="H9">
        <v>988.43107120299999</v>
      </c>
      <c r="I9">
        <v>988.43107120299999</v>
      </c>
      <c r="J9">
        <v>988.43107120299999</v>
      </c>
      <c r="K9">
        <v>988.43107120299999</v>
      </c>
      <c r="L9">
        <v>988.43107120299999</v>
      </c>
      <c r="M9">
        <v>957.59337574799997</v>
      </c>
      <c r="N9">
        <v>957.59337574799997</v>
      </c>
      <c r="O9">
        <v>896.56967885799997</v>
      </c>
      <c r="P9">
        <v>884.99378428199998</v>
      </c>
      <c r="Q9">
        <v>887.05363706900005</v>
      </c>
      <c r="R9">
        <v>887.05871111900001</v>
      </c>
      <c r="S9">
        <v>884.99725901099998</v>
      </c>
      <c r="T9">
        <v>887.04843788899996</v>
      </c>
      <c r="U9">
        <v>908.43978314900005</v>
      </c>
      <c r="V9">
        <v>884.99031030000003</v>
      </c>
      <c r="W9">
        <v>920.52724808200003</v>
      </c>
      <c r="X9">
        <v>957.59337574799997</v>
      </c>
      <c r="Y9">
        <v>920.52724808200003</v>
      </c>
      <c r="Z9">
        <v>920.52724808200003</v>
      </c>
      <c r="AA9">
        <v>882.33843034899996</v>
      </c>
      <c r="AB9">
        <v>882.33843034899996</v>
      </c>
      <c r="AC9">
        <v>988.43107120299999</v>
      </c>
      <c r="AD9">
        <v>988.43107120299999</v>
      </c>
      <c r="AE9">
        <v>988.43107120299999</v>
      </c>
      <c r="AF9">
        <v>988.43107120299999</v>
      </c>
      <c r="AG9">
        <v>988.43107120299999</v>
      </c>
      <c r="AH9">
        <v>988.43107120299999</v>
      </c>
      <c r="AI9">
        <v>988.43107120299999</v>
      </c>
      <c r="AJ9">
        <v>988.43107120299999</v>
      </c>
      <c r="AK9">
        <v>988.43107120299999</v>
      </c>
      <c r="AL9">
        <v>988.43107120299999</v>
      </c>
      <c r="AM9">
        <v>919.41022171300006</v>
      </c>
      <c r="AN9">
        <v>919.42785043900005</v>
      </c>
      <c r="AO9">
        <v>919.42236636799998</v>
      </c>
      <c r="AP9">
        <v>919.41649596900004</v>
      </c>
      <c r="AQ9">
        <v>908.43665753899995</v>
      </c>
      <c r="AR9">
        <v>917.78687782500003</v>
      </c>
      <c r="AS9">
        <v>908.442740652</v>
      </c>
      <c r="AT9">
        <v>907.62566507099996</v>
      </c>
      <c r="AU9">
        <v>917.77771505299995</v>
      </c>
      <c r="AV9">
        <v>917.76815864100001</v>
      </c>
    </row>
    <row r="10" spans="2:48">
      <c r="B10">
        <v>35</v>
      </c>
      <c r="C10">
        <v>859.17378440000005</v>
      </c>
      <c r="D10">
        <v>846.45970037300003</v>
      </c>
      <c r="E10">
        <v>934.69350817700001</v>
      </c>
      <c r="F10">
        <v>905.52020792400003</v>
      </c>
      <c r="G10">
        <v>934.69350817700001</v>
      </c>
      <c r="H10">
        <v>934.69350817700001</v>
      </c>
      <c r="I10">
        <v>934.69350817700001</v>
      </c>
      <c r="J10">
        <v>934.69350817700001</v>
      </c>
      <c r="K10">
        <v>934.69350817700001</v>
      </c>
      <c r="L10">
        <v>934.69350817700001</v>
      </c>
      <c r="M10">
        <v>905.52020792400003</v>
      </c>
      <c r="N10">
        <v>905.52020792400003</v>
      </c>
      <c r="O10">
        <v>847.91667206</v>
      </c>
      <c r="P10">
        <v>836.99376106299997</v>
      </c>
      <c r="Q10">
        <v>838.94243329300002</v>
      </c>
      <c r="R10">
        <v>838.94738180599995</v>
      </c>
      <c r="S10">
        <v>836.99714982399996</v>
      </c>
      <c r="T10">
        <v>838.93736274699995</v>
      </c>
      <c r="U10">
        <v>859.16818036300003</v>
      </c>
      <c r="V10">
        <v>836.99037303199998</v>
      </c>
      <c r="W10">
        <v>870.50924466699996</v>
      </c>
      <c r="X10">
        <v>905.52020792400003</v>
      </c>
      <c r="Y10">
        <v>870.50924466699996</v>
      </c>
      <c r="Z10">
        <v>870.50924466699996</v>
      </c>
      <c r="AA10">
        <v>834.38651459200003</v>
      </c>
      <c r="AB10">
        <v>834.38651459200003</v>
      </c>
      <c r="AC10">
        <v>934.69350817700001</v>
      </c>
      <c r="AD10">
        <v>934.69350817700001</v>
      </c>
      <c r="AE10">
        <v>934.69350817700001</v>
      </c>
      <c r="AF10">
        <v>934.69350817700001</v>
      </c>
      <c r="AG10">
        <v>934.69350817700001</v>
      </c>
      <c r="AH10">
        <v>934.69350817700001</v>
      </c>
      <c r="AI10">
        <v>934.69350817700001</v>
      </c>
      <c r="AJ10">
        <v>934.69350817700001</v>
      </c>
      <c r="AK10">
        <v>934.69350817700001</v>
      </c>
      <c r="AL10">
        <v>934.69350817700001</v>
      </c>
      <c r="AM10">
        <v>869.52267765900001</v>
      </c>
      <c r="AN10">
        <v>869.53708788699998</v>
      </c>
      <c r="AO10">
        <v>869.53260505000003</v>
      </c>
      <c r="AP10">
        <v>869.52780641699997</v>
      </c>
      <c r="AQ10">
        <v>859.165132083</v>
      </c>
      <c r="AR10">
        <v>868.01086184400003</v>
      </c>
      <c r="AS10">
        <v>859.17106469400005</v>
      </c>
      <c r="AT10">
        <v>858.372390483</v>
      </c>
      <c r="AU10">
        <v>868.00192576799998</v>
      </c>
      <c r="AV10">
        <v>867.99260579099996</v>
      </c>
    </row>
    <row r="11" spans="2:48">
      <c r="B11">
        <v>40</v>
      </c>
      <c r="C11">
        <v>820.00353699899995</v>
      </c>
      <c r="D11">
        <v>807.84701955800006</v>
      </c>
      <c r="E11">
        <v>891.96175115300002</v>
      </c>
      <c r="F11">
        <v>864.11096901899998</v>
      </c>
      <c r="G11">
        <v>891.96175115300002</v>
      </c>
      <c r="H11">
        <v>891.96175115300002</v>
      </c>
      <c r="I11">
        <v>891.96175115300002</v>
      </c>
      <c r="J11">
        <v>891.96175115300002</v>
      </c>
      <c r="K11">
        <v>891.96175115300002</v>
      </c>
      <c r="L11">
        <v>891.96175115300002</v>
      </c>
      <c r="M11">
        <v>864.11096901899998</v>
      </c>
      <c r="N11">
        <v>864.11096901899998</v>
      </c>
      <c r="O11">
        <v>809.23730461599996</v>
      </c>
      <c r="P11">
        <v>798.83440272500002</v>
      </c>
      <c r="Q11">
        <v>800.69493589399997</v>
      </c>
      <c r="R11">
        <v>800.69985316600003</v>
      </c>
      <c r="S11">
        <v>798.83777009200003</v>
      </c>
      <c r="T11">
        <v>800.68989735900004</v>
      </c>
      <c r="U11">
        <v>819.99796834100005</v>
      </c>
      <c r="V11">
        <v>798.83103608299996</v>
      </c>
      <c r="W11">
        <v>830.74417143000005</v>
      </c>
      <c r="X11">
        <v>864.11096901899998</v>
      </c>
      <c r="Y11">
        <v>830.74417143000005</v>
      </c>
      <c r="Z11">
        <v>830.74417143000005</v>
      </c>
      <c r="AA11">
        <v>796.26394031300003</v>
      </c>
      <c r="AB11">
        <v>796.26394031300003</v>
      </c>
      <c r="AC11">
        <v>891.96175115300002</v>
      </c>
      <c r="AD11">
        <v>891.96175115300002</v>
      </c>
      <c r="AE11">
        <v>891.96175115300002</v>
      </c>
      <c r="AF11">
        <v>891.96175115300002</v>
      </c>
      <c r="AG11">
        <v>891.96175115300002</v>
      </c>
      <c r="AH11">
        <v>891.96175115300002</v>
      </c>
      <c r="AI11">
        <v>891.96175115300002</v>
      </c>
      <c r="AJ11">
        <v>891.96175115300002</v>
      </c>
      <c r="AK11">
        <v>891.96175115300002</v>
      </c>
      <c r="AL11">
        <v>891.96175115300002</v>
      </c>
      <c r="AM11">
        <v>829.86188709099997</v>
      </c>
      <c r="AN11">
        <v>829.87372024800004</v>
      </c>
      <c r="AO11">
        <v>829.87003910400006</v>
      </c>
      <c r="AP11">
        <v>829.86609864100001</v>
      </c>
      <c r="AQ11">
        <v>819.99493930599999</v>
      </c>
      <c r="AR11">
        <v>828.44081739499995</v>
      </c>
      <c r="AS11">
        <v>820.00083446300005</v>
      </c>
      <c r="AT11">
        <v>819.21580459899997</v>
      </c>
      <c r="AU11">
        <v>828.43193773400003</v>
      </c>
      <c r="AV11">
        <v>828.42267659699996</v>
      </c>
    </row>
    <row r="12" spans="2:48">
      <c r="B12">
        <v>45</v>
      </c>
      <c r="C12">
        <v>790.93478789799997</v>
      </c>
      <c r="D12">
        <v>779.19078499199998</v>
      </c>
      <c r="E12">
        <v>860.23580088300002</v>
      </c>
      <c r="F12">
        <v>833.36565903400003</v>
      </c>
      <c r="G12">
        <v>860.23580088300002</v>
      </c>
      <c r="H12">
        <v>860.23580088300002</v>
      </c>
      <c r="I12">
        <v>860.23580088300002</v>
      </c>
      <c r="J12">
        <v>860.23580088300002</v>
      </c>
      <c r="K12">
        <v>860.23580088300002</v>
      </c>
      <c r="L12">
        <v>860.23580088300002</v>
      </c>
      <c r="M12">
        <v>833.36565903400003</v>
      </c>
      <c r="N12">
        <v>833.36565903400003</v>
      </c>
      <c r="O12">
        <v>780.53157652499999</v>
      </c>
      <c r="P12">
        <v>770.51570851899999</v>
      </c>
      <c r="Q12">
        <v>772.31114412199997</v>
      </c>
      <c r="R12">
        <v>772.31612444899997</v>
      </c>
      <c r="S12">
        <v>770.51911906600003</v>
      </c>
      <c r="T12">
        <v>772.30604097800006</v>
      </c>
      <c r="U12">
        <v>790.929147833</v>
      </c>
      <c r="V12">
        <v>770.51229870500003</v>
      </c>
      <c r="W12">
        <v>801.23202912199997</v>
      </c>
      <c r="X12">
        <v>833.36565903400003</v>
      </c>
      <c r="Y12">
        <v>801.23202912199997</v>
      </c>
      <c r="Z12">
        <v>801.23202912199997</v>
      </c>
      <c r="AA12">
        <v>767.97070751299998</v>
      </c>
      <c r="AB12">
        <v>767.97070751299998</v>
      </c>
      <c r="AC12">
        <v>860.23580088300002</v>
      </c>
      <c r="AD12">
        <v>860.23580088300002</v>
      </c>
      <c r="AE12">
        <v>860.23580088300002</v>
      </c>
      <c r="AF12">
        <v>860.23580088300002</v>
      </c>
      <c r="AG12">
        <v>860.23580088300002</v>
      </c>
      <c r="AH12">
        <v>860.23580088300002</v>
      </c>
      <c r="AI12">
        <v>860.23580088300002</v>
      </c>
      <c r="AJ12">
        <v>860.23580088300002</v>
      </c>
      <c r="AK12">
        <v>860.23580088300002</v>
      </c>
      <c r="AL12">
        <v>860.23580088300002</v>
      </c>
      <c r="AM12">
        <v>800.42785075799998</v>
      </c>
      <c r="AN12">
        <v>800.43774826900005</v>
      </c>
      <c r="AO12">
        <v>800.43466927999998</v>
      </c>
      <c r="AP12">
        <v>800.43137338999998</v>
      </c>
      <c r="AQ12">
        <v>790.92607995599997</v>
      </c>
      <c r="AR12">
        <v>799.07674447700003</v>
      </c>
      <c r="AS12">
        <v>790.93205070700003</v>
      </c>
      <c r="AT12">
        <v>790.15590816600002</v>
      </c>
      <c r="AU12">
        <v>799.06775095199998</v>
      </c>
      <c r="AV12">
        <v>799.05837105700004</v>
      </c>
    </row>
    <row r="13" spans="2:48">
      <c r="B13">
        <v>50</v>
      </c>
      <c r="C13">
        <v>771.96753709799998</v>
      </c>
      <c r="D13">
        <v>760.49099817299998</v>
      </c>
      <c r="E13">
        <v>839.51565736400005</v>
      </c>
      <c r="F13">
        <v>813.28427871600002</v>
      </c>
      <c r="G13">
        <v>839.51565736400005</v>
      </c>
      <c r="H13">
        <v>839.51565736400005</v>
      </c>
      <c r="I13">
        <v>839.51565736400005</v>
      </c>
      <c r="J13">
        <v>839.51565736400005</v>
      </c>
      <c r="K13">
        <v>839.51565736400005</v>
      </c>
      <c r="L13">
        <v>839.51565736400005</v>
      </c>
      <c r="M13">
        <v>813.28427871600002</v>
      </c>
      <c r="N13">
        <v>813.28427871600002</v>
      </c>
      <c r="O13">
        <v>761.79948778799996</v>
      </c>
      <c r="P13">
        <v>752.03767919200004</v>
      </c>
      <c r="Q13">
        <v>753.79105797800003</v>
      </c>
      <c r="R13">
        <v>753.79619565500002</v>
      </c>
      <c r="S13">
        <v>752.04119749400002</v>
      </c>
      <c r="T13">
        <v>753.78579360200001</v>
      </c>
      <c r="U13">
        <v>771.96171883800002</v>
      </c>
      <c r="V13">
        <v>752.03416164800001</v>
      </c>
      <c r="W13">
        <v>781.97281774099997</v>
      </c>
      <c r="X13">
        <v>813.28427871600002</v>
      </c>
      <c r="Y13">
        <v>781.97281774099997</v>
      </c>
      <c r="Z13">
        <v>781.97281774099997</v>
      </c>
      <c r="AA13">
        <v>749.50681693800004</v>
      </c>
      <c r="AB13">
        <v>749.50681693800004</v>
      </c>
      <c r="AC13">
        <v>839.51565736400005</v>
      </c>
      <c r="AD13">
        <v>839.51565736400005</v>
      </c>
      <c r="AE13">
        <v>839.51565736400005</v>
      </c>
      <c r="AF13">
        <v>839.51565736400005</v>
      </c>
      <c r="AG13">
        <v>839.51565736400005</v>
      </c>
      <c r="AH13">
        <v>839.51565736400005</v>
      </c>
      <c r="AI13">
        <v>839.51565736400005</v>
      </c>
      <c r="AJ13">
        <v>839.51565736400005</v>
      </c>
      <c r="AK13">
        <v>839.51565736400005</v>
      </c>
      <c r="AL13">
        <v>839.51565736400005</v>
      </c>
      <c r="AM13">
        <v>781.22056791</v>
      </c>
      <c r="AN13">
        <v>781.22917120199997</v>
      </c>
      <c r="AO13">
        <v>781.226494828</v>
      </c>
      <c r="AP13">
        <v>781.22362991600005</v>
      </c>
      <c r="AQ13">
        <v>771.95855403300004</v>
      </c>
      <c r="AR13">
        <v>779.91864383999996</v>
      </c>
      <c r="AS13">
        <v>771.96471342699999</v>
      </c>
      <c r="AT13">
        <v>771.19270043699998</v>
      </c>
      <c r="AU13">
        <v>779.90936616900001</v>
      </c>
      <c r="AV13">
        <v>779.89968992199999</v>
      </c>
    </row>
    <row r="14" spans="2:48">
      <c r="B14">
        <v>55</v>
      </c>
      <c r="C14">
        <v>763.10178384899996</v>
      </c>
      <c r="D14">
        <v>751.74765685399996</v>
      </c>
      <c r="E14">
        <v>829.80132059799996</v>
      </c>
      <c r="F14">
        <v>803.86682731899998</v>
      </c>
      <c r="G14">
        <v>829.80132059799996</v>
      </c>
      <c r="H14">
        <v>829.80132059799996</v>
      </c>
      <c r="I14">
        <v>829.80132059799996</v>
      </c>
      <c r="J14">
        <v>829.80132059799996</v>
      </c>
      <c r="K14">
        <v>829.80132059799996</v>
      </c>
      <c r="L14">
        <v>829.80132059799996</v>
      </c>
      <c r="M14">
        <v>803.86682731899998</v>
      </c>
      <c r="N14">
        <v>803.86682731899998</v>
      </c>
      <c r="O14">
        <v>753.04103840400001</v>
      </c>
      <c r="P14">
        <v>743.40031407200001</v>
      </c>
      <c r="Q14">
        <v>745.13467828499995</v>
      </c>
      <c r="R14">
        <v>745.14006760899997</v>
      </c>
      <c r="S14">
        <v>743.40400470300006</v>
      </c>
      <c r="T14">
        <v>745.12915605600006</v>
      </c>
      <c r="U14">
        <v>763.09568060699996</v>
      </c>
      <c r="V14">
        <v>743.39662423699997</v>
      </c>
      <c r="W14">
        <v>772.966536539</v>
      </c>
      <c r="X14">
        <v>803.86682731899998</v>
      </c>
      <c r="Y14">
        <v>772.966536539</v>
      </c>
      <c r="Z14">
        <v>772.966536539</v>
      </c>
      <c r="AA14">
        <v>740.872266943</v>
      </c>
      <c r="AB14">
        <v>740.872266943</v>
      </c>
      <c r="AC14">
        <v>829.80132059799996</v>
      </c>
      <c r="AD14">
        <v>829.80132059799996</v>
      </c>
      <c r="AE14">
        <v>829.80132059799996</v>
      </c>
      <c r="AF14">
        <v>829.80132059799996</v>
      </c>
      <c r="AG14">
        <v>829.80132059799996</v>
      </c>
      <c r="AH14">
        <v>829.80132059799996</v>
      </c>
      <c r="AI14">
        <v>829.80132059799996</v>
      </c>
      <c r="AJ14">
        <v>829.80132059799996</v>
      </c>
      <c r="AK14">
        <v>829.80132059799996</v>
      </c>
      <c r="AL14">
        <v>829.80132059799996</v>
      </c>
      <c r="AM14">
        <v>772.24003854800003</v>
      </c>
      <c r="AN14">
        <v>772.24798904700003</v>
      </c>
      <c r="AO14">
        <v>772.24551574899999</v>
      </c>
      <c r="AP14">
        <v>772.24286821800001</v>
      </c>
      <c r="AQ14">
        <v>763.09236078799995</v>
      </c>
      <c r="AR14">
        <v>770.96651398500001</v>
      </c>
      <c r="AS14">
        <v>763.09882187300002</v>
      </c>
      <c r="AT14">
        <v>762.32618215900004</v>
      </c>
      <c r="AU14">
        <v>770.95678188800002</v>
      </c>
      <c r="AV14">
        <v>770.94663169199998</v>
      </c>
    </row>
    <row r="15" spans="2:48">
      <c r="B15">
        <v>60</v>
      </c>
      <c r="C15">
        <v>764.33752890100004</v>
      </c>
      <c r="D15">
        <v>752.96076328200002</v>
      </c>
      <c r="E15">
        <v>831.092790584</v>
      </c>
      <c r="F15">
        <v>805.11330483999996</v>
      </c>
      <c r="G15">
        <v>831.092790584</v>
      </c>
      <c r="H15">
        <v>831.092790584</v>
      </c>
      <c r="I15">
        <v>831.092790584</v>
      </c>
      <c r="J15">
        <v>831.092790584</v>
      </c>
      <c r="K15">
        <v>831.092790584</v>
      </c>
      <c r="L15">
        <v>831.092790584</v>
      </c>
      <c r="M15">
        <v>805.11330483999996</v>
      </c>
      <c r="N15">
        <v>805.11330483999996</v>
      </c>
      <c r="O15">
        <v>754.256228373</v>
      </c>
      <c r="P15">
        <v>744.60361353300004</v>
      </c>
      <c r="Q15">
        <v>746.34200421900005</v>
      </c>
      <c r="R15">
        <v>746.34773948500003</v>
      </c>
      <c r="S15">
        <v>744.60754106599995</v>
      </c>
      <c r="T15">
        <v>746.33612751700002</v>
      </c>
      <c r="U15">
        <v>764.33103388999996</v>
      </c>
      <c r="V15">
        <v>744.59968684600005</v>
      </c>
      <c r="W15">
        <v>774.21318626499999</v>
      </c>
      <c r="X15">
        <v>805.11330483999996</v>
      </c>
      <c r="Y15">
        <v>774.21318626499999</v>
      </c>
      <c r="Z15">
        <v>774.21318626499999</v>
      </c>
      <c r="AA15">
        <v>742.06705880100003</v>
      </c>
      <c r="AB15">
        <v>742.06705880100003</v>
      </c>
      <c r="AC15">
        <v>831.092790584</v>
      </c>
      <c r="AD15">
        <v>831.092790584</v>
      </c>
      <c r="AE15">
        <v>831.092790584</v>
      </c>
      <c r="AF15">
        <v>831.092790584</v>
      </c>
      <c r="AG15">
        <v>831.092790584</v>
      </c>
      <c r="AH15">
        <v>831.092790584</v>
      </c>
      <c r="AI15">
        <v>831.092790584</v>
      </c>
      <c r="AJ15">
        <v>831.092790584</v>
      </c>
      <c r="AK15">
        <v>831.092790584</v>
      </c>
      <c r="AL15">
        <v>831.092790584</v>
      </c>
      <c r="AM15">
        <v>773.48626267199995</v>
      </c>
      <c r="AN15">
        <v>773.494201804</v>
      </c>
      <c r="AO15">
        <v>773.49173204199997</v>
      </c>
      <c r="AP15">
        <v>773.48908829599998</v>
      </c>
      <c r="AQ15">
        <v>764.32750097099995</v>
      </c>
      <c r="AR15">
        <v>772.22035641100001</v>
      </c>
      <c r="AS15">
        <v>764.33437679500003</v>
      </c>
      <c r="AT15">
        <v>763.55635258400002</v>
      </c>
      <c r="AU15">
        <v>772.209999606</v>
      </c>
      <c r="AV15">
        <v>772.19919786599996</v>
      </c>
    </row>
    <row r="16" spans="2:48">
      <c r="B16">
        <v>65</v>
      </c>
      <c r="C16">
        <v>775.67477150499997</v>
      </c>
      <c r="D16">
        <v>764.13031521000005</v>
      </c>
      <c r="E16">
        <v>843.390066574</v>
      </c>
      <c r="F16">
        <v>817.02371128100003</v>
      </c>
      <c r="G16">
        <v>843.390066574</v>
      </c>
      <c r="H16">
        <v>843.390066574</v>
      </c>
      <c r="I16">
        <v>843.390066574</v>
      </c>
      <c r="J16">
        <v>843.390066574</v>
      </c>
      <c r="K16">
        <v>843.390066574</v>
      </c>
      <c r="L16">
        <v>843.390066574</v>
      </c>
      <c r="M16">
        <v>817.02371128100003</v>
      </c>
      <c r="N16">
        <v>817.02371128100003</v>
      </c>
      <c r="O16">
        <v>765.44505844499997</v>
      </c>
      <c r="P16">
        <v>755.64757750000001</v>
      </c>
      <c r="Q16">
        <v>757.41303630499999</v>
      </c>
      <c r="R16">
        <v>757.41921180999998</v>
      </c>
      <c r="S16">
        <v>755.65180651000003</v>
      </c>
      <c r="T16">
        <v>757.40670850799995</v>
      </c>
      <c r="U16">
        <v>775.66777793699998</v>
      </c>
      <c r="V16">
        <v>755.64334940000003</v>
      </c>
      <c r="W16">
        <v>785.71276616900002</v>
      </c>
      <c r="X16">
        <v>817.02371128100003</v>
      </c>
      <c r="Y16">
        <v>785.71276616900002</v>
      </c>
      <c r="Z16">
        <v>785.71276616900002</v>
      </c>
      <c r="AA16">
        <v>753.09119258500004</v>
      </c>
      <c r="AB16">
        <v>753.09119258500004</v>
      </c>
      <c r="AC16">
        <v>843.390066574</v>
      </c>
      <c r="AD16">
        <v>843.390066574</v>
      </c>
      <c r="AE16">
        <v>843.390066574</v>
      </c>
      <c r="AF16">
        <v>843.390066574</v>
      </c>
      <c r="AG16">
        <v>843.390066574</v>
      </c>
      <c r="AH16">
        <v>843.390066574</v>
      </c>
      <c r="AI16">
        <v>843.390066574</v>
      </c>
      <c r="AJ16">
        <v>843.390066574</v>
      </c>
      <c r="AK16">
        <v>843.390066574</v>
      </c>
      <c r="AL16">
        <v>843.390066574</v>
      </c>
      <c r="AM16">
        <v>784.95924103000004</v>
      </c>
      <c r="AN16">
        <v>784.96781022200003</v>
      </c>
      <c r="AO16">
        <v>784.96514445599996</v>
      </c>
      <c r="AP16">
        <v>784.96229089899998</v>
      </c>
      <c r="AQ16">
        <v>775.66397383100002</v>
      </c>
      <c r="AR16">
        <v>783.68017036799995</v>
      </c>
      <c r="AS16">
        <v>775.67137744299998</v>
      </c>
      <c r="AT16">
        <v>774.88321171200005</v>
      </c>
      <c r="AU16">
        <v>783.66901857599998</v>
      </c>
      <c r="AV16">
        <v>783.657387696</v>
      </c>
    </row>
    <row r="17" spans="1:48">
      <c r="B17">
        <v>70</v>
      </c>
      <c r="C17">
        <v>797.11351240900001</v>
      </c>
      <c r="D17">
        <v>785.25631488600004</v>
      </c>
      <c r="E17">
        <v>866.69314931600002</v>
      </c>
      <c r="F17">
        <v>839.59804739000003</v>
      </c>
      <c r="G17">
        <v>866.69314931600002</v>
      </c>
      <c r="H17">
        <v>866.69314931600002</v>
      </c>
      <c r="I17">
        <v>866.69314931600002</v>
      </c>
      <c r="J17">
        <v>866.69314931600002</v>
      </c>
      <c r="K17">
        <v>866.69314931600002</v>
      </c>
      <c r="L17">
        <v>866.69314931600002</v>
      </c>
      <c r="M17">
        <v>839.59804739000003</v>
      </c>
      <c r="N17">
        <v>839.59804739000003</v>
      </c>
      <c r="O17">
        <v>786.60752712099998</v>
      </c>
      <c r="P17">
        <v>776.53220619800004</v>
      </c>
      <c r="Q17">
        <v>778.347774168</v>
      </c>
      <c r="R17">
        <v>778.35448420700004</v>
      </c>
      <c r="S17">
        <v>776.53680125899996</v>
      </c>
      <c r="T17">
        <v>778.34089865399994</v>
      </c>
      <c r="U17">
        <v>797.10591349699996</v>
      </c>
      <c r="V17">
        <v>776.52761212500002</v>
      </c>
      <c r="W17">
        <v>807.46527775100003</v>
      </c>
      <c r="X17">
        <v>839.59804739000003</v>
      </c>
      <c r="Y17">
        <v>807.46527775100003</v>
      </c>
      <c r="Z17">
        <v>807.46527775100003</v>
      </c>
      <c r="AA17">
        <v>773.94466717299997</v>
      </c>
      <c r="AB17">
        <v>773.94466717299997</v>
      </c>
      <c r="AC17">
        <v>866.69314931600002</v>
      </c>
      <c r="AD17">
        <v>866.69314931600002</v>
      </c>
      <c r="AE17">
        <v>866.69314931600002</v>
      </c>
      <c r="AF17">
        <v>866.69314931600002</v>
      </c>
      <c r="AG17">
        <v>866.69314931600002</v>
      </c>
      <c r="AH17">
        <v>866.69314931600002</v>
      </c>
      <c r="AI17">
        <v>866.69314931600002</v>
      </c>
      <c r="AJ17">
        <v>866.69314931600002</v>
      </c>
      <c r="AK17">
        <v>866.69314931600002</v>
      </c>
      <c r="AL17">
        <v>866.69314931600002</v>
      </c>
      <c r="AM17">
        <v>806.65897287300004</v>
      </c>
      <c r="AN17">
        <v>806.66881355199996</v>
      </c>
      <c r="AO17">
        <v>806.66575224300004</v>
      </c>
      <c r="AP17">
        <v>806.66247527799999</v>
      </c>
      <c r="AQ17">
        <v>797.10178011899995</v>
      </c>
      <c r="AR17">
        <v>805.34595585600005</v>
      </c>
      <c r="AS17">
        <v>797.10982456600004</v>
      </c>
      <c r="AT17">
        <v>796.30676029100005</v>
      </c>
      <c r="AU17">
        <v>805.333838797</v>
      </c>
      <c r="AV17">
        <v>805.32120118</v>
      </c>
    </row>
    <row r="20" spans="1:48">
      <c r="A20" t="s">
        <v>105</v>
      </c>
    </row>
    <row r="22" spans="1:48">
      <c r="A22" t="s">
        <v>87</v>
      </c>
      <c r="B22" t="s">
        <v>38</v>
      </c>
      <c r="C22">
        <v>5</v>
      </c>
      <c r="D22">
        <v>10</v>
      </c>
      <c r="E22">
        <v>15</v>
      </c>
      <c r="F22">
        <v>20</v>
      </c>
      <c r="G22">
        <v>25</v>
      </c>
      <c r="H22">
        <v>30</v>
      </c>
      <c r="I22">
        <v>35</v>
      </c>
      <c r="J22">
        <v>40</v>
      </c>
      <c r="K22">
        <v>45</v>
      </c>
      <c r="L22">
        <v>50</v>
      </c>
      <c r="M22">
        <v>55</v>
      </c>
      <c r="N22">
        <v>60</v>
      </c>
      <c r="O22">
        <v>65</v>
      </c>
      <c r="P22">
        <v>70</v>
      </c>
    </row>
    <row r="23" spans="1:48">
      <c r="A23">
        <v>45</v>
      </c>
      <c r="B23" t="s">
        <v>74</v>
      </c>
      <c r="C23">
        <v>2109.0986582</v>
      </c>
      <c r="D23">
        <v>1742.4206599300001</v>
      </c>
      <c r="E23">
        <v>1430.8003110899999</v>
      </c>
      <c r="F23">
        <v>1128.92361751</v>
      </c>
      <c r="G23">
        <v>1053.1744409800001</v>
      </c>
      <c r="H23">
        <v>988.43107120299999</v>
      </c>
      <c r="I23">
        <v>934.69350817700001</v>
      </c>
      <c r="J23">
        <v>891.96175115300002</v>
      </c>
      <c r="K23">
        <v>860.23580088300002</v>
      </c>
      <c r="L23">
        <v>839.51565736400005</v>
      </c>
      <c r="M23">
        <v>829.80132059799996</v>
      </c>
      <c r="N23">
        <v>831.092790584</v>
      </c>
      <c r="O23">
        <v>843.390066574</v>
      </c>
      <c r="P23">
        <v>866.69314931600002</v>
      </c>
    </row>
    <row r="24" spans="1:48">
      <c r="A24">
        <v>44</v>
      </c>
      <c r="B24" t="s">
        <v>73</v>
      </c>
      <c r="C24">
        <v>2109.0986582</v>
      </c>
      <c r="D24">
        <v>1742.4206599300001</v>
      </c>
      <c r="E24">
        <v>1430.8003110899999</v>
      </c>
      <c r="F24">
        <v>1128.92361751</v>
      </c>
      <c r="G24">
        <v>1053.1744409800001</v>
      </c>
      <c r="H24">
        <v>988.43107120299999</v>
      </c>
      <c r="I24">
        <v>934.69350817700001</v>
      </c>
      <c r="J24">
        <v>891.96175115300002</v>
      </c>
      <c r="K24">
        <v>860.23580088300002</v>
      </c>
      <c r="L24">
        <v>839.51565736400005</v>
      </c>
      <c r="M24">
        <v>829.80132059799996</v>
      </c>
      <c r="N24">
        <v>831.092790584</v>
      </c>
      <c r="O24">
        <v>843.390066574</v>
      </c>
      <c r="P24">
        <v>866.69314931600002</v>
      </c>
    </row>
    <row r="25" spans="1:48">
      <c r="A25">
        <v>43</v>
      </c>
      <c r="B25" t="s">
        <v>72</v>
      </c>
      <c r="C25">
        <v>2109.0986582</v>
      </c>
      <c r="D25">
        <v>1742.4206599300001</v>
      </c>
      <c r="E25">
        <v>1430.8003110899999</v>
      </c>
      <c r="F25">
        <v>1128.92361751</v>
      </c>
      <c r="G25">
        <v>1053.1744409800001</v>
      </c>
      <c r="H25">
        <v>988.43107120299999</v>
      </c>
      <c r="I25">
        <v>934.69350817700001</v>
      </c>
      <c r="J25">
        <v>891.96175115300002</v>
      </c>
      <c r="K25">
        <v>860.23580088300002</v>
      </c>
      <c r="L25">
        <v>839.51565736400005</v>
      </c>
      <c r="M25">
        <v>829.80132059799996</v>
      </c>
      <c r="N25">
        <v>831.092790584</v>
      </c>
      <c r="O25">
        <v>843.390066574</v>
      </c>
      <c r="P25">
        <v>866.69314931600002</v>
      </c>
    </row>
    <row r="26" spans="1:48">
      <c r="A26">
        <v>42</v>
      </c>
      <c r="B26" t="s">
        <v>71</v>
      </c>
      <c r="C26">
        <v>2109.0986582</v>
      </c>
      <c r="D26">
        <v>1742.4206599300001</v>
      </c>
      <c r="E26">
        <v>1430.8003110899999</v>
      </c>
      <c r="F26">
        <v>1128.92361751</v>
      </c>
      <c r="G26">
        <v>1053.1744409800001</v>
      </c>
      <c r="H26">
        <v>988.43107120299999</v>
      </c>
      <c r="I26">
        <v>934.69350817700001</v>
      </c>
      <c r="J26">
        <v>891.96175115300002</v>
      </c>
      <c r="K26">
        <v>860.23580088300002</v>
      </c>
      <c r="L26">
        <v>839.51565736400005</v>
      </c>
      <c r="M26">
        <v>829.80132059799996</v>
      </c>
      <c r="N26">
        <v>831.092790584</v>
      </c>
      <c r="O26">
        <v>843.390066574</v>
      </c>
      <c r="P26">
        <v>866.69314931600002</v>
      </c>
    </row>
    <row r="27" spans="1:48">
      <c r="A27">
        <v>41</v>
      </c>
      <c r="B27" t="s">
        <v>70</v>
      </c>
      <c r="C27">
        <v>2109.0986582</v>
      </c>
      <c r="D27">
        <v>1742.4206599300001</v>
      </c>
      <c r="E27">
        <v>1430.8003110899999</v>
      </c>
      <c r="F27">
        <v>1128.92361751</v>
      </c>
      <c r="G27">
        <v>1053.1744409800001</v>
      </c>
      <c r="H27">
        <v>988.43107120299999</v>
      </c>
      <c r="I27">
        <v>934.69350817700001</v>
      </c>
      <c r="J27">
        <v>891.96175115300002</v>
      </c>
      <c r="K27">
        <v>860.23580088300002</v>
      </c>
      <c r="L27">
        <v>839.51565736400005</v>
      </c>
      <c r="M27">
        <v>829.80132059799996</v>
      </c>
      <c r="N27">
        <v>831.092790584</v>
      </c>
      <c r="O27">
        <v>843.390066574</v>
      </c>
      <c r="P27">
        <v>866.69314931600002</v>
      </c>
    </row>
    <row r="28" spans="1:48">
      <c r="A28">
        <v>40</v>
      </c>
      <c r="B28" t="s">
        <v>69</v>
      </c>
      <c r="C28">
        <v>2109.0986582</v>
      </c>
      <c r="D28">
        <v>1742.4206599300001</v>
      </c>
      <c r="E28">
        <v>1430.8003110899999</v>
      </c>
      <c r="F28">
        <v>1128.92361751</v>
      </c>
      <c r="G28">
        <v>1053.1744409800001</v>
      </c>
      <c r="H28">
        <v>988.43107120299999</v>
      </c>
      <c r="I28">
        <v>934.69350817700001</v>
      </c>
      <c r="J28">
        <v>891.96175115300002</v>
      </c>
      <c r="K28">
        <v>860.23580088300002</v>
      </c>
      <c r="L28">
        <v>839.51565736400005</v>
      </c>
      <c r="M28">
        <v>829.80132059799996</v>
      </c>
      <c r="N28">
        <v>831.092790584</v>
      </c>
      <c r="O28">
        <v>843.390066574</v>
      </c>
      <c r="P28">
        <v>866.69314931600002</v>
      </c>
    </row>
    <row r="29" spans="1:48">
      <c r="A29">
        <v>39</v>
      </c>
      <c r="B29" t="s">
        <v>68</v>
      </c>
      <c r="C29">
        <v>2109.0986582</v>
      </c>
      <c r="D29">
        <v>1742.4206599300001</v>
      </c>
      <c r="E29">
        <v>1430.8003110899999</v>
      </c>
      <c r="F29">
        <v>1128.92361751</v>
      </c>
      <c r="G29">
        <v>1053.1744409800001</v>
      </c>
      <c r="H29">
        <v>988.43107120299999</v>
      </c>
      <c r="I29">
        <v>934.69350817700001</v>
      </c>
      <c r="J29">
        <v>891.96175115300002</v>
      </c>
      <c r="K29">
        <v>860.23580088300002</v>
      </c>
      <c r="L29">
        <v>839.51565736400005</v>
      </c>
      <c r="M29">
        <v>829.80132059799996</v>
      </c>
      <c r="N29">
        <v>831.092790584</v>
      </c>
      <c r="O29">
        <v>843.390066574</v>
      </c>
      <c r="P29">
        <v>866.69314931600002</v>
      </c>
    </row>
    <row r="30" spans="1:48">
      <c r="A30">
        <v>38</v>
      </c>
      <c r="B30" t="s">
        <v>67</v>
      </c>
      <c r="C30">
        <v>2109.0986582</v>
      </c>
      <c r="D30">
        <v>1742.4206599300001</v>
      </c>
      <c r="E30">
        <v>1430.8003110899999</v>
      </c>
      <c r="F30">
        <v>1128.92361751</v>
      </c>
      <c r="G30">
        <v>1053.1744409800001</v>
      </c>
      <c r="H30">
        <v>988.43107120299999</v>
      </c>
      <c r="I30">
        <v>934.69350817700001</v>
      </c>
      <c r="J30">
        <v>891.96175115300002</v>
      </c>
      <c r="K30">
        <v>860.23580088300002</v>
      </c>
      <c r="L30">
        <v>839.51565736400005</v>
      </c>
      <c r="M30">
        <v>829.80132059799996</v>
      </c>
      <c r="N30">
        <v>831.092790584</v>
      </c>
      <c r="O30">
        <v>843.390066574</v>
      </c>
      <c r="P30">
        <v>866.69314931600002</v>
      </c>
    </row>
    <row r="31" spans="1:48">
      <c r="A31">
        <v>37</v>
      </c>
      <c r="B31" t="s">
        <v>66</v>
      </c>
      <c r="C31">
        <v>2109.0986582</v>
      </c>
      <c r="D31">
        <v>1742.4206599300001</v>
      </c>
      <c r="E31">
        <v>1430.8003110899999</v>
      </c>
      <c r="F31">
        <v>1128.92361751</v>
      </c>
      <c r="G31">
        <v>1053.1744409800001</v>
      </c>
      <c r="H31">
        <v>988.43107120299999</v>
      </c>
      <c r="I31">
        <v>934.69350817700001</v>
      </c>
      <c r="J31">
        <v>891.96175115300002</v>
      </c>
      <c r="K31">
        <v>860.23580088300002</v>
      </c>
      <c r="L31">
        <v>839.51565736400005</v>
      </c>
      <c r="M31">
        <v>829.80132059799996</v>
      </c>
      <c r="N31">
        <v>831.092790584</v>
      </c>
      <c r="O31">
        <v>843.390066574</v>
      </c>
      <c r="P31">
        <v>866.69314931600002</v>
      </c>
    </row>
    <row r="32" spans="1:48">
      <c r="A32">
        <v>36</v>
      </c>
      <c r="B32" t="s">
        <v>65</v>
      </c>
      <c r="C32">
        <v>2109.0986582</v>
      </c>
      <c r="D32">
        <v>1742.4206599300001</v>
      </c>
      <c r="E32">
        <v>1430.8003110899999</v>
      </c>
      <c r="F32">
        <v>1128.92361751</v>
      </c>
      <c r="G32">
        <v>1053.1744409800001</v>
      </c>
      <c r="H32">
        <v>988.43107120299999</v>
      </c>
      <c r="I32">
        <v>934.69350817700001</v>
      </c>
      <c r="J32">
        <v>891.96175115300002</v>
      </c>
      <c r="K32">
        <v>860.23580088300002</v>
      </c>
      <c r="L32">
        <v>839.51565736400005</v>
      </c>
      <c r="M32">
        <v>829.80132059799996</v>
      </c>
      <c r="N32">
        <v>831.092790584</v>
      </c>
      <c r="O32">
        <v>843.390066574</v>
      </c>
      <c r="P32">
        <v>866.69314931600002</v>
      </c>
    </row>
    <row r="33" spans="1:16">
      <c r="A33">
        <v>35</v>
      </c>
      <c r="B33" t="s">
        <v>47</v>
      </c>
      <c r="C33">
        <v>2109.0986582</v>
      </c>
      <c r="D33">
        <v>1742.4206599300001</v>
      </c>
      <c r="E33">
        <v>1430.8003110899999</v>
      </c>
      <c r="F33">
        <v>1128.92361751</v>
      </c>
      <c r="G33">
        <v>1053.1744409800001</v>
      </c>
      <c r="H33">
        <v>988.43107120299999</v>
      </c>
      <c r="I33">
        <v>934.69350817700001</v>
      </c>
      <c r="J33">
        <v>891.96175115300002</v>
      </c>
      <c r="K33">
        <v>860.23580088300002</v>
      </c>
      <c r="L33">
        <v>839.51565736400005</v>
      </c>
      <c r="M33">
        <v>829.80132059799996</v>
      </c>
      <c r="N33">
        <v>831.092790584</v>
      </c>
      <c r="O33">
        <v>843.390066574</v>
      </c>
      <c r="P33">
        <v>866.69314931600002</v>
      </c>
    </row>
    <row r="34" spans="1:16">
      <c r="A34">
        <v>34</v>
      </c>
      <c r="B34" t="s">
        <v>48</v>
      </c>
      <c r="C34">
        <v>2109.0986582</v>
      </c>
      <c r="D34">
        <v>1742.4206599300001</v>
      </c>
      <c r="E34">
        <v>1430.8003110899999</v>
      </c>
      <c r="F34">
        <v>1128.92361751</v>
      </c>
      <c r="G34">
        <v>1053.1744409800001</v>
      </c>
      <c r="H34">
        <v>988.43107120299999</v>
      </c>
      <c r="I34">
        <v>934.69350817700001</v>
      </c>
      <c r="J34">
        <v>891.96175115300002</v>
      </c>
      <c r="K34">
        <v>860.23580088300002</v>
      </c>
      <c r="L34">
        <v>839.51565736400005</v>
      </c>
      <c r="M34">
        <v>829.80132059799996</v>
      </c>
      <c r="N34">
        <v>831.092790584</v>
      </c>
      <c r="O34">
        <v>843.390066574</v>
      </c>
      <c r="P34">
        <v>866.69314931600002</v>
      </c>
    </row>
    <row r="35" spans="1:16">
      <c r="A35">
        <v>33</v>
      </c>
      <c r="B35" t="s">
        <v>45</v>
      </c>
      <c r="C35">
        <v>2109.0986582</v>
      </c>
      <c r="D35">
        <v>1742.4206599300001</v>
      </c>
      <c r="E35">
        <v>1430.8003110899999</v>
      </c>
      <c r="F35">
        <v>1128.92361751</v>
      </c>
      <c r="G35">
        <v>1053.1744409800001</v>
      </c>
      <c r="H35">
        <v>988.43107120299999</v>
      </c>
      <c r="I35">
        <v>934.69350817700001</v>
      </c>
      <c r="J35">
        <v>891.96175115300002</v>
      </c>
      <c r="K35">
        <v>860.23580088300002</v>
      </c>
      <c r="L35">
        <v>839.51565736400005</v>
      </c>
      <c r="M35">
        <v>829.80132059799996</v>
      </c>
      <c r="N35">
        <v>831.092790584</v>
      </c>
      <c r="O35">
        <v>843.390066574</v>
      </c>
      <c r="P35">
        <v>866.69314931600002</v>
      </c>
    </row>
    <row r="36" spans="1:16">
      <c r="A36">
        <v>32</v>
      </c>
      <c r="B36" t="s">
        <v>46</v>
      </c>
      <c r="C36">
        <v>2109.0986582</v>
      </c>
      <c r="D36">
        <v>1742.4206599300001</v>
      </c>
      <c r="E36">
        <v>1430.8003110899999</v>
      </c>
      <c r="F36">
        <v>1128.92361751</v>
      </c>
      <c r="G36">
        <v>1053.1744409800001</v>
      </c>
      <c r="H36">
        <v>988.43107120299999</v>
      </c>
      <c r="I36">
        <v>934.69350817700001</v>
      </c>
      <c r="J36">
        <v>891.96175115300002</v>
      </c>
      <c r="K36">
        <v>860.23580088300002</v>
      </c>
      <c r="L36">
        <v>839.51565736400005</v>
      </c>
      <c r="M36">
        <v>829.80132059799996</v>
      </c>
      <c r="N36">
        <v>831.092790584</v>
      </c>
      <c r="O36">
        <v>843.390066574</v>
      </c>
      <c r="P36">
        <v>866.69314931600002</v>
      </c>
    </row>
    <row r="37" spans="1:16">
      <c r="A37">
        <v>31</v>
      </c>
      <c r="B37" t="s">
        <v>43</v>
      </c>
      <c r="C37">
        <v>2109.0986582</v>
      </c>
      <c r="D37">
        <v>1742.4206599300001</v>
      </c>
      <c r="E37">
        <v>1430.8003110899999</v>
      </c>
      <c r="F37">
        <v>1128.92361751</v>
      </c>
      <c r="G37">
        <v>1053.1744409800001</v>
      </c>
      <c r="H37">
        <v>988.43107120299999</v>
      </c>
      <c r="I37">
        <v>934.69350817700001</v>
      </c>
      <c r="J37">
        <v>891.96175115300002</v>
      </c>
      <c r="K37">
        <v>860.23580088300002</v>
      </c>
      <c r="L37">
        <v>839.51565736400005</v>
      </c>
      <c r="M37">
        <v>829.80132059799996</v>
      </c>
      <c r="N37">
        <v>831.092790584</v>
      </c>
      <c r="O37">
        <v>843.390066574</v>
      </c>
      <c r="P37">
        <v>866.69314931600002</v>
      </c>
    </row>
    <row r="38" spans="1:16">
      <c r="A38">
        <v>30</v>
      </c>
      <c r="B38" t="s">
        <v>44</v>
      </c>
      <c r="C38">
        <v>2109.0986582</v>
      </c>
      <c r="D38">
        <v>1742.4206599300001</v>
      </c>
      <c r="E38">
        <v>1430.8003110899999</v>
      </c>
      <c r="F38">
        <v>1128.92361751</v>
      </c>
      <c r="G38">
        <v>1053.1744409800001</v>
      </c>
      <c r="H38">
        <v>988.43107120299999</v>
      </c>
      <c r="I38">
        <v>934.69350817700001</v>
      </c>
      <c r="J38">
        <v>891.96175115300002</v>
      </c>
      <c r="K38">
        <v>860.23580088300002</v>
      </c>
      <c r="L38">
        <v>839.51565736400005</v>
      </c>
      <c r="M38">
        <v>829.80132059799996</v>
      </c>
      <c r="N38">
        <v>831.092790584</v>
      </c>
      <c r="O38">
        <v>843.390066574</v>
      </c>
      <c r="P38">
        <v>866.69314931600002</v>
      </c>
    </row>
    <row r="39" spans="1:16">
      <c r="A39">
        <v>29</v>
      </c>
      <c r="B39" t="s">
        <v>41</v>
      </c>
      <c r="C39">
        <v>2109.0986582</v>
      </c>
      <c r="D39">
        <v>1742.4206599300001</v>
      </c>
      <c r="E39">
        <v>1430.8003110899999</v>
      </c>
      <c r="F39">
        <v>1128.92361751</v>
      </c>
      <c r="G39">
        <v>1053.1744409800001</v>
      </c>
      <c r="H39">
        <v>988.43107120299999</v>
      </c>
      <c r="I39">
        <v>934.69350817700001</v>
      </c>
      <c r="J39">
        <v>891.96175115300002</v>
      </c>
      <c r="K39">
        <v>860.23580088300002</v>
      </c>
      <c r="L39">
        <v>839.51565736400005</v>
      </c>
      <c r="M39">
        <v>829.80132059799996</v>
      </c>
      <c r="N39">
        <v>831.092790584</v>
      </c>
      <c r="O39">
        <v>843.390066574</v>
      </c>
      <c r="P39">
        <v>866.69314931600002</v>
      </c>
    </row>
    <row r="40" spans="1:16">
      <c r="A40">
        <v>28</v>
      </c>
      <c r="B40" t="s">
        <v>42</v>
      </c>
      <c r="C40">
        <v>2043.2879027500001</v>
      </c>
      <c r="D40">
        <v>1688.0650175599999</v>
      </c>
      <c r="E40">
        <v>1386.1775954100001</v>
      </c>
      <c r="F40">
        <v>1093.7314988999999</v>
      </c>
      <c r="G40">
        <v>1020.3304732399999</v>
      </c>
      <c r="H40">
        <v>957.59337574799997</v>
      </c>
      <c r="I40">
        <v>905.52020792400003</v>
      </c>
      <c r="J40">
        <v>864.11096901899998</v>
      </c>
      <c r="K40">
        <v>833.36565903400003</v>
      </c>
      <c r="L40">
        <v>813.28427871600002</v>
      </c>
      <c r="M40">
        <v>803.86682731899998</v>
      </c>
      <c r="N40">
        <v>805.11330483999996</v>
      </c>
      <c r="O40">
        <v>817.02371128100003</v>
      </c>
      <c r="P40">
        <v>839.59804739000003</v>
      </c>
    </row>
    <row r="41" spans="1:16">
      <c r="A41">
        <v>27</v>
      </c>
      <c r="B41" t="s">
        <v>49</v>
      </c>
      <c r="C41">
        <v>2043.2879027500001</v>
      </c>
      <c r="D41">
        <v>1688.0650175599999</v>
      </c>
      <c r="E41">
        <v>1386.1775954100001</v>
      </c>
      <c r="F41">
        <v>1093.7314988999999</v>
      </c>
      <c r="G41">
        <v>1020.3304732399999</v>
      </c>
      <c r="H41">
        <v>957.59337574799997</v>
      </c>
      <c r="I41">
        <v>905.52020792400003</v>
      </c>
      <c r="J41">
        <v>864.11096901899998</v>
      </c>
      <c r="K41">
        <v>833.36565903400003</v>
      </c>
      <c r="L41">
        <v>813.28427871600002</v>
      </c>
      <c r="M41">
        <v>803.86682731899998</v>
      </c>
      <c r="N41">
        <v>805.11330483999996</v>
      </c>
      <c r="O41">
        <v>817.02371128100003</v>
      </c>
      <c r="P41">
        <v>839.59804739000003</v>
      </c>
    </row>
    <row r="42" spans="1:16">
      <c r="A42">
        <v>26</v>
      </c>
      <c r="B42" t="s">
        <v>50</v>
      </c>
      <c r="C42">
        <v>2043.2879027500001</v>
      </c>
      <c r="D42">
        <v>1688.0650175599999</v>
      </c>
      <c r="E42">
        <v>1386.1775954100001</v>
      </c>
      <c r="F42">
        <v>1093.7314988999999</v>
      </c>
      <c r="G42">
        <v>1020.3304732399999</v>
      </c>
      <c r="H42">
        <v>957.59337574799997</v>
      </c>
      <c r="I42">
        <v>905.52020792400003</v>
      </c>
      <c r="J42">
        <v>864.11096901899998</v>
      </c>
      <c r="K42">
        <v>833.36565903400003</v>
      </c>
      <c r="L42">
        <v>813.28427871600002</v>
      </c>
      <c r="M42">
        <v>803.86682731899998</v>
      </c>
      <c r="N42">
        <v>805.11330483999996</v>
      </c>
      <c r="O42">
        <v>817.02371128100003</v>
      </c>
      <c r="P42">
        <v>839.59804739000003</v>
      </c>
    </row>
    <row r="43" spans="1:16">
      <c r="A43">
        <v>25</v>
      </c>
      <c r="B43" t="s">
        <v>60</v>
      </c>
      <c r="C43">
        <v>2043.2879027500001</v>
      </c>
      <c r="D43">
        <v>1688.0650175599999</v>
      </c>
      <c r="E43">
        <v>1386.1775954100001</v>
      </c>
      <c r="F43">
        <v>1093.7314988999999</v>
      </c>
      <c r="G43">
        <v>1020.3304732399999</v>
      </c>
      <c r="H43">
        <v>957.59337574799997</v>
      </c>
      <c r="I43">
        <v>905.52020792400003</v>
      </c>
      <c r="J43">
        <v>864.11096901899998</v>
      </c>
      <c r="K43">
        <v>833.36565903400003</v>
      </c>
      <c r="L43">
        <v>813.28427871600002</v>
      </c>
      <c r="M43">
        <v>803.86682731899998</v>
      </c>
      <c r="N43">
        <v>805.11330483999996</v>
      </c>
      <c r="O43">
        <v>817.02371128100003</v>
      </c>
      <c r="P43">
        <v>839.59804739000003</v>
      </c>
    </row>
    <row r="44" spans="1:16">
      <c r="A44">
        <v>24</v>
      </c>
      <c r="B44" t="s">
        <v>59</v>
      </c>
      <c r="C44">
        <v>1965.4490069999999</v>
      </c>
      <c r="D44">
        <v>1623.44072942</v>
      </c>
      <c r="E44">
        <v>1332.8234794</v>
      </c>
      <c r="F44">
        <v>1051.32204695</v>
      </c>
      <c r="G44">
        <v>980.79818242500005</v>
      </c>
      <c r="H44">
        <v>920.52724808200003</v>
      </c>
      <c r="I44">
        <v>870.50924466699996</v>
      </c>
      <c r="J44">
        <v>830.74417143000005</v>
      </c>
      <c r="K44">
        <v>801.23202912199997</v>
      </c>
      <c r="L44">
        <v>781.97281774099997</v>
      </c>
      <c r="M44">
        <v>772.966536539</v>
      </c>
      <c r="N44">
        <v>774.21318626499999</v>
      </c>
      <c r="O44">
        <v>785.71276616900002</v>
      </c>
      <c r="P44">
        <v>807.46527775100003</v>
      </c>
    </row>
    <row r="45" spans="1:16">
      <c r="A45">
        <v>23</v>
      </c>
      <c r="B45" t="s">
        <v>62</v>
      </c>
      <c r="C45">
        <v>1965.4490069999999</v>
      </c>
      <c r="D45">
        <v>1623.44072942</v>
      </c>
      <c r="E45">
        <v>1332.8234794</v>
      </c>
      <c r="F45">
        <v>1051.32204695</v>
      </c>
      <c r="G45">
        <v>980.79818242500005</v>
      </c>
      <c r="H45">
        <v>920.52724808200003</v>
      </c>
      <c r="I45">
        <v>870.50924466699996</v>
      </c>
      <c r="J45">
        <v>830.74417143000005</v>
      </c>
      <c r="K45">
        <v>801.23202912199997</v>
      </c>
      <c r="L45">
        <v>781.97281774099997</v>
      </c>
      <c r="M45">
        <v>772.966536539</v>
      </c>
      <c r="N45">
        <v>774.21318626499999</v>
      </c>
      <c r="O45">
        <v>785.71276616900002</v>
      </c>
      <c r="P45">
        <v>807.46527775100003</v>
      </c>
    </row>
    <row r="46" spans="1:16">
      <c r="A46">
        <v>22</v>
      </c>
      <c r="B46" t="s">
        <v>61</v>
      </c>
      <c r="C46">
        <v>1965.4490069999999</v>
      </c>
      <c r="D46">
        <v>1623.44072942</v>
      </c>
      <c r="E46">
        <v>1332.8234794</v>
      </c>
      <c r="F46">
        <v>1051.32204695</v>
      </c>
      <c r="G46">
        <v>980.79818242500005</v>
      </c>
      <c r="H46">
        <v>920.52724808200003</v>
      </c>
      <c r="I46">
        <v>870.50924466699996</v>
      </c>
      <c r="J46">
        <v>830.74417143000005</v>
      </c>
      <c r="K46">
        <v>801.23202912199997</v>
      </c>
      <c r="L46">
        <v>781.97281774099997</v>
      </c>
      <c r="M46">
        <v>772.966536539</v>
      </c>
      <c r="N46">
        <v>774.21318626499999</v>
      </c>
      <c r="O46">
        <v>785.71276616900002</v>
      </c>
      <c r="P46">
        <v>807.46527775100003</v>
      </c>
    </row>
    <row r="47" spans="1:16">
      <c r="A47">
        <v>21</v>
      </c>
      <c r="B47" t="s">
        <v>64</v>
      </c>
      <c r="C47">
        <v>1884.0260469899999</v>
      </c>
      <c r="D47">
        <v>1556.1687667799999</v>
      </c>
      <c r="E47">
        <v>1277.5778194500001</v>
      </c>
      <c r="F47">
        <v>1007.73028704</v>
      </c>
      <c r="G47">
        <v>940.11968833200001</v>
      </c>
      <c r="H47">
        <v>882.33843034899996</v>
      </c>
      <c r="I47">
        <v>834.38651459200003</v>
      </c>
      <c r="J47">
        <v>796.26394031300003</v>
      </c>
      <c r="K47">
        <v>767.97070751299998</v>
      </c>
      <c r="L47">
        <v>749.50681693800004</v>
      </c>
      <c r="M47">
        <v>740.872266943</v>
      </c>
      <c r="N47">
        <v>742.06705880100003</v>
      </c>
      <c r="O47">
        <v>753.09119258500004</v>
      </c>
      <c r="P47">
        <v>773.94466717299997</v>
      </c>
    </row>
    <row r="48" spans="1:16">
      <c r="A48">
        <v>20</v>
      </c>
      <c r="B48" t="s">
        <v>63</v>
      </c>
      <c r="C48">
        <v>1884.0260469899999</v>
      </c>
      <c r="D48">
        <v>1556.1687667799999</v>
      </c>
      <c r="E48">
        <v>1277.5778194500001</v>
      </c>
      <c r="F48">
        <v>1007.73028704</v>
      </c>
      <c r="G48">
        <v>940.11968833200001</v>
      </c>
      <c r="H48">
        <v>882.33843034899996</v>
      </c>
      <c r="I48">
        <v>834.38651459200003</v>
      </c>
      <c r="J48">
        <v>796.26394031300003</v>
      </c>
      <c r="K48">
        <v>767.97070751299998</v>
      </c>
      <c r="L48">
        <v>749.50681693800004</v>
      </c>
      <c r="M48">
        <v>740.872266943</v>
      </c>
      <c r="N48">
        <v>742.06705880100003</v>
      </c>
      <c r="O48">
        <v>753.09119258500004</v>
      </c>
      <c r="P48">
        <v>773.94466717299997</v>
      </c>
    </row>
    <row r="49" spans="1:16">
      <c r="A49">
        <v>19</v>
      </c>
      <c r="B49" t="s">
        <v>51</v>
      </c>
      <c r="C49">
        <v>1913.4818905</v>
      </c>
      <c r="D49">
        <v>1580.6395882500001</v>
      </c>
      <c r="E49">
        <v>1297.7992159299999</v>
      </c>
      <c r="F49">
        <v>1023.79661126</v>
      </c>
      <c r="G49">
        <v>955.19632575699995</v>
      </c>
      <c r="H49">
        <v>896.56967885799997</v>
      </c>
      <c r="I49">
        <v>847.91667206</v>
      </c>
      <c r="J49">
        <v>809.23730461599996</v>
      </c>
      <c r="K49">
        <v>780.53157652499999</v>
      </c>
      <c r="L49">
        <v>761.79948778799996</v>
      </c>
      <c r="M49">
        <v>753.04103840400001</v>
      </c>
      <c r="N49">
        <v>754.256228373</v>
      </c>
      <c r="O49">
        <v>765.44505844499997</v>
      </c>
      <c r="P49">
        <v>786.60752712099998</v>
      </c>
    </row>
    <row r="50" spans="1:16">
      <c r="A50">
        <v>18</v>
      </c>
      <c r="B50" t="s">
        <v>40</v>
      </c>
      <c r="C50">
        <v>1910.18996451</v>
      </c>
      <c r="D50">
        <v>1577.9207937599999</v>
      </c>
      <c r="E50">
        <v>1295.5674039200001</v>
      </c>
      <c r="F50">
        <v>1022.03642256</v>
      </c>
      <c r="G50">
        <v>953.55440149900005</v>
      </c>
      <c r="H50">
        <v>895.02882743700002</v>
      </c>
      <c r="I50">
        <v>846.45970037300003</v>
      </c>
      <c r="J50">
        <v>807.84701955800006</v>
      </c>
      <c r="K50">
        <v>779.19078499199998</v>
      </c>
      <c r="L50">
        <v>760.49099817299998</v>
      </c>
      <c r="M50">
        <v>751.74765685399996</v>
      </c>
      <c r="N50">
        <v>752.96076328200002</v>
      </c>
      <c r="O50">
        <v>764.13031521000005</v>
      </c>
      <c r="P50">
        <v>785.25631488600004</v>
      </c>
    </row>
    <row r="51" spans="1:16">
      <c r="A51">
        <v>17</v>
      </c>
      <c r="B51" t="s">
        <v>82</v>
      </c>
      <c r="C51">
        <v>1937.0818068200001</v>
      </c>
      <c r="D51">
        <v>1600.1337984700001</v>
      </c>
      <c r="E51">
        <v>1313.8045662500001</v>
      </c>
      <c r="F51">
        <v>1036.4222811</v>
      </c>
      <c r="G51">
        <v>966.97562836099996</v>
      </c>
      <c r="H51">
        <v>907.62566507099996</v>
      </c>
      <c r="I51">
        <v>858.372390483</v>
      </c>
      <c r="J51">
        <v>819.21580459899997</v>
      </c>
      <c r="K51">
        <v>790.15590816600002</v>
      </c>
      <c r="L51">
        <v>771.19270043699998</v>
      </c>
      <c r="M51">
        <v>762.32618215900004</v>
      </c>
      <c r="N51">
        <v>763.55635258400002</v>
      </c>
      <c r="O51">
        <v>774.88321171200005</v>
      </c>
      <c r="P51">
        <v>796.30676029100005</v>
      </c>
    </row>
    <row r="52" spans="1:16">
      <c r="A52">
        <v>16</v>
      </c>
      <c r="B52" t="s">
        <v>76</v>
      </c>
      <c r="C52">
        <v>1962.2321239099999</v>
      </c>
      <c r="D52">
        <v>1620.9151023700001</v>
      </c>
      <c r="E52">
        <v>1330.8726459500001</v>
      </c>
      <c r="F52">
        <v>1049.89156103</v>
      </c>
      <c r="G52">
        <v>979.54600865099997</v>
      </c>
      <c r="H52">
        <v>919.42785043900005</v>
      </c>
      <c r="I52">
        <v>869.53708788699998</v>
      </c>
      <c r="J52">
        <v>829.87372024800004</v>
      </c>
      <c r="K52">
        <v>800.43774826900005</v>
      </c>
      <c r="L52">
        <v>781.22917120199997</v>
      </c>
      <c r="M52">
        <v>772.24798904700003</v>
      </c>
      <c r="N52">
        <v>773.494201804</v>
      </c>
      <c r="O52">
        <v>784.96781022200003</v>
      </c>
      <c r="P52">
        <v>806.66881355199996</v>
      </c>
    </row>
    <row r="53" spans="1:16">
      <c r="A53">
        <v>15</v>
      </c>
      <c r="B53" t="s">
        <v>77</v>
      </c>
      <c r="C53">
        <v>1962.2113560600001</v>
      </c>
      <c r="D53">
        <v>1620.8993181400001</v>
      </c>
      <c r="E53">
        <v>1330.8609653000001</v>
      </c>
      <c r="F53">
        <v>1049.88347587</v>
      </c>
      <c r="G53">
        <v>979.53932380699996</v>
      </c>
      <c r="H53">
        <v>919.42236636799998</v>
      </c>
      <c r="I53">
        <v>869.53260505000003</v>
      </c>
      <c r="J53">
        <v>829.87003910400006</v>
      </c>
      <c r="K53">
        <v>800.43466927999998</v>
      </c>
      <c r="L53">
        <v>781.226494828</v>
      </c>
      <c r="M53">
        <v>772.24551574899999</v>
      </c>
      <c r="N53">
        <v>773.49173204199997</v>
      </c>
      <c r="O53">
        <v>784.96514445599996</v>
      </c>
      <c r="P53">
        <v>806.66575224300004</v>
      </c>
    </row>
    <row r="54" spans="1:16">
      <c r="A54">
        <v>14</v>
      </c>
      <c r="B54" t="s">
        <v>78</v>
      </c>
      <c r="C54">
        <v>1962.1891252099999</v>
      </c>
      <c r="D54">
        <v>1620.8824219799999</v>
      </c>
      <c r="E54">
        <v>1330.8484618</v>
      </c>
      <c r="F54">
        <v>1049.8748211499999</v>
      </c>
      <c r="G54">
        <v>979.53216804600004</v>
      </c>
      <c r="H54">
        <v>919.41649596900004</v>
      </c>
      <c r="I54">
        <v>869.52780641699997</v>
      </c>
      <c r="J54">
        <v>829.86609864100001</v>
      </c>
      <c r="K54">
        <v>800.43137338999998</v>
      </c>
      <c r="L54">
        <v>781.22362991600005</v>
      </c>
      <c r="M54">
        <v>772.24286821800001</v>
      </c>
      <c r="N54">
        <v>773.48908829599998</v>
      </c>
      <c r="O54">
        <v>784.96229089899998</v>
      </c>
      <c r="P54">
        <v>806.66247527799999</v>
      </c>
    </row>
    <row r="55" spans="1:16">
      <c r="A55">
        <v>13</v>
      </c>
      <c r="B55" t="s">
        <v>75</v>
      </c>
      <c r="C55">
        <v>1962.1653649699999</v>
      </c>
      <c r="D55">
        <v>1620.86436344</v>
      </c>
      <c r="E55">
        <v>1330.8350981200001</v>
      </c>
      <c r="F55">
        <v>1049.8655710200001</v>
      </c>
      <c r="G55">
        <v>979.52452000000005</v>
      </c>
      <c r="H55">
        <v>919.41022171300006</v>
      </c>
      <c r="I55">
        <v>869.52267765900001</v>
      </c>
      <c r="J55">
        <v>829.86188709099997</v>
      </c>
      <c r="K55">
        <v>800.42785075799998</v>
      </c>
      <c r="L55">
        <v>781.22056791</v>
      </c>
      <c r="M55">
        <v>772.24003854800003</v>
      </c>
      <c r="N55">
        <v>773.48626267199995</v>
      </c>
      <c r="O55">
        <v>784.95924103000004</v>
      </c>
      <c r="P55">
        <v>806.65897287300004</v>
      </c>
    </row>
    <row r="56" spans="1:16">
      <c r="A56" s="5">
        <v>12</v>
      </c>
      <c r="B56" s="5" t="s">
        <v>39</v>
      </c>
      <c r="C56" s="5">
        <v>1938.7340059600001</v>
      </c>
      <c r="D56" s="5">
        <v>1601.47577028</v>
      </c>
      <c r="E56" s="5">
        <v>1314.89866747</v>
      </c>
      <c r="F56" s="5">
        <v>1037.2935134100001</v>
      </c>
      <c r="G56" s="5">
        <v>967.81877185799999</v>
      </c>
      <c r="H56" s="5">
        <v>908.44552935299998</v>
      </c>
      <c r="I56" s="5">
        <v>859.17378440000005</v>
      </c>
      <c r="J56" s="5">
        <v>820.00353699899995</v>
      </c>
      <c r="K56" s="5">
        <v>790.93478789799997</v>
      </c>
      <c r="L56" s="5">
        <v>771.96753709799998</v>
      </c>
      <c r="M56" s="5">
        <v>763.10178384899996</v>
      </c>
      <c r="N56" s="5">
        <v>764.33752890100004</v>
      </c>
      <c r="O56" s="5">
        <v>775.67477150499997</v>
      </c>
      <c r="P56" s="5">
        <v>797.11351240900001</v>
      </c>
    </row>
    <row r="57" spans="1:16">
      <c r="A57">
        <v>11</v>
      </c>
      <c r="B57" t="s">
        <v>81</v>
      </c>
      <c r="C57">
        <v>1938.71827824</v>
      </c>
      <c r="D57">
        <v>1601.4659719700001</v>
      </c>
      <c r="E57">
        <v>1314.89298315</v>
      </c>
      <c r="F57">
        <v>1037.2904312400001</v>
      </c>
      <c r="G57">
        <v>967.81586233600001</v>
      </c>
      <c r="H57">
        <v>908.442740652</v>
      </c>
      <c r="I57">
        <v>859.17106469400005</v>
      </c>
      <c r="J57">
        <v>820.00083446300005</v>
      </c>
      <c r="K57">
        <v>790.93205070700003</v>
      </c>
      <c r="L57">
        <v>771.96471342699999</v>
      </c>
      <c r="M57">
        <v>763.09882187300002</v>
      </c>
      <c r="N57">
        <v>764.33437679500003</v>
      </c>
      <c r="O57">
        <v>775.67137744299998</v>
      </c>
      <c r="P57">
        <v>797.10982456600004</v>
      </c>
    </row>
    <row r="58" spans="1:16">
      <c r="A58">
        <v>10</v>
      </c>
      <c r="B58" t="s">
        <v>57</v>
      </c>
      <c r="C58">
        <v>1938.7015985099999</v>
      </c>
      <c r="D58">
        <v>1601.4555805699999</v>
      </c>
      <c r="E58">
        <v>1314.8869547500001</v>
      </c>
      <c r="F58">
        <v>1037.2871625099999</v>
      </c>
      <c r="G58">
        <v>967.81277669999997</v>
      </c>
      <c r="H58">
        <v>908.43978314900005</v>
      </c>
      <c r="I58">
        <v>859.16818036300003</v>
      </c>
      <c r="J58">
        <v>819.99796834100005</v>
      </c>
      <c r="K58">
        <v>790.929147833</v>
      </c>
      <c r="L58">
        <v>771.96171883800002</v>
      </c>
      <c r="M58">
        <v>763.09568060699996</v>
      </c>
      <c r="N58">
        <v>764.33103388999996</v>
      </c>
      <c r="O58">
        <v>775.66777793699998</v>
      </c>
      <c r="P58">
        <v>797.10591349699996</v>
      </c>
    </row>
    <row r="59" spans="1:16">
      <c r="A59" s="16">
        <v>9</v>
      </c>
      <c r="B59" s="16" t="s">
        <v>79</v>
      </c>
      <c r="C59" s="16">
        <v>1938.68397069</v>
      </c>
      <c r="D59" s="16">
        <v>1601.4445985100001</v>
      </c>
      <c r="E59" s="16">
        <v>1314.8805836900001</v>
      </c>
      <c r="F59" s="16">
        <v>1037.2837079799999</v>
      </c>
      <c r="G59" s="16">
        <v>967.80951567199997</v>
      </c>
      <c r="H59" s="16">
        <v>908.43665753899995</v>
      </c>
      <c r="I59" s="16">
        <v>859.165132083</v>
      </c>
      <c r="J59" s="16">
        <v>819.99493930599999</v>
      </c>
      <c r="K59" s="16">
        <v>790.92607995599997</v>
      </c>
      <c r="L59" s="16">
        <v>771.95855403300004</v>
      </c>
      <c r="M59" s="16">
        <v>763.09236078799995</v>
      </c>
      <c r="N59" s="16">
        <v>764.32750097099995</v>
      </c>
      <c r="O59" s="16">
        <v>775.66397383100002</v>
      </c>
      <c r="P59" s="16">
        <v>797.10178011899995</v>
      </c>
    </row>
    <row r="60" spans="1:16">
      <c r="A60">
        <v>8</v>
      </c>
      <c r="B60" t="s">
        <v>80</v>
      </c>
      <c r="C60">
        <v>1958.9524059800001</v>
      </c>
      <c r="D60">
        <v>1618.0846351800001</v>
      </c>
      <c r="E60">
        <v>1328.46715789</v>
      </c>
      <c r="F60">
        <v>1047.95682513</v>
      </c>
      <c r="G60">
        <v>977.76886533699997</v>
      </c>
      <c r="H60">
        <v>917.78687782500003</v>
      </c>
      <c r="I60">
        <v>868.01086184400003</v>
      </c>
      <c r="J60">
        <v>828.44081739499995</v>
      </c>
      <c r="K60">
        <v>799.07674447700003</v>
      </c>
      <c r="L60">
        <v>779.91864383999996</v>
      </c>
      <c r="M60">
        <v>770.96651398500001</v>
      </c>
      <c r="N60">
        <v>772.22035641100001</v>
      </c>
      <c r="O60">
        <v>783.68017036799995</v>
      </c>
      <c r="P60">
        <v>805.34595585600005</v>
      </c>
    </row>
    <row r="61" spans="1:16">
      <c r="A61">
        <v>7</v>
      </c>
      <c r="B61" t="s">
        <v>83</v>
      </c>
      <c r="C61">
        <v>1958.9007297600001</v>
      </c>
      <c r="D61">
        <v>1618.0524410999999</v>
      </c>
      <c r="E61">
        <v>1328.4484810399999</v>
      </c>
      <c r="F61">
        <v>1047.9466981200001</v>
      </c>
      <c r="G61">
        <v>977.75930558799996</v>
      </c>
      <c r="H61">
        <v>917.77771505299995</v>
      </c>
      <c r="I61">
        <v>868.00192576799998</v>
      </c>
      <c r="J61">
        <v>828.43193773400003</v>
      </c>
      <c r="K61">
        <v>799.06775095199998</v>
      </c>
      <c r="L61">
        <v>779.90936616900001</v>
      </c>
      <c r="M61">
        <v>770.95678188800002</v>
      </c>
      <c r="N61">
        <v>772.209999606</v>
      </c>
      <c r="O61">
        <v>783.66901857599998</v>
      </c>
      <c r="P61">
        <v>805.333838797</v>
      </c>
    </row>
    <row r="62" spans="1:16">
      <c r="A62">
        <v>6</v>
      </c>
      <c r="B62" t="s">
        <v>84</v>
      </c>
      <c r="C62">
        <v>1958.8468335</v>
      </c>
      <c r="D62">
        <v>1618.01886395</v>
      </c>
      <c r="E62">
        <v>1328.4290018300001</v>
      </c>
      <c r="F62">
        <v>1047.93613605</v>
      </c>
      <c r="G62">
        <v>977.74933514500003</v>
      </c>
      <c r="H62">
        <v>917.76815864100001</v>
      </c>
      <c r="I62">
        <v>867.99260579099996</v>
      </c>
      <c r="J62">
        <v>828.42267659699996</v>
      </c>
      <c r="K62">
        <v>799.05837105700004</v>
      </c>
      <c r="L62">
        <v>779.89968992199999</v>
      </c>
      <c r="M62">
        <v>770.94663169199998</v>
      </c>
      <c r="N62">
        <v>772.19919786599996</v>
      </c>
      <c r="O62">
        <v>783.657387696</v>
      </c>
      <c r="P62">
        <v>805.32120118</v>
      </c>
    </row>
    <row r="63" spans="1:16">
      <c r="A63">
        <v>5</v>
      </c>
      <c r="B63" t="s">
        <v>54</v>
      </c>
      <c r="C63">
        <v>1893.14539184</v>
      </c>
      <c r="D63">
        <v>1563.8001914199999</v>
      </c>
      <c r="E63">
        <v>1283.95205652</v>
      </c>
      <c r="F63">
        <v>1012.87277026</v>
      </c>
      <c r="G63">
        <v>945.03384110299999</v>
      </c>
      <c r="H63">
        <v>887.05871111900001</v>
      </c>
      <c r="I63">
        <v>838.94738180599995</v>
      </c>
      <c r="J63">
        <v>800.69985316600003</v>
      </c>
      <c r="K63">
        <v>772.31612444899997</v>
      </c>
      <c r="L63">
        <v>753.79619565500002</v>
      </c>
      <c r="M63">
        <v>745.14006760899997</v>
      </c>
      <c r="N63">
        <v>746.34773948500003</v>
      </c>
      <c r="O63">
        <v>757.41921180999998</v>
      </c>
      <c r="P63">
        <v>778.35448420700004</v>
      </c>
    </row>
    <row r="64" spans="1:16">
      <c r="A64">
        <v>4</v>
      </c>
      <c r="B64" t="s">
        <v>53</v>
      </c>
      <c r="C64">
        <v>1893.11677521</v>
      </c>
      <c r="D64">
        <v>1563.78236337</v>
      </c>
      <c r="E64">
        <v>1283.94171388</v>
      </c>
      <c r="F64">
        <v>1012.86716225</v>
      </c>
      <c r="G64">
        <v>945.02854721999995</v>
      </c>
      <c r="H64">
        <v>887.05363706900005</v>
      </c>
      <c r="I64">
        <v>838.94243329300002</v>
      </c>
      <c r="J64">
        <v>800.69493589399997</v>
      </c>
      <c r="K64">
        <v>772.31114412199997</v>
      </c>
      <c r="L64">
        <v>753.79105797800003</v>
      </c>
      <c r="M64">
        <v>745.13467828499995</v>
      </c>
      <c r="N64">
        <v>746.34200421900005</v>
      </c>
      <c r="O64">
        <v>757.41303630499999</v>
      </c>
      <c r="P64">
        <v>778.347774168</v>
      </c>
    </row>
    <row r="65" spans="1:16">
      <c r="A65">
        <v>3</v>
      </c>
      <c r="B65" t="s">
        <v>56</v>
      </c>
      <c r="C65">
        <v>1893.0874528700001</v>
      </c>
      <c r="D65">
        <v>1563.76409567</v>
      </c>
      <c r="E65">
        <v>1283.93111619</v>
      </c>
      <c r="F65">
        <v>1012.86141594</v>
      </c>
      <c r="G65">
        <v>945.02312278700003</v>
      </c>
      <c r="H65">
        <v>887.04843788899996</v>
      </c>
      <c r="I65">
        <v>838.93736274699995</v>
      </c>
      <c r="J65">
        <v>800.68989735900004</v>
      </c>
      <c r="K65">
        <v>772.30604097800006</v>
      </c>
      <c r="L65">
        <v>753.78579360200001</v>
      </c>
      <c r="M65">
        <v>745.12915605600006</v>
      </c>
      <c r="N65">
        <v>746.33612751700002</v>
      </c>
      <c r="O65">
        <v>757.40670850799995</v>
      </c>
      <c r="P65">
        <v>778.34089865399994</v>
      </c>
    </row>
    <row r="66" spans="1:16">
      <c r="A66">
        <v>2</v>
      </c>
      <c r="B66" t="s">
        <v>55</v>
      </c>
      <c r="C66">
        <v>1888.6761482700001</v>
      </c>
      <c r="D66">
        <v>1560.1312259700001</v>
      </c>
      <c r="E66">
        <v>1280.95650357</v>
      </c>
      <c r="F66">
        <v>1010.51966425</v>
      </c>
      <c r="G66">
        <v>942.83809690400005</v>
      </c>
      <c r="H66">
        <v>884.99725901099998</v>
      </c>
      <c r="I66">
        <v>836.99714982399996</v>
      </c>
      <c r="J66">
        <v>798.83777009200003</v>
      </c>
      <c r="K66">
        <v>770.51911906600003</v>
      </c>
      <c r="L66">
        <v>752.04119749400002</v>
      </c>
      <c r="M66">
        <v>743.40400470300006</v>
      </c>
      <c r="N66">
        <v>744.60754106599995</v>
      </c>
      <c r="O66">
        <v>755.65180651000003</v>
      </c>
      <c r="P66">
        <v>776.53680125899996</v>
      </c>
    </row>
    <row r="67" spans="1:16">
      <c r="A67">
        <v>1</v>
      </c>
      <c r="B67" t="s">
        <v>52</v>
      </c>
      <c r="C67">
        <v>1888.65655148</v>
      </c>
      <c r="D67">
        <v>1560.1190172500001</v>
      </c>
      <c r="E67">
        <v>1280.9494208900001</v>
      </c>
      <c r="F67">
        <v>1010.51582386</v>
      </c>
      <c r="G67">
        <v>942.83447163200003</v>
      </c>
      <c r="H67">
        <v>884.99378428199998</v>
      </c>
      <c r="I67">
        <v>836.99376106299997</v>
      </c>
      <c r="J67">
        <v>798.83440272500002</v>
      </c>
      <c r="K67">
        <v>770.51570851899999</v>
      </c>
      <c r="L67">
        <v>752.03767919200004</v>
      </c>
      <c r="M67">
        <v>743.40031407200001</v>
      </c>
      <c r="N67">
        <v>744.60361353300004</v>
      </c>
      <c r="O67">
        <v>755.64757750000001</v>
      </c>
      <c r="P67">
        <v>776.53220619800004</v>
      </c>
    </row>
    <row r="68" spans="1:16">
      <c r="A68">
        <v>0</v>
      </c>
      <c r="B68" t="s">
        <v>58</v>
      </c>
      <c r="C68">
        <v>1888.6369589200001</v>
      </c>
      <c r="D68">
        <v>1560.10681116</v>
      </c>
      <c r="E68">
        <v>1280.9423397400001</v>
      </c>
      <c r="F68">
        <v>1010.5119843</v>
      </c>
      <c r="G68">
        <v>942.83084713999995</v>
      </c>
      <c r="H68">
        <v>884.99031030000003</v>
      </c>
      <c r="I68">
        <v>836.99037303199998</v>
      </c>
      <c r="J68">
        <v>798.83103608299996</v>
      </c>
      <c r="K68">
        <v>770.51229870500003</v>
      </c>
      <c r="L68">
        <v>752.03416164800001</v>
      </c>
      <c r="M68">
        <v>743.39662423699997</v>
      </c>
      <c r="N68">
        <v>744.59968684600005</v>
      </c>
      <c r="O68">
        <v>755.64334940000003</v>
      </c>
      <c r="P68">
        <v>776.52761212500002</v>
      </c>
    </row>
  </sheetData>
  <sortState ref="B23:P68">
    <sortCondition ref="B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Bounding Chart</vt:lpstr>
      <vt:lpstr>10 MPH Case Study</vt:lpstr>
      <vt:lpstr>25 MPH Case Study</vt:lpstr>
      <vt:lpstr>40 MPH Case Study</vt:lpstr>
      <vt:lpstr>Summary sheet</vt:lpstr>
      <vt:lpstr>ridership.csv</vt:lpstr>
      <vt:lpstr>Emission Factor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2014-06-04T22:15:43Z</dcterms:created>
  <dcterms:modified xsi:type="dcterms:W3CDTF">2014-06-11T19:07:27Z</dcterms:modified>
</cp:coreProperties>
</file>