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1400" yWindow="0" windowWidth="25800" windowHeight="17300" tabRatio="714"/>
  </bookViews>
  <sheets>
    <sheet name="Main" sheetId="1" r:id="rId1"/>
    <sheet name="CA-GREET Output" sheetId="2" r:id="rId2"/>
    <sheet name="CA Electricity Mix" sheetId="3" r:id="rId3"/>
    <sheet name="Pretreatment Urban Wood &amp; Mill" sheetId="4" r:id="rId4"/>
    <sheet name="Transport Modes" sheetId="5" r:id="rId5"/>
  </sheets>
  <definedNames>
    <definedName name="diesel2gas">Main!$AB$22</definedName>
    <definedName name="gram2kg">Main!$AB$17</definedName>
    <definedName name="lb2kg">Main!$AB$19</definedName>
    <definedName name="mi2km">Main!$AB$21</definedName>
    <definedName name="mmBTU2MJ">Main!$AB$16</definedName>
    <definedName name="MWh2kWh">Main!$AB$20</definedName>
    <definedName name="ton2mt">Main!$AB$18</definedName>
  </definedNames>
  <calcPr calcId="140000"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C150" i="1" l="1"/>
  <c r="C149" i="1"/>
  <c r="C148" i="1"/>
  <c r="C147" i="1"/>
  <c r="C146" i="1"/>
  <c r="C145" i="1"/>
  <c r="C144" i="1"/>
  <c r="C142" i="1"/>
  <c r="C141" i="1"/>
  <c r="C140" i="1"/>
  <c r="C139" i="1"/>
  <c r="C138" i="1"/>
  <c r="C137" i="1"/>
  <c r="C136" i="1"/>
  <c r="C134" i="1"/>
  <c r="C133" i="1"/>
  <c r="C132" i="1"/>
  <c r="C131" i="1"/>
  <c r="C130" i="1"/>
  <c r="C129" i="1"/>
  <c r="C128" i="1"/>
  <c r="C126" i="1"/>
  <c r="C125" i="1"/>
  <c r="C124" i="1"/>
  <c r="C123" i="1"/>
  <c r="C122" i="1"/>
  <c r="C121" i="1"/>
  <c r="C120" i="1"/>
  <c r="H150" i="1"/>
  <c r="H149" i="1"/>
  <c r="H148" i="1"/>
  <c r="H147" i="1"/>
  <c r="H146" i="1"/>
  <c r="H145" i="1"/>
  <c r="H144" i="1"/>
  <c r="H142" i="1"/>
  <c r="H141" i="1"/>
  <c r="H140" i="1"/>
  <c r="H139" i="1"/>
  <c r="H138" i="1"/>
  <c r="H137" i="1"/>
  <c r="H136" i="1"/>
  <c r="H134" i="1"/>
  <c r="H133" i="1"/>
  <c r="H132" i="1"/>
  <c r="H131" i="1"/>
  <c r="H130" i="1"/>
  <c r="H129" i="1"/>
  <c r="H128" i="1"/>
  <c r="H126" i="1"/>
  <c r="H125" i="1"/>
  <c r="H124" i="1"/>
  <c r="H123" i="1"/>
  <c r="H122" i="1"/>
  <c r="H121" i="1"/>
  <c r="H120" i="1"/>
  <c r="G150" i="1"/>
  <c r="G149" i="1"/>
  <c r="G148" i="1"/>
  <c r="G147" i="1"/>
  <c r="G146" i="1"/>
  <c r="G145" i="1"/>
  <c r="G144" i="1"/>
  <c r="G142" i="1"/>
  <c r="G141" i="1"/>
  <c r="G140" i="1"/>
  <c r="G139" i="1"/>
  <c r="G138" i="1"/>
  <c r="G137" i="1"/>
  <c r="G136" i="1"/>
  <c r="G134" i="1"/>
  <c r="G133" i="1"/>
  <c r="G132" i="1"/>
  <c r="G131" i="1"/>
  <c r="G130" i="1"/>
  <c r="G129" i="1"/>
  <c r="G128" i="1"/>
  <c r="G126" i="1"/>
  <c r="G125" i="1"/>
  <c r="G124" i="1"/>
  <c r="G123" i="1"/>
  <c r="G122" i="1"/>
  <c r="G121" i="1"/>
  <c r="G120" i="1"/>
  <c r="F150" i="1"/>
  <c r="F149" i="1"/>
  <c r="F148" i="1"/>
  <c r="F147" i="1"/>
  <c r="F146" i="1"/>
  <c r="F145" i="1"/>
  <c r="F144" i="1"/>
  <c r="F142" i="1"/>
  <c r="F141" i="1"/>
  <c r="F140" i="1"/>
  <c r="F139" i="1"/>
  <c r="F138" i="1"/>
  <c r="F137" i="1"/>
  <c r="F136" i="1"/>
  <c r="F134" i="1"/>
  <c r="F133" i="1"/>
  <c r="F132" i="1"/>
  <c r="F131" i="1"/>
  <c r="F130" i="1"/>
  <c r="F129" i="1"/>
  <c r="F128" i="1"/>
  <c r="F126" i="1"/>
  <c r="F125" i="1"/>
  <c r="F124" i="1"/>
  <c r="F123" i="1"/>
  <c r="F122" i="1"/>
  <c r="F121" i="1"/>
  <c r="F120" i="1"/>
  <c r="E150" i="1"/>
  <c r="E149" i="1"/>
  <c r="E148" i="1"/>
  <c r="E147" i="1"/>
  <c r="E146" i="1"/>
  <c r="E145" i="1"/>
  <c r="E144" i="1"/>
  <c r="E142" i="1"/>
  <c r="E141" i="1"/>
  <c r="E140" i="1"/>
  <c r="E139" i="1"/>
  <c r="E138" i="1"/>
  <c r="E137" i="1"/>
  <c r="E136" i="1"/>
  <c r="E134" i="1"/>
  <c r="E133" i="1"/>
  <c r="E132" i="1"/>
  <c r="E131" i="1"/>
  <c r="E130" i="1"/>
  <c r="E129" i="1"/>
  <c r="E128" i="1"/>
  <c r="E126" i="1"/>
  <c r="E125" i="1"/>
  <c r="E124" i="1"/>
  <c r="E123" i="1"/>
  <c r="E122" i="1"/>
  <c r="E121" i="1"/>
  <c r="E120" i="1"/>
  <c r="D150" i="1"/>
  <c r="D149" i="1"/>
  <c r="D148" i="1"/>
  <c r="D147" i="1"/>
  <c r="D146" i="1"/>
  <c r="D145" i="1"/>
  <c r="D144" i="1"/>
  <c r="D142" i="1"/>
  <c r="D141" i="1"/>
  <c r="D140" i="1"/>
  <c r="D139" i="1"/>
  <c r="D138" i="1"/>
  <c r="D137" i="1"/>
  <c r="D136" i="1"/>
  <c r="D134" i="1"/>
  <c r="D133" i="1"/>
  <c r="D132" i="1"/>
  <c r="D131" i="1"/>
  <c r="D130" i="1"/>
  <c r="D129" i="1"/>
  <c r="D128" i="1"/>
  <c r="D126" i="1"/>
  <c r="D125" i="1"/>
  <c r="D124" i="1"/>
  <c r="D123" i="1"/>
  <c r="D122" i="1"/>
  <c r="D121" i="1"/>
  <c r="D120" i="1"/>
  <c r="C193" i="1"/>
  <c r="C194" i="1"/>
  <c r="H117" i="1"/>
  <c r="G117" i="1"/>
  <c r="D117" i="1"/>
  <c r="C117" i="1"/>
  <c r="C216" i="1"/>
  <c r="AB17" i="1"/>
  <c r="H216" i="1"/>
  <c r="G216" i="1"/>
  <c r="F216" i="1"/>
  <c r="E216" i="1"/>
  <c r="D216" i="1"/>
  <c r="C217" i="1"/>
  <c r="C58" i="5"/>
  <c r="H184" i="1"/>
  <c r="C62" i="5"/>
  <c r="H183" i="1"/>
  <c r="C61" i="5"/>
  <c r="H181" i="1"/>
  <c r="C60" i="5"/>
  <c r="H180" i="1"/>
  <c r="C59" i="5"/>
  <c r="H179" i="1"/>
  <c r="C63" i="5"/>
  <c r="H178" i="1"/>
  <c r="G184" i="1"/>
  <c r="G183" i="1"/>
  <c r="G181" i="1"/>
  <c r="G180" i="1"/>
  <c r="G179" i="1"/>
  <c r="G178" i="1"/>
  <c r="F184" i="1"/>
  <c r="F183" i="1"/>
  <c r="F181" i="1"/>
  <c r="F180" i="1"/>
  <c r="F179" i="1"/>
  <c r="F178" i="1"/>
  <c r="E184" i="1"/>
  <c r="E183" i="1"/>
  <c r="E181" i="1"/>
  <c r="E180" i="1"/>
  <c r="E179" i="1"/>
  <c r="E178" i="1"/>
  <c r="D184" i="1"/>
  <c r="D183" i="1"/>
  <c r="D181" i="1"/>
  <c r="D180" i="1"/>
  <c r="D179" i="1"/>
  <c r="D178" i="1"/>
  <c r="C184" i="1"/>
  <c r="C183" i="1"/>
  <c r="C181" i="1"/>
  <c r="C180" i="1"/>
  <c r="C179" i="1"/>
  <c r="C178" i="1"/>
  <c r="C199" i="1"/>
  <c r="C44" i="5"/>
  <c r="H165" i="1"/>
  <c r="C40" i="5"/>
  <c r="C198" i="1"/>
  <c r="C48" i="5"/>
  <c r="H164" i="1"/>
  <c r="C39" i="5"/>
  <c r="C196" i="1"/>
  <c r="C47" i="5"/>
  <c r="H162" i="1"/>
  <c r="C38" i="5"/>
  <c r="C195" i="1"/>
  <c r="C46" i="5"/>
  <c r="H161" i="1"/>
  <c r="C37" i="5"/>
  <c r="C45" i="5"/>
  <c r="H160" i="1"/>
  <c r="C41" i="5"/>
  <c r="C49" i="5"/>
  <c r="H159" i="1"/>
  <c r="G165" i="1"/>
  <c r="G164" i="1"/>
  <c r="G162" i="1"/>
  <c r="G161" i="1"/>
  <c r="G160" i="1"/>
  <c r="G159" i="1"/>
  <c r="F165" i="1"/>
  <c r="F164" i="1"/>
  <c r="F162" i="1"/>
  <c r="F161" i="1"/>
  <c r="F160" i="1"/>
  <c r="F159" i="1"/>
  <c r="E165" i="1"/>
  <c r="E164" i="1"/>
  <c r="E162" i="1"/>
  <c r="E161" i="1"/>
  <c r="E160" i="1"/>
  <c r="E159" i="1"/>
  <c r="D165" i="1"/>
  <c r="D164" i="1"/>
  <c r="D162" i="1"/>
  <c r="D161" i="1"/>
  <c r="D160" i="1"/>
  <c r="D159" i="1"/>
  <c r="C164" i="1"/>
  <c r="C165" i="1"/>
  <c r="C162" i="1"/>
  <c r="C160" i="1"/>
  <c r="C161" i="1"/>
  <c r="C159" i="1"/>
  <c r="C36" i="5"/>
  <c r="L19" i="5"/>
  <c r="L21" i="5"/>
  <c r="L23" i="5"/>
  <c r="M19" i="5"/>
  <c r="M21" i="5"/>
  <c r="M23" i="5"/>
  <c r="O12" i="5"/>
  <c r="C9" i="5"/>
  <c r="C17" i="5"/>
  <c r="H86" i="1"/>
  <c r="C21" i="5"/>
  <c r="H85" i="1"/>
  <c r="L12" i="5"/>
  <c r="C11" i="5"/>
  <c r="C12" i="5"/>
  <c r="C20" i="5"/>
  <c r="H83" i="1"/>
  <c r="C19" i="5"/>
  <c r="H82" i="1"/>
  <c r="N12" i="5"/>
  <c r="C10" i="5"/>
  <c r="C18" i="5"/>
  <c r="H81" i="1"/>
  <c r="C14" i="5"/>
  <c r="C22" i="5"/>
  <c r="H80" i="1"/>
  <c r="G86" i="1"/>
  <c r="G85" i="1"/>
  <c r="G83" i="1"/>
  <c r="G82" i="1"/>
  <c r="G81" i="1"/>
  <c r="G80" i="1"/>
  <c r="F86" i="1"/>
  <c r="F85" i="1"/>
  <c r="F83" i="1"/>
  <c r="F82" i="1"/>
  <c r="F81" i="1"/>
  <c r="F80" i="1"/>
  <c r="E86" i="1"/>
  <c r="E85" i="1"/>
  <c r="E83" i="1"/>
  <c r="E82" i="1"/>
  <c r="E81" i="1"/>
  <c r="E80" i="1"/>
  <c r="D86" i="1"/>
  <c r="D85" i="1"/>
  <c r="D83" i="1"/>
  <c r="D82" i="1"/>
  <c r="D81" i="1"/>
  <c r="D80" i="1"/>
  <c r="C86" i="1"/>
  <c r="C85" i="1"/>
  <c r="C83" i="1"/>
  <c r="C82" i="1"/>
  <c r="C81" i="1"/>
  <c r="C80" i="1"/>
  <c r="M12" i="5"/>
  <c r="C84" i="2"/>
  <c r="E84" i="2"/>
  <c r="D84" i="2"/>
  <c r="F84" i="2"/>
  <c r="G84" i="2"/>
  <c r="H66" i="1"/>
  <c r="C88" i="2"/>
  <c r="E88" i="2"/>
  <c r="D88" i="2"/>
  <c r="F88" i="2"/>
  <c r="G88" i="2"/>
  <c r="H65" i="1"/>
  <c r="C87" i="2"/>
  <c r="E87" i="2"/>
  <c r="D87" i="2"/>
  <c r="F87" i="2"/>
  <c r="G87" i="2"/>
  <c r="H63" i="1"/>
  <c r="C86" i="2"/>
  <c r="E86" i="2"/>
  <c r="D86" i="2"/>
  <c r="F86" i="2"/>
  <c r="G86" i="2"/>
  <c r="H62" i="1"/>
  <c r="C85" i="2"/>
  <c r="E85" i="2"/>
  <c r="D85" i="2"/>
  <c r="F85" i="2"/>
  <c r="G85" i="2"/>
  <c r="H61" i="1"/>
  <c r="C93" i="2"/>
  <c r="E93" i="2"/>
  <c r="D93" i="2"/>
  <c r="F93" i="2"/>
  <c r="G93" i="2"/>
  <c r="H60" i="1"/>
  <c r="G66" i="1"/>
  <c r="G65" i="1"/>
  <c r="G63" i="1"/>
  <c r="G62" i="1"/>
  <c r="G61" i="1"/>
  <c r="G60" i="1"/>
  <c r="F66" i="1"/>
  <c r="F65" i="1"/>
  <c r="F63" i="1"/>
  <c r="F62" i="1"/>
  <c r="F61" i="1"/>
  <c r="F60" i="1"/>
  <c r="E66" i="1"/>
  <c r="E65" i="1"/>
  <c r="E63" i="1"/>
  <c r="E62" i="1"/>
  <c r="E61" i="1"/>
  <c r="E60" i="1"/>
  <c r="D66" i="1"/>
  <c r="D65" i="1"/>
  <c r="D63" i="1"/>
  <c r="D62" i="1"/>
  <c r="D61" i="1"/>
  <c r="D60" i="1"/>
  <c r="C66" i="1"/>
  <c r="C65" i="1"/>
  <c r="C63" i="1"/>
  <c r="C62" i="1"/>
  <c r="C61" i="1"/>
  <c r="C60" i="1"/>
  <c r="H58" i="1"/>
  <c r="H57" i="1"/>
  <c r="H55" i="1"/>
  <c r="H54" i="1"/>
  <c r="H53" i="1"/>
  <c r="H52" i="1"/>
  <c r="G58" i="1"/>
  <c r="G57" i="1"/>
  <c r="G55" i="1"/>
  <c r="G54" i="1"/>
  <c r="G53" i="1"/>
  <c r="G52" i="1"/>
  <c r="F58" i="1"/>
  <c r="F57" i="1"/>
  <c r="F55" i="1"/>
  <c r="F54" i="1"/>
  <c r="F53" i="1"/>
  <c r="F52" i="1"/>
  <c r="E58" i="1"/>
  <c r="E57" i="1"/>
  <c r="E55" i="1"/>
  <c r="E54" i="1"/>
  <c r="E53" i="1"/>
  <c r="E52" i="1"/>
  <c r="D58" i="1"/>
  <c r="D57" i="1"/>
  <c r="D55" i="1"/>
  <c r="D54" i="1"/>
  <c r="D53" i="1"/>
  <c r="D52" i="1"/>
  <c r="C58" i="1"/>
  <c r="C57" i="1"/>
  <c r="C55" i="1"/>
  <c r="C54" i="1"/>
  <c r="C53" i="1"/>
  <c r="C52" i="1"/>
  <c r="H50" i="1"/>
  <c r="H49" i="1"/>
  <c r="H47" i="1"/>
  <c r="H46" i="1"/>
  <c r="H45" i="1"/>
  <c r="H44" i="1"/>
  <c r="G50" i="1"/>
  <c r="G49" i="1"/>
  <c r="G47" i="1"/>
  <c r="G46" i="1"/>
  <c r="G45" i="1"/>
  <c r="G44" i="1"/>
  <c r="F50" i="1"/>
  <c r="F49" i="1"/>
  <c r="F47" i="1"/>
  <c r="F46" i="1"/>
  <c r="F45" i="1"/>
  <c r="F44" i="1"/>
  <c r="E50" i="1"/>
  <c r="E49" i="1"/>
  <c r="E47" i="1"/>
  <c r="E46" i="1"/>
  <c r="E45" i="1"/>
  <c r="E44" i="1"/>
  <c r="D50" i="1"/>
  <c r="D49" i="1"/>
  <c r="D47" i="1"/>
  <c r="D46" i="1"/>
  <c r="D45" i="1"/>
  <c r="D44" i="1"/>
  <c r="C44" i="1"/>
  <c r="C50" i="1"/>
  <c r="C49" i="1"/>
  <c r="C47" i="1"/>
  <c r="C46" i="1"/>
  <c r="C45" i="1"/>
  <c r="E48" i="2"/>
  <c r="C27" i="1"/>
  <c r="C79" i="2"/>
  <c r="E79" i="2"/>
  <c r="D79" i="2"/>
  <c r="F79" i="2"/>
  <c r="G79" i="2"/>
  <c r="C80" i="2"/>
  <c r="E80" i="2"/>
  <c r="D80" i="2"/>
  <c r="F80" i="2"/>
  <c r="G80" i="2"/>
  <c r="C81" i="2"/>
  <c r="E81" i="2"/>
  <c r="D81" i="2"/>
  <c r="F81" i="2"/>
  <c r="G81" i="2"/>
  <c r="C82" i="2"/>
  <c r="E82" i="2"/>
  <c r="D82" i="2"/>
  <c r="F82" i="2"/>
  <c r="G82" i="2"/>
  <c r="C83" i="2"/>
  <c r="E83" i="2"/>
  <c r="D83" i="2"/>
  <c r="F83" i="2"/>
  <c r="G83" i="2"/>
  <c r="C89" i="2"/>
  <c r="E89" i="2"/>
  <c r="D89" i="2"/>
  <c r="F89" i="2"/>
  <c r="G89" i="2"/>
  <c r="C90" i="2"/>
  <c r="E90" i="2"/>
  <c r="D90" i="2"/>
  <c r="F90" i="2"/>
  <c r="G90" i="2"/>
  <c r="C91" i="2"/>
  <c r="E91" i="2"/>
  <c r="D91" i="2"/>
  <c r="F91" i="2"/>
  <c r="G91" i="2"/>
  <c r="C92" i="2"/>
  <c r="E92" i="2"/>
  <c r="D92" i="2"/>
  <c r="F92" i="2"/>
  <c r="G92" i="2"/>
  <c r="C78" i="2"/>
  <c r="E78" i="2"/>
  <c r="D78" i="2"/>
  <c r="F78" i="2"/>
  <c r="G78" i="2"/>
  <c r="AB20" i="1"/>
  <c r="H33" i="1"/>
  <c r="H32" i="1"/>
  <c r="H30" i="1"/>
  <c r="H29" i="1"/>
  <c r="H28" i="1"/>
  <c r="H27" i="1"/>
  <c r="G33" i="1"/>
  <c r="G32" i="1"/>
  <c r="G30" i="1"/>
  <c r="G29" i="1"/>
  <c r="G28" i="1"/>
  <c r="G27" i="1"/>
  <c r="F33" i="1"/>
  <c r="F32" i="1"/>
  <c r="F30" i="1"/>
  <c r="F29" i="1"/>
  <c r="F28" i="1"/>
  <c r="F27" i="1"/>
  <c r="E33" i="1"/>
  <c r="E32" i="1"/>
  <c r="E30" i="1"/>
  <c r="E29" i="1"/>
  <c r="E28" i="1"/>
  <c r="E27" i="1"/>
  <c r="D33" i="1"/>
  <c r="D32" i="1"/>
  <c r="D30" i="1"/>
  <c r="D29" i="1"/>
  <c r="D28" i="1"/>
  <c r="D27" i="1"/>
  <c r="C33" i="1"/>
  <c r="C32" i="1"/>
  <c r="C30" i="1"/>
  <c r="C29" i="1"/>
  <c r="C28" i="1"/>
  <c r="C41" i="1"/>
  <c r="C40" i="1"/>
  <c r="C38" i="1"/>
  <c r="C37" i="1"/>
  <c r="C36" i="1"/>
  <c r="F48" i="2"/>
  <c r="C35" i="1" a="1"/>
  <c r="C35" i="1"/>
  <c r="D35" i="1"/>
  <c r="E35" i="1"/>
  <c r="F35" i="1"/>
  <c r="G35" i="1"/>
  <c r="H35" i="1"/>
  <c r="D36" i="1"/>
  <c r="E36" i="1"/>
  <c r="F36" i="1"/>
  <c r="G36" i="1"/>
  <c r="H36" i="1"/>
  <c r="D37" i="1"/>
  <c r="E37" i="1"/>
  <c r="F37" i="1"/>
  <c r="G37" i="1"/>
  <c r="H37" i="1"/>
  <c r="D38" i="1"/>
  <c r="E38" i="1"/>
  <c r="F38" i="1"/>
  <c r="G38" i="1"/>
  <c r="H38" i="1"/>
  <c r="D40" i="1"/>
  <c r="E40" i="1"/>
  <c r="F40" i="1"/>
  <c r="G40" i="1"/>
  <c r="H40" i="1"/>
  <c r="D41" i="1"/>
  <c r="E41" i="1"/>
  <c r="F41" i="1"/>
  <c r="G41" i="1"/>
  <c r="H41" i="1"/>
  <c r="D48" i="2"/>
  <c r="C48" i="2"/>
  <c r="H218" i="1"/>
  <c r="H215" i="1"/>
  <c r="H214" i="1"/>
  <c r="H212" i="1"/>
  <c r="H211" i="1"/>
  <c r="H210" i="1"/>
  <c r="H209" i="1"/>
  <c r="G218" i="1"/>
  <c r="G215" i="1"/>
  <c r="G214" i="1"/>
  <c r="G212" i="1"/>
  <c r="G211" i="1"/>
  <c r="G210" i="1"/>
  <c r="G209" i="1"/>
  <c r="F218" i="1"/>
  <c r="F215" i="1"/>
  <c r="F214" i="1"/>
  <c r="F212" i="1"/>
  <c r="F211" i="1"/>
  <c r="F210" i="1"/>
  <c r="F209" i="1"/>
  <c r="E218" i="1"/>
  <c r="E215" i="1"/>
  <c r="E214" i="1"/>
  <c r="E212" i="1"/>
  <c r="E211" i="1"/>
  <c r="E210" i="1"/>
  <c r="E209" i="1"/>
  <c r="D218" i="1"/>
  <c r="D215" i="1"/>
  <c r="D214" i="1"/>
  <c r="D212" i="1"/>
  <c r="D211" i="1"/>
  <c r="D210" i="1"/>
  <c r="D209" i="1"/>
  <c r="C218" i="1"/>
  <c r="C215" i="1"/>
  <c r="C214" i="1"/>
  <c r="C212" i="1"/>
  <c r="C211" i="1"/>
  <c r="C210" i="1"/>
  <c r="C209" i="1"/>
  <c r="H217" i="1"/>
  <c r="H199" i="1"/>
  <c r="H198" i="1"/>
  <c r="H196" i="1"/>
  <c r="H195" i="1"/>
  <c r="H194" i="1"/>
  <c r="H193" i="1"/>
  <c r="G217" i="1"/>
  <c r="G199" i="1"/>
  <c r="G198" i="1"/>
  <c r="G196" i="1"/>
  <c r="G195" i="1"/>
  <c r="G194" i="1"/>
  <c r="G193" i="1"/>
  <c r="F217" i="1"/>
  <c r="F199" i="1"/>
  <c r="F198" i="1"/>
  <c r="F196" i="1"/>
  <c r="F195" i="1"/>
  <c r="F194" i="1"/>
  <c r="F193" i="1"/>
  <c r="E217" i="1"/>
  <c r="E199" i="1"/>
  <c r="E198" i="1"/>
  <c r="E196" i="1"/>
  <c r="E195" i="1"/>
  <c r="E194" i="1"/>
  <c r="E193" i="1"/>
  <c r="D217" i="1"/>
  <c r="D199" i="1"/>
  <c r="D198" i="1"/>
  <c r="D196" i="1"/>
  <c r="D195" i="1"/>
  <c r="D194" i="1"/>
  <c r="D193" i="1"/>
  <c r="C201" i="1"/>
  <c r="D202" i="1"/>
  <c r="E202" i="1"/>
  <c r="F202" i="1"/>
  <c r="G202" i="1"/>
  <c r="H202" i="1"/>
  <c r="D203" i="1"/>
  <c r="E203" i="1"/>
  <c r="F203" i="1"/>
  <c r="G203" i="1"/>
  <c r="H203" i="1"/>
  <c r="D204" i="1"/>
  <c r="E204" i="1"/>
  <c r="F204" i="1"/>
  <c r="G204" i="1"/>
  <c r="H204" i="1"/>
  <c r="D206" i="1"/>
  <c r="E206" i="1"/>
  <c r="F206" i="1"/>
  <c r="G206" i="1"/>
  <c r="H206" i="1"/>
  <c r="D207" i="1"/>
  <c r="E207" i="1"/>
  <c r="F207" i="1"/>
  <c r="G207" i="1"/>
  <c r="H207" i="1"/>
  <c r="C207" i="1"/>
  <c r="C206" i="1"/>
  <c r="C204" i="1"/>
  <c r="C203" i="1"/>
  <c r="C202" i="1"/>
  <c r="H201" i="1"/>
  <c r="G201" i="1"/>
  <c r="F201" i="1"/>
  <c r="E201" i="1"/>
  <c r="D201" i="1"/>
</calcChain>
</file>

<file path=xl/comments1.xml><?xml version="1.0" encoding="utf-8"?>
<comments xmlns="http://schemas.openxmlformats.org/spreadsheetml/2006/main">
  <authors>
    <author>Michael Taptich</author>
  </authors>
  <commentList>
    <comment ref="C25" authorId="0">
      <text>
        <r>
          <rPr>
            <b/>
            <sz val="9"/>
            <color indexed="81"/>
            <rFont val="Calibri"/>
            <family val="2"/>
          </rPr>
          <t>Michael Taptich:</t>
        </r>
        <r>
          <rPr>
            <sz val="9"/>
            <color indexed="81"/>
            <rFont val="Calibri"/>
            <family val="2"/>
          </rPr>
          <t xml:space="preserve">
Emissions are based on the enery needed for collection, harvesting, and other related activities. </t>
        </r>
      </text>
    </comment>
    <comment ref="C26" authorId="0">
      <text>
        <r>
          <rPr>
            <b/>
            <sz val="9"/>
            <color indexed="81"/>
            <rFont val="Calibri"/>
            <family val="2"/>
          </rPr>
          <t>Michael Taptich:</t>
        </r>
        <r>
          <rPr>
            <sz val="9"/>
            <color indexed="81"/>
            <rFont val="Calibri"/>
            <family val="2"/>
          </rPr>
          <t xml:space="preserve">
Crop residues are modeled as corn stover.</t>
        </r>
      </text>
    </comment>
    <comment ref="C43" authorId="0">
      <text>
        <r>
          <rPr>
            <b/>
            <sz val="9"/>
            <color indexed="81"/>
            <rFont val="Calibri"/>
            <family val="2"/>
          </rPr>
          <t>Michael Taptich:</t>
        </r>
        <r>
          <rPr>
            <sz val="9"/>
            <color indexed="81"/>
            <rFont val="Calibri"/>
            <family val="2"/>
          </rPr>
          <t xml:space="preserve">
Pretreatment consists of griding using an electric hammermill. The energy usage data comes from Adams (2015). 
Additional Information: This process does not accound for any potential material losses during  pretreatment.  In doing so, we assume that the process is a closed loop. In addition, data is also available for densification into wood pellets. For now, assumed material is shipped as wood chips.</t>
        </r>
      </text>
    </comment>
    <comment ref="C51" authorId="0">
      <text>
        <r>
          <rPr>
            <b/>
            <sz val="9"/>
            <color indexed="81"/>
            <rFont val="Calibri"/>
            <family val="2"/>
          </rPr>
          <t>Michael Taptich:</t>
        </r>
        <r>
          <rPr>
            <sz val="9"/>
            <color indexed="81"/>
            <rFont val="Calibri"/>
            <family val="2"/>
          </rPr>
          <t xml:space="preserve">
Pretreatment consists of griding using an electric hammermill. The energy usage data comes from Adams (2015). 
Additional Information: This process does not accound for any potential material losses during  pretreatment.  In doing so, we assume that the process is a closed loop. In addition, data is also available for densification into wood pellets. For now, assumed material is shipped as wood chips.</t>
        </r>
      </text>
    </comment>
    <comment ref="C59" authorId="0">
      <text>
        <r>
          <rPr>
            <b/>
            <sz val="9"/>
            <color indexed="81"/>
            <rFont val="Calibri"/>
            <family val="2"/>
          </rPr>
          <t>Michael Taptich:</t>
        </r>
        <r>
          <rPr>
            <sz val="9"/>
            <color indexed="81"/>
            <rFont val="Calibri"/>
            <family val="2"/>
          </rPr>
          <t xml:space="preserve">
Pretreatment consists of griding using an electric hammermill. The energy usage data comes from Adams (2015). 
Additional Information: This process does not accound for any potential material losses during  pretreatment.  In doing so, we assume that the process is a closed loop. In addition, data is also available for densification into wood pellets. For now, assumed material is shipped as wood chips.</t>
        </r>
      </text>
    </comment>
    <comment ref="C114" authorId="0">
      <text>
        <r>
          <rPr>
            <b/>
            <sz val="9"/>
            <color indexed="81"/>
            <rFont val="Calibri"/>
            <family val="2"/>
          </rPr>
          <t>Michael Taptich:</t>
        </r>
        <r>
          <rPr>
            <sz val="9"/>
            <color indexed="81"/>
            <rFont val="Calibri"/>
            <family val="2"/>
          </rPr>
          <t xml:space="preserve">
Based on 0.5MMg/year Estimate. 
5e5 * 2.7e-3 / 0.2</t>
        </r>
      </text>
    </comment>
    <comment ref="D114" authorId="0">
      <text>
        <r>
          <rPr>
            <b/>
            <sz val="9"/>
            <color indexed="81"/>
            <rFont val="Calibri"/>
            <family val="2"/>
          </rPr>
          <t>Michael Taptich:</t>
        </r>
        <r>
          <rPr>
            <sz val="9"/>
            <color indexed="81"/>
            <rFont val="Calibri"/>
            <family val="2"/>
          </rPr>
          <t xml:space="preserve">
Based on 0.5MMg/year Estimate. 
5e5 * 2.7e-3 / 0.2</t>
        </r>
      </text>
    </comment>
    <comment ref="E114" authorId="0">
      <text>
        <r>
          <rPr>
            <b/>
            <sz val="9"/>
            <color indexed="81"/>
            <rFont val="Calibri"/>
            <family val="2"/>
          </rPr>
          <t>Michael Taptich:</t>
        </r>
        <r>
          <rPr>
            <sz val="9"/>
            <color indexed="81"/>
            <rFont val="Calibri"/>
            <family val="2"/>
          </rPr>
          <t xml:space="preserve">
Based on 0.5MMg/year Estimate. 
5e5 * 2.7e-3 / 0.2</t>
        </r>
      </text>
    </comment>
    <comment ref="F114" authorId="0">
      <text>
        <r>
          <rPr>
            <b/>
            <sz val="9"/>
            <color indexed="81"/>
            <rFont val="Calibri"/>
            <family val="2"/>
          </rPr>
          <t>Michael Taptich:</t>
        </r>
        <r>
          <rPr>
            <sz val="9"/>
            <color indexed="81"/>
            <rFont val="Calibri"/>
            <family val="2"/>
          </rPr>
          <t xml:space="preserve">
Based on 0.5MMg/year Estimate. 
5e5 * 2.7e-3 / 0.2</t>
        </r>
      </text>
    </comment>
    <comment ref="G114" authorId="0">
      <text>
        <r>
          <rPr>
            <b/>
            <sz val="9"/>
            <color indexed="81"/>
            <rFont val="Calibri"/>
            <family val="2"/>
          </rPr>
          <t>Michael Taptich:</t>
        </r>
        <r>
          <rPr>
            <sz val="9"/>
            <color indexed="81"/>
            <rFont val="Calibri"/>
            <family val="2"/>
          </rPr>
          <t xml:space="preserve">
Based on 0.5MMg/year Estimate. 
5e5 * 2.7e-3 / 0.2</t>
        </r>
      </text>
    </comment>
    <comment ref="H114" authorId="0">
      <text>
        <r>
          <rPr>
            <b/>
            <sz val="9"/>
            <color indexed="81"/>
            <rFont val="Calibri"/>
            <family val="2"/>
          </rPr>
          <t>Michael Taptich:</t>
        </r>
        <r>
          <rPr>
            <sz val="9"/>
            <color indexed="81"/>
            <rFont val="Calibri"/>
            <family val="2"/>
          </rPr>
          <t xml:space="preserve">
Based on 0.5MMg/year Estimate. 
5e5 * 2.7e-3 / 0.2</t>
        </r>
      </text>
    </comment>
    <comment ref="C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D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G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H116" authorId="0">
      <text>
        <r>
          <rPr>
            <b/>
            <sz val="9"/>
            <color indexed="81"/>
            <rFont val="Calibri"/>
            <family val="2"/>
          </rPr>
          <t>Michael Taptich:</t>
        </r>
        <r>
          <rPr>
            <sz val="9"/>
            <color indexed="81"/>
            <rFont val="Calibri"/>
            <family val="2"/>
          </rPr>
          <t xml:space="preserve">
Based on maximum refinery sice, 90 MMg/yr in US. 
See: http://www.ethanolproducer.com/plants/listplants/US/Existing/Sugar-Starch/</t>
        </r>
      </text>
    </comment>
    <comment ref="C187" authorId="0">
      <text>
        <r>
          <rPr>
            <b/>
            <sz val="9"/>
            <color indexed="81"/>
            <rFont val="Calibri"/>
            <family val="2"/>
          </rPr>
          <t>Michael Taptich:</t>
        </r>
        <r>
          <rPr>
            <sz val="9"/>
            <color indexed="81"/>
            <rFont val="Calibri"/>
            <family val="2"/>
          </rPr>
          <t xml:space="preserve">
2009-2013 American Community Survey (ACS) 5-year estimates data</t>
        </r>
      </text>
    </comment>
    <comment ref="C189" authorId="0">
      <text>
        <r>
          <rPr>
            <b/>
            <sz val="9"/>
            <color indexed="81"/>
            <rFont val="Calibri"/>
            <family val="2"/>
          </rPr>
          <t>Michael Taptich:</t>
        </r>
        <r>
          <rPr>
            <sz val="9"/>
            <color indexed="81"/>
            <rFont val="Calibri"/>
            <family val="2"/>
          </rPr>
          <t xml:space="preserve">
Values only include retail sales of diesel in California. Non-retail sales are said to comprise approximately 58% of California market, however. </t>
        </r>
      </text>
    </comment>
  </commentList>
</comments>
</file>

<file path=xl/comments2.xml><?xml version="1.0" encoding="utf-8"?>
<comments xmlns="http://schemas.openxmlformats.org/spreadsheetml/2006/main">
  <authors>
    <author>Michael Taptich</author>
  </authors>
  <commentList>
    <comment ref="B32" authorId="0">
      <text>
        <r>
          <rPr>
            <b/>
            <sz val="9"/>
            <color indexed="81"/>
            <rFont val="Calibri"/>
            <family val="2"/>
          </rPr>
          <t>Michael Taptich:</t>
        </r>
        <r>
          <rPr>
            <sz val="9"/>
            <color indexed="81"/>
            <rFont val="Calibri"/>
            <family val="2"/>
          </rPr>
          <t xml:space="preserve">
A note in CA-GREET under the 'Farming energy use and fertiliizer use summary' states, "For crops, farmed trees, and herbaceous biomass, the energy use is for farming and collection. For corn stover and forest residue, the energy use is for collection."</t>
        </r>
      </text>
    </comment>
  </commentList>
</comments>
</file>

<file path=xl/comments3.xml><?xml version="1.0" encoding="utf-8"?>
<comments xmlns="http://schemas.openxmlformats.org/spreadsheetml/2006/main">
  <authors>
    <author>Michael Taptich</author>
  </authors>
  <commentList>
    <comment ref="C12" authorId="0">
      <text>
        <r>
          <rPr>
            <b/>
            <sz val="9"/>
            <color indexed="81"/>
            <rFont val="Calibri"/>
            <family val="2"/>
          </rPr>
          <t>Michael Taptich:</t>
        </r>
        <r>
          <rPr>
            <sz val="9"/>
            <color indexed="81"/>
            <rFont val="Calibri"/>
            <family val="2"/>
          </rPr>
          <t xml:space="preserve">
CA-GREET assumes PM2.5 = PM10
</t>
        </r>
      </text>
    </comment>
    <comment ref="E34" authorId="0">
      <text>
        <r>
          <rPr>
            <b/>
            <sz val="9"/>
            <color indexed="81"/>
            <rFont val="Calibri"/>
            <family val="2"/>
          </rPr>
          <t>Michael Taptich:</t>
        </r>
        <r>
          <rPr>
            <sz val="9"/>
            <color indexed="81"/>
            <rFont val="Calibri"/>
            <family val="2"/>
          </rPr>
          <t xml:space="preserve">
/Users/Mike/Google Drive/Doctoral Thesis/Projects/Route LCA/Speed-Resolved efs/Model/Process Results Post First Submission/emission_factor_tables.py</t>
        </r>
      </text>
    </comment>
    <comment ref="E36" authorId="0">
      <text>
        <r>
          <rPr>
            <b/>
            <sz val="9"/>
            <color indexed="81"/>
            <rFont val="Calibri"/>
            <family val="2"/>
          </rPr>
          <t xml:space="preserve">Michael Taptich:
T7 NNOOS
</t>
        </r>
      </text>
    </comment>
  </commentList>
</comments>
</file>

<file path=xl/sharedStrings.xml><?xml version="1.0" encoding="utf-8"?>
<sst xmlns="http://schemas.openxmlformats.org/spreadsheetml/2006/main" count="1701" uniqueCount="398">
  <si>
    <t>Process Description</t>
  </si>
  <si>
    <t>Scenario</t>
  </si>
  <si>
    <t>Biomass Feedstock Data Source</t>
  </si>
  <si>
    <t>NREL 2014</t>
  </si>
  <si>
    <t>Biomass Handling and Collection Emissions</t>
  </si>
  <si>
    <t>CA-GREET 2.0</t>
  </si>
  <si>
    <t>Cropland Data</t>
  </si>
  <si>
    <t>USDA 2014</t>
  </si>
  <si>
    <t>Forested Land Data</t>
  </si>
  <si>
    <t>USDA 2008</t>
  </si>
  <si>
    <t>Crop Residues</t>
  </si>
  <si>
    <t>Secondary Wood</t>
  </si>
  <si>
    <t>Urban Wood</t>
  </si>
  <si>
    <t>Primary Wood</t>
  </si>
  <si>
    <t>Forest Resdiues</t>
  </si>
  <si>
    <t>Biogas Data Source</t>
  </si>
  <si>
    <t>Wastewater</t>
  </si>
  <si>
    <t>Landfill</t>
  </si>
  <si>
    <t>Agricultural</t>
  </si>
  <si>
    <t>GHG (kg CO2,e / dry metric ton)</t>
  </si>
  <si>
    <t>Nitrogen Oxides (kg NOx / dry metric ton)</t>
  </si>
  <si>
    <t>Particulate Matter Unspecified (kg PM / dry metric ton)</t>
  </si>
  <si>
    <t>Particulate Matter &lt;2.5 microns (kg PM2.5 / dry metric ton)</t>
  </si>
  <si>
    <t>Sulfur Dioxide (kg SOx / dry metric ton)</t>
  </si>
  <si>
    <t>Carbon Monoxide (kg CO / dry metric ton)</t>
  </si>
  <si>
    <t>-</t>
  </si>
  <si>
    <t>Forest Residues</t>
  </si>
  <si>
    <t>Highway Network</t>
  </si>
  <si>
    <t>Rail Network</t>
  </si>
  <si>
    <t>Class 8 Heavy-duty Truck</t>
  </si>
  <si>
    <t>Freight Rail</t>
  </si>
  <si>
    <t>GHG (kg CO2,e / metric ton-km)</t>
  </si>
  <si>
    <t>Nitrogen Oxides (kg NOx / metric ton-km)</t>
  </si>
  <si>
    <t>Particulate Matter &lt;2.5 microns (kg PM2.5 / metric ton-km)</t>
  </si>
  <si>
    <t>Particulate Matter Unspecified (kg PM / metric ton-km)</t>
  </si>
  <si>
    <t>Sulfur Dioxide (kg SOx / metric ton-km)</t>
  </si>
  <si>
    <t>Carbon Monoxide (kg CO / metric ton-km)</t>
  </si>
  <si>
    <t>Intermodal Terminals</t>
  </si>
  <si>
    <t>BTS 2015</t>
  </si>
  <si>
    <t>Row</t>
  </si>
  <si>
    <t>Caltrans 2015</t>
  </si>
  <si>
    <t>California City Boundaries</t>
  </si>
  <si>
    <t>California City Populations</t>
  </si>
  <si>
    <t>California Biodiesel Facilities</t>
  </si>
  <si>
    <t>California Ethanol Facilities</t>
  </si>
  <si>
    <t>EIA 2015</t>
  </si>
  <si>
    <t>EPM 2015</t>
  </si>
  <si>
    <t>California Petroleum Refineries</t>
  </si>
  <si>
    <t>Not Used</t>
  </si>
  <si>
    <t>Used</t>
  </si>
  <si>
    <t>Emissions from Facility Upgrades</t>
  </si>
  <si>
    <t>New Construction</t>
  </si>
  <si>
    <t>Upgrades</t>
  </si>
  <si>
    <t>Process Stream</t>
  </si>
  <si>
    <t>Upstream</t>
  </si>
  <si>
    <t>Midstream</t>
  </si>
  <si>
    <t>Direct Emissions from Producing Fuel</t>
  </si>
  <si>
    <t>Internal</t>
  </si>
  <si>
    <t>Methanol to Gasoline</t>
  </si>
  <si>
    <t>Maximum tonnage of feedstock a refinery will accept per process unit, Aj</t>
  </si>
  <si>
    <t>The maximum process units at a refinery, M</t>
  </si>
  <si>
    <t xml:space="preserve">Feedstock to fuel conversion efficiency for feedstocks </t>
  </si>
  <si>
    <t>On-site Storage of Biomass</t>
  </si>
  <si>
    <t>Downstream</t>
  </si>
  <si>
    <t>Petroleam Product Pipelines</t>
  </si>
  <si>
    <t>8" Pipeline</t>
  </si>
  <si>
    <t>Petroleam Product Bulk Terminals</t>
  </si>
  <si>
    <t>California Census Tract Populations</t>
  </si>
  <si>
    <t>California Gasoline Sales</t>
  </si>
  <si>
    <t>California Diesel Sales</t>
  </si>
  <si>
    <t>US Census 2015</t>
  </si>
  <si>
    <t>California Marine Fuel Sales</t>
  </si>
  <si>
    <t>California Major Marine Ports</t>
  </si>
  <si>
    <t>CEC 2015</t>
  </si>
  <si>
    <t xml:space="preserve">Other </t>
  </si>
  <si>
    <t>California Low-Sulfur Diesel</t>
  </si>
  <si>
    <t>Marine Fuel</t>
  </si>
  <si>
    <t xml:space="preserve"> California Reformulated Gasoline Blendstock for Oxygenate Blending</t>
  </si>
  <si>
    <t>GHG (kg CO2,e / metric ton)</t>
  </si>
  <si>
    <t>Nitrogen Oxides (kg NOx / metric ton)</t>
  </si>
  <si>
    <t>Particulate Matter &lt;2.5 microns (kg PM2.5 / metric ton)</t>
  </si>
  <si>
    <t>Particulate Matter Unspecified (kg PM / metric ton)</t>
  </si>
  <si>
    <t>Sulfur Dioxide (kg SOx / metric ton)</t>
  </si>
  <si>
    <t>Carbon Monoxide (kg CO / metric ton)</t>
  </si>
  <si>
    <t>Gasoline Density (metric tons / gallon)</t>
  </si>
  <si>
    <t>Diesel Density (metric tons / gallon)</t>
  </si>
  <si>
    <t>Marine Fuel Density (metric tons / gallon)</t>
  </si>
  <si>
    <t>Gasoline Energy Density (MJ / gallon)</t>
  </si>
  <si>
    <t>Marine Fuel Energy Density (MJ / gallon)</t>
  </si>
  <si>
    <t>Diesel Energy Density (MJ / gallon)</t>
  </si>
  <si>
    <t>mmBTU to MJ</t>
  </si>
  <si>
    <t>grams to kg</t>
  </si>
  <si>
    <t>Feedstocks</t>
  </si>
  <si>
    <t>Fuels</t>
  </si>
  <si>
    <t>Crude for Use in U.S. Refineries</t>
  </si>
  <si>
    <t>Crude for Use in CA Refineries</t>
  </si>
  <si>
    <t>Gasoline Blendstock</t>
  </si>
  <si>
    <t>CA Gasoline Blendstock (CARBOB)</t>
  </si>
  <si>
    <t>Gasoline</t>
  </si>
  <si>
    <t>CA Gasoline</t>
  </si>
  <si>
    <t>LPG</t>
  </si>
  <si>
    <t>Resi. Oil</t>
  </si>
  <si>
    <t>Conv. Diesel</t>
  </si>
  <si>
    <t>CA Ultra LS Diesel</t>
  </si>
  <si>
    <t>Crude Naphtha</t>
  </si>
  <si>
    <t>Pet Coke</t>
  </si>
  <si>
    <t>Crude for Use in Chilean Refineries</t>
  </si>
  <si>
    <t>Gasoline in Chile</t>
  </si>
  <si>
    <t>LPG in Chile</t>
  </si>
  <si>
    <t>Resi. Oil in Chile</t>
  </si>
  <si>
    <t>Diesel in Chile</t>
  </si>
  <si>
    <t>Loss factor</t>
  </si>
  <si>
    <t>Total energy</t>
  </si>
  <si>
    <t>Fossil fuels</t>
  </si>
  <si>
    <t>Coal</t>
  </si>
  <si>
    <t>Natural gas</t>
  </si>
  <si>
    <t>Petroleum</t>
  </si>
  <si>
    <t>VOC</t>
  </si>
  <si>
    <t>CO</t>
  </si>
  <si>
    <t>NOx</t>
  </si>
  <si>
    <t>PM10</t>
  </si>
  <si>
    <t>PM2.5</t>
  </si>
  <si>
    <t>SOx</t>
  </si>
  <si>
    <t>CH4</t>
  </si>
  <si>
    <t>N2O</t>
  </si>
  <si>
    <t>CO2</t>
  </si>
  <si>
    <t>CO2 (w/ C in VOC &amp; CO)</t>
  </si>
  <si>
    <t>GHGs</t>
  </si>
  <si>
    <t>5.2) Urban Emissions: Grams per mmBtu of Fuel Throughput at Each Stage</t>
  </si>
  <si>
    <t xml:space="preserve"> Summary of Energy Consumption and Emissions: Btu or Grams per mmBtu of Fuel Throughput at Each Stage</t>
  </si>
  <si>
    <t>Total Emissions: grams/mmBtu of fuel throughput, except as noted</t>
  </si>
  <si>
    <t xml:space="preserve">     VOC</t>
  </si>
  <si>
    <t xml:space="preserve">     CO</t>
  </si>
  <si>
    <t xml:space="preserve">     NOx</t>
  </si>
  <si>
    <t xml:space="preserve">     PM10</t>
  </si>
  <si>
    <t xml:space="preserve">     PM2.5</t>
  </si>
  <si>
    <t xml:space="preserve">     SOx</t>
  </si>
  <si>
    <t xml:space="preserve">     CH4</t>
  </si>
  <si>
    <t xml:space="preserve">     N2O</t>
  </si>
  <si>
    <t xml:space="preserve">     CO2</t>
  </si>
  <si>
    <t>Production inputs</t>
  </si>
  <si>
    <t>Urban emission share</t>
  </si>
  <si>
    <t>GHGS</t>
  </si>
  <si>
    <t>Willow Farming</t>
  </si>
  <si>
    <t>Btu/dry ton</t>
  </si>
  <si>
    <t>Poplar Farming</t>
  </si>
  <si>
    <t>Corn Stover Collection</t>
  </si>
  <si>
    <t>Btu/dry ton transported</t>
  </si>
  <si>
    <t>Forest Residue Collection</t>
  </si>
  <si>
    <t>Farming Energy Use per Dry Ton Processed</t>
  </si>
  <si>
    <t>MUST UPDATE TO METRIC TONS</t>
  </si>
  <si>
    <t>Primary Mill Residues</t>
  </si>
  <si>
    <t>Secondary Mill Residues</t>
  </si>
  <si>
    <t>ton to mt</t>
  </si>
  <si>
    <t>lb to kg</t>
  </si>
  <si>
    <t>MWh to kWh</t>
  </si>
  <si>
    <t>Adams 2015</t>
  </si>
  <si>
    <t>9) Fuel-Cycle Energy Use and Emissions of Electric Generation: Btu or Grams per mmBtu of Electricity Available at User Sites (wall outlets)</t>
  </si>
  <si>
    <t>GHGs in CO2e/mmBtu</t>
  </si>
  <si>
    <t>Stationary Use: U.S Ave Mix</t>
  </si>
  <si>
    <t>Total</t>
  </si>
  <si>
    <t>Urban</t>
  </si>
  <si>
    <t>Feedstock</t>
  </si>
  <si>
    <t>Fuel</t>
  </si>
  <si>
    <t>Oil-Fired Power Plant</t>
  </si>
  <si>
    <t>NG-Fired Power Plant</t>
  </si>
  <si>
    <t>Coal-Fired Power Plant</t>
  </si>
  <si>
    <t>Biomass-Fired Power Plant</t>
  </si>
  <si>
    <t>Nuclear Power Plant (LWR): for electrolysis to G.H2 at refueling station</t>
  </si>
  <si>
    <t>Nuclear Power Plant (LWR): for electrolysis to L.H2 at refueling station</t>
  </si>
  <si>
    <t>Nuclear Power Plant (HTGR): for electrolysis to H2 in central plant</t>
  </si>
  <si>
    <t>Other Power Plants</t>
  </si>
  <si>
    <t>NG-Fired Steam Turbine Power Plant</t>
  </si>
  <si>
    <t>Oil-Fired Steam Turbine</t>
  </si>
  <si>
    <t>Oil-Fired Internal Combustion Engine</t>
  </si>
  <si>
    <t>Oil-Fired Gas Turbine</t>
  </si>
  <si>
    <t>NG-Fired Simple Cycle Power Plant</t>
  </si>
  <si>
    <t>NG-Fired Combined Cycle Power Plant</t>
  </si>
  <si>
    <t>NG-Fired Internal Combustion Engine Power Plant</t>
  </si>
  <si>
    <t>Coal-Fired Steam Turbine Power Plant</t>
  </si>
  <si>
    <t>Coal-Fired IGCC Power Plant</t>
  </si>
  <si>
    <t>Biomass-Fired Steam Turbine Power Plants: Willow</t>
  </si>
  <si>
    <t>Biomass-Fired Steam Turbine Power Plants: Poplar</t>
  </si>
  <si>
    <t>Biomass-Fired Steam Turbine Power Plants: Switchgrass</t>
  </si>
  <si>
    <t>Biomass-Fired Steam Turbine Power Plants: Miscanthus</t>
  </si>
  <si>
    <t>Biomass-Fired Steam Turbine Power Plants: Forest Residue</t>
  </si>
  <si>
    <t>Biomass IGCC Power Plants: Willow</t>
  </si>
  <si>
    <t>Biomass IGCC Power Plants: Poplar</t>
  </si>
  <si>
    <t>Biomass IGCC Power Plants: Switchgrass</t>
  </si>
  <si>
    <t>Biomass IGCC Power Plants: Miscanthus</t>
  </si>
  <si>
    <t>Biomass IGCC Power Plants: Forest Residue</t>
  </si>
  <si>
    <t>Nuclear-PWR Power Plant</t>
  </si>
  <si>
    <t>Nuclear-BWR Power Plant</t>
  </si>
  <si>
    <t>Hydroelectric Power Plant</t>
  </si>
  <si>
    <t>Wind Power Plant</t>
  </si>
  <si>
    <t>PV Power Plant</t>
  </si>
  <si>
    <t>Hydrothermal-Flash Power Plant</t>
  </si>
  <si>
    <t>Hydrothermal-Binary Power Plant</t>
  </si>
  <si>
    <t>Geothermal-EGS Power Plant</t>
  </si>
  <si>
    <t>2014 Total System Power in Gigawatt Hours</t>
  </si>
  <si>
    <t>Fuel Type</t>
  </si>
  <si>
    <t>Percent California Power Mix</t>
  </si>
  <si>
    <t>Large Hydro</t>
  </si>
  <si>
    <t>Natural Gas</t>
  </si>
  <si>
    <t>Nuclear</t>
  </si>
  <si>
    <t>Oil</t>
  </si>
  <si>
    <t>Other</t>
  </si>
  <si>
    <t>Renewables</t>
  </si>
  <si>
    <t>Biomass</t>
  </si>
  <si>
    <t>Geothermal</t>
  </si>
  <si>
    <t>Small Hydro</t>
  </si>
  <si>
    <t>Solar</t>
  </si>
  <si>
    <t>Wind</t>
  </si>
  <si>
    <t>Unspecified Sources of Power</t>
  </si>
  <si>
    <t>Source: http://energyalmanac.ca.gov/electricity/total_system_power.html, Accessed on 1/6/2016</t>
  </si>
  <si>
    <t>** Calculated CA Electricity Mix</t>
  </si>
  <si>
    <t>CA Mix</t>
  </si>
  <si>
    <t>BTU or g / mmBTU</t>
  </si>
  <si>
    <t>BTU or g /kwh</t>
  </si>
  <si>
    <t>Hammermill (Grinding)*</t>
  </si>
  <si>
    <t>Amount</t>
  </si>
  <si>
    <t>Unit</t>
  </si>
  <si>
    <t>hour</t>
  </si>
  <si>
    <t>Electicity, medium voltage, from the grid</t>
  </si>
  <si>
    <t>Pellet Mill (Grinding)**</t>
  </si>
  <si>
    <t xml:space="preserve">*Grinding energy requirements assumed to be supplied by grid electricity. The grinding energy requirement for
scots pine torrefied at 250C is approximately 77kWh/t TW [28]. Plant throughput assumed as 8.3t/hour. </t>
  </si>
  <si>
    <t xml:space="preserve">** Pelleting energy requirements assumed to be supplied by grid electricity. The pelleting energy requirement for
torrefied scots pine assumed to be 150kWh/t for the base case [8]. Plant throughput assumed at 8.3t/hour. </t>
  </si>
  <si>
    <t>dry ton</t>
  </si>
  <si>
    <t>kWh</t>
  </si>
  <si>
    <t>Woody biomass processing pretreatment</t>
  </si>
  <si>
    <t>Source: Adams et al. (2015). Comparative cradle-to-gate life cycle assessment of wood pellet production with torrefaction –
Supplementary Data. doi:10.1016/j.apenergy.2014.11.002</t>
  </si>
  <si>
    <t>California locamotives</t>
  </si>
  <si>
    <t>gross ton-mil / gallon</t>
  </si>
  <si>
    <t>Fleet-Average Fuel Economy</t>
  </si>
  <si>
    <t>Fuel efficiency</t>
  </si>
  <si>
    <t>Source</t>
  </si>
  <si>
    <t>Accessed</t>
  </si>
  <si>
    <t>bhp-hr/gallon</t>
  </si>
  <si>
    <t>Level of Service</t>
  </si>
  <si>
    <t>metric tons / train</t>
  </si>
  <si>
    <t>Taptich, Horvath, Chester (2015)</t>
  </si>
  <si>
    <t>EPA 2009</t>
  </si>
  <si>
    <t>CARB 2014</t>
  </si>
  <si>
    <t>Standard</t>
  </si>
  <si>
    <t>HC</t>
  </si>
  <si>
    <t>NOX</t>
  </si>
  <si>
    <t>Uncontrolled</t>
  </si>
  <si>
    <t>Tier 0</t>
  </si>
  <si>
    <t>Tier 0+</t>
  </si>
  <si>
    <t>Tier 1</t>
  </si>
  <si>
    <t>Tier 1+</t>
  </si>
  <si>
    <t>Tier 2</t>
  </si>
  <si>
    <t>Tier 2+ &amp; Tier 3</t>
  </si>
  <si>
    <t>Tier 4</t>
  </si>
  <si>
    <t>Model Years</t>
  </si>
  <si>
    <t>See, CARB 2014</t>
  </si>
  <si>
    <t>1973-1992</t>
  </si>
  <si>
    <t>&lt; 1973</t>
  </si>
  <si>
    <t>2008/2010b</t>
  </si>
  <si>
    <t>1993-2004</t>
  </si>
  <si>
    <t>2005-2011</t>
  </si>
  <si>
    <t>See,AAR 2012</t>
  </si>
  <si>
    <t xml:space="preserve"> Line-Haul Emission Factors (g/bhp-hr), US Standards (EPA 2009)</t>
  </si>
  <si>
    <t>Model Year Distribution (US avg 2012.) (CARB 2014)</t>
  </si>
  <si>
    <t>Fleet Average</t>
  </si>
  <si>
    <t>Sox</t>
  </si>
  <si>
    <t>CA-GREET Placeholders (g/mmBTU)</t>
  </si>
  <si>
    <t>GHG</t>
  </si>
  <si>
    <t>kg / metric ton-km</t>
  </si>
  <si>
    <t>Diesel</t>
  </si>
  <si>
    <t>EPA 2009, CARB 2014, AAR 2012</t>
  </si>
  <si>
    <t>mile to km</t>
  </si>
  <si>
    <t>CO (Direct Emissions)</t>
  </si>
  <si>
    <t>PM10 (Direct Emissions)</t>
  </si>
  <si>
    <t>PM2.5 (Direct Emissions)</t>
  </si>
  <si>
    <t>GHG (Direct Emissions)</t>
  </si>
  <si>
    <t>EPA 2014</t>
  </si>
  <si>
    <t>Assumptions</t>
  </si>
  <si>
    <t>Tank to Wheels Emissions</t>
  </si>
  <si>
    <t>NOx (Direct Emissions)</t>
  </si>
  <si>
    <t>Well-to-Tank Emissions</t>
  </si>
  <si>
    <t>SOx (Direct Emissions)</t>
  </si>
  <si>
    <t>Particulate Matter &lt;10 microns (kg PM10 / metric ton-km)</t>
  </si>
  <si>
    <t>California Heavy-duty trucks</t>
  </si>
  <si>
    <t>Representative Vehicle Age</t>
  </si>
  <si>
    <t>year</t>
  </si>
  <si>
    <t>Taptich 2015 (dissertation)</t>
  </si>
  <si>
    <t>Energy Consumption</t>
  </si>
  <si>
    <t>MJ/km</t>
  </si>
  <si>
    <t>metric tons</t>
  </si>
  <si>
    <t>Taptich and Horvath 2014</t>
  </si>
  <si>
    <t>Empty Driving</t>
  </si>
  <si>
    <t>Percentage</t>
  </si>
  <si>
    <t xml:space="preserve">CARB 2015 </t>
  </si>
  <si>
    <t>Particulate Matter &lt;10 microns (kg PM10 / metric ton)</t>
  </si>
  <si>
    <t>Particulate Matter &lt;10 microns (kg PM10 / dry metric ton)</t>
  </si>
  <si>
    <t>EMFAC2014 (v1.0.7) Emission Rates</t>
  </si>
  <si>
    <t>Region Type: Statewide</t>
  </si>
  <si>
    <t>Region: California</t>
  </si>
  <si>
    <t>Calendar Year: 2015</t>
  </si>
  <si>
    <t>Season: Annual</t>
  </si>
  <si>
    <t>Vehicle Classification: EMFAC2011 Categories</t>
  </si>
  <si>
    <t>Units: miles/day for VMT, trips/day for Trips, g/mile for RUNEX, PMBW and PMTW, g/trip for STREX, HTSK and RUNLS, g/vehicle/day for IDLEX, RESTL and DIURN</t>
  </si>
  <si>
    <t>Region</t>
  </si>
  <si>
    <t>CalYr</t>
  </si>
  <si>
    <t>VehClass</t>
  </si>
  <si>
    <t>MdlYr</t>
  </si>
  <si>
    <t>Speed</t>
  </si>
  <si>
    <t>Population</t>
  </si>
  <si>
    <t>VMT</t>
  </si>
  <si>
    <t>Trips</t>
  </si>
  <si>
    <t>ROG_RUNEX</t>
  </si>
  <si>
    <t>ROG_IDLEX</t>
  </si>
  <si>
    <t>ROG_STREX</t>
  </si>
  <si>
    <t>ROG_HOTSOAK</t>
  </si>
  <si>
    <t>ROG_RUNLOSS</t>
  </si>
  <si>
    <t>ROG_RESTLOSS</t>
  </si>
  <si>
    <t>ROG_DIURN</t>
  </si>
  <si>
    <t>TOG_RUNEX</t>
  </si>
  <si>
    <t>TOG_IDLEX</t>
  </si>
  <si>
    <t>TOG_STREX</t>
  </si>
  <si>
    <t>TOG_HOTSOAK</t>
  </si>
  <si>
    <t>TOG_RUNLOSS</t>
  </si>
  <si>
    <t>TOG_RESTLOSS</t>
  </si>
  <si>
    <t>TOG_DIURN</t>
  </si>
  <si>
    <t>CO_RUNEX</t>
  </si>
  <si>
    <t>CO_IDLEX</t>
  </si>
  <si>
    <t>CO_STREX</t>
  </si>
  <si>
    <t>NOx_RUNEX</t>
  </si>
  <si>
    <t>NOx_IDLEX</t>
  </si>
  <si>
    <t>NOx_STREX</t>
  </si>
  <si>
    <t>CO2_RUNEX</t>
  </si>
  <si>
    <t>CO2_IDLEX</t>
  </si>
  <si>
    <t>CO2_STREX</t>
  </si>
  <si>
    <t>PM10_RUNEX</t>
  </si>
  <si>
    <t>PM10_IDLEX</t>
  </si>
  <si>
    <t>PM10_STREX</t>
  </si>
  <si>
    <t>PM10_PMTW</t>
  </si>
  <si>
    <t>PM10_PMBW</t>
  </si>
  <si>
    <t>PM2_5_RUNEX</t>
  </si>
  <si>
    <t>PM2_5_IDLEX</t>
  </si>
  <si>
    <t>PM2_5_STREX</t>
  </si>
  <si>
    <t>PM2_5_PMTW</t>
  </si>
  <si>
    <t>PM2_5_PMBW</t>
  </si>
  <si>
    <t>SOx_RUNEX</t>
  </si>
  <si>
    <t>SOx_IDLEX</t>
  </si>
  <si>
    <t>SOx_STREX</t>
  </si>
  <si>
    <t>Statewide</t>
  </si>
  <si>
    <t>T7 NNOOS</t>
  </si>
  <si>
    <t>Aggregated</t>
  </si>
  <si>
    <t>DSL</t>
  </si>
  <si>
    <t>California Petroleum Product Pipelines</t>
  </si>
  <si>
    <t>Pipe Diameter</t>
  </si>
  <si>
    <t>inches</t>
  </si>
  <si>
    <t>CA Dept. Conservation 2000</t>
  </si>
  <si>
    <t xml:space="preserve">Energy Intensity </t>
  </si>
  <si>
    <t>kJ/tkm</t>
  </si>
  <si>
    <t>Strogen Dissertation, pp 62</t>
  </si>
  <si>
    <t>electricity</t>
  </si>
  <si>
    <t>CA-GREET 2.0 (eletricity)</t>
  </si>
  <si>
    <t>Pyrolysis (Gasoline)</t>
  </si>
  <si>
    <t>Pyrolysis (Diesel)</t>
  </si>
  <si>
    <t>Fischer Tropsch (Diesel)</t>
  </si>
  <si>
    <t>diesel gallon to gasoline gallon equivalents</t>
  </si>
  <si>
    <t>Pyrolysis (Herbaceous Feedstock)</t>
  </si>
  <si>
    <t>Pyrolysis( Woody Feedstock)</t>
  </si>
  <si>
    <t>Fischer Tropsch (Herbaceous Feedstock)</t>
  </si>
  <si>
    <t>Methanol to Gasoline (Woody Feestock)</t>
  </si>
  <si>
    <t>NREL 2011</t>
  </si>
  <si>
    <t>Maximum tonnage, Aj</t>
  </si>
  <si>
    <t>Maximize Output</t>
  </si>
  <si>
    <t>Minimize Emissions</t>
  </si>
  <si>
    <t>GHG (kg CO2,e)</t>
  </si>
  <si>
    <t>Nitrogen Oxides (kg NOx)</t>
  </si>
  <si>
    <t>Particulate Matter &lt;10 microns (kg PM10)</t>
  </si>
  <si>
    <t>Particulate Matter &lt;2.5 microns (kg PM2.5)</t>
  </si>
  <si>
    <t>Particulate Matter Unspecified (kg PM)</t>
  </si>
  <si>
    <t>Sulfur Dioxide (kg SOx)</t>
  </si>
  <si>
    <t>Carbon Monoxide (kg CO)</t>
  </si>
  <si>
    <t>+</t>
  </si>
  <si>
    <t>x</t>
  </si>
  <si>
    <t xml:space="preserve">Biomass Sourcing Boundaries </t>
  </si>
  <si>
    <t>California</t>
  </si>
  <si>
    <t>Domestic</t>
  </si>
  <si>
    <t>SCENARIO</t>
  </si>
  <si>
    <t>Minimum plant size (MMg/yr)</t>
  </si>
  <si>
    <t>Maximum plant size (MMg/yr)</t>
  </si>
  <si>
    <t>Capital Upgrades</t>
  </si>
  <si>
    <t>New Refineries</t>
  </si>
  <si>
    <t>Co-Locate At Exisiting Refineries</t>
  </si>
  <si>
    <t>GHG (kg CO2,e / metric ton fuel)</t>
  </si>
  <si>
    <t>Nitrogen Oxides (kg NOx / metric ton fuel)</t>
  </si>
  <si>
    <t>Particulate Matter &lt;10 microns (kg PM10 / metric ton fuel)</t>
  </si>
  <si>
    <t>Particulate Matter &lt;2.5 microns (kg PM2.5 / metric ton fuel)</t>
  </si>
  <si>
    <t>Particulate Matter Unspecified (kg PM / metric ton fuel)</t>
  </si>
  <si>
    <t>Sulfur Dioxide (kg SOx / metric ton fuel)</t>
  </si>
  <si>
    <t>Carbon Monoxide (kg CO / metric ton fuel)</t>
  </si>
  <si>
    <t>Final Distribution Distance by Truck (km)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</si>
</sst>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 #,##0.00_-;_-* &quot;-&quot;??_-;_-@_-"/>
    <numFmt numFmtId="164" formatCode="0.000"/>
    <numFmt numFmtId="165" formatCode="0.0"/>
    <numFmt numFmtId="166" formatCode="0.000E+00"/>
    <numFmt numFmtId="167" formatCode="#,##0.000"/>
    <numFmt numFmtId="168" formatCode="0.0%"/>
    <numFmt numFmtId="169" formatCode="0.00000000"/>
    <numFmt numFmtId="170" formatCode="0.000000"/>
    <numFmt numFmtId="171" formatCode="0.00000"/>
    <numFmt numFmtId="172" formatCode="0.0000"/>
    <numFmt numFmtId="173" formatCode="0.00E+00;\_x0000_"/>
  </numFmts>
  <fonts count="22" x14ac:knownFonts="1">
    <font>
      <sz val="12"/>
      <color theme="1"/>
      <name val="Calibri"/>
      <family val="2"/>
      <scheme val="minor"/>
    </font>
    <font>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12"/>
      <name val="Calibri"/>
      <family val="2"/>
      <scheme val="minor"/>
    </font>
    <font>
      <sz val="16"/>
      <color theme="1"/>
      <name val="Calibri"/>
      <scheme val="minor"/>
    </font>
    <font>
      <b/>
      <i/>
      <sz val="12"/>
      <color theme="1"/>
      <name val="Calibri"/>
      <scheme val="minor"/>
    </font>
    <font>
      <i/>
      <sz val="12"/>
      <color theme="0" tint="-0.14999847407452621"/>
      <name val="Calibri"/>
      <scheme val="minor"/>
    </font>
    <font>
      <sz val="11"/>
      <color theme="1"/>
      <name val="Arial"/>
    </font>
    <font>
      <sz val="12"/>
      <color rgb="FFFF0000"/>
      <name val="Calibri"/>
      <family val="2"/>
      <scheme val="minor"/>
    </font>
    <font>
      <sz val="9"/>
      <color indexed="81"/>
      <name val="Calibri"/>
      <family val="2"/>
    </font>
    <font>
      <b/>
      <sz val="9"/>
      <color indexed="81"/>
      <name val="Calibri"/>
      <family val="2"/>
    </font>
    <font>
      <b/>
      <sz val="10"/>
      <name val="Arial"/>
      <family val="2"/>
    </font>
    <font>
      <sz val="10"/>
      <name val="Arial"/>
      <family val="2"/>
    </font>
    <font>
      <b/>
      <sz val="11"/>
      <name val="Arial"/>
      <family val="2"/>
    </font>
    <font>
      <b/>
      <sz val="12"/>
      <color theme="1"/>
      <name val="Calibri"/>
      <family val="2"/>
      <scheme val="minor"/>
    </font>
    <font>
      <b/>
      <sz val="13"/>
      <color rgb="FF000000"/>
      <name val="Arial"/>
    </font>
    <font>
      <sz val="13"/>
      <color rgb="FF000000"/>
      <name val="Arial"/>
    </font>
    <font>
      <sz val="12"/>
      <color rgb="FF000000"/>
      <name val="Calibri"/>
      <family val="2"/>
      <scheme val="minor"/>
    </font>
    <font>
      <sz val="12"/>
      <color theme="10"/>
      <name val="Calibri"/>
      <scheme val="minor"/>
    </font>
    <font>
      <b/>
      <sz val="16"/>
      <name val="Calibri"/>
      <scheme val="minor"/>
    </font>
  </fonts>
  <fills count="8">
    <fill>
      <patternFill patternType="none"/>
    </fill>
    <fill>
      <patternFill patternType="gray125"/>
    </fill>
    <fill>
      <patternFill patternType="solid">
        <fgColor rgb="FFFFC7CE"/>
        <bgColor rgb="FF000000"/>
      </patternFill>
    </fill>
    <fill>
      <patternFill patternType="solid">
        <fgColor theme="1"/>
        <bgColor indexed="64"/>
      </patternFill>
    </fill>
    <fill>
      <patternFill patternType="solid">
        <fgColor rgb="FFFFFF00"/>
        <bgColor indexed="64"/>
      </patternFill>
    </fill>
    <fill>
      <patternFill patternType="solid">
        <fgColor theme="0"/>
        <bgColor indexed="64"/>
      </patternFill>
    </fill>
    <fill>
      <patternFill patternType="solid">
        <fgColor rgb="FFFF00FF"/>
        <bgColor indexed="64"/>
      </patternFill>
    </fill>
    <fill>
      <patternFill patternType="solid">
        <fgColor rgb="FF00FFFF"/>
        <bgColor indexed="64"/>
      </patternFill>
    </fill>
  </fills>
  <borders count="1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top/>
      <bottom style="thin">
        <color auto="1"/>
      </bottom>
      <diagonal/>
    </border>
  </borders>
  <cellStyleXfs count="28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27">
    <xf numFmtId="0" fontId="0" fillId="0" borderId="0" xfId="0"/>
    <xf numFmtId="0" fontId="0" fillId="0" borderId="0" xfId="0" applyAlignment="1">
      <alignment horizontal="left"/>
    </xf>
    <xf numFmtId="0" fontId="2" fillId="0" borderId="0" xfId="0" applyFont="1" applyAlignment="1">
      <alignment horizontal="center"/>
    </xf>
    <xf numFmtId="0" fontId="3" fillId="0" borderId="4" xfId="3" applyBorder="1" applyAlignment="1">
      <alignment horizontal="center"/>
    </xf>
    <xf numFmtId="0" fontId="3" fillId="0" borderId="5" xfId="3" applyBorder="1" applyAlignment="1">
      <alignment horizontal="center"/>
    </xf>
    <xf numFmtId="0" fontId="3" fillId="0" borderId="6" xfId="3"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left" indent="1"/>
    </xf>
    <xf numFmtId="0" fontId="0" fillId="0" borderId="4" xfId="0" applyFill="1" applyBorder="1" applyAlignment="1">
      <alignment horizontal="center"/>
    </xf>
    <xf numFmtId="0" fontId="3" fillId="0" borderId="4" xfId="3" applyFill="1" applyBorder="1" applyAlignment="1">
      <alignment horizontal="center"/>
    </xf>
    <xf numFmtId="0" fontId="3" fillId="0" borderId="5" xfId="3" applyFill="1" applyBorder="1" applyAlignment="1">
      <alignment horizontal="center"/>
    </xf>
    <xf numFmtId="0" fontId="3" fillId="0" borderId="6" xfId="3" applyFill="1" applyBorder="1" applyAlignment="1">
      <alignment horizontal="center"/>
    </xf>
    <xf numFmtId="0" fontId="5" fillId="0" borderId="4" xfId="0" applyFont="1" applyFill="1" applyBorder="1" applyAlignment="1">
      <alignment horizontal="center"/>
    </xf>
    <xf numFmtId="0" fontId="5" fillId="0" borderId="4" xfId="3" applyFont="1" applyFill="1" applyBorder="1" applyAlignment="1">
      <alignment horizontal="center"/>
    </xf>
    <xf numFmtId="0" fontId="7" fillId="0" borderId="0" xfId="0" applyFont="1" applyAlignment="1">
      <alignment horizontal="left" indent="1"/>
    </xf>
    <xf numFmtId="0" fontId="5" fillId="0" borderId="10" xfId="0" applyFont="1" applyFill="1" applyBorder="1" applyAlignment="1">
      <alignment horizontal="center"/>
    </xf>
    <xf numFmtId="0" fontId="3" fillId="0" borderId="10" xfId="3" applyBorder="1" applyAlignment="1">
      <alignment horizontal="center"/>
    </xf>
    <xf numFmtId="0" fontId="3" fillId="0" borderId="7" xfId="3" applyBorder="1" applyAlignment="1">
      <alignment horizontal="center"/>
    </xf>
    <xf numFmtId="0" fontId="5" fillId="2" borderId="4" xfId="0" applyFont="1" applyFill="1" applyBorder="1" applyAlignment="1">
      <alignment horizontal="center"/>
    </xf>
    <xf numFmtId="0" fontId="0" fillId="0" borderId="10" xfId="0" applyFill="1" applyBorder="1" applyAlignment="1">
      <alignment horizontal="center"/>
    </xf>
    <xf numFmtId="0" fontId="5" fillId="2" borderId="10" xfId="0" applyFont="1" applyFill="1" applyBorder="1" applyAlignment="1">
      <alignment horizontal="center"/>
    </xf>
    <xf numFmtId="0" fontId="3" fillId="0" borderId="11" xfId="3" applyBorder="1" applyAlignment="1">
      <alignment horizontal="center"/>
    </xf>
    <xf numFmtId="0" fontId="8" fillId="0" borderId="0" xfId="0" applyFont="1" applyBorder="1" applyAlignment="1">
      <alignment horizontal="right"/>
    </xf>
    <xf numFmtId="0" fontId="9" fillId="0" borderId="0" xfId="0" applyFont="1"/>
    <xf numFmtId="0" fontId="0" fillId="0" borderId="0" xfId="0" applyFont="1" applyAlignment="1">
      <alignment horizontal="left" indent="1"/>
    </xf>
    <xf numFmtId="0" fontId="0" fillId="0" borderId="0" xfId="0" applyFont="1" applyAlignment="1">
      <alignment horizontal="left"/>
    </xf>
    <xf numFmtId="0" fontId="3" fillId="0" borderId="10" xfId="3" applyFill="1" applyBorder="1" applyAlignment="1">
      <alignment horizontal="center"/>
    </xf>
    <xf numFmtId="0" fontId="0" fillId="0" borderId="10" xfId="0" applyBorder="1" applyAlignment="1">
      <alignment horizontal="center"/>
    </xf>
    <xf numFmtId="164" fontId="0" fillId="0" borderId="4" xfId="0" applyNumberFormat="1" applyBorder="1" applyAlignment="1">
      <alignment horizontal="center"/>
    </xf>
    <xf numFmtId="164" fontId="0" fillId="0" borderId="10" xfId="0" applyNumberFormat="1" applyBorder="1" applyAlignment="1">
      <alignment horizontal="center"/>
    </xf>
    <xf numFmtId="2" fontId="0" fillId="0" borderId="4" xfId="0" applyNumberFormat="1" applyBorder="1" applyAlignment="1">
      <alignment horizontal="center"/>
    </xf>
    <xf numFmtId="2" fontId="0" fillId="0" borderId="10" xfId="0" applyNumberFormat="1" applyBorder="1" applyAlignment="1">
      <alignment horizontal="center"/>
    </xf>
    <xf numFmtId="165" fontId="0" fillId="0" borderId="4" xfId="0" applyNumberFormat="1" applyBorder="1" applyAlignment="1">
      <alignment horizontal="center"/>
    </xf>
    <xf numFmtId="165" fontId="0" fillId="0" borderId="10" xfId="0" applyNumberFormat="1" applyBorder="1" applyAlignment="1">
      <alignment horizontal="center"/>
    </xf>
    <xf numFmtId="166" fontId="0" fillId="0" borderId="4" xfId="0" applyNumberFormat="1" applyBorder="1" applyAlignment="1">
      <alignment horizontal="center"/>
    </xf>
    <xf numFmtId="166" fontId="0" fillId="0" borderId="10" xfId="0" applyNumberFormat="1" applyBorder="1" applyAlignment="1">
      <alignment horizontal="center"/>
    </xf>
    <xf numFmtId="0" fontId="0" fillId="3" borderId="0" xfId="0" applyFill="1"/>
    <xf numFmtId="1" fontId="0" fillId="0" borderId="4" xfId="0" applyNumberFormat="1" applyBorder="1" applyAlignment="1">
      <alignment horizontal="center"/>
    </xf>
    <xf numFmtId="0" fontId="0" fillId="0" borderId="8" xfId="0" applyNumberFormat="1" applyFont="1" applyBorder="1" applyAlignment="1"/>
    <xf numFmtId="0" fontId="13" fillId="0" borderId="9" xfId="0" applyNumberFormat="1" applyFont="1" applyBorder="1" applyAlignment="1">
      <alignment horizontal="centerContinuous"/>
    </xf>
    <xf numFmtId="0" fontId="13" fillId="0" borderId="7" xfId="0" applyNumberFormat="1" applyFont="1" applyBorder="1" applyAlignment="1">
      <alignment horizontal="centerContinuous"/>
    </xf>
    <xf numFmtId="0" fontId="13" fillId="0" borderId="11" xfId="0" applyNumberFormat="1" applyFont="1" applyBorder="1" applyAlignment="1">
      <alignment horizontal="centerContinuous"/>
    </xf>
    <xf numFmtId="0" fontId="0" fillId="0" borderId="12" xfId="0" applyNumberFormat="1" applyFont="1" applyBorder="1" applyAlignment="1"/>
    <xf numFmtId="0" fontId="13" fillId="0" borderId="6" xfId="0" applyNumberFormat="1" applyFont="1" applyBorder="1" applyAlignment="1">
      <alignment horizontal="right" wrapText="1"/>
    </xf>
    <xf numFmtId="0" fontId="13" fillId="0" borderId="4" xfId="0" applyNumberFormat="1" applyFont="1" applyBorder="1" applyAlignment="1">
      <alignment horizontal="right" wrapText="1"/>
    </xf>
    <xf numFmtId="0" fontId="13" fillId="0" borderId="10" xfId="0" applyNumberFormat="1" applyFont="1" applyFill="1" applyBorder="1" applyAlignment="1">
      <alignment horizontal="right" wrapText="1"/>
    </xf>
    <xf numFmtId="0" fontId="13" fillId="0" borderId="10" xfId="0" applyNumberFormat="1" applyFont="1" applyFill="1" applyBorder="1" applyAlignment="1">
      <alignment horizontal="center" wrapText="1"/>
    </xf>
    <xf numFmtId="0" fontId="13" fillId="0" borderId="10" xfId="0" applyNumberFormat="1" applyFont="1" applyBorder="1" applyAlignment="1">
      <alignment horizontal="right" wrapText="1"/>
    </xf>
    <xf numFmtId="167" fontId="0" fillId="0" borderId="13" xfId="0" applyNumberFormat="1" applyFont="1" applyBorder="1" applyAlignment="1"/>
    <xf numFmtId="167" fontId="0" fillId="0" borderId="14" xfId="0" applyNumberFormat="1" applyFont="1" applyBorder="1" applyAlignment="1"/>
    <xf numFmtId="167" fontId="0" fillId="0" borderId="0" xfId="0" applyNumberFormat="1" applyFont="1" applyFill="1" applyBorder="1" applyAlignment="1"/>
    <xf numFmtId="167" fontId="0" fillId="0" borderId="0" xfId="0" applyNumberFormat="1" applyFont="1" applyBorder="1" applyAlignment="1"/>
    <xf numFmtId="3" fontId="0" fillId="0" borderId="13" xfId="0" applyNumberFormat="1" applyFont="1" applyFill="1" applyBorder="1" applyAlignment="1"/>
    <xf numFmtId="3" fontId="0" fillId="0" borderId="14" xfId="0" applyNumberFormat="1" applyFont="1" applyBorder="1" applyAlignment="1"/>
    <xf numFmtId="3" fontId="0" fillId="0" borderId="0" xfId="0" applyNumberFormat="1" applyFont="1" applyFill="1" applyBorder="1" applyAlignment="1"/>
    <xf numFmtId="3" fontId="14" fillId="0" borderId="0" xfId="9" applyNumberFormat="1" applyFont="1" applyFill="1" applyBorder="1" applyAlignment="1"/>
    <xf numFmtId="3" fontId="0" fillId="0" borderId="0" xfId="0" applyNumberFormat="1" applyFont="1" applyBorder="1" applyAlignment="1"/>
    <xf numFmtId="3" fontId="0" fillId="0" borderId="13" xfId="0" applyNumberFormat="1" applyFont="1" applyBorder="1" applyAlignment="1"/>
    <xf numFmtId="167" fontId="0" fillId="0" borderId="13" xfId="0" applyNumberFormat="1" applyFont="1" applyFill="1" applyBorder="1" applyAlignment="1"/>
    <xf numFmtId="0" fontId="0" fillId="0" borderId="12" xfId="0" applyNumberFormat="1" applyFont="1" applyFill="1" applyBorder="1" applyAlignment="1"/>
    <xf numFmtId="167" fontId="0" fillId="0" borderId="14" xfId="0" applyNumberFormat="1" applyFont="1" applyFill="1" applyBorder="1" applyAlignment="1"/>
    <xf numFmtId="4" fontId="0" fillId="0" borderId="13" xfId="0" applyNumberFormat="1" applyFont="1" applyFill="1" applyBorder="1" applyAlignment="1"/>
    <xf numFmtId="3" fontId="0" fillId="0" borderId="14" xfId="0" applyNumberFormat="1" applyFont="1" applyFill="1" applyBorder="1" applyAlignment="1"/>
    <xf numFmtId="0" fontId="0" fillId="0" borderId="2" xfId="0" applyNumberFormat="1" applyFont="1" applyFill="1" applyBorder="1" applyAlignment="1"/>
    <xf numFmtId="4" fontId="0" fillId="0" borderId="3" xfId="0" applyNumberFormat="1" applyFont="1" applyFill="1" applyBorder="1" applyAlignment="1"/>
    <xf numFmtId="3" fontId="0" fillId="0" borderId="1" xfId="0" applyNumberFormat="1" applyFont="1" applyFill="1" applyBorder="1" applyAlignment="1"/>
    <xf numFmtId="3" fontId="0" fillId="0" borderId="15" xfId="0" applyNumberFormat="1" applyFont="1" applyFill="1" applyBorder="1" applyAlignment="1"/>
    <xf numFmtId="3" fontId="0" fillId="0" borderId="3" xfId="0" applyNumberFormat="1" applyFont="1" applyFill="1" applyBorder="1" applyAlignment="1"/>
    <xf numFmtId="0" fontId="13" fillId="0" borderId="0" xfId="0" applyNumberFormat="1" applyFont="1" applyFill="1" applyBorder="1" applyAlignment="1"/>
    <xf numFmtId="0" fontId="0" fillId="0" borderId="0" xfId="0" applyNumberFormat="1" applyFont="1" applyBorder="1" applyAlignment="1"/>
    <xf numFmtId="0" fontId="0" fillId="0" borderId="0" xfId="0" applyNumberFormat="1" applyFont="1" applyFill="1" applyBorder="1" applyAlignment="1"/>
    <xf numFmtId="0" fontId="0" fillId="0" borderId="10" xfId="0" applyNumberFormat="1" applyFont="1" applyBorder="1" applyAlignment="1"/>
    <xf numFmtId="167" fontId="0" fillId="0" borderId="9" xfId="0" applyNumberFormat="1" applyFont="1" applyBorder="1" applyAlignment="1"/>
    <xf numFmtId="167" fontId="0" fillId="0" borderId="7" xfId="0" applyNumberFormat="1" applyFont="1" applyBorder="1" applyAlignment="1"/>
    <xf numFmtId="167" fontId="0" fillId="0" borderId="11" xfId="0" applyNumberFormat="1" applyFont="1" applyFill="1" applyBorder="1" applyAlignment="1"/>
    <xf numFmtId="167" fontId="0" fillId="0" borderId="11" xfId="0" applyNumberFormat="1" applyFont="1" applyBorder="1" applyAlignment="1"/>
    <xf numFmtId="0" fontId="0" fillId="0" borderId="2" xfId="0" applyNumberFormat="1" applyFont="1" applyBorder="1" applyAlignment="1"/>
    <xf numFmtId="167" fontId="0" fillId="0" borderId="3" xfId="0" applyNumberFormat="1" applyFont="1" applyBorder="1" applyAlignment="1"/>
    <xf numFmtId="167" fontId="0" fillId="0" borderId="1" xfId="0" applyNumberFormat="1" applyFont="1" applyBorder="1" applyAlignment="1"/>
    <xf numFmtId="167" fontId="0" fillId="0" borderId="15" xfId="0" applyNumberFormat="1" applyFont="1" applyFill="1" applyBorder="1" applyAlignment="1"/>
    <xf numFmtId="167" fontId="0" fillId="0" borderId="15" xfId="0" applyNumberFormat="1" applyFont="1" applyBorder="1" applyAlignment="1"/>
    <xf numFmtId="1" fontId="0" fillId="0" borderId="10" xfId="0" applyNumberFormat="1" applyBorder="1" applyAlignment="1">
      <alignment horizontal="center"/>
    </xf>
    <xf numFmtId="0" fontId="0" fillId="0" borderId="13" xfId="0" applyNumberFormat="1" applyFont="1" applyFill="1" applyBorder="1" applyAlignment="1"/>
    <xf numFmtId="0" fontId="13" fillId="0" borderId="13" xfId="0" applyNumberFormat="1" applyFont="1" applyFill="1" applyBorder="1" applyAlignment="1"/>
    <xf numFmtId="0" fontId="13" fillId="0" borderId="3" xfId="0" applyNumberFormat="1" applyFont="1" applyFill="1" applyBorder="1" applyAlignment="1"/>
    <xf numFmtId="0" fontId="13" fillId="0" borderId="10" xfId="0" applyNumberFormat="1" applyFont="1" applyBorder="1" applyAlignment="1">
      <alignment textRotation="90" wrapText="1"/>
    </xf>
    <xf numFmtId="168" fontId="14" fillId="0" borderId="0" xfId="10" applyNumberFormat="1" applyFont="1" applyFill="1" applyBorder="1" applyAlignment="1"/>
    <xf numFmtId="164" fontId="0" fillId="0" borderId="15" xfId="0" applyNumberFormat="1" applyFont="1" applyFill="1" applyBorder="1" applyAlignment="1"/>
    <xf numFmtId="0" fontId="13" fillId="0" borderId="4" xfId="0" applyNumberFormat="1" applyFont="1" applyBorder="1" applyAlignment="1">
      <alignment textRotation="90" wrapText="1"/>
    </xf>
    <xf numFmtId="0" fontId="0" fillId="0" borderId="0" xfId="0" applyBorder="1"/>
    <xf numFmtId="0" fontId="0" fillId="0" borderId="14" xfId="0" applyBorder="1"/>
    <xf numFmtId="0" fontId="0" fillId="0" borderId="3" xfId="0" applyNumberFormat="1" applyFont="1" applyFill="1" applyBorder="1" applyAlignment="1">
      <alignment horizontal="left" indent="1"/>
    </xf>
    <xf numFmtId="0" fontId="0" fillId="0" borderId="15" xfId="0" applyBorder="1"/>
    <xf numFmtId="0" fontId="0" fillId="0" borderId="1" xfId="0" applyBorder="1"/>
    <xf numFmtId="0" fontId="0" fillId="0" borderId="6" xfId="0" applyBorder="1"/>
    <xf numFmtId="164" fontId="0" fillId="0" borderId="0" xfId="0" applyNumberFormat="1" applyBorder="1"/>
    <xf numFmtId="164" fontId="0" fillId="0" borderId="14" xfId="0" applyNumberFormat="1" applyBorder="1"/>
    <xf numFmtId="165" fontId="0" fillId="0" borderId="0" xfId="0" applyNumberFormat="1" applyBorder="1"/>
    <xf numFmtId="165" fontId="0" fillId="0" borderId="14" xfId="0" applyNumberFormat="1" applyBorder="1"/>
    <xf numFmtId="1" fontId="0" fillId="0" borderId="0" xfId="0" applyNumberFormat="1" applyBorder="1"/>
    <xf numFmtId="1" fontId="0" fillId="0" borderId="14" xfId="0" applyNumberFormat="1" applyBorder="1"/>
    <xf numFmtId="1" fontId="0" fillId="0" borderId="15" xfId="0" applyNumberFormat="1" applyBorder="1"/>
    <xf numFmtId="1" fontId="0" fillId="0" borderId="1" xfId="0" applyNumberFormat="1" applyBorder="1"/>
    <xf numFmtId="0" fontId="13" fillId="0" borderId="10" xfId="0" applyNumberFormat="1" applyFont="1" applyFill="1" applyBorder="1" applyAlignment="1">
      <alignment textRotation="90" wrapText="1"/>
    </xf>
    <xf numFmtId="0" fontId="10" fillId="0" borderId="13" xfId="0" applyFont="1" applyBorder="1"/>
    <xf numFmtId="0" fontId="0" fillId="0" borderId="0" xfId="0" applyNumberFormat="1" applyFont="1" applyBorder="1" applyAlignment="1">
      <alignment horizontal="right" wrapText="1"/>
    </xf>
    <xf numFmtId="0" fontId="0" fillId="0" borderId="0" xfId="0" applyNumberFormat="1" applyFont="1" applyFill="1" applyBorder="1" applyAlignment="1">
      <alignment horizontal="right" wrapText="1"/>
    </xf>
    <xf numFmtId="164" fontId="5" fillId="0" borderId="4" xfId="0" applyNumberFormat="1" applyFont="1" applyFill="1" applyBorder="1" applyAlignment="1">
      <alignment horizontal="center"/>
    </xf>
    <xf numFmtId="2" fontId="5" fillId="0" borderId="4" xfId="0" applyNumberFormat="1" applyFont="1" applyFill="1" applyBorder="1" applyAlignment="1">
      <alignment horizontal="center"/>
    </xf>
    <xf numFmtId="165" fontId="5" fillId="0" borderId="4" xfId="0" applyNumberFormat="1" applyFont="1" applyFill="1" applyBorder="1" applyAlignment="1">
      <alignment horizontal="center"/>
    </xf>
    <xf numFmtId="164" fontId="5" fillId="0" borderId="4" xfId="0" applyNumberFormat="1" applyFont="1" applyBorder="1" applyAlignment="1">
      <alignment horizontal="center"/>
    </xf>
    <xf numFmtId="2" fontId="5" fillId="0" borderId="4" xfId="0" applyNumberFormat="1" applyFont="1" applyBorder="1" applyAlignment="1">
      <alignment horizontal="center"/>
    </xf>
    <xf numFmtId="165" fontId="5" fillId="0" borderId="4" xfId="0" applyNumberFormat="1" applyFont="1" applyBorder="1" applyAlignment="1">
      <alignment horizontal="center"/>
    </xf>
    <xf numFmtId="165" fontId="5" fillId="0" borderId="10" xfId="0" applyNumberFormat="1" applyFont="1" applyBorder="1" applyAlignment="1">
      <alignment horizontal="center"/>
    </xf>
    <xf numFmtId="2" fontId="5" fillId="0" borderId="10" xfId="0" applyNumberFormat="1" applyFont="1" applyBorder="1" applyAlignment="1">
      <alignment horizontal="center"/>
    </xf>
    <xf numFmtId="164" fontId="3" fillId="0" borderId="4" xfId="3" applyNumberFormat="1" applyBorder="1" applyAlignment="1">
      <alignment horizontal="center"/>
    </xf>
    <xf numFmtId="0" fontId="15" fillId="0" borderId="0" xfId="0" applyNumberFormat="1" applyFont="1" applyBorder="1" applyAlignment="1"/>
    <xf numFmtId="0" fontId="0" fillId="0" borderId="9" xfId="0" applyNumberFormat="1" applyFont="1" applyFill="1" applyBorder="1" applyAlignment="1"/>
    <xf numFmtId="0" fontId="0" fillId="0" borderId="3" xfId="0" applyNumberFormat="1" applyFont="1" applyFill="1" applyBorder="1" applyAlignment="1"/>
    <xf numFmtId="0" fontId="13" fillId="0" borderId="6" xfId="0" applyNumberFormat="1" applyFont="1" applyFill="1" applyBorder="1" applyAlignment="1">
      <alignment horizontal="right"/>
    </xf>
    <xf numFmtId="0" fontId="13" fillId="0" borderId="10" xfId="0" applyNumberFormat="1" applyFont="1" applyFill="1" applyBorder="1" applyAlignment="1">
      <alignment horizontal="right"/>
    </xf>
    <xf numFmtId="0" fontId="13" fillId="0" borderId="4" xfId="0" applyNumberFormat="1" applyFont="1" applyFill="1" applyBorder="1" applyAlignment="1">
      <alignment horizontal="right"/>
    </xf>
    <xf numFmtId="0" fontId="18" fillId="0" borderId="0" xfId="0" applyFont="1"/>
    <xf numFmtId="10" fontId="18" fillId="0" borderId="0" xfId="0" applyNumberFormat="1" applyFont="1"/>
    <xf numFmtId="0" fontId="0" fillId="0" borderId="13" xfId="0" applyBorder="1"/>
    <xf numFmtId="0" fontId="0" fillId="0" borderId="3" xfId="0" applyBorder="1"/>
    <xf numFmtId="2" fontId="0" fillId="0" borderId="13" xfId="0" applyNumberFormat="1" applyBorder="1"/>
    <xf numFmtId="1" fontId="0" fillId="0" borderId="13" xfId="0" applyNumberFormat="1" applyBorder="1"/>
    <xf numFmtId="1" fontId="0" fillId="0" borderId="9" xfId="0" applyNumberFormat="1" applyBorder="1"/>
    <xf numFmtId="1" fontId="0" fillId="0" borderId="3" xfId="0" applyNumberFormat="1" applyBorder="1"/>
    <xf numFmtId="2" fontId="0" fillId="0" borderId="3" xfId="0" applyNumberFormat="1" applyBorder="1"/>
    <xf numFmtId="2" fontId="0" fillId="0" borderId="0" xfId="0" applyNumberFormat="1" applyBorder="1"/>
    <xf numFmtId="2" fontId="0" fillId="0" borderId="15" xfId="0" applyNumberFormat="1" applyBorder="1"/>
    <xf numFmtId="2" fontId="0" fillId="4" borderId="14" xfId="0" applyNumberFormat="1" applyFill="1" applyBorder="1"/>
    <xf numFmtId="1" fontId="0" fillId="4" borderId="1" xfId="0" applyNumberFormat="1" applyFill="1" applyBorder="1"/>
    <xf numFmtId="0" fontId="0" fillId="0" borderId="9" xfId="0" applyBorder="1"/>
    <xf numFmtId="0" fontId="0" fillId="0" borderId="11" xfId="0" applyBorder="1"/>
    <xf numFmtId="0" fontId="0" fillId="0" borderId="7" xfId="0" applyBorder="1"/>
    <xf numFmtId="0" fontId="16" fillId="0" borderId="13" xfId="0" applyFont="1" applyBorder="1"/>
    <xf numFmtId="0" fontId="16" fillId="0" borderId="0" xfId="0" applyFont="1" applyBorder="1"/>
    <xf numFmtId="0" fontId="16" fillId="0" borderId="14" xfId="0" applyFont="1" applyBorder="1"/>
    <xf numFmtId="0" fontId="0" fillId="0" borderId="0" xfId="0" applyAlignment="1"/>
    <xf numFmtId="0" fontId="2" fillId="0" borderId="0" xfId="0" applyFont="1" applyAlignment="1"/>
    <xf numFmtId="1" fontId="5" fillId="0" borderId="4" xfId="0" applyNumberFormat="1" applyFont="1" applyBorder="1" applyAlignment="1">
      <alignment horizontal="center"/>
    </xf>
    <xf numFmtId="0" fontId="0" fillId="0" borderId="0" xfId="0"/>
    <xf numFmtId="0" fontId="0" fillId="0" borderId="0" xfId="0" applyAlignment="1">
      <alignment horizontal="right"/>
    </xf>
    <xf numFmtId="0" fontId="3" fillId="0" borderId="0" xfId="3" applyAlignment="1">
      <alignment horizontal="left"/>
    </xf>
    <xf numFmtId="14" fontId="0" fillId="0" borderId="0" xfId="0" applyNumberFormat="1" applyAlignment="1">
      <alignment horizontal="right"/>
    </xf>
    <xf numFmtId="0" fontId="0" fillId="0" borderId="0" xfId="0"/>
    <xf numFmtId="0" fontId="0" fillId="0" borderId="0" xfId="0" applyBorder="1" applyAlignment="1">
      <alignment horizontal="right"/>
    </xf>
    <xf numFmtId="0" fontId="0" fillId="0" borderId="0" xfId="0" applyFill="1" applyBorder="1"/>
    <xf numFmtId="0" fontId="3" fillId="0" borderId="0" xfId="3"/>
    <xf numFmtId="0" fontId="16" fillId="5" borderId="9" xfId="0" applyFont="1" applyFill="1" applyBorder="1"/>
    <xf numFmtId="0" fontId="16" fillId="5" borderId="11" xfId="0" applyFont="1" applyFill="1" applyBorder="1"/>
    <xf numFmtId="0" fontId="0" fillId="5" borderId="11" xfId="0" applyFill="1" applyBorder="1"/>
    <xf numFmtId="0" fontId="0" fillId="5" borderId="7" xfId="0" applyFill="1" applyBorder="1"/>
    <xf numFmtId="0" fontId="0" fillId="5" borderId="3" xfId="0" applyFill="1" applyBorder="1"/>
    <xf numFmtId="0" fontId="0" fillId="5" borderId="15" xfId="0" applyFill="1" applyBorder="1"/>
    <xf numFmtId="0" fontId="0" fillId="5" borderId="15" xfId="0" applyFill="1" applyBorder="1" applyAlignment="1">
      <alignment horizontal="right"/>
    </xf>
    <xf numFmtId="0" fontId="0" fillId="5" borderId="1" xfId="0" applyFill="1" applyBorder="1" applyAlignment="1">
      <alignment horizontal="right"/>
    </xf>
    <xf numFmtId="0" fontId="0" fillId="5" borderId="13" xfId="0" applyFill="1" applyBorder="1"/>
    <xf numFmtId="0" fontId="0" fillId="5" borderId="0" xfId="0" applyFill="1" applyBorder="1" applyAlignment="1">
      <alignment horizontal="right"/>
    </xf>
    <xf numFmtId="0" fontId="0" fillId="5" borderId="0" xfId="0" applyFill="1" applyBorder="1"/>
    <xf numFmtId="0" fontId="0" fillId="5" borderId="14" xfId="0" applyFill="1" applyBorder="1"/>
    <xf numFmtId="0" fontId="0" fillId="5" borderId="14" xfId="0" applyFill="1" applyBorder="1" applyAlignment="1">
      <alignment horizontal="right"/>
    </xf>
    <xf numFmtId="0" fontId="0" fillId="5" borderId="6" xfId="0" applyFill="1" applyBorder="1"/>
    <xf numFmtId="0" fontId="0" fillId="5" borderId="10" xfId="0" applyFill="1" applyBorder="1"/>
    <xf numFmtId="0" fontId="0" fillId="5" borderId="4" xfId="0" applyFill="1" applyBorder="1"/>
    <xf numFmtId="2" fontId="0" fillId="5" borderId="10" xfId="0" applyNumberFormat="1" applyFill="1" applyBorder="1"/>
    <xf numFmtId="165" fontId="0" fillId="5" borderId="6" xfId="0" applyNumberFormat="1" applyFill="1" applyBorder="1"/>
    <xf numFmtId="165" fontId="0" fillId="5" borderId="10" xfId="0" applyNumberFormat="1" applyFill="1" applyBorder="1"/>
    <xf numFmtId="0" fontId="0" fillId="5" borderId="9" xfId="0" applyFill="1" applyBorder="1" applyAlignment="1">
      <alignment horizontal="right"/>
    </xf>
    <xf numFmtId="0" fontId="0" fillId="5" borderId="9" xfId="0" applyFill="1" applyBorder="1"/>
    <xf numFmtId="0" fontId="0" fillId="5" borderId="12" xfId="0" applyFill="1" applyBorder="1" applyAlignment="1">
      <alignment horizontal="right"/>
    </xf>
    <xf numFmtId="0" fontId="0" fillId="5" borderId="12" xfId="0" applyFill="1" applyBorder="1"/>
    <xf numFmtId="9" fontId="0" fillId="5" borderId="12" xfId="10" applyFont="1" applyFill="1" applyBorder="1" applyAlignment="1">
      <alignment horizontal="right"/>
    </xf>
    <xf numFmtId="0" fontId="0" fillId="5" borderId="2" xfId="0" applyFill="1" applyBorder="1" applyAlignment="1">
      <alignment horizontal="right"/>
    </xf>
    <xf numFmtId="0" fontId="16" fillId="5" borderId="6" xfId="0" applyFont="1" applyFill="1" applyBorder="1"/>
    <xf numFmtId="169" fontId="0" fillId="0" borderId="0" xfId="0" applyNumberFormat="1"/>
    <xf numFmtId="170" fontId="0" fillId="0" borderId="0" xfId="0" applyNumberFormat="1"/>
    <xf numFmtId="171" fontId="0" fillId="0" borderId="0" xfId="0" applyNumberFormat="1"/>
    <xf numFmtId="172" fontId="0" fillId="0" borderId="0" xfId="0" applyNumberFormat="1"/>
    <xf numFmtId="0" fontId="16" fillId="0" borderId="0" xfId="0" applyFont="1"/>
    <xf numFmtId="164" fontId="0" fillId="0" borderId="0" xfId="0" applyNumberFormat="1"/>
    <xf numFmtId="2" fontId="0" fillId="0" borderId="0" xfId="0" applyNumberFormat="1"/>
    <xf numFmtId="172" fontId="0" fillId="0" borderId="4" xfId="0" applyNumberFormat="1" applyBorder="1" applyAlignment="1">
      <alignment horizontal="center"/>
    </xf>
    <xf numFmtId="11" fontId="0" fillId="0" borderId="4" xfId="0" applyNumberFormat="1" applyBorder="1" applyAlignment="1">
      <alignment horizontal="center"/>
    </xf>
    <xf numFmtId="11" fontId="0" fillId="0" borderId="7" xfId="0" applyNumberFormat="1" applyBorder="1" applyAlignment="1">
      <alignment horizontal="center"/>
    </xf>
    <xf numFmtId="2" fontId="19" fillId="0" borderId="4" xfId="0" applyNumberFormat="1" applyFont="1" applyBorder="1" applyAlignment="1">
      <alignment horizontal="center"/>
    </xf>
    <xf numFmtId="11" fontId="19" fillId="0" borderId="14" xfId="0" applyNumberFormat="1" applyFont="1" applyBorder="1" applyAlignment="1">
      <alignment horizontal="center"/>
    </xf>
    <xf numFmtId="11" fontId="19" fillId="0" borderId="4" xfId="0" applyNumberFormat="1" applyFont="1" applyBorder="1" applyAlignment="1">
      <alignment horizontal="center"/>
    </xf>
    <xf numFmtId="11" fontId="19" fillId="0" borderId="1" xfId="0" applyNumberFormat="1" applyFont="1" applyBorder="1" applyAlignment="1">
      <alignment horizontal="center"/>
    </xf>
    <xf numFmtId="0" fontId="19" fillId="0" borderId="1" xfId="0" applyFont="1" applyBorder="1" applyAlignment="1">
      <alignment horizontal="center"/>
    </xf>
    <xf numFmtId="14" fontId="0" fillId="0" borderId="0" xfId="0" applyNumberFormat="1"/>
    <xf numFmtId="0" fontId="0" fillId="4" borderId="0" xfId="0" applyFill="1"/>
    <xf numFmtId="9" fontId="0" fillId="4" borderId="0" xfId="10" applyFont="1" applyFill="1"/>
    <xf numFmtId="0" fontId="0" fillId="4" borderId="0" xfId="0" applyFill="1" applyAlignment="1">
      <alignment horizontal="right"/>
    </xf>
    <xf numFmtId="0" fontId="0" fillId="5" borderId="1" xfId="0" applyFill="1" applyBorder="1"/>
    <xf numFmtId="2" fontId="19" fillId="0" borderId="1" xfId="0" applyNumberFormat="1" applyFont="1" applyBorder="1" applyAlignment="1">
      <alignment horizontal="center"/>
    </xf>
    <xf numFmtId="0" fontId="5" fillId="0" borderId="0" xfId="3" applyFont="1"/>
    <xf numFmtId="173" fontId="0" fillId="0" borderId="4" xfId="0" applyNumberFormat="1" applyBorder="1" applyAlignment="1">
      <alignment horizontal="center"/>
    </xf>
    <xf numFmtId="1" fontId="0" fillId="0" borderId="7" xfId="0" applyNumberFormat="1" applyBorder="1" applyAlignment="1">
      <alignment horizontal="center"/>
    </xf>
    <xf numFmtId="9" fontId="0" fillId="0" borderId="4" xfId="0" applyNumberFormat="1" applyBorder="1" applyAlignment="1">
      <alignment horizontal="center"/>
    </xf>
    <xf numFmtId="0" fontId="0" fillId="0" borderId="0" xfId="0"/>
    <xf numFmtId="0" fontId="20" fillId="0" borderId="4" xfId="3" applyFont="1" applyBorder="1" applyAlignment="1">
      <alignment horizontal="center"/>
    </xf>
    <xf numFmtId="0" fontId="20" fillId="0" borderId="5" xfId="3" applyFont="1" applyBorder="1" applyAlignment="1">
      <alignment horizontal="center"/>
    </xf>
    <xf numFmtId="0" fontId="20" fillId="0" borderId="10" xfId="3" applyFont="1" applyBorder="1" applyAlignment="1">
      <alignment horizontal="center"/>
    </xf>
    <xf numFmtId="0" fontId="21" fillId="4" borderId="5" xfId="0" applyFont="1" applyFill="1" applyBorder="1" applyAlignment="1">
      <alignment horizontal="center"/>
    </xf>
    <xf numFmtId="0" fontId="21" fillId="6" borderId="5" xfId="0" applyFont="1" applyFill="1" applyBorder="1" applyAlignment="1">
      <alignment horizontal="center"/>
    </xf>
    <xf numFmtId="0" fontId="21" fillId="7" borderId="5" xfId="0" applyFont="1" applyFill="1" applyBorder="1" applyAlignment="1">
      <alignment horizontal="center"/>
    </xf>
    <xf numFmtId="0" fontId="0" fillId="0" borderId="0" xfId="0"/>
    <xf numFmtId="0" fontId="6" fillId="0" borderId="0" xfId="0" applyFont="1" applyAlignment="1">
      <alignment horizontal="center"/>
    </xf>
    <xf numFmtId="0" fontId="13" fillId="0" borderId="6" xfId="0" applyNumberFormat="1" applyFont="1" applyFill="1" applyBorder="1" applyAlignment="1">
      <alignment horizontal="center" wrapText="1"/>
    </xf>
    <xf numFmtId="0" fontId="13" fillId="0" borderId="4" xfId="0" applyNumberFormat="1" applyFont="1" applyFill="1" applyBorder="1" applyAlignment="1">
      <alignment horizontal="center" wrapText="1"/>
    </xf>
    <xf numFmtId="0" fontId="13" fillId="0" borderId="10" xfId="0" applyNumberFormat="1" applyFont="1" applyFill="1" applyBorder="1" applyAlignment="1">
      <alignment horizontal="center" wrapText="1"/>
    </xf>
    <xf numFmtId="0" fontId="13" fillId="0" borderId="13" xfId="0" applyNumberFormat="1" applyFont="1" applyFill="1" applyBorder="1" applyAlignment="1">
      <alignment horizontal="center" wrapText="1"/>
    </xf>
    <xf numFmtId="0" fontId="13" fillId="0" borderId="0" xfId="0" applyNumberFormat="1" applyFont="1" applyFill="1" applyBorder="1" applyAlignment="1">
      <alignment horizontal="center" wrapText="1"/>
    </xf>
    <xf numFmtId="0" fontId="13" fillId="0" borderId="14" xfId="0" applyNumberFormat="1" applyFont="1" applyFill="1" applyBorder="1" applyAlignment="1">
      <alignment horizontal="center" wrapText="1"/>
    </xf>
    <xf numFmtId="0" fontId="13" fillId="0" borderId="9" xfId="0" applyNumberFormat="1" applyFont="1" applyFill="1" applyBorder="1" applyAlignment="1">
      <alignment horizontal="center" wrapText="1"/>
    </xf>
    <xf numFmtId="0" fontId="13" fillId="0" borderId="11" xfId="0" applyNumberFormat="1" applyFont="1" applyFill="1" applyBorder="1" applyAlignment="1">
      <alignment horizontal="center" wrapText="1"/>
    </xf>
    <xf numFmtId="0" fontId="13" fillId="0" borderId="7" xfId="0" applyNumberFormat="1" applyFont="1" applyFill="1" applyBorder="1" applyAlignment="1">
      <alignment horizontal="center" wrapText="1"/>
    </xf>
    <xf numFmtId="0" fontId="0" fillId="0" borderId="0" xfId="0"/>
    <xf numFmtId="0" fontId="17" fillId="0" borderId="0" xfId="0" applyFont="1"/>
    <xf numFmtId="0" fontId="0" fillId="5" borderId="8" xfId="0" applyFill="1" applyBorder="1" applyAlignment="1">
      <alignment horizontal="center" wrapText="1"/>
    </xf>
    <xf numFmtId="0" fontId="0" fillId="5" borderId="2" xfId="0" applyFill="1" applyBorder="1" applyAlignment="1">
      <alignment horizontal="center" wrapText="1"/>
    </xf>
  </cellXfs>
  <cellStyles count="287">
    <cellStyle name="Comma" xfId="9" builtinId="3"/>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Hyperlink" xfId="1" builtinId="8" hidden="1"/>
    <cellStyle name="Hyperlink" xfId="3" builtinId="8"/>
    <cellStyle name="Normal" xfId="0" builtinId="0"/>
    <cellStyle name="Percent" xfId="10" builtinId="5"/>
  </cellStyles>
  <dxfs count="222">
    <dxf>
      <font>
        <color rgb="FF006100"/>
      </font>
      <fill>
        <patternFill>
          <bgColor rgb="FFC6EF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rgb="FF9C0006"/>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FFEB9C"/>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
      <font>
        <color auto="1"/>
      </font>
      <fill>
        <patternFill>
          <bgColor rgb="FFC6EFCE"/>
        </patternFill>
      </fill>
    </dxf>
    <dxf>
      <font>
        <color auto="1"/>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www.nrel.gov/gis/data_biomass.html" TargetMode="External"/><Relationship Id="rId11" Type="http://schemas.openxmlformats.org/officeDocument/2006/relationships/hyperlink" Target="http://www.nrel.gov/gis/data_biomass.html" TargetMode="External"/><Relationship Id="rId12" Type="http://schemas.openxmlformats.org/officeDocument/2006/relationships/hyperlink" Target="http://www.nrel.gov/gis/data_biomass.html" TargetMode="External"/><Relationship Id="rId13" Type="http://schemas.openxmlformats.org/officeDocument/2006/relationships/hyperlink" Target="http://www.arb.ca.gov/fuels/lcfs/ca-greet/ca-greet.htm" TargetMode="External"/><Relationship Id="rId14" Type="http://schemas.openxmlformats.org/officeDocument/2006/relationships/hyperlink" Target="http://www.arb.ca.gov/fuels/lcfs/ca-greet/ca-greet.htm" TargetMode="External"/><Relationship Id="rId15" Type="http://schemas.openxmlformats.org/officeDocument/2006/relationships/hyperlink" Target="http://www.arb.ca.gov/fuels/lcfs/ca-greet/ca-greet.htm" TargetMode="External"/><Relationship Id="rId16" Type="http://schemas.openxmlformats.org/officeDocument/2006/relationships/hyperlink" Target="http://www.arb.ca.gov/fuels/lcfs/ca-greet/ca-greet.htm" TargetMode="External"/><Relationship Id="rId17" Type="http://schemas.openxmlformats.org/officeDocument/2006/relationships/hyperlink" Target="http://www.arb.ca.gov/fuels/lcfs/ca-greet/ca-greet.htm" TargetMode="External"/><Relationship Id="rId18" Type="http://schemas.openxmlformats.org/officeDocument/2006/relationships/hyperlink" Target="http://www.arb.ca.gov/fuels/lcfs/ca-greet/ca-greet.htm" TargetMode="External"/><Relationship Id="rId19" Type="http://schemas.openxmlformats.org/officeDocument/2006/relationships/hyperlink" Target="http://www.rita.dot.gov/bts/sites/rita.dot.gov.bts/files/publications/national_transportation_atlas_database/2015/index.html" TargetMode="External"/><Relationship Id="rId60" Type="http://schemas.openxmlformats.org/officeDocument/2006/relationships/hyperlink" Target="http://www.eia.gov/maps/layer_info-m.cfm" TargetMode="External"/><Relationship Id="rId61" Type="http://schemas.openxmlformats.org/officeDocument/2006/relationships/hyperlink" Target="http://www.ethanolproducer.com/plants/map/" TargetMode="External"/><Relationship Id="rId62" Type="http://schemas.openxmlformats.org/officeDocument/2006/relationships/hyperlink" Target="http://www.ethanolproducer.com/plants/map/" TargetMode="External"/><Relationship Id="rId63" Type="http://schemas.openxmlformats.org/officeDocument/2006/relationships/hyperlink" Target="http://www.ethanolproducer.com/plants/map/" TargetMode="External"/><Relationship Id="rId64" Type="http://schemas.openxmlformats.org/officeDocument/2006/relationships/hyperlink" Target="http://www.ethanolproducer.com/plants/map/" TargetMode="External"/><Relationship Id="rId65" Type="http://schemas.openxmlformats.org/officeDocument/2006/relationships/hyperlink" Target="http://www.ethanolproducer.com/plants/map/" TargetMode="External"/><Relationship Id="rId66" Type="http://schemas.openxmlformats.org/officeDocument/2006/relationships/hyperlink" Target="http://www.ethanolproducer.com/plants/map/" TargetMode="External"/><Relationship Id="rId67" Type="http://schemas.openxmlformats.org/officeDocument/2006/relationships/hyperlink" Target="http://www.rita.dot.gov/bts/sites/rita.dot.gov.bts/files/publications/national_transportation_atlas_database/2015/index.html" TargetMode="External"/><Relationship Id="rId68" Type="http://schemas.openxmlformats.org/officeDocument/2006/relationships/hyperlink" Target="http://www.rita.dot.gov/bts/sites/rita.dot.gov.bts/files/publications/national_transportation_atlas_database/2015/index.html" TargetMode="External"/><Relationship Id="rId69" Type="http://schemas.openxmlformats.org/officeDocument/2006/relationships/hyperlink" Target="http://www.rita.dot.gov/bts/sites/rita.dot.gov.bts/files/publications/national_transportation_atlas_database/2015/index.html" TargetMode="External"/><Relationship Id="rId120" Type="http://schemas.openxmlformats.org/officeDocument/2006/relationships/hyperlink" Target="http://www.arb.ca.gov/fuels/lcfs/ca-greet/ca-greet.htm" TargetMode="External"/><Relationship Id="rId121" Type="http://schemas.openxmlformats.org/officeDocument/2006/relationships/hyperlink" Target="http://www.arb.ca.gov/fuels/lcfs/ca-greet/ca-greet.htm" TargetMode="External"/><Relationship Id="rId122" Type="http://schemas.openxmlformats.org/officeDocument/2006/relationships/hyperlink" Target="http://www.arb.ca.gov/fuels/lcfs/ca-greet/ca-greet.htm" TargetMode="External"/><Relationship Id="rId123" Type="http://schemas.openxmlformats.org/officeDocument/2006/relationships/hyperlink" Target="http://www.arb.ca.gov/fuels/lcfs/ca-greet/ca-greet.htm" TargetMode="External"/><Relationship Id="rId124" Type="http://schemas.openxmlformats.org/officeDocument/2006/relationships/hyperlink" Target="http://www.arb.ca.gov/fuels/lcfs/ca-greet/ca-greet.htm" TargetMode="External"/><Relationship Id="rId125" Type="http://schemas.openxmlformats.org/officeDocument/2006/relationships/hyperlink" Target="http://www.arb.ca.gov/fuels/lcfs/ca-greet/ca-greet.htm" TargetMode="External"/><Relationship Id="rId126" Type="http://schemas.openxmlformats.org/officeDocument/2006/relationships/hyperlink" Target="http://www.arb.ca.gov/fuels/lcfs/ca-greet/ca-greet.htm" TargetMode="External"/><Relationship Id="rId127" Type="http://schemas.openxmlformats.org/officeDocument/2006/relationships/hyperlink" Target="http://www.arb.ca.gov/fuels/lcfs/ca-greet/ca-greet.htm" TargetMode="External"/><Relationship Id="rId128" Type="http://schemas.openxmlformats.org/officeDocument/2006/relationships/hyperlink" Target="http://www.arb.ca.gov/fuels/lcfs/ca-greet/ca-greet.htm" TargetMode="External"/><Relationship Id="rId129" Type="http://schemas.openxmlformats.org/officeDocument/2006/relationships/hyperlink" Target="http://www.arb.ca.gov/fuels/lcfs/ca-greet/ca-greet.htm" TargetMode="External"/><Relationship Id="rId40" Type="http://schemas.openxmlformats.org/officeDocument/2006/relationships/hyperlink" Target="http://www.dot.ca.gov/hq/tsip/gis/datalibrary/Metadata/cities.html" TargetMode="External"/><Relationship Id="rId41" Type="http://schemas.openxmlformats.org/officeDocument/2006/relationships/hyperlink" Target="http://www.dot.ca.gov/hq/tsip/gis/datalibrary/Metadata/cities.html" TargetMode="External"/><Relationship Id="rId42" Type="http://schemas.openxmlformats.org/officeDocument/2006/relationships/hyperlink" Target="http://www.dot.ca.gov/hq/tsip/gis/datalibrary/Metadata/cities.html" TargetMode="External"/><Relationship Id="rId90" Type="http://schemas.openxmlformats.org/officeDocument/2006/relationships/hyperlink" Target="http://www.eia.gov/maps/layer_info-m.cfm" TargetMode="External"/><Relationship Id="rId91" Type="http://schemas.openxmlformats.org/officeDocument/2006/relationships/hyperlink" Target="http://www.eia.gov/maps/layer_info-m.cfm" TargetMode="External"/><Relationship Id="rId92" Type="http://schemas.openxmlformats.org/officeDocument/2006/relationships/hyperlink" Target="http://www.eia.gov/maps/layer_info-m.cfm" TargetMode="External"/><Relationship Id="rId93" Type="http://schemas.openxmlformats.org/officeDocument/2006/relationships/hyperlink" Target="http://www.eia.gov/maps/layer_info-m.cfm" TargetMode="External"/><Relationship Id="rId94" Type="http://schemas.openxmlformats.org/officeDocument/2006/relationships/hyperlink" Target="http://www.eia.gov/maps/layer_info-m.cfm" TargetMode="External"/><Relationship Id="rId95" Type="http://schemas.openxmlformats.org/officeDocument/2006/relationships/hyperlink" Target="http://www.eia.gov/maps/layer_info-m.cfm" TargetMode="External"/><Relationship Id="rId96" Type="http://schemas.openxmlformats.org/officeDocument/2006/relationships/hyperlink" Target="http://www.eia.gov/maps/layer_info-m.cfm" TargetMode="External"/><Relationship Id="rId101" Type="http://schemas.openxmlformats.org/officeDocument/2006/relationships/hyperlink" Target="https://www.census.gov/geo/maps-data/data/tiger-data.html" TargetMode="External"/><Relationship Id="rId102" Type="http://schemas.openxmlformats.org/officeDocument/2006/relationships/hyperlink" Target="https://www.census.gov/geo/maps-data/data/tiger-data.html" TargetMode="External"/><Relationship Id="rId103" Type="http://schemas.openxmlformats.org/officeDocument/2006/relationships/hyperlink" Target="http://energyalmanac.ca.gov/gasoline/retail_fuel_outlet_survey/retail_gasoline_sales_by_county.html" TargetMode="External"/><Relationship Id="rId104" Type="http://schemas.openxmlformats.org/officeDocument/2006/relationships/hyperlink" Target="http://energyalmanac.ca.gov/gasoline/retail_fuel_outlet_survey/retail_gasoline_sales_by_county.html" TargetMode="External"/><Relationship Id="rId105" Type="http://schemas.openxmlformats.org/officeDocument/2006/relationships/hyperlink" Target="http://energyalmanac.ca.gov/gasoline/retail_fuel_outlet_survey/retail_gasoline_sales_by_county.html" TargetMode="External"/><Relationship Id="rId106" Type="http://schemas.openxmlformats.org/officeDocument/2006/relationships/hyperlink" Target="http://energyalmanac.ca.gov/gasoline/retail_fuel_outlet_survey/retail_gasoline_sales_by_county.html" TargetMode="External"/><Relationship Id="rId107" Type="http://schemas.openxmlformats.org/officeDocument/2006/relationships/hyperlink" Target="http://energyalmanac.ca.gov/gasoline/retail_fuel_outlet_survey/retail_gasoline_sales_by_county.html" TargetMode="External"/><Relationship Id="rId108" Type="http://schemas.openxmlformats.org/officeDocument/2006/relationships/hyperlink" Target="http://energyalmanac.ca.gov/gasoline/retail_fuel_outlet_survey/retail_gasoline_sales_by_county.html" TargetMode="External"/><Relationship Id="rId109" Type="http://schemas.openxmlformats.org/officeDocument/2006/relationships/hyperlink" Target="http://energyalmanac.ca.gov/gasoline/retail_fuel_outlet_survey/retail_diesel_sales_by_county.html" TargetMode="External"/><Relationship Id="rId97" Type="http://schemas.openxmlformats.org/officeDocument/2006/relationships/hyperlink" Target="https://www.census.gov/geo/maps-data/data/tiger-data.html" TargetMode="External"/><Relationship Id="rId98" Type="http://schemas.openxmlformats.org/officeDocument/2006/relationships/hyperlink" Target="https://www.census.gov/geo/maps-data/data/tiger-data.html" TargetMode="External"/><Relationship Id="rId99" Type="http://schemas.openxmlformats.org/officeDocument/2006/relationships/hyperlink" Target="https://www.census.gov/geo/maps-data/data/tiger-data.html" TargetMode="External"/><Relationship Id="rId43" Type="http://schemas.openxmlformats.org/officeDocument/2006/relationships/hyperlink" Target="http://www.dot.ca.gov/hq/tsip/gis/datalibrary/Metadata/cities.html" TargetMode="External"/><Relationship Id="rId44" Type="http://schemas.openxmlformats.org/officeDocument/2006/relationships/hyperlink" Target="http://www.dot.ca.gov/hq/tsip/gis/datalibrary/Metadata/cities.html" TargetMode="External"/><Relationship Id="rId45" Type="http://schemas.openxmlformats.org/officeDocument/2006/relationships/hyperlink" Target="http://www.dot.ca.gov/hq/tsip/gis/datalibrary/Metadata/cities.html" TargetMode="External"/><Relationship Id="rId46" Type="http://schemas.openxmlformats.org/officeDocument/2006/relationships/hyperlink" Target="http://www.dot.ca.gov/hq/tsip/gis/datalibrary/Metadata/cities.html" TargetMode="External"/><Relationship Id="rId47" Type="http://schemas.openxmlformats.org/officeDocument/2006/relationships/hyperlink" Target="http://www.dot.ca.gov/hq/tsip/gis/datalibrary/Metadata/cities.html" TargetMode="External"/><Relationship Id="rId48" Type="http://schemas.openxmlformats.org/officeDocument/2006/relationships/hyperlink" Target="http://www.dot.ca.gov/hq/tsip/gis/datalibrary/Metadata/cities.html" TargetMode="External"/><Relationship Id="rId49" Type="http://schemas.openxmlformats.org/officeDocument/2006/relationships/hyperlink" Target="http://www.eia.gov/maps/layer_info-m.cfm" TargetMode="External"/><Relationship Id="rId100" Type="http://schemas.openxmlformats.org/officeDocument/2006/relationships/hyperlink" Target="https://www.census.gov/geo/maps-data/data/tiger-data.html" TargetMode="External"/><Relationship Id="rId150" Type="http://schemas.openxmlformats.org/officeDocument/2006/relationships/hyperlink" Target="http://www.nrel.gov/biomass/pdfs/51400.pdf" TargetMode="External"/><Relationship Id="rId151" Type="http://schemas.openxmlformats.org/officeDocument/2006/relationships/vmlDrawing" Target="../drawings/vmlDrawing1.vml"/><Relationship Id="rId152" Type="http://schemas.openxmlformats.org/officeDocument/2006/relationships/comments" Target="../comments1.xml"/><Relationship Id="rId20" Type="http://schemas.openxmlformats.org/officeDocument/2006/relationships/hyperlink" Target="http://www.rita.dot.gov/bts/sites/rita.dot.gov.bts/files/publications/national_transportation_atlas_database/2015/index.html" TargetMode="External"/><Relationship Id="rId21" Type="http://schemas.openxmlformats.org/officeDocument/2006/relationships/hyperlink" Target="http://www.rita.dot.gov/bts/sites/rita.dot.gov.bts/files/publications/national_transportation_atlas_database/2015/index.html" TargetMode="External"/><Relationship Id="rId22" Type="http://schemas.openxmlformats.org/officeDocument/2006/relationships/hyperlink" Target="http://www.rita.dot.gov/bts/sites/rita.dot.gov.bts/files/publications/national_transportation_atlas_database/2015/index.html" TargetMode="External"/><Relationship Id="rId70" Type="http://schemas.openxmlformats.org/officeDocument/2006/relationships/hyperlink" Target="http://www.rita.dot.gov/bts/sites/rita.dot.gov.bts/files/publications/national_transportation_atlas_database/2015/index.html" TargetMode="External"/><Relationship Id="rId71" Type="http://schemas.openxmlformats.org/officeDocument/2006/relationships/hyperlink" Target="http://www.rita.dot.gov/bts/sites/rita.dot.gov.bts/files/publications/national_transportation_atlas_database/2015/index.html" TargetMode="External"/><Relationship Id="rId72" Type="http://schemas.openxmlformats.org/officeDocument/2006/relationships/hyperlink" Target="http://www.rita.dot.gov/bts/sites/rita.dot.gov.bts/files/publications/national_transportation_atlas_database/2015/index.html" TargetMode="External"/><Relationship Id="rId73" Type="http://schemas.openxmlformats.org/officeDocument/2006/relationships/hyperlink" Target="http://www.rita.dot.gov/bts/sites/rita.dot.gov.bts/files/publications/national_transportation_atlas_database/2015/index.html" TargetMode="External"/><Relationship Id="rId74" Type="http://schemas.openxmlformats.org/officeDocument/2006/relationships/hyperlink" Target="http://www.rita.dot.gov/bts/sites/rita.dot.gov.bts/files/publications/national_transportation_atlas_database/2015/index.html" TargetMode="External"/><Relationship Id="rId75" Type="http://schemas.openxmlformats.org/officeDocument/2006/relationships/hyperlink" Target="http://www.rita.dot.gov/bts/sites/rita.dot.gov.bts/files/publications/national_transportation_atlas_database/2015/index.html" TargetMode="External"/><Relationship Id="rId76" Type="http://schemas.openxmlformats.org/officeDocument/2006/relationships/hyperlink" Target="http://www.rita.dot.gov/bts/sites/rita.dot.gov.bts/files/publications/national_transportation_atlas_database/2015/index.html" TargetMode="External"/><Relationship Id="rId77" Type="http://schemas.openxmlformats.org/officeDocument/2006/relationships/hyperlink" Target="http://www.rita.dot.gov/bts/sites/rita.dot.gov.bts/files/publications/national_transportation_atlas_database/2015/index.html" TargetMode="External"/><Relationship Id="rId78" Type="http://schemas.openxmlformats.org/officeDocument/2006/relationships/hyperlink" Target="http://www.rita.dot.gov/bts/sites/rita.dot.gov.bts/files/publications/national_transportation_atlas_database/2015/index.html" TargetMode="External"/><Relationship Id="rId79" Type="http://schemas.openxmlformats.org/officeDocument/2006/relationships/hyperlink" Target="http://www.rita.dot.gov/bts/sites/rita.dot.gov.bts/files/publications/national_transportation_atlas_database/2015/index.html" TargetMode="External"/><Relationship Id="rId23" Type="http://schemas.openxmlformats.org/officeDocument/2006/relationships/hyperlink" Target="http://www.rita.dot.gov/bts/sites/rita.dot.gov.bts/files/publications/national_transportation_atlas_database/2015/index.html" TargetMode="External"/><Relationship Id="rId24" Type="http://schemas.openxmlformats.org/officeDocument/2006/relationships/hyperlink" Target="http://www.rita.dot.gov/bts/sites/rita.dot.gov.bts/files/publications/national_transportation_atlas_database/2015/index.html" TargetMode="External"/><Relationship Id="rId25" Type="http://schemas.openxmlformats.org/officeDocument/2006/relationships/hyperlink" Target="http://www.rita.dot.gov/bts/sites/rita.dot.gov.bts/files/publications/national_transportation_atlas_database/2015/index.html" TargetMode="External"/><Relationship Id="rId26" Type="http://schemas.openxmlformats.org/officeDocument/2006/relationships/hyperlink" Target="http://www.rita.dot.gov/bts/sites/rita.dot.gov.bts/files/publications/national_transportation_atlas_database/2015/index.html" TargetMode="External"/><Relationship Id="rId27" Type="http://schemas.openxmlformats.org/officeDocument/2006/relationships/hyperlink" Target="http://www.rita.dot.gov/bts/sites/rita.dot.gov.bts/files/publications/national_transportation_atlas_database/2015/index.html" TargetMode="External"/><Relationship Id="rId28" Type="http://schemas.openxmlformats.org/officeDocument/2006/relationships/hyperlink" Target="http://www.rita.dot.gov/bts/sites/rita.dot.gov.bts/files/publications/national_transportation_atlas_database/2015/index.html" TargetMode="External"/><Relationship Id="rId29" Type="http://schemas.openxmlformats.org/officeDocument/2006/relationships/hyperlink" Target="http://www.rita.dot.gov/bts/sites/rita.dot.gov.bts/files/publications/national_transportation_atlas_database/2015/index.html" TargetMode="External"/><Relationship Id="rId130" Type="http://schemas.openxmlformats.org/officeDocument/2006/relationships/hyperlink" Target="http://www.arb.ca.gov/fuels/lcfs/ca-greet/ca-greet.htm" TargetMode="External"/><Relationship Id="rId131" Type="http://schemas.openxmlformats.org/officeDocument/2006/relationships/hyperlink" Target="http://www.arb.ca.gov/fuels/lcfs/ca-greet/ca-greet.htm" TargetMode="External"/><Relationship Id="rId132" Type="http://schemas.openxmlformats.org/officeDocument/2006/relationships/hyperlink" Target="http://www.arb.ca.gov/fuels/lcfs/ca-greet/ca-greet.htm" TargetMode="External"/><Relationship Id="rId133" Type="http://schemas.openxmlformats.org/officeDocument/2006/relationships/hyperlink" Target="http://www.rita.dot.gov/bts/sites/rita.dot.gov.bts/files/publications/national_transportation_atlas_database/2015/index.html" TargetMode="External"/><Relationship Id="rId134" Type="http://schemas.openxmlformats.org/officeDocument/2006/relationships/hyperlink" Target="http://www.rita.dot.gov/bts/sites/rita.dot.gov.bts/files/publications/national_transportation_atlas_database/2015/index.html" TargetMode="External"/><Relationship Id="rId135" Type="http://schemas.openxmlformats.org/officeDocument/2006/relationships/hyperlink" Target="http://www.rita.dot.gov/bts/sites/rita.dot.gov.bts/files/publications/national_transportation_atlas_database/2015/index.html" TargetMode="External"/><Relationship Id="rId136" Type="http://schemas.openxmlformats.org/officeDocument/2006/relationships/hyperlink" Target="http://www.rita.dot.gov/bts/sites/rita.dot.gov.bts/files/publications/national_transportation_atlas_database/2015/index.html" TargetMode="External"/><Relationship Id="rId137" Type="http://schemas.openxmlformats.org/officeDocument/2006/relationships/hyperlink" Target="http://www.rita.dot.gov/bts/sites/rita.dot.gov.bts/files/publications/national_transportation_atlas_database/2015/index.html" TargetMode="External"/><Relationship Id="rId138" Type="http://schemas.openxmlformats.org/officeDocument/2006/relationships/hyperlink" Target="http://www.rita.dot.gov/bts/sites/rita.dot.gov.bts/files/publications/national_transportation_atlas_database/2015/index.html" TargetMode="External"/><Relationship Id="rId139" Type="http://schemas.openxmlformats.org/officeDocument/2006/relationships/hyperlink" Target="http://www.sciencedirect.com/science/article/pii/S0306261914011507" TargetMode="External"/><Relationship Id="rId1" Type="http://schemas.openxmlformats.org/officeDocument/2006/relationships/hyperlink" Target="http://www.nrel.gov/gis/data_biomass.html" TargetMode="External"/><Relationship Id="rId2" Type="http://schemas.openxmlformats.org/officeDocument/2006/relationships/hyperlink" Target="http://www.nrel.gov/gis/data_biomass.html" TargetMode="External"/><Relationship Id="rId3" Type="http://schemas.openxmlformats.org/officeDocument/2006/relationships/hyperlink" Target="http://www.nrel.gov/gis/data_biomass.html" TargetMode="External"/><Relationship Id="rId4" Type="http://schemas.openxmlformats.org/officeDocument/2006/relationships/hyperlink" Target="http://www.nrel.gov/gis/data_biomass.html" TargetMode="External"/><Relationship Id="rId5" Type="http://schemas.openxmlformats.org/officeDocument/2006/relationships/hyperlink" Target="http://www.nrel.gov/gis/data_biomass.html" TargetMode="External"/><Relationship Id="rId6" Type="http://schemas.openxmlformats.org/officeDocument/2006/relationships/hyperlink" Target="http://www.nrel.gov/gis/data_biomass.html" TargetMode="External"/><Relationship Id="rId7" Type="http://schemas.openxmlformats.org/officeDocument/2006/relationships/hyperlink" Target="http://www.nrel.gov/gis/data_biomass.html" TargetMode="External"/><Relationship Id="rId8" Type="http://schemas.openxmlformats.org/officeDocument/2006/relationships/hyperlink" Target="http://www.nrel.gov/gis/data_biomass.html" TargetMode="External"/><Relationship Id="rId9" Type="http://schemas.openxmlformats.org/officeDocument/2006/relationships/hyperlink" Target="http://www.nrel.gov/gis/data_biomass.html" TargetMode="External"/><Relationship Id="rId50" Type="http://schemas.openxmlformats.org/officeDocument/2006/relationships/hyperlink" Target="http://www.eia.gov/maps/layer_info-m.cfm" TargetMode="External"/><Relationship Id="rId51" Type="http://schemas.openxmlformats.org/officeDocument/2006/relationships/hyperlink" Target="http://www.eia.gov/maps/layer_info-m.cfm" TargetMode="External"/><Relationship Id="rId52" Type="http://schemas.openxmlformats.org/officeDocument/2006/relationships/hyperlink" Target="http://www.eia.gov/maps/layer_info-m.cfm" TargetMode="External"/><Relationship Id="rId53" Type="http://schemas.openxmlformats.org/officeDocument/2006/relationships/hyperlink" Target="http://www.eia.gov/maps/layer_info-m.cfm" TargetMode="External"/><Relationship Id="rId54" Type="http://schemas.openxmlformats.org/officeDocument/2006/relationships/hyperlink" Target="http://www.eia.gov/maps/layer_info-m.cfm" TargetMode="External"/><Relationship Id="rId55" Type="http://schemas.openxmlformats.org/officeDocument/2006/relationships/hyperlink" Target="http://www.eia.gov/maps/layer_info-m.cfm" TargetMode="External"/><Relationship Id="rId56" Type="http://schemas.openxmlformats.org/officeDocument/2006/relationships/hyperlink" Target="http://www.eia.gov/maps/layer_info-m.cfm" TargetMode="External"/><Relationship Id="rId57" Type="http://schemas.openxmlformats.org/officeDocument/2006/relationships/hyperlink" Target="http://www.eia.gov/maps/layer_info-m.cfm" TargetMode="External"/><Relationship Id="rId58" Type="http://schemas.openxmlformats.org/officeDocument/2006/relationships/hyperlink" Target="http://www.eia.gov/maps/layer_info-m.cfm" TargetMode="External"/><Relationship Id="rId59" Type="http://schemas.openxmlformats.org/officeDocument/2006/relationships/hyperlink" Target="http://www.eia.gov/maps/layer_info-m.cfm" TargetMode="External"/><Relationship Id="rId110" Type="http://schemas.openxmlformats.org/officeDocument/2006/relationships/hyperlink" Target="http://energyalmanac.ca.gov/gasoline/retail_fuel_outlet_survey/retail_diesel_sales_by_county.html" TargetMode="External"/><Relationship Id="rId111" Type="http://schemas.openxmlformats.org/officeDocument/2006/relationships/hyperlink" Target="http://energyalmanac.ca.gov/gasoline/retail_fuel_outlet_survey/retail_diesel_sales_by_county.html" TargetMode="External"/><Relationship Id="rId112" Type="http://schemas.openxmlformats.org/officeDocument/2006/relationships/hyperlink" Target="http://energyalmanac.ca.gov/gasoline/retail_fuel_outlet_survey/retail_diesel_sales_by_county.html" TargetMode="External"/><Relationship Id="rId113" Type="http://schemas.openxmlformats.org/officeDocument/2006/relationships/hyperlink" Target="http://energyalmanac.ca.gov/gasoline/retail_fuel_outlet_survey/retail_diesel_sales_by_county.html" TargetMode="External"/><Relationship Id="rId114" Type="http://schemas.openxmlformats.org/officeDocument/2006/relationships/hyperlink" Target="http://energyalmanac.ca.gov/gasoline/retail_fuel_outlet_survey/retail_diesel_sales_by_county.html" TargetMode="External"/><Relationship Id="rId115" Type="http://schemas.openxmlformats.org/officeDocument/2006/relationships/hyperlink" Target="http://www.arb.ca.gov/fuels/lcfs/ca-greet/ca-greet.htm" TargetMode="External"/><Relationship Id="rId116" Type="http://schemas.openxmlformats.org/officeDocument/2006/relationships/hyperlink" Target="http://www.arb.ca.gov/fuels/lcfs/ca-greet/ca-greet.htm" TargetMode="External"/><Relationship Id="rId117" Type="http://schemas.openxmlformats.org/officeDocument/2006/relationships/hyperlink" Target="http://www.arb.ca.gov/fuels/lcfs/ca-greet/ca-greet.htm" TargetMode="External"/><Relationship Id="rId118" Type="http://schemas.openxmlformats.org/officeDocument/2006/relationships/hyperlink" Target="http://www.arb.ca.gov/fuels/lcfs/ca-greet/ca-greet.htm" TargetMode="External"/><Relationship Id="rId119" Type="http://schemas.openxmlformats.org/officeDocument/2006/relationships/hyperlink" Target="http://www.arb.ca.gov/fuels/lcfs/ca-greet/ca-greet.htm" TargetMode="External"/><Relationship Id="rId30" Type="http://schemas.openxmlformats.org/officeDocument/2006/relationships/hyperlink" Target="http://www.rita.dot.gov/bts/sites/rita.dot.gov.bts/files/publications/national_transportation_atlas_database/2015/index.html" TargetMode="External"/><Relationship Id="rId31" Type="http://schemas.openxmlformats.org/officeDocument/2006/relationships/hyperlink" Target="http://www.rita.dot.gov/bts/sites/rita.dot.gov.bts/files/publications/national_transportation_atlas_database/2015/index.html" TargetMode="External"/><Relationship Id="rId32" Type="http://schemas.openxmlformats.org/officeDocument/2006/relationships/hyperlink" Target="http://www.rita.dot.gov/bts/sites/rita.dot.gov.bts/files/publications/national_transportation_atlas_database/2015/index.html" TargetMode="External"/><Relationship Id="rId33" Type="http://schemas.openxmlformats.org/officeDocument/2006/relationships/hyperlink" Target="http://www.rita.dot.gov/bts/sites/rita.dot.gov.bts/files/publications/national_transportation_atlas_database/2015/index.html" TargetMode="External"/><Relationship Id="rId34" Type="http://schemas.openxmlformats.org/officeDocument/2006/relationships/hyperlink" Target="http://www.rita.dot.gov/bts/sites/rita.dot.gov.bts/files/publications/national_transportation_atlas_database/2015/index.html" TargetMode="External"/><Relationship Id="rId35" Type="http://schemas.openxmlformats.org/officeDocument/2006/relationships/hyperlink" Target="http://www.rita.dot.gov/bts/sites/rita.dot.gov.bts/files/publications/national_transportation_atlas_database/2015/index.html" TargetMode="External"/><Relationship Id="rId36" Type="http://schemas.openxmlformats.org/officeDocument/2006/relationships/hyperlink" Target="http://www.rita.dot.gov/bts/sites/rita.dot.gov.bts/files/publications/national_transportation_atlas_database/2015/index.html" TargetMode="External"/><Relationship Id="rId37" Type="http://schemas.openxmlformats.org/officeDocument/2006/relationships/hyperlink" Target="http://www.dot.ca.gov/hq/tsip/gis/datalibrary/Metadata/cities.html" TargetMode="External"/><Relationship Id="rId38" Type="http://schemas.openxmlformats.org/officeDocument/2006/relationships/hyperlink" Target="http://www.dot.ca.gov/hq/tsip/gis/datalibrary/Metadata/cities.html" TargetMode="External"/><Relationship Id="rId39" Type="http://schemas.openxmlformats.org/officeDocument/2006/relationships/hyperlink" Target="http://www.dot.ca.gov/hq/tsip/gis/datalibrary/Metadata/cities.html" TargetMode="External"/><Relationship Id="rId80" Type="http://schemas.openxmlformats.org/officeDocument/2006/relationships/hyperlink" Target="http://www.rita.dot.gov/bts/sites/rita.dot.gov.bts/files/publications/national_transportation_atlas_database/2015/index.html" TargetMode="External"/><Relationship Id="rId81" Type="http://schemas.openxmlformats.org/officeDocument/2006/relationships/hyperlink" Target="http://www.rita.dot.gov/bts/sites/rita.dot.gov.bts/files/publications/national_transportation_atlas_database/2015/index.html" TargetMode="External"/><Relationship Id="rId82" Type="http://schemas.openxmlformats.org/officeDocument/2006/relationships/hyperlink" Target="http://www.rita.dot.gov/bts/sites/rita.dot.gov.bts/files/publications/national_transportation_atlas_database/2015/index.html" TargetMode="External"/><Relationship Id="rId83" Type="http://schemas.openxmlformats.org/officeDocument/2006/relationships/hyperlink" Target="http://www.rita.dot.gov/bts/sites/rita.dot.gov.bts/files/publications/national_transportation_atlas_database/2015/index.html" TargetMode="External"/><Relationship Id="rId84" Type="http://schemas.openxmlformats.org/officeDocument/2006/relationships/hyperlink" Target="http://www.rita.dot.gov/bts/sites/rita.dot.gov.bts/files/publications/national_transportation_atlas_database/2015/index.html" TargetMode="External"/><Relationship Id="rId85" Type="http://schemas.openxmlformats.org/officeDocument/2006/relationships/hyperlink" Target="http://www.eia.gov/maps/layer_info-m.cfm" TargetMode="External"/><Relationship Id="rId86" Type="http://schemas.openxmlformats.org/officeDocument/2006/relationships/hyperlink" Target="http://www.eia.gov/maps/layer_info-m.cfm" TargetMode="External"/><Relationship Id="rId87" Type="http://schemas.openxmlformats.org/officeDocument/2006/relationships/hyperlink" Target="http://www.eia.gov/maps/layer_info-m.cfm" TargetMode="External"/><Relationship Id="rId88" Type="http://schemas.openxmlformats.org/officeDocument/2006/relationships/hyperlink" Target="http://www.eia.gov/maps/layer_info-m.cfm" TargetMode="External"/><Relationship Id="rId89" Type="http://schemas.openxmlformats.org/officeDocument/2006/relationships/hyperlink" Target="http://www.eia.gov/maps/layer_info-m.cfm" TargetMode="External"/><Relationship Id="rId140" Type="http://schemas.openxmlformats.org/officeDocument/2006/relationships/hyperlink" Target="http://www.sciencedirect.com/science/article/pii/S0306261914011507" TargetMode="External"/><Relationship Id="rId141" Type="http://schemas.openxmlformats.org/officeDocument/2006/relationships/hyperlink" Target="http://www.sciencedirect.com/science/article/pii/S0306261914011507" TargetMode="External"/><Relationship Id="rId142" Type="http://schemas.openxmlformats.org/officeDocument/2006/relationships/hyperlink" Target="http://www.sciencedirect.com/science/article/pii/S0306261914011507" TargetMode="External"/><Relationship Id="rId143" Type="http://schemas.openxmlformats.org/officeDocument/2006/relationships/hyperlink" Target="http://www.sciencedirect.com/science/article/pii/S0306261914011507" TargetMode="External"/><Relationship Id="rId144" Type="http://schemas.openxmlformats.org/officeDocument/2006/relationships/hyperlink" Target="http://www.sciencedirect.com/science/article/pii/S0306261914011507" TargetMode="External"/><Relationship Id="rId145" Type="http://schemas.openxmlformats.org/officeDocument/2006/relationships/hyperlink" Target="http://www.nrel.gov/biomass/pdfs/51400.pdf" TargetMode="External"/><Relationship Id="rId146" Type="http://schemas.openxmlformats.org/officeDocument/2006/relationships/hyperlink" Target="http://www.nrel.gov/biomass/pdfs/51400.pdf" TargetMode="External"/><Relationship Id="rId147" Type="http://schemas.openxmlformats.org/officeDocument/2006/relationships/hyperlink" Target="http://www.nrel.gov/biomass/pdfs/51400.pdf" TargetMode="External"/><Relationship Id="rId148" Type="http://schemas.openxmlformats.org/officeDocument/2006/relationships/hyperlink" Target="http://www.nrel.gov/biomass/pdfs/51400.pdf" TargetMode="External"/><Relationship Id="rId149" Type="http://schemas.openxmlformats.org/officeDocument/2006/relationships/hyperlink" Target="http://www.nrel.gov/biomass/pdfs/51400.pdf"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rb.ca.gov/msei/goods_movement_emission_inventory_line_haul_octworkshop_v3.pdf" TargetMode="External"/><Relationship Id="rId4" Type="http://schemas.openxmlformats.org/officeDocument/2006/relationships/hyperlink" Target="https://www.aar.org/newsandevents/Press-Releases/Pages/AAR-Issues-2012-Edition-Of-Railroad-Facts.aspx" TargetMode="External"/><Relationship Id="rId5" Type="http://schemas.openxmlformats.org/officeDocument/2006/relationships/hyperlink" Target="http://www3.epa.gov/otaq/climate/documents/420f14040a.pdf" TargetMode="External"/><Relationship Id="rId6" Type="http://schemas.openxmlformats.org/officeDocument/2006/relationships/hyperlink" Target="http://www.arb.ca.gov/emfac/2014/" TargetMode="External"/><Relationship Id="rId7" Type="http://schemas.openxmlformats.org/officeDocument/2006/relationships/hyperlink" Target="ftp://ftp.consrv.ca.gov/pub/oil/maps/Map_S-2.pdf" TargetMode="External"/><Relationship Id="rId8" Type="http://schemas.openxmlformats.org/officeDocument/2006/relationships/vmlDrawing" Target="../drawings/vmlDrawing3.vml"/><Relationship Id="rId9" Type="http://schemas.openxmlformats.org/officeDocument/2006/relationships/comments" Target="../comments3.xml"/><Relationship Id="rId1" Type="http://schemas.openxmlformats.org/officeDocument/2006/relationships/hyperlink" Target="http://onlinelibrary.wiley.com/doi/10.1111/jiec.12391/abstract" TargetMode="External"/><Relationship Id="rId2" Type="http://schemas.openxmlformats.org/officeDocument/2006/relationships/hyperlink" Target="http://www3.epa.gov/nonroad/locomotv/420f0902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31"/>
  <sheetViews>
    <sheetView tabSelected="1" workbookViewId="0">
      <pane ySplit="2" topLeftCell="A171" activePane="bottomLeft" state="frozen"/>
      <selection pane="bottomLeft" activeCell="B174" sqref="B174"/>
    </sheetView>
  </sheetViews>
  <sheetFormatPr baseColWidth="10" defaultRowHeight="15" x14ac:dyDescent="0"/>
  <cols>
    <col min="1" max="1" width="5.6640625" customWidth="1"/>
    <col min="2" max="2" width="64.83203125" customWidth="1"/>
    <col min="3" max="8" width="16.33203125" customWidth="1"/>
    <col min="9" max="9" width="20.6640625" style="24" customWidth="1"/>
    <col min="26" max="26" width="10.83203125" style="38"/>
    <col min="27" max="27" width="36" bestFit="1" customWidth="1"/>
  </cols>
  <sheetData>
    <row r="1" spans="1:28" ht="20">
      <c r="C1" s="213" t="s">
        <v>1</v>
      </c>
      <c r="D1" s="213"/>
      <c r="E1" s="213"/>
      <c r="F1" s="213"/>
      <c r="G1" s="213"/>
      <c r="H1" s="213"/>
    </row>
    <row r="2" spans="1:28" ht="20">
      <c r="A2" t="s">
        <v>39</v>
      </c>
      <c r="B2" t="s">
        <v>0</v>
      </c>
      <c r="C2" s="209">
        <v>1</v>
      </c>
      <c r="D2" s="209">
        <v>2</v>
      </c>
      <c r="E2" s="210">
        <v>3</v>
      </c>
      <c r="F2" s="210">
        <v>4</v>
      </c>
      <c r="G2" s="211">
        <v>5</v>
      </c>
      <c r="H2" s="211">
        <v>6</v>
      </c>
      <c r="I2" s="24" t="s">
        <v>53</v>
      </c>
    </row>
    <row r="3" spans="1:28" s="205" customFormat="1">
      <c r="A3" s="2">
        <v>1</v>
      </c>
      <c r="B3" s="205" t="s">
        <v>370</v>
      </c>
      <c r="C3" s="206" t="s">
        <v>379</v>
      </c>
      <c r="D3" s="206" t="s">
        <v>379</v>
      </c>
      <c r="E3" s="207" t="s">
        <v>380</v>
      </c>
      <c r="F3" s="207" t="s">
        <v>380</v>
      </c>
      <c r="G3" s="207" t="s">
        <v>380</v>
      </c>
      <c r="H3" s="207" t="s">
        <v>380</v>
      </c>
      <c r="I3" s="24" t="s">
        <v>384</v>
      </c>
      <c r="Z3" s="38"/>
    </row>
    <row r="4" spans="1:28" s="205" customFormat="1">
      <c r="A4" s="2">
        <v>2</v>
      </c>
      <c r="B4" s="9" t="s">
        <v>98</v>
      </c>
      <c r="C4" s="206" t="s">
        <v>379</v>
      </c>
      <c r="D4" s="206" t="s">
        <v>380</v>
      </c>
      <c r="E4" s="207" t="s">
        <v>380</v>
      </c>
      <c r="F4" s="207" t="s">
        <v>380</v>
      </c>
      <c r="G4" s="207" t="s">
        <v>380</v>
      </c>
      <c r="H4" s="207" t="s">
        <v>380</v>
      </c>
      <c r="I4" s="24" t="s">
        <v>384</v>
      </c>
      <c r="Z4" s="38"/>
    </row>
    <row r="5" spans="1:28" s="205" customFormat="1">
      <c r="A5" s="2">
        <v>3</v>
      </c>
      <c r="B5" s="9" t="s">
        <v>269</v>
      </c>
      <c r="C5" s="206" t="s">
        <v>380</v>
      </c>
      <c r="D5" s="206" t="s">
        <v>379</v>
      </c>
      <c r="E5" s="207" t="s">
        <v>380</v>
      </c>
      <c r="F5" s="207" t="s">
        <v>380</v>
      </c>
      <c r="G5" s="207" t="s">
        <v>380</v>
      </c>
      <c r="H5" s="207" t="s">
        <v>380</v>
      </c>
      <c r="I5" s="24" t="s">
        <v>384</v>
      </c>
      <c r="Z5" s="38"/>
    </row>
    <row r="6" spans="1:28" s="205" customFormat="1">
      <c r="A6" s="2">
        <v>4</v>
      </c>
      <c r="B6" s="205" t="s">
        <v>371</v>
      </c>
      <c r="C6" s="206" t="s">
        <v>380</v>
      </c>
      <c r="D6" s="206" t="s">
        <v>380</v>
      </c>
      <c r="E6" s="207" t="s">
        <v>379</v>
      </c>
      <c r="F6" s="207" t="s">
        <v>379</v>
      </c>
      <c r="G6" s="207" t="s">
        <v>379</v>
      </c>
      <c r="H6" s="207" t="s">
        <v>379</v>
      </c>
      <c r="I6" s="24" t="s">
        <v>384</v>
      </c>
      <c r="Z6" s="38"/>
    </row>
    <row r="7" spans="1:28" s="205" customFormat="1">
      <c r="A7" s="2">
        <v>5</v>
      </c>
      <c r="B7" s="9" t="s">
        <v>372</v>
      </c>
      <c r="C7" s="206" t="s">
        <v>380</v>
      </c>
      <c r="D7" s="206" t="s">
        <v>380</v>
      </c>
      <c r="E7" s="207" t="s">
        <v>379</v>
      </c>
      <c r="F7" s="207" t="s">
        <v>379</v>
      </c>
      <c r="G7" s="207" t="s">
        <v>379</v>
      </c>
      <c r="H7" s="207" t="s">
        <v>379</v>
      </c>
      <c r="I7" s="24" t="s">
        <v>384</v>
      </c>
      <c r="Z7" s="38"/>
    </row>
    <row r="8" spans="1:28" s="205" customFormat="1">
      <c r="A8" s="2">
        <v>6</v>
      </c>
      <c r="B8" s="9" t="s">
        <v>373</v>
      </c>
      <c r="C8" s="206" t="s">
        <v>380</v>
      </c>
      <c r="D8" s="206" t="s">
        <v>380</v>
      </c>
      <c r="E8" s="206" t="s">
        <v>380</v>
      </c>
      <c r="F8" s="206" t="s">
        <v>380</v>
      </c>
      <c r="G8" s="206" t="s">
        <v>380</v>
      </c>
      <c r="H8" s="206" t="s">
        <v>380</v>
      </c>
      <c r="I8" s="24" t="s">
        <v>384</v>
      </c>
      <c r="Z8" s="38"/>
    </row>
    <row r="9" spans="1:28" s="205" customFormat="1">
      <c r="A9" s="2">
        <v>7</v>
      </c>
      <c r="B9" s="9" t="s">
        <v>374</v>
      </c>
      <c r="C9" s="206" t="s">
        <v>380</v>
      </c>
      <c r="D9" s="206" t="s">
        <v>380</v>
      </c>
      <c r="E9" s="206" t="s">
        <v>380</v>
      </c>
      <c r="F9" s="206" t="s">
        <v>380</v>
      </c>
      <c r="G9" s="206" t="s">
        <v>380</v>
      </c>
      <c r="H9" s="206" t="s">
        <v>380</v>
      </c>
      <c r="I9" s="24" t="s">
        <v>384</v>
      </c>
      <c r="Z9" s="38"/>
    </row>
    <row r="10" spans="1:28" s="205" customFormat="1">
      <c r="A10" s="2">
        <v>8</v>
      </c>
      <c r="B10" s="9" t="s">
        <v>375</v>
      </c>
      <c r="C10" s="206" t="s">
        <v>380</v>
      </c>
      <c r="D10" s="206" t="s">
        <v>380</v>
      </c>
      <c r="E10" s="206" t="s">
        <v>380</v>
      </c>
      <c r="F10" s="206" t="s">
        <v>380</v>
      </c>
      <c r="G10" s="206" t="s">
        <v>380</v>
      </c>
      <c r="H10" s="206" t="s">
        <v>380</v>
      </c>
      <c r="I10" s="24" t="s">
        <v>384</v>
      </c>
      <c r="Z10" s="38"/>
    </row>
    <row r="11" spans="1:28" s="205" customFormat="1">
      <c r="A11" s="2">
        <v>9</v>
      </c>
      <c r="B11" s="9" t="s">
        <v>376</v>
      </c>
      <c r="C11" s="206" t="s">
        <v>380</v>
      </c>
      <c r="D11" s="206" t="s">
        <v>380</v>
      </c>
      <c r="E11" s="206" t="s">
        <v>380</v>
      </c>
      <c r="F11" s="206" t="s">
        <v>380</v>
      </c>
      <c r="G11" s="206" t="s">
        <v>380</v>
      </c>
      <c r="H11" s="206" t="s">
        <v>380</v>
      </c>
      <c r="I11" s="24" t="s">
        <v>384</v>
      </c>
      <c r="Z11" s="38"/>
    </row>
    <row r="12" spans="1:28" s="205" customFormat="1">
      <c r="A12" s="2">
        <v>10</v>
      </c>
      <c r="B12" s="9" t="s">
        <v>377</v>
      </c>
      <c r="C12" s="206" t="s">
        <v>380</v>
      </c>
      <c r="D12" s="206" t="s">
        <v>380</v>
      </c>
      <c r="E12" s="206" t="s">
        <v>380</v>
      </c>
      <c r="F12" s="206" t="s">
        <v>380</v>
      </c>
      <c r="G12" s="206" t="s">
        <v>380</v>
      </c>
      <c r="H12" s="206" t="s">
        <v>380</v>
      </c>
      <c r="I12" s="24" t="s">
        <v>384</v>
      </c>
      <c r="Z12" s="38"/>
    </row>
    <row r="13" spans="1:28" s="205" customFormat="1">
      <c r="A13" s="2">
        <v>11</v>
      </c>
      <c r="B13" s="9" t="s">
        <v>378</v>
      </c>
      <c r="C13" s="206" t="s">
        <v>380</v>
      </c>
      <c r="D13" s="206" t="s">
        <v>380</v>
      </c>
      <c r="E13" s="206" t="s">
        <v>380</v>
      </c>
      <c r="F13" s="206" t="s">
        <v>380</v>
      </c>
      <c r="G13" s="206" t="s">
        <v>380</v>
      </c>
      <c r="H13" s="206" t="s">
        <v>380</v>
      </c>
      <c r="I13" s="24" t="s">
        <v>384</v>
      </c>
      <c r="Z13" s="38"/>
    </row>
    <row r="14" spans="1:28" s="205" customFormat="1">
      <c r="A14" s="2">
        <v>12</v>
      </c>
      <c r="B14" s="1" t="s">
        <v>381</v>
      </c>
      <c r="C14" s="10" t="s">
        <v>382</v>
      </c>
      <c r="D14" s="10" t="s">
        <v>382</v>
      </c>
      <c r="E14" s="10" t="s">
        <v>382</v>
      </c>
      <c r="F14" s="10" t="s">
        <v>382</v>
      </c>
      <c r="G14" s="10" t="s">
        <v>382</v>
      </c>
      <c r="H14" s="17" t="s">
        <v>383</v>
      </c>
      <c r="I14" s="24" t="s">
        <v>54</v>
      </c>
      <c r="Z14" s="38"/>
    </row>
    <row r="15" spans="1:28">
      <c r="A15" s="2">
        <v>13</v>
      </c>
      <c r="B15" t="s">
        <v>2</v>
      </c>
      <c r="C15" s="3" t="s">
        <v>3</v>
      </c>
      <c r="D15" s="4" t="s">
        <v>3</v>
      </c>
      <c r="E15" s="4" t="s">
        <v>3</v>
      </c>
      <c r="F15" s="4" t="s">
        <v>3</v>
      </c>
      <c r="G15" s="4" t="s">
        <v>3</v>
      </c>
      <c r="H15" s="5" t="s">
        <v>3</v>
      </c>
      <c r="I15" s="24" t="s">
        <v>54</v>
      </c>
    </row>
    <row r="16" spans="1:28">
      <c r="A16" s="2">
        <v>14</v>
      </c>
      <c r="B16" s="9" t="s">
        <v>10</v>
      </c>
      <c r="C16" s="10" t="s">
        <v>49</v>
      </c>
      <c r="D16" s="10" t="s">
        <v>49</v>
      </c>
      <c r="E16" s="10" t="s">
        <v>49</v>
      </c>
      <c r="F16" s="10" t="s">
        <v>49</v>
      </c>
      <c r="G16" s="10" t="s">
        <v>49</v>
      </c>
      <c r="H16" s="21" t="s">
        <v>49</v>
      </c>
      <c r="I16" s="24" t="s">
        <v>54</v>
      </c>
      <c r="AA16" t="s">
        <v>90</v>
      </c>
      <c r="AB16">
        <v>1055.0558526299999</v>
      </c>
    </row>
    <row r="17" spans="1:28">
      <c r="A17" s="2">
        <v>15</v>
      </c>
      <c r="B17" s="9" t="s">
        <v>14</v>
      </c>
      <c r="C17" s="10" t="s">
        <v>49</v>
      </c>
      <c r="D17" s="10" t="s">
        <v>49</v>
      </c>
      <c r="E17" s="10" t="s">
        <v>49</v>
      </c>
      <c r="F17" s="10" t="s">
        <v>49</v>
      </c>
      <c r="G17" s="10" t="s">
        <v>49</v>
      </c>
      <c r="H17" s="21" t="s">
        <v>49</v>
      </c>
      <c r="I17" s="24" t="s">
        <v>54</v>
      </c>
      <c r="AA17" t="s">
        <v>91</v>
      </c>
      <c r="AB17">
        <f>1/1000</f>
        <v>1E-3</v>
      </c>
    </row>
    <row r="18" spans="1:28">
      <c r="A18" s="2">
        <v>16</v>
      </c>
      <c r="B18" s="9" t="s">
        <v>12</v>
      </c>
      <c r="C18" s="10" t="s">
        <v>49</v>
      </c>
      <c r="D18" s="10" t="s">
        <v>49</v>
      </c>
      <c r="E18" s="10" t="s">
        <v>49</v>
      </c>
      <c r="F18" s="10" t="s">
        <v>49</v>
      </c>
      <c r="G18" s="10" t="s">
        <v>49</v>
      </c>
      <c r="H18" s="21" t="s">
        <v>49</v>
      </c>
      <c r="I18" s="24" t="s">
        <v>54</v>
      </c>
      <c r="AA18" t="s">
        <v>153</v>
      </c>
      <c r="AB18">
        <v>0.90718500000000002</v>
      </c>
    </row>
    <row r="19" spans="1:28">
      <c r="A19" s="2">
        <v>17</v>
      </c>
      <c r="B19" s="9" t="s">
        <v>13</v>
      </c>
      <c r="C19" s="10" t="s">
        <v>49</v>
      </c>
      <c r="D19" s="10" t="s">
        <v>49</v>
      </c>
      <c r="E19" s="10" t="s">
        <v>49</v>
      </c>
      <c r="F19" s="10" t="s">
        <v>49</v>
      </c>
      <c r="G19" s="10" t="s">
        <v>49</v>
      </c>
      <c r="H19" s="21" t="s">
        <v>49</v>
      </c>
      <c r="I19" s="24" t="s">
        <v>54</v>
      </c>
      <c r="AA19" t="s">
        <v>154</v>
      </c>
      <c r="AB19">
        <v>2.2000000000000002</v>
      </c>
    </row>
    <row r="20" spans="1:28">
      <c r="A20" s="2">
        <v>18</v>
      </c>
      <c r="B20" s="9" t="s">
        <v>11</v>
      </c>
      <c r="C20" s="10" t="s">
        <v>49</v>
      </c>
      <c r="D20" s="10" t="s">
        <v>49</v>
      </c>
      <c r="E20" s="10" t="s">
        <v>49</v>
      </c>
      <c r="F20" s="10" t="s">
        <v>49</v>
      </c>
      <c r="G20" s="10" t="s">
        <v>49</v>
      </c>
      <c r="H20" s="21" t="s">
        <v>49</v>
      </c>
      <c r="I20" s="24" t="s">
        <v>54</v>
      </c>
      <c r="AA20" t="s">
        <v>155</v>
      </c>
      <c r="AB20">
        <f>0.001</f>
        <v>1E-3</v>
      </c>
    </row>
    <row r="21" spans="1:28">
      <c r="A21" s="2">
        <v>19</v>
      </c>
      <c r="B21" t="s">
        <v>15</v>
      </c>
      <c r="C21" s="11" t="s">
        <v>3</v>
      </c>
      <c r="D21" s="12" t="s">
        <v>3</v>
      </c>
      <c r="E21" s="12" t="s">
        <v>3</v>
      </c>
      <c r="F21" s="12" t="s">
        <v>3</v>
      </c>
      <c r="G21" s="12" t="s">
        <v>3</v>
      </c>
      <c r="H21" s="13" t="s">
        <v>3</v>
      </c>
      <c r="I21" s="24" t="s">
        <v>54</v>
      </c>
      <c r="AA21" t="s">
        <v>271</v>
      </c>
      <c r="AB21" s="150">
        <v>1.60934</v>
      </c>
    </row>
    <row r="22" spans="1:28">
      <c r="A22" s="2">
        <v>20</v>
      </c>
      <c r="B22" s="9" t="s">
        <v>16</v>
      </c>
      <c r="C22" s="10" t="s">
        <v>48</v>
      </c>
      <c r="D22" s="10" t="s">
        <v>48</v>
      </c>
      <c r="E22" s="10" t="s">
        <v>48</v>
      </c>
      <c r="F22" s="20" t="s">
        <v>48</v>
      </c>
      <c r="G22" s="20" t="s">
        <v>48</v>
      </c>
      <c r="H22" s="22" t="s">
        <v>48</v>
      </c>
      <c r="I22" s="24" t="s">
        <v>54</v>
      </c>
      <c r="AA22" t="s">
        <v>363</v>
      </c>
      <c r="AB22" s="150">
        <v>1.1399999999999999</v>
      </c>
    </row>
    <row r="23" spans="1:28">
      <c r="A23" s="2">
        <v>21</v>
      </c>
      <c r="B23" s="9" t="s">
        <v>17</v>
      </c>
      <c r="C23" s="10" t="s">
        <v>48</v>
      </c>
      <c r="D23" s="10" t="s">
        <v>48</v>
      </c>
      <c r="E23" s="20" t="s">
        <v>48</v>
      </c>
      <c r="F23" s="20" t="s">
        <v>48</v>
      </c>
      <c r="G23" s="20" t="s">
        <v>48</v>
      </c>
      <c r="H23" s="22" t="s">
        <v>48</v>
      </c>
      <c r="I23" s="24" t="s">
        <v>54</v>
      </c>
    </row>
    <row r="24" spans="1:28">
      <c r="A24" s="2">
        <v>22</v>
      </c>
      <c r="B24" s="9" t="s">
        <v>18</v>
      </c>
      <c r="C24" s="10" t="s">
        <v>48</v>
      </c>
      <c r="D24" s="10" t="s">
        <v>48</v>
      </c>
      <c r="E24" s="20" t="s">
        <v>48</v>
      </c>
      <c r="F24" s="20" t="s">
        <v>48</v>
      </c>
      <c r="G24" s="20" t="s">
        <v>48</v>
      </c>
      <c r="H24" s="22" t="s">
        <v>48</v>
      </c>
      <c r="I24" s="24" t="s">
        <v>54</v>
      </c>
    </row>
    <row r="25" spans="1:28">
      <c r="A25" s="2">
        <v>23</v>
      </c>
      <c r="B25" t="s">
        <v>4</v>
      </c>
      <c r="C25" s="11" t="s">
        <v>5</v>
      </c>
      <c r="D25" s="12" t="s">
        <v>5</v>
      </c>
      <c r="E25" s="12" t="s">
        <v>5</v>
      </c>
      <c r="F25" s="12" t="s">
        <v>5</v>
      </c>
      <c r="G25" s="12" t="s">
        <v>5</v>
      </c>
      <c r="H25" s="13" t="s">
        <v>5</v>
      </c>
      <c r="I25" s="24" t="s">
        <v>54</v>
      </c>
    </row>
    <row r="26" spans="1:28">
      <c r="A26" s="2">
        <v>24</v>
      </c>
      <c r="B26" s="16" t="s">
        <v>10</v>
      </c>
      <c r="C26" s="14" t="s">
        <v>25</v>
      </c>
      <c r="D26" s="14" t="s">
        <v>25</v>
      </c>
      <c r="E26" s="14" t="s">
        <v>25</v>
      </c>
      <c r="F26" s="14" t="s">
        <v>25</v>
      </c>
      <c r="G26" s="14" t="s">
        <v>25</v>
      </c>
      <c r="H26" s="17" t="s">
        <v>25</v>
      </c>
      <c r="I26" s="24" t="s">
        <v>54</v>
      </c>
    </row>
    <row r="27" spans="1:28">
      <c r="A27" s="2">
        <v>25</v>
      </c>
      <c r="B27" s="9" t="s">
        <v>19</v>
      </c>
      <c r="C27" s="111">
        <f>'CA-GREET Output'!$E48/ton2mt*gram2kg</f>
        <v>24.499065311399107</v>
      </c>
      <c r="D27" s="111">
        <f>'CA-GREET Output'!$E48/ton2mt*gram2kg</f>
        <v>24.499065311399107</v>
      </c>
      <c r="E27" s="111">
        <f>'CA-GREET Output'!$E48/ton2mt*gram2kg</f>
        <v>24.499065311399107</v>
      </c>
      <c r="F27" s="111">
        <f>'CA-GREET Output'!$E48/ton2mt*gram2kg</f>
        <v>24.499065311399107</v>
      </c>
      <c r="G27" s="111">
        <f>'CA-GREET Output'!$E48/ton2mt*gram2kg</f>
        <v>24.499065311399107</v>
      </c>
      <c r="H27" s="111">
        <f>'CA-GREET Output'!$E48/ton2mt*gram2kg</f>
        <v>24.499065311399107</v>
      </c>
      <c r="I27" s="24" t="s">
        <v>54</v>
      </c>
    </row>
    <row r="28" spans="1:28">
      <c r="A28" s="2">
        <v>26</v>
      </c>
      <c r="B28" s="9" t="s">
        <v>20</v>
      </c>
      <c r="C28" s="110">
        <f>'CA-GREET Output'!$E41/ton2mt*gram2kg</f>
        <v>0.18853539969498229</v>
      </c>
      <c r="D28" s="110">
        <f>'CA-GREET Output'!$E41/ton2mt*gram2kg</f>
        <v>0.18853539969498229</v>
      </c>
      <c r="E28" s="110">
        <f>'CA-GREET Output'!$E41/ton2mt*gram2kg</f>
        <v>0.18853539969498229</v>
      </c>
      <c r="F28" s="110">
        <f>'CA-GREET Output'!$E41/ton2mt*gram2kg</f>
        <v>0.18853539969498229</v>
      </c>
      <c r="G28" s="110">
        <f>'CA-GREET Output'!$E41/ton2mt*gram2kg</f>
        <v>0.18853539969498229</v>
      </c>
      <c r="H28" s="110">
        <f>'CA-GREET Output'!$E41/ton2mt*gram2kg</f>
        <v>0.18853539969498229</v>
      </c>
      <c r="I28" s="24" t="s">
        <v>54</v>
      </c>
    </row>
    <row r="29" spans="1:28">
      <c r="A29" s="2">
        <v>27</v>
      </c>
      <c r="B29" s="9" t="s">
        <v>295</v>
      </c>
      <c r="C29" s="109">
        <f>'CA-GREET Output'!$E42/ton2mt*gram2kg</f>
        <v>1.8959117209364298E-2</v>
      </c>
      <c r="D29" s="109">
        <f>'CA-GREET Output'!$E42/ton2mt*gram2kg</f>
        <v>1.8959117209364298E-2</v>
      </c>
      <c r="E29" s="109">
        <f>'CA-GREET Output'!$E42/ton2mt*gram2kg</f>
        <v>1.8959117209364298E-2</v>
      </c>
      <c r="F29" s="109">
        <f>'CA-GREET Output'!$E42/ton2mt*gram2kg</f>
        <v>1.8959117209364298E-2</v>
      </c>
      <c r="G29" s="109">
        <f>'CA-GREET Output'!$E42/ton2mt*gram2kg</f>
        <v>1.8959117209364298E-2</v>
      </c>
      <c r="H29" s="109">
        <f>'CA-GREET Output'!$E42/ton2mt*gram2kg</f>
        <v>1.8959117209364298E-2</v>
      </c>
      <c r="I29" s="24" t="s">
        <v>54</v>
      </c>
    </row>
    <row r="30" spans="1:28">
      <c r="A30" s="2">
        <v>28</v>
      </c>
      <c r="B30" s="9" t="s">
        <v>22</v>
      </c>
      <c r="C30" s="109">
        <f>'CA-GREET Output'!$E43/ton2mt*gram2kg</f>
        <v>1.8216793491438982E-2</v>
      </c>
      <c r="D30" s="109">
        <f>'CA-GREET Output'!$E43/ton2mt*gram2kg</f>
        <v>1.8216793491438982E-2</v>
      </c>
      <c r="E30" s="109">
        <f>'CA-GREET Output'!$E43/ton2mt*gram2kg</f>
        <v>1.8216793491438982E-2</v>
      </c>
      <c r="F30" s="109">
        <f>'CA-GREET Output'!$E43/ton2mt*gram2kg</f>
        <v>1.8216793491438982E-2</v>
      </c>
      <c r="G30" s="109">
        <f>'CA-GREET Output'!$E43/ton2mt*gram2kg</f>
        <v>1.8216793491438982E-2</v>
      </c>
      <c r="H30" s="109">
        <f>'CA-GREET Output'!$E43/ton2mt*gram2kg</f>
        <v>1.8216793491438982E-2</v>
      </c>
      <c r="I30" s="24" t="s">
        <v>54</v>
      </c>
    </row>
    <row r="31" spans="1:28">
      <c r="A31" s="2">
        <v>29</v>
      </c>
      <c r="B31" s="9" t="s">
        <v>21</v>
      </c>
      <c r="C31" s="15" t="s">
        <v>25</v>
      </c>
      <c r="D31" s="15" t="s">
        <v>25</v>
      </c>
      <c r="E31" s="15" t="s">
        <v>25</v>
      </c>
      <c r="F31" s="15" t="s">
        <v>25</v>
      </c>
      <c r="G31" s="15" t="s">
        <v>25</v>
      </c>
      <c r="H31" s="15" t="s">
        <v>25</v>
      </c>
      <c r="I31" s="24" t="s">
        <v>54</v>
      </c>
    </row>
    <row r="32" spans="1:28">
      <c r="A32" s="2">
        <v>30</v>
      </c>
      <c r="B32" s="9" t="s">
        <v>23</v>
      </c>
      <c r="C32" s="112">
        <f>'CA-GREET Output'!$E44/ton2mt*gram2kg</f>
        <v>9.4448710045366719E-3</v>
      </c>
      <c r="D32" s="112">
        <f>'CA-GREET Output'!$E44/ton2mt*gram2kg</f>
        <v>9.4448710045366719E-3</v>
      </c>
      <c r="E32" s="112">
        <f>'CA-GREET Output'!$E44/ton2mt*gram2kg</f>
        <v>9.4448710045366719E-3</v>
      </c>
      <c r="F32" s="112">
        <f>'CA-GREET Output'!$E44/ton2mt*gram2kg</f>
        <v>9.4448710045366719E-3</v>
      </c>
      <c r="G32" s="112">
        <f>'CA-GREET Output'!$E44/ton2mt*gram2kg</f>
        <v>9.4448710045366719E-3</v>
      </c>
      <c r="H32" s="112">
        <f>'CA-GREET Output'!$E44/ton2mt*gram2kg</f>
        <v>9.4448710045366719E-3</v>
      </c>
      <c r="I32" s="24" t="s">
        <v>54</v>
      </c>
    </row>
    <row r="33" spans="1:9">
      <c r="A33" s="2">
        <v>31</v>
      </c>
      <c r="B33" s="9" t="s">
        <v>24</v>
      </c>
      <c r="C33" s="112">
        <f>'CA-GREET Output'!$E40/ton2mt*gram2kg</f>
        <v>0.11428614127599265</v>
      </c>
      <c r="D33" s="112">
        <f>'CA-GREET Output'!$E40/ton2mt*gram2kg</f>
        <v>0.11428614127599265</v>
      </c>
      <c r="E33" s="112">
        <f>'CA-GREET Output'!$E40/ton2mt*gram2kg</f>
        <v>0.11428614127599265</v>
      </c>
      <c r="F33" s="112">
        <f>'CA-GREET Output'!$E40/ton2mt*gram2kg</f>
        <v>0.11428614127599265</v>
      </c>
      <c r="G33" s="112">
        <f>'CA-GREET Output'!$E40/ton2mt*gram2kg</f>
        <v>0.11428614127599265</v>
      </c>
      <c r="H33" s="112">
        <f>'CA-GREET Output'!$E40/ton2mt*gram2kg</f>
        <v>0.11428614127599265</v>
      </c>
      <c r="I33" s="24" t="s">
        <v>54</v>
      </c>
    </row>
    <row r="34" spans="1:9">
      <c r="A34" s="2">
        <v>32</v>
      </c>
      <c r="B34" s="16" t="s">
        <v>26</v>
      </c>
      <c r="C34" s="14" t="s">
        <v>25</v>
      </c>
      <c r="D34" s="14" t="s">
        <v>25</v>
      </c>
      <c r="E34" s="14" t="s">
        <v>25</v>
      </c>
      <c r="F34" s="14" t="s">
        <v>25</v>
      </c>
      <c r="G34" s="14" t="s">
        <v>25</v>
      </c>
      <c r="H34" s="17" t="s">
        <v>25</v>
      </c>
      <c r="I34" s="24" t="s">
        <v>54</v>
      </c>
    </row>
    <row r="35" spans="1:9">
      <c r="A35" s="2">
        <v>33</v>
      </c>
      <c r="B35" s="9" t="s">
        <v>19</v>
      </c>
      <c r="C35" s="114">
        <f t="array" ref="C35">'CA-GREET Output'!$F48/ton2mt*gram2kg</f>
        <v>14.482945130181387</v>
      </c>
      <c r="D35" s="114">
        <f>'CA-GREET Output'!$F48/ton2mt*gram2kg</f>
        <v>14.482945130181387</v>
      </c>
      <c r="E35" s="114">
        <f>'CA-GREET Output'!$F48/ton2mt*gram2kg</f>
        <v>14.482945130181387</v>
      </c>
      <c r="F35" s="114">
        <f>'CA-GREET Output'!$F48/ton2mt*gram2kg</f>
        <v>14.482945130181387</v>
      </c>
      <c r="G35" s="114">
        <f>'CA-GREET Output'!$F48/ton2mt*gram2kg</f>
        <v>14.482945130181387</v>
      </c>
      <c r="H35" s="115">
        <f>'CA-GREET Output'!$F48/ton2mt*gram2kg</f>
        <v>14.482945130181387</v>
      </c>
      <c r="I35" s="24" t="s">
        <v>54</v>
      </c>
    </row>
    <row r="36" spans="1:9">
      <c r="A36" s="2">
        <v>34</v>
      </c>
      <c r="B36" s="9" t="s">
        <v>20</v>
      </c>
      <c r="C36" s="113">
        <f>'CA-GREET Output'!$F41/ton2mt*gram2kg</f>
        <v>0.11145518468448491</v>
      </c>
      <c r="D36" s="113">
        <f>'CA-GREET Output'!$F41/ton2mt*gram2kg</f>
        <v>0.11145518468448491</v>
      </c>
      <c r="E36" s="113">
        <f>'CA-GREET Output'!$F41/ton2mt*gram2kg</f>
        <v>0.11145518468448491</v>
      </c>
      <c r="F36" s="113">
        <f>'CA-GREET Output'!$F41/ton2mt*gram2kg</f>
        <v>0.11145518468448491</v>
      </c>
      <c r="G36" s="113">
        <f>'CA-GREET Output'!$F41/ton2mt*gram2kg</f>
        <v>0.11145518468448491</v>
      </c>
      <c r="H36" s="116">
        <f>'CA-GREET Output'!$F41/ton2mt*gram2kg</f>
        <v>0.11145518468448491</v>
      </c>
      <c r="I36" s="24" t="s">
        <v>54</v>
      </c>
    </row>
    <row r="37" spans="1:9">
      <c r="A37" s="2">
        <v>35</v>
      </c>
      <c r="B37" s="9" t="s">
        <v>295</v>
      </c>
      <c r="C37" s="30">
        <f>'CA-GREET Output'!$F42/ton2mt*gram2kg</f>
        <v>1.1207931844327968E-2</v>
      </c>
      <c r="D37" s="30">
        <f>'CA-GREET Output'!$F42/ton2mt*gram2kg</f>
        <v>1.1207931844327968E-2</v>
      </c>
      <c r="E37" s="30">
        <f>'CA-GREET Output'!$F42/ton2mt*gram2kg</f>
        <v>1.1207931844327968E-2</v>
      </c>
      <c r="F37" s="30">
        <f>'CA-GREET Output'!$F42/ton2mt*gram2kg</f>
        <v>1.1207931844327968E-2</v>
      </c>
      <c r="G37" s="30">
        <f>'CA-GREET Output'!$F42/ton2mt*gram2kg</f>
        <v>1.1207931844327968E-2</v>
      </c>
      <c r="H37" s="31">
        <f>'CA-GREET Output'!$F42/ton2mt*gram2kg</f>
        <v>1.1207931844327968E-2</v>
      </c>
      <c r="I37" s="24" t="s">
        <v>54</v>
      </c>
    </row>
    <row r="38" spans="1:9">
      <c r="A38" s="2">
        <v>36</v>
      </c>
      <c r="B38" s="9" t="s">
        <v>22</v>
      </c>
      <c r="C38" s="30">
        <f>'CA-GREET Output'!$F43/ton2mt*gram2kg</f>
        <v>1.0769097401507725E-2</v>
      </c>
      <c r="D38" s="30">
        <f>'CA-GREET Output'!$F43/ton2mt*gram2kg</f>
        <v>1.0769097401507725E-2</v>
      </c>
      <c r="E38" s="30">
        <f>'CA-GREET Output'!$F43/ton2mt*gram2kg</f>
        <v>1.0769097401507725E-2</v>
      </c>
      <c r="F38" s="30">
        <f>'CA-GREET Output'!$F43/ton2mt*gram2kg</f>
        <v>1.0769097401507725E-2</v>
      </c>
      <c r="G38" s="30">
        <f>'CA-GREET Output'!$F43/ton2mt*gram2kg</f>
        <v>1.0769097401507725E-2</v>
      </c>
      <c r="H38" s="31">
        <f>'CA-GREET Output'!$F43/ton2mt*gram2kg</f>
        <v>1.0769097401507725E-2</v>
      </c>
      <c r="I38" s="24" t="s">
        <v>54</v>
      </c>
    </row>
    <row r="39" spans="1:9">
      <c r="A39" s="2">
        <v>37</v>
      </c>
      <c r="B39" s="9" t="s">
        <v>21</v>
      </c>
      <c r="C39" s="6" t="s">
        <v>25</v>
      </c>
      <c r="D39" s="6" t="s">
        <v>25</v>
      </c>
      <c r="E39" s="6" t="s">
        <v>25</v>
      </c>
      <c r="F39" s="6" t="s">
        <v>25</v>
      </c>
      <c r="G39" s="6" t="s">
        <v>25</v>
      </c>
      <c r="H39" s="29" t="s">
        <v>25</v>
      </c>
      <c r="I39" s="24" t="s">
        <v>54</v>
      </c>
    </row>
    <row r="40" spans="1:9">
      <c r="A40" s="2">
        <v>38</v>
      </c>
      <c r="B40" s="9" t="s">
        <v>23</v>
      </c>
      <c r="C40" s="30">
        <f>'CA-GREET Output'!$F44/ton2mt*gram2kg</f>
        <v>5.583459890475876E-3</v>
      </c>
      <c r="D40" s="30">
        <f>'CA-GREET Output'!$F44/ton2mt*gram2kg</f>
        <v>5.583459890475876E-3</v>
      </c>
      <c r="E40" s="30">
        <f>'CA-GREET Output'!$F44/ton2mt*gram2kg</f>
        <v>5.583459890475876E-3</v>
      </c>
      <c r="F40" s="30">
        <f>'CA-GREET Output'!$F44/ton2mt*gram2kg</f>
        <v>5.583459890475876E-3</v>
      </c>
      <c r="G40" s="30">
        <f>'CA-GREET Output'!$F44/ton2mt*gram2kg</f>
        <v>5.583459890475876E-3</v>
      </c>
      <c r="H40" s="31">
        <f>'CA-GREET Output'!$F44/ton2mt*gram2kg</f>
        <v>5.583459890475876E-3</v>
      </c>
      <c r="I40" s="24" t="s">
        <v>54</v>
      </c>
    </row>
    <row r="41" spans="1:9">
      <c r="A41" s="2">
        <v>39</v>
      </c>
      <c r="B41" s="9" t="s">
        <v>24</v>
      </c>
      <c r="C41" s="30">
        <f>'CA-GREET Output'!$F40/ton2mt*gram2kg</f>
        <v>6.7561757650820092E-2</v>
      </c>
      <c r="D41" s="30">
        <f>'CA-GREET Output'!$F40/ton2mt*gram2kg</f>
        <v>6.7561757650820092E-2</v>
      </c>
      <c r="E41" s="30">
        <f>'CA-GREET Output'!$F40/ton2mt*gram2kg</f>
        <v>6.7561757650820092E-2</v>
      </c>
      <c r="F41" s="30">
        <f>'CA-GREET Output'!$F40/ton2mt*gram2kg</f>
        <v>6.7561757650820092E-2</v>
      </c>
      <c r="G41" s="30">
        <f>'CA-GREET Output'!$F40/ton2mt*gram2kg</f>
        <v>6.7561757650820092E-2</v>
      </c>
      <c r="H41" s="31">
        <f>'CA-GREET Output'!$F40/ton2mt*gram2kg</f>
        <v>6.7561757650820092E-2</v>
      </c>
      <c r="I41" s="24" t="s">
        <v>54</v>
      </c>
    </row>
    <row r="42" spans="1:9">
      <c r="A42" s="2">
        <v>40</v>
      </c>
      <c r="B42" t="s">
        <v>4</v>
      </c>
      <c r="C42" s="117" t="s">
        <v>156</v>
      </c>
      <c r="D42" s="117" t="s">
        <v>156</v>
      </c>
      <c r="E42" s="117" t="s">
        <v>156</v>
      </c>
      <c r="F42" s="117" t="s">
        <v>156</v>
      </c>
      <c r="G42" s="117" t="s">
        <v>156</v>
      </c>
      <c r="H42" s="117" t="s">
        <v>156</v>
      </c>
      <c r="I42" s="24" t="s">
        <v>54</v>
      </c>
    </row>
    <row r="43" spans="1:9">
      <c r="A43" s="2">
        <v>41</v>
      </c>
      <c r="B43" s="16" t="s">
        <v>12</v>
      </c>
      <c r="C43" s="14" t="s">
        <v>25</v>
      </c>
      <c r="D43" s="14" t="s">
        <v>25</v>
      </c>
      <c r="E43" s="14" t="s">
        <v>25</v>
      </c>
      <c r="F43" s="14" t="s">
        <v>25</v>
      </c>
      <c r="G43" s="14" t="s">
        <v>25</v>
      </c>
      <c r="H43" s="17" t="s">
        <v>25</v>
      </c>
      <c r="I43" s="24" t="s">
        <v>54</v>
      </c>
    </row>
    <row r="44" spans="1:9">
      <c r="A44" s="2">
        <v>42</v>
      </c>
      <c r="B44" s="9" t="s">
        <v>19</v>
      </c>
      <c r="C44" s="145">
        <f>'CA-GREET Output'!$G$93*('Pretreatment Urban Wood &amp; Mill'!$F$5)*gram2kg</f>
        <v>32.972996762357027</v>
      </c>
      <c r="D44" s="145">
        <f>'CA-GREET Output'!$G$93*('Pretreatment Urban Wood &amp; Mill'!$F$5)*gram2kg</f>
        <v>32.972996762357027</v>
      </c>
      <c r="E44" s="145">
        <f>'CA-GREET Output'!$G$93*('Pretreatment Urban Wood &amp; Mill'!$F$5)*gram2kg</f>
        <v>32.972996762357027</v>
      </c>
      <c r="F44" s="145">
        <f>'CA-GREET Output'!$G$93*('Pretreatment Urban Wood &amp; Mill'!$F$5)*gram2kg</f>
        <v>32.972996762357027</v>
      </c>
      <c r="G44" s="145">
        <f>'CA-GREET Output'!$G$93*('Pretreatment Urban Wood &amp; Mill'!$F$5)*gram2kg</f>
        <v>32.972996762357027</v>
      </c>
      <c r="H44" s="145">
        <f>'CA-GREET Output'!$G$93*('Pretreatment Urban Wood &amp; Mill'!$F$5)*gram2kg</f>
        <v>32.972996762357027</v>
      </c>
      <c r="I44" s="24" t="s">
        <v>54</v>
      </c>
    </row>
    <row r="45" spans="1:9">
      <c r="A45" s="2">
        <v>43</v>
      </c>
      <c r="B45" s="9" t="s">
        <v>20</v>
      </c>
      <c r="C45" s="112">
        <f>'CA-GREET Output'!$G$85*('Pretreatment Urban Wood &amp; Mill'!$F$5)*gram2kg</f>
        <v>4.0704188671034959E-2</v>
      </c>
      <c r="D45" s="112">
        <f>'CA-GREET Output'!$G$85*('Pretreatment Urban Wood &amp; Mill'!$F$5)*gram2kg</f>
        <v>4.0704188671034959E-2</v>
      </c>
      <c r="E45" s="112">
        <f>'CA-GREET Output'!$G$85*('Pretreatment Urban Wood &amp; Mill'!$F$5)*gram2kg</f>
        <v>4.0704188671034959E-2</v>
      </c>
      <c r="F45" s="112">
        <f>'CA-GREET Output'!$G$85*('Pretreatment Urban Wood &amp; Mill'!$F$5)*gram2kg</f>
        <v>4.0704188671034959E-2</v>
      </c>
      <c r="G45" s="112">
        <f>'CA-GREET Output'!$G$85*('Pretreatment Urban Wood &amp; Mill'!$F$5)*gram2kg</f>
        <v>4.0704188671034959E-2</v>
      </c>
      <c r="H45" s="112">
        <f>'CA-GREET Output'!$G$85*('Pretreatment Urban Wood &amp; Mill'!$F$5)*gram2kg</f>
        <v>4.0704188671034959E-2</v>
      </c>
      <c r="I45" s="24" t="s">
        <v>54</v>
      </c>
    </row>
    <row r="46" spans="1:9">
      <c r="A46" s="2">
        <v>44</v>
      </c>
      <c r="B46" s="9" t="s">
        <v>295</v>
      </c>
      <c r="C46" s="112">
        <f>'CA-GREET Output'!$G$86*('Pretreatment Urban Wood &amp; Mill'!$F$5)*gram2kg</f>
        <v>5.8945473977207331E-3</v>
      </c>
      <c r="D46" s="112">
        <f>'CA-GREET Output'!$G$86*('Pretreatment Urban Wood &amp; Mill'!$F$5)*gram2kg</f>
        <v>5.8945473977207331E-3</v>
      </c>
      <c r="E46" s="112">
        <f>'CA-GREET Output'!$G$86*('Pretreatment Urban Wood &amp; Mill'!$F$5)*gram2kg</f>
        <v>5.8945473977207331E-3</v>
      </c>
      <c r="F46" s="112">
        <f>'CA-GREET Output'!$G$86*('Pretreatment Urban Wood &amp; Mill'!$F$5)*gram2kg</f>
        <v>5.8945473977207331E-3</v>
      </c>
      <c r="G46" s="112">
        <f>'CA-GREET Output'!$G$86*('Pretreatment Urban Wood &amp; Mill'!$F$5)*gram2kg</f>
        <v>5.8945473977207331E-3</v>
      </c>
      <c r="H46" s="112">
        <f>'CA-GREET Output'!$G$86*('Pretreatment Urban Wood &amp; Mill'!$F$5)*gram2kg</f>
        <v>5.8945473977207331E-3</v>
      </c>
      <c r="I46" s="24" t="s">
        <v>54</v>
      </c>
    </row>
    <row r="47" spans="1:9">
      <c r="A47" s="2">
        <v>45</v>
      </c>
      <c r="B47" s="9" t="s">
        <v>22</v>
      </c>
      <c r="C47" s="112">
        <f>'CA-GREET Output'!$G$87*('Pretreatment Urban Wood &amp; Mill'!$F$5)*gram2kg</f>
        <v>3.9997144726431032E-3</v>
      </c>
      <c r="D47" s="112">
        <f>'CA-GREET Output'!$G$87*('Pretreatment Urban Wood &amp; Mill'!$F$5)*gram2kg</f>
        <v>3.9997144726431032E-3</v>
      </c>
      <c r="E47" s="112">
        <f>'CA-GREET Output'!$G$87*('Pretreatment Urban Wood &amp; Mill'!$F$5)*gram2kg</f>
        <v>3.9997144726431032E-3</v>
      </c>
      <c r="F47" s="112">
        <f>'CA-GREET Output'!$G$87*('Pretreatment Urban Wood &amp; Mill'!$F$5)*gram2kg</f>
        <v>3.9997144726431032E-3</v>
      </c>
      <c r="G47" s="112">
        <f>'CA-GREET Output'!$G$87*('Pretreatment Urban Wood &amp; Mill'!$F$5)*gram2kg</f>
        <v>3.9997144726431032E-3</v>
      </c>
      <c r="H47" s="112">
        <f>'CA-GREET Output'!$G$87*('Pretreatment Urban Wood &amp; Mill'!$F$5)*gram2kg</f>
        <v>3.9997144726431032E-3</v>
      </c>
      <c r="I47" s="24" t="s">
        <v>54</v>
      </c>
    </row>
    <row r="48" spans="1:9">
      <c r="A48" s="2">
        <v>46</v>
      </c>
      <c r="B48" s="9" t="s">
        <v>21</v>
      </c>
      <c r="C48" s="6" t="s">
        <v>25</v>
      </c>
      <c r="D48" s="6" t="s">
        <v>25</v>
      </c>
      <c r="E48" s="6" t="s">
        <v>25</v>
      </c>
      <c r="F48" s="6" t="s">
        <v>25</v>
      </c>
      <c r="G48" s="6" t="s">
        <v>25</v>
      </c>
      <c r="H48" s="6" t="s">
        <v>25</v>
      </c>
      <c r="I48" s="24" t="s">
        <v>54</v>
      </c>
    </row>
    <row r="49" spans="1:9">
      <c r="A49" s="2">
        <v>47</v>
      </c>
      <c r="B49" s="9" t="s">
        <v>23</v>
      </c>
      <c r="C49" s="112">
        <f>'CA-GREET Output'!$G$88*('Pretreatment Urban Wood &amp; Mill'!$F$5)*gram2kg</f>
        <v>4.1127567618694204E-2</v>
      </c>
      <c r="D49" s="112">
        <f>'CA-GREET Output'!$G$88*('Pretreatment Urban Wood &amp; Mill'!$F$5)*gram2kg</f>
        <v>4.1127567618694204E-2</v>
      </c>
      <c r="E49" s="112">
        <f>'CA-GREET Output'!$G$88*('Pretreatment Urban Wood &amp; Mill'!$F$5)*gram2kg</f>
        <v>4.1127567618694204E-2</v>
      </c>
      <c r="F49" s="112">
        <f>'CA-GREET Output'!$G$88*('Pretreatment Urban Wood &amp; Mill'!$F$5)*gram2kg</f>
        <v>4.1127567618694204E-2</v>
      </c>
      <c r="G49" s="112">
        <f>'CA-GREET Output'!$G$88*('Pretreatment Urban Wood &amp; Mill'!$F$5)*gram2kg</f>
        <v>4.1127567618694204E-2</v>
      </c>
      <c r="H49" s="112">
        <f>'CA-GREET Output'!$G$88*('Pretreatment Urban Wood &amp; Mill'!$F$5)*gram2kg</f>
        <v>4.1127567618694204E-2</v>
      </c>
      <c r="I49" s="24" t="s">
        <v>54</v>
      </c>
    </row>
    <row r="50" spans="1:9">
      <c r="A50" s="2">
        <v>48</v>
      </c>
      <c r="B50" s="9" t="s">
        <v>24</v>
      </c>
      <c r="C50" s="112">
        <f>'CA-GREET Output'!$G$84*('Pretreatment Urban Wood &amp; Mill'!$F$5)*gram2kg</f>
        <v>2.9413179337215781E-2</v>
      </c>
      <c r="D50" s="112">
        <f>'CA-GREET Output'!$G$84*('Pretreatment Urban Wood &amp; Mill'!$F$5)*gram2kg</f>
        <v>2.9413179337215781E-2</v>
      </c>
      <c r="E50" s="112">
        <f>'CA-GREET Output'!$G$84*('Pretreatment Urban Wood &amp; Mill'!$F$5)*gram2kg</f>
        <v>2.9413179337215781E-2</v>
      </c>
      <c r="F50" s="112">
        <f>'CA-GREET Output'!$G$84*('Pretreatment Urban Wood &amp; Mill'!$F$5)*gram2kg</f>
        <v>2.9413179337215781E-2</v>
      </c>
      <c r="G50" s="112">
        <f>'CA-GREET Output'!$G$84*('Pretreatment Urban Wood &amp; Mill'!$F$5)*gram2kg</f>
        <v>2.9413179337215781E-2</v>
      </c>
      <c r="H50" s="112">
        <f>'CA-GREET Output'!$G$84*('Pretreatment Urban Wood &amp; Mill'!$F$5)*gram2kg</f>
        <v>2.9413179337215781E-2</v>
      </c>
      <c r="I50" s="24" t="s">
        <v>54</v>
      </c>
    </row>
    <row r="51" spans="1:9">
      <c r="A51" s="2">
        <v>49</v>
      </c>
      <c r="B51" s="16" t="s">
        <v>151</v>
      </c>
      <c r="C51" s="14" t="s">
        <v>25</v>
      </c>
      <c r="D51" s="14" t="s">
        <v>25</v>
      </c>
      <c r="E51" s="14" t="s">
        <v>25</v>
      </c>
      <c r="F51" s="14" t="s">
        <v>25</v>
      </c>
      <c r="G51" s="14" t="s">
        <v>25</v>
      </c>
      <c r="H51" s="17" t="s">
        <v>25</v>
      </c>
      <c r="I51" s="24" t="s">
        <v>54</v>
      </c>
    </row>
    <row r="52" spans="1:9">
      <c r="A52" s="2">
        <v>50</v>
      </c>
      <c r="B52" s="9" t="s">
        <v>19</v>
      </c>
      <c r="C52" s="145">
        <f>'CA-GREET Output'!$G$93*('Pretreatment Urban Wood &amp; Mill'!$F$5)*gram2kg</f>
        <v>32.972996762357027</v>
      </c>
      <c r="D52" s="145">
        <f>'CA-GREET Output'!$G$93*('Pretreatment Urban Wood &amp; Mill'!$F$5)*gram2kg</f>
        <v>32.972996762357027</v>
      </c>
      <c r="E52" s="145">
        <f>'CA-GREET Output'!$G$93*('Pretreatment Urban Wood &amp; Mill'!$F$5)*gram2kg</f>
        <v>32.972996762357027</v>
      </c>
      <c r="F52" s="145">
        <f>'CA-GREET Output'!$G$93*('Pretreatment Urban Wood &amp; Mill'!$F$5)*gram2kg</f>
        <v>32.972996762357027</v>
      </c>
      <c r="G52" s="145">
        <f>'CA-GREET Output'!$G$93*('Pretreatment Urban Wood &amp; Mill'!$F$5)*gram2kg</f>
        <v>32.972996762357027</v>
      </c>
      <c r="H52" s="145">
        <f>'CA-GREET Output'!$G$93*('Pretreatment Urban Wood &amp; Mill'!$F$5)*gram2kg</f>
        <v>32.972996762357027</v>
      </c>
      <c r="I52" s="24" t="s">
        <v>54</v>
      </c>
    </row>
    <row r="53" spans="1:9">
      <c r="A53" s="2">
        <v>51</v>
      </c>
      <c r="B53" s="9" t="s">
        <v>20</v>
      </c>
      <c r="C53" s="112">
        <f>'CA-GREET Output'!$G$85*('Pretreatment Urban Wood &amp; Mill'!$F$5)*gram2kg</f>
        <v>4.0704188671034959E-2</v>
      </c>
      <c r="D53" s="112">
        <f>'CA-GREET Output'!$G$85*('Pretreatment Urban Wood &amp; Mill'!$F$5)*gram2kg</f>
        <v>4.0704188671034959E-2</v>
      </c>
      <c r="E53" s="112">
        <f>'CA-GREET Output'!$G$85*('Pretreatment Urban Wood &amp; Mill'!$F$5)*gram2kg</f>
        <v>4.0704188671034959E-2</v>
      </c>
      <c r="F53" s="112">
        <f>'CA-GREET Output'!$G$85*('Pretreatment Urban Wood &amp; Mill'!$F$5)*gram2kg</f>
        <v>4.0704188671034959E-2</v>
      </c>
      <c r="G53" s="112">
        <f>'CA-GREET Output'!$G$85*('Pretreatment Urban Wood &amp; Mill'!$F$5)*gram2kg</f>
        <v>4.0704188671034959E-2</v>
      </c>
      <c r="H53" s="112">
        <f>'CA-GREET Output'!$G$85*('Pretreatment Urban Wood &amp; Mill'!$F$5)*gram2kg</f>
        <v>4.0704188671034959E-2</v>
      </c>
      <c r="I53" s="24" t="s">
        <v>54</v>
      </c>
    </row>
    <row r="54" spans="1:9">
      <c r="A54" s="2">
        <v>52</v>
      </c>
      <c r="B54" s="9" t="s">
        <v>295</v>
      </c>
      <c r="C54" s="112">
        <f>'CA-GREET Output'!$G$86*('Pretreatment Urban Wood &amp; Mill'!$F$5)*gram2kg</f>
        <v>5.8945473977207331E-3</v>
      </c>
      <c r="D54" s="112">
        <f>'CA-GREET Output'!$G$86*('Pretreatment Urban Wood &amp; Mill'!$F$5)*gram2kg</f>
        <v>5.8945473977207331E-3</v>
      </c>
      <c r="E54" s="112">
        <f>'CA-GREET Output'!$G$86*('Pretreatment Urban Wood &amp; Mill'!$F$5)*gram2kg</f>
        <v>5.8945473977207331E-3</v>
      </c>
      <c r="F54" s="112">
        <f>'CA-GREET Output'!$G$86*('Pretreatment Urban Wood &amp; Mill'!$F$5)*gram2kg</f>
        <v>5.8945473977207331E-3</v>
      </c>
      <c r="G54" s="112">
        <f>'CA-GREET Output'!$G$86*('Pretreatment Urban Wood &amp; Mill'!$F$5)*gram2kg</f>
        <v>5.8945473977207331E-3</v>
      </c>
      <c r="H54" s="112">
        <f>'CA-GREET Output'!$G$86*('Pretreatment Urban Wood &amp; Mill'!$F$5)*gram2kg</f>
        <v>5.8945473977207331E-3</v>
      </c>
      <c r="I54" s="24" t="s">
        <v>54</v>
      </c>
    </row>
    <row r="55" spans="1:9">
      <c r="A55" s="2">
        <v>53</v>
      </c>
      <c r="B55" s="9" t="s">
        <v>22</v>
      </c>
      <c r="C55" s="112">
        <f>'CA-GREET Output'!$G$87*('Pretreatment Urban Wood &amp; Mill'!$F$5)*gram2kg</f>
        <v>3.9997144726431032E-3</v>
      </c>
      <c r="D55" s="112">
        <f>'CA-GREET Output'!$G$87*('Pretreatment Urban Wood &amp; Mill'!$F$5)*gram2kg</f>
        <v>3.9997144726431032E-3</v>
      </c>
      <c r="E55" s="112">
        <f>'CA-GREET Output'!$G$87*('Pretreatment Urban Wood &amp; Mill'!$F$5)*gram2kg</f>
        <v>3.9997144726431032E-3</v>
      </c>
      <c r="F55" s="112">
        <f>'CA-GREET Output'!$G$87*('Pretreatment Urban Wood &amp; Mill'!$F$5)*gram2kg</f>
        <v>3.9997144726431032E-3</v>
      </c>
      <c r="G55" s="112">
        <f>'CA-GREET Output'!$G$87*('Pretreatment Urban Wood &amp; Mill'!$F$5)*gram2kg</f>
        <v>3.9997144726431032E-3</v>
      </c>
      <c r="H55" s="112">
        <f>'CA-GREET Output'!$G$87*('Pretreatment Urban Wood &amp; Mill'!$F$5)*gram2kg</f>
        <v>3.9997144726431032E-3</v>
      </c>
      <c r="I55" s="24" t="s">
        <v>54</v>
      </c>
    </row>
    <row r="56" spans="1:9">
      <c r="A56" s="2">
        <v>54</v>
      </c>
      <c r="B56" s="9" t="s">
        <v>21</v>
      </c>
      <c r="C56" s="6" t="s">
        <v>25</v>
      </c>
      <c r="D56" s="6" t="s">
        <v>25</v>
      </c>
      <c r="E56" s="6" t="s">
        <v>25</v>
      </c>
      <c r="F56" s="6" t="s">
        <v>25</v>
      </c>
      <c r="G56" s="6" t="s">
        <v>25</v>
      </c>
      <c r="H56" s="6" t="s">
        <v>25</v>
      </c>
      <c r="I56" s="24" t="s">
        <v>54</v>
      </c>
    </row>
    <row r="57" spans="1:9">
      <c r="A57" s="2">
        <v>55</v>
      </c>
      <c r="B57" s="9" t="s">
        <v>23</v>
      </c>
      <c r="C57" s="112">
        <f>'CA-GREET Output'!$G$88*('Pretreatment Urban Wood &amp; Mill'!$F$5)*gram2kg</f>
        <v>4.1127567618694204E-2</v>
      </c>
      <c r="D57" s="112">
        <f>'CA-GREET Output'!$G$88*('Pretreatment Urban Wood &amp; Mill'!$F$5)*gram2kg</f>
        <v>4.1127567618694204E-2</v>
      </c>
      <c r="E57" s="112">
        <f>'CA-GREET Output'!$G$88*('Pretreatment Urban Wood &amp; Mill'!$F$5)*gram2kg</f>
        <v>4.1127567618694204E-2</v>
      </c>
      <c r="F57" s="112">
        <f>'CA-GREET Output'!$G$88*('Pretreatment Urban Wood &amp; Mill'!$F$5)*gram2kg</f>
        <v>4.1127567618694204E-2</v>
      </c>
      <c r="G57" s="112">
        <f>'CA-GREET Output'!$G$88*('Pretreatment Urban Wood &amp; Mill'!$F$5)*gram2kg</f>
        <v>4.1127567618694204E-2</v>
      </c>
      <c r="H57" s="112">
        <f>'CA-GREET Output'!$G$88*('Pretreatment Urban Wood &amp; Mill'!$F$5)*gram2kg</f>
        <v>4.1127567618694204E-2</v>
      </c>
      <c r="I57" s="24" t="s">
        <v>54</v>
      </c>
    </row>
    <row r="58" spans="1:9">
      <c r="A58" s="2">
        <v>56</v>
      </c>
      <c r="B58" s="9" t="s">
        <v>24</v>
      </c>
      <c r="C58" s="112">
        <f>'CA-GREET Output'!$G$84*('Pretreatment Urban Wood &amp; Mill'!$F$5)*gram2kg</f>
        <v>2.9413179337215781E-2</v>
      </c>
      <c r="D58" s="112">
        <f>'CA-GREET Output'!$G$84*('Pretreatment Urban Wood &amp; Mill'!$F$5)*gram2kg</f>
        <v>2.9413179337215781E-2</v>
      </c>
      <c r="E58" s="112">
        <f>'CA-GREET Output'!$G$84*('Pretreatment Urban Wood &amp; Mill'!$F$5)*gram2kg</f>
        <v>2.9413179337215781E-2</v>
      </c>
      <c r="F58" s="112">
        <f>'CA-GREET Output'!$G$84*('Pretreatment Urban Wood &amp; Mill'!$F$5)*gram2kg</f>
        <v>2.9413179337215781E-2</v>
      </c>
      <c r="G58" s="112">
        <f>'CA-GREET Output'!$G$84*('Pretreatment Urban Wood &amp; Mill'!$F$5)*gram2kg</f>
        <v>2.9413179337215781E-2</v>
      </c>
      <c r="H58" s="112">
        <f>'CA-GREET Output'!$G$84*('Pretreatment Urban Wood &amp; Mill'!$F$5)*gram2kg</f>
        <v>2.9413179337215781E-2</v>
      </c>
      <c r="I58" s="24" t="s">
        <v>54</v>
      </c>
    </row>
    <row r="59" spans="1:9">
      <c r="A59" s="2">
        <v>57</v>
      </c>
      <c r="B59" s="16" t="s">
        <v>152</v>
      </c>
      <c r="C59" s="14" t="s">
        <v>25</v>
      </c>
      <c r="D59" s="14" t="s">
        <v>25</v>
      </c>
      <c r="E59" s="14" t="s">
        <v>25</v>
      </c>
      <c r="F59" s="14" t="s">
        <v>25</v>
      </c>
      <c r="G59" s="14" t="s">
        <v>25</v>
      </c>
      <c r="H59" s="17" t="s">
        <v>25</v>
      </c>
      <c r="I59" s="24" t="s">
        <v>54</v>
      </c>
    </row>
    <row r="60" spans="1:9">
      <c r="A60" s="2">
        <v>58</v>
      </c>
      <c r="B60" s="9" t="s">
        <v>19</v>
      </c>
      <c r="C60" s="145">
        <f>'CA-GREET Output'!$G$93*('Pretreatment Urban Wood &amp; Mill'!$F$5)*gram2kg</f>
        <v>32.972996762357027</v>
      </c>
      <c r="D60" s="145">
        <f>'CA-GREET Output'!$G$93*('Pretreatment Urban Wood &amp; Mill'!$F$5)*gram2kg</f>
        <v>32.972996762357027</v>
      </c>
      <c r="E60" s="145">
        <f>'CA-GREET Output'!$G$93*('Pretreatment Urban Wood &amp; Mill'!$F$5)*gram2kg</f>
        <v>32.972996762357027</v>
      </c>
      <c r="F60" s="145">
        <f>'CA-GREET Output'!$G$93*('Pretreatment Urban Wood &amp; Mill'!$F$5)*gram2kg</f>
        <v>32.972996762357027</v>
      </c>
      <c r="G60" s="145">
        <f>'CA-GREET Output'!$G$93*('Pretreatment Urban Wood &amp; Mill'!$F$5)*gram2kg</f>
        <v>32.972996762357027</v>
      </c>
      <c r="H60" s="145">
        <f>'CA-GREET Output'!$G$93*('Pretreatment Urban Wood &amp; Mill'!$F$5)*gram2kg</f>
        <v>32.972996762357027</v>
      </c>
      <c r="I60" s="24" t="s">
        <v>54</v>
      </c>
    </row>
    <row r="61" spans="1:9">
      <c r="A61" s="2">
        <v>59</v>
      </c>
      <c r="B61" s="9" t="s">
        <v>20</v>
      </c>
      <c r="C61" s="112">
        <f>'CA-GREET Output'!$G$85*('Pretreatment Urban Wood &amp; Mill'!$F$5)*gram2kg</f>
        <v>4.0704188671034959E-2</v>
      </c>
      <c r="D61" s="112">
        <f>'CA-GREET Output'!$G$85*('Pretreatment Urban Wood &amp; Mill'!$F$5)*gram2kg</f>
        <v>4.0704188671034959E-2</v>
      </c>
      <c r="E61" s="112">
        <f>'CA-GREET Output'!$G$85*('Pretreatment Urban Wood &amp; Mill'!$F$5)*gram2kg</f>
        <v>4.0704188671034959E-2</v>
      </c>
      <c r="F61" s="112">
        <f>'CA-GREET Output'!$G$85*('Pretreatment Urban Wood &amp; Mill'!$F$5)*gram2kg</f>
        <v>4.0704188671034959E-2</v>
      </c>
      <c r="G61" s="112">
        <f>'CA-GREET Output'!$G$85*('Pretreatment Urban Wood &amp; Mill'!$F$5)*gram2kg</f>
        <v>4.0704188671034959E-2</v>
      </c>
      <c r="H61" s="112">
        <f>'CA-GREET Output'!$G$85*('Pretreatment Urban Wood &amp; Mill'!$F$5)*gram2kg</f>
        <v>4.0704188671034959E-2</v>
      </c>
      <c r="I61" s="24" t="s">
        <v>54</v>
      </c>
    </row>
    <row r="62" spans="1:9">
      <c r="A62" s="2">
        <v>60</v>
      </c>
      <c r="B62" s="9" t="s">
        <v>295</v>
      </c>
      <c r="C62" s="112">
        <f>'CA-GREET Output'!$G$86*('Pretreatment Urban Wood &amp; Mill'!$F$5)*gram2kg</f>
        <v>5.8945473977207331E-3</v>
      </c>
      <c r="D62" s="112">
        <f>'CA-GREET Output'!$G$86*('Pretreatment Urban Wood &amp; Mill'!$F$5)*gram2kg</f>
        <v>5.8945473977207331E-3</v>
      </c>
      <c r="E62" s="112">
        <f>'CA-GREET Output'!$G$86*('Pretreatment Urban Wood &amp; Mill'!$F$5)*gram2kg</f>
        <v>5.8945473977207331E-3</v>
      </c>
      <c r="F62" s="112">
        <f>'CA-GREET Output'!$G$86*('Pretreatment Urban Wood &amp; Mill'!$F$5)*gram2kg</f>
        <v>5.8945473977207331E-3</v>
      </c>
      <c r="G62" s="112">
        <f>'CA-GREET Output'!$G$86*('Pretreatment Urban Wood &amp; Mill'!$F$5)*gram2kg</f>
        <v>5.8945473977207331E-3</v>
      </c>
      <c r="H62" s="112">
        <f>'CA-GREET Output'!$G$86*('Pretreatment Urban Wood &amp; Mill'!$F$5)*gram2kg</f>
        <v>5.8945473977207331E-3</v>
      </c>
      <c r="I62" s="24" t="s">
        <v>54</v>
      </c>
    </row>
    <row r="63" spans="1:9">
      <c r="A63" s="2">
        <v>61</v>
      </c>
      <c r="B63" s="9" t="s">
        <v>22</v>
      </c>
      <c r="C63" s="112">
        <f>'CA-GREET Output'!$G$87*('Pretreatment Urban Wood &amp; Mill'!$F$5)*gram2kg</f>
        <v>3.9997144726431032E-3</v>
      </c>
      <c r="D63" s="112">
        <f>'CA-GREET Output'!$G$87*('Pretreatment Urban Wood &amp; Mill'!$F$5)*gram2kg</f>
        <v>3.9997144726431032E-3</v>
      </c>
      <c r="E63" s="112">
        <f>'CA-GREET Output'!$G$87*('Pretreatment Urban Wood &amp; Mill'!$F$5)*gram2kg</f>
        <v>3.9997144726431032E-3</v>
      </c>
      <c r="F63" s="112">
        <f>'CA-GREET Output'!$G$87*('Pretreatment Urban Wood &amp; Mill'!$F$5)*gram2kg</f>
        <v>3.9997144726431032E-3</v>
      </c>
      <c r="G63" s="112">
        <f>'CA-GREET Output'!$G$87*('Pretreatment Urban Wood &amp; Mill'!$F$5)*gram2kg</f>
        <v>3.9997144726431032E-3</v>
      </c>
      <c r="H63" s="112">
        <f>'CA-GREET Output'!$G$87*('Pretreatment Urban Wood &amp; Mill'!$F$5)*gram2kg</f>
        <v>3.9997144726431032E-3</v>
      </c>
      <c r="I63" s="24" t="s">
        <v>54</v>
      </c>
    </row>
    <row r="64" spans="1:9">
      <c r="A64" s="2">
        <v>62</v>
      </c>
      <c r="B64" s="9" t="s">
        <v>21</v>
      </c>
      <c r="C64" s="6" t="s">
        <v>25</v>
      </c>
      <c r="D64" s="6" t="s">
        <v>25</v>
      </c>
      <c r="E64" s="6" t="s">
        <v>25</v>
      </c>
      <c r="F64" s="6" t="s">
        <v>25</v>
      </c>
      <c r="G64" s="6" t="s">
        <v>25</v>
      </c>
      <c r="H64" s="6" t="s">
        <v>25</v>
      </c>
      <c r="I64" s="24" t="s">
        <v>54</v>
      </c>
    </row>
    <row r="65" spans="1:9">
      <c r="A65" s="2">
        <v>63</v>
      </c>
      <c r="B65" s="9" t="s">
        <v>23</v>
      </c>
      <c r="C65" s="112">
        <f>'CA-GREET Output'!$G$88*('Pretreatment Urban Wood &amp; Mill'!$F$5)*gram2kg</f>
        <v>4.1127567618694204E-2</v>
      </c>
      <c r="D65" s="112">
        <f>'CA-GREET Output'!$G$88*('Pretreatment Urban Wood &amp; Mill'!$F$5)*gram2kg</f>
        <v>4.1127567618694204E-2</v>
      </c>
      <c r="E65" s="112">
        <f>'CA-GREET Output'!$G$88*('Pretreatment Urban Wood &amp; Mill'!$F$5)*gram2kg</f>
        <v>4.1127567618694204E-2</v>
      </c>
      <c r="F65" s="112">
        <f>'CA-GREET Output'!$G$88*('Pretreatment Urban Wood &amp; Mill'!$F$5)*gram2kg</f>
        <v>4.1127567618694204E-2</v>
      </c>
      <c r="G65" s="112">
        <f>'CA-GREET Output'!$G$88*('Pretreatment Urban Wood &amp; Mill'!$F$5)*gram2kg</f>
        <v>4.1127567618694204E-2</v>
      </c>
      <c r="H65" s="112">
        <f>'CA-GREET Output'!$G$88*('Pretreatment Urban Wood &amp; Mill'!$F$5)*gram2kg</f>
        <v>4.1127567618694204E-2</v>
      </c>
      <c r="I65" s="24" t="s">
        <v>54</v>
      </c>
    </row>
    <row r="66" spans="1:9">
      <c r="A66" s="2">
        <v>64</v>
      </c>
      <c r="B66" s="9" t="s">
        <v>24</v>
      </c>
      <c r="C66" s="112">
        <f>'CA-GREET Output'!$G$84*('Pretreatment Urban Wood &amp; Mill'!$F$5)*gram2kg</f>
        <v>2.9413179337215781E-2</v>
      </c>
      <c r="D66" s="112">
        <f>'CA-GREET Output'!$G$84*('Pretreatment Urban Wood &amp; Mill'!$F$5)*gram2kg</f>
        <v>2.9413179337215781E-2</v>
      </c>
      <c r="E66" s="112">
        <f>'CA-GREET Output'!$G$84*('Pretreatment Urban Wood &amp; Mill'!$F$5)*gram2kg</f>
        <v>2.9413179337215781E-2</v>
      </c>
      <c r="F66" s="112">
        <f>'CA-GREET Output'!$G$84*('Pretreatment Urban Wood &amp; Mill'!$F$5)*gram2kg</f>
        <v>2.9413179337215781E-2</v>
      </c>
      <c r="G66" s="112">
        <f>'CA-GREET Output'!$G$84*('Pretreatment Urban Wood &amp; Mill'!$F$5)*gram2kg</f>
        <v>2.9413179337215781E-2</v>
      </c>
      <c r="H66" s="112">
        <f>'CA-GREET Output'!$G$84*('Pretreatment Urban Wood &amp; Mill'!$F$5)*gram2kg</f>
        <v>2.9413179337215781E-2</v>
      </c>
      <c r="I66" s="24" t="s">
        <v>54</v>
      </c>
    </row>
    <row r="67" spans="1:9">
      <c r="A67" s="2">
        <v>65</v>
      </c>
      <c r="B67" t="s">
        <v>6</v>
      </c>
      <c r="C67" s="11" t="s">
        <v>7</v>
      </c>
      <c r="D67" s="12" t="s">
        <v>7</v>
      </c>
      <c r="E67" s="12" t="s">
        <v>7</v>
      </c>
      <c r="F67" s="12" t="s">
        <v>7</v>
      </c>
      <c r="G67" s="12" t="s">
        <v>7</v>
      </c>
      <c r="H67" s="13" t="s">
        <v>7</v>
      </c>
      <c r="I67" s="24" t="s">
        <v>54</v>
      </c>
    </row>
    <row r="68" spans="1:9">
      <c r="A68" s="2">
        <v>66</v>
      </c>
      <c r="B68" t="s">
        <v>8</v>
      </c>
      <c r="C68" s="11" t="s">
        <v>9</v>
      </c>
      <c r="D68" s="12" t="s">
        <v>9</v>
      </c>
      <c r="E68" s="12" t="s">
        <v>9</v>
      </c>
      <c r="F68" s="12" t="s">
        <v>9</v>
      </c>
      <c r="G68" s="12" t="s">
        <v>9</v>
      </c>
      <c r="H68" s="13" t="s">
        <v>9</v>
      </c>
      <c r="I68" s="24" t="s">
        <v>54</v>
      </c>
    </row>
    <row r="69" spans="1:9">
      <c r="A69" s="2">
        <v>67</v>
      </c>
      <c r="B69" s="1" t="s">
        <v>27</v>
      </c>
      <c r="C69" s="3" t="s">
        <v>38</v>
      </c>
      <c r="D69" s="3" t="s">
        <v>38</v>
      </c>
      <c r="E69" s="3" t="s">
        <v>38</v>
      </c>
      <c r="F69" s="3" t="s">
        <v>38</v>
      </c>
      <c r="G69" s="3" t="s">
        <v>38</v>
      </c>
      <c r="H69" s="18" t="s">
        <v>38</v>
      </c>
      <c r="I69" s="24" t="s">
        <v>54</v>
      </c>
    </row>
    <row r="70" spans="1:9">
      <c r="A70" s="2">
        <v>68</v>
      </c>
      <c r="B70" s="16" t="s">
        <v>29</v>
      </c>
      <c r="C70" s="192" t="s">
        <v>25</v>
      </c>
      <c r="D70" s="192" t="s">
        <v>25</v>
      </c>
      <c r="E70" s="192" t="s">
        <v>25</v>
      </c>
      <c r="F70" s="192" t="s">
        <v>25</v>
      </c>
      <c r="G70" s="192" t="s">
        <v>25</v>
      </c>
      <c r="H70" s="192" t="s">
        <v>25</v>
      </c>
      <c r="I70" s="24" t="s">
        <v>54</v>
      </c>
    </row>
    <row r="71" spans="1:9">
      <c r="A71" s="2">
        <v>69</v>
      </c>
      <c r="B71" s="9" t="s">
        <v>31</v>
      </c>
      <c r="C71" s="200">
        <v>0.13</v>
      </c>
      <c r="D71" s="200">
        <v>0.13</v>
      </c>
      <c r="E71" s="200">
        <v>0.13</v>
      </c>
      <c r="F71" s="200">
        <v>0.13</v>
      </c>
      <c r="G71" s="200">
        <v>0.13</v>
      </c>
      <c r="H71" s="200">
        <v>0.13</v>
      </c>
      <c r="I71" s="24" t="s">
        <v>54</v>
      </c>
    </row>
    <row r="72" spans="1:9">
      <c r="A72" s="2">
        <v>70</v>
      </c>
      <c r="B72" s="9" t="s">
        <v>32</v>
      </c>
      <c r="C72" s="193">
        <v>1.85E-4</v>
      </c>
      <c r="D72" s="193">
        <v>1.85E-4</v>
      </c>
      <c r="E72" s="193">
        <v>1.85E-4</v>
      </c>
      <c r="F72" s="193">
        <v>1.85E-4</v>
      </c>
      <c r="G72" s="193">
        <v>1.85E-4</v>
      </c>
      <c r="H72" s="193">
        <v>1.85E-4</v>
      </c>
      <c r="I72" s="24" t="s">
        <v>54</v>
      </c>
    </row>
    <row r="73" spans="1:9">
      <c r="A73" s="2">
        <v>71</v>
      </c>
      <c r="B73" s="9" t="s">
        <v>282</v>
      </c>
      <c r="C73" s="193">
        <v>8.0099999999999995E-6</v>
      </c>
      <c r="D73" s="193">
        <v>8.0099999999999995E-6</v>
      </c>
      <c r="E73" s="193">
        <v>8.0099999999999995E-6</v>
      </c>
      <c r="F73" s="193">
        <v>8.0099999999999995E-6</v>
      </c>
      <c r="G73" s="193">
        <v>8.0099999999999995E-6</v>
      </c>
      <c r="H73" s="193">
        <v>8.0099999999999995E-6</v>
      </c>
      <c r="I73" s="24" t="s">
        <v>54</v>
      </c>
    </row>
    <row r="74" spans="1:9">
      <c r="A74" s="2">
        <v>72</v>
      </c>
      <c r="B74" s="9" t="s">
        <v>33</v>
      </c>
      <c r="C74" s="193">
        <v>6.63E-6</v>
      </c>
      <c r="D74" s="193">
        <v>6.63E-6</v>
      </c>
      <c r="E74" s="193">
        <v>6.63E-6</v>
      </c>
      <c r="F74" s="193">
        <v>6.63E-6</v>
      </c>
      <c r="G74" s="193">
        <v>6.63E-6</v>
      </c>
      <c r="H74" s="193">
        <v>6.63E-6</v>
      </c>
      <c r="I74" s="24" t="s">
        <v>54</v>
      </c>
    </row>
    <row r="75" spans="1:9">
      <c r="A75" s="2">
        <v>73</v>
      </c>
      <c r="B75" s="9" t="s">
        <v>34</v>
      </c>
      <c r="C75" s="193" t="s">
        <v>25</v>
      </c>
      <c r="D75" s="193" t="s">
        <v>25</v>
      </c>
      <c r="E75" s="193" t="s">
        <v>25</v>
      </c>
      <c r="F75" s="193" t="s">
        <v>25</v>
      </c>
      <c r="G75" s="193" t="s">
        <v>25</v>
      </c>
      <c r="H75" s="193" t="s">
        <v>25</v>
      </c>
      <c r="I75" s="24" t="s">
        <v>54</v>
      </c>
    </row>
    <row r="76" spans="1:9">
      <c r="A76" s="2">
        <v>74</v>
      </c>
      <c r="B76" s="9" t="s">
        <v>35</v>
      </c>
      <c r="C76" s="193">
        <v>5.3300000000000001E-5</v>
      </c>
      <c r="D76" s="193">
        <v>5.3300000000000001E-5</v>
      </c>
      <c r="E76" s="193">
        <v>5.3300000000000001E-5</v>
      </c>
      <c r="F76" s="193">
        <v>5.3300000000000001E-5</v>
      </c>
      <c r="G76" s="193">
        <v>5.3300000000000001E-5</v>
      </c>
      <c r="H76" s="193">
        <v>5.3300000000000001E-5</v>
      </c>
      <c r="I76" s="24" t="s">
        <v>54</v>
      </c>
    </row>
    <row r="77" spans="1:9">
      <c r="A77" s="2">
        <v>75</v>
      </c>
      <c r="B77" s="9" t="s">
        <v>36</v>
      </c>
      <c r="C77" s="193">
        <v>6.41E-5</v>
      </c>
      <c r="D77" s="193">
        <v>6.41E-5</v>
      </c>
      <c r="E77" s="193">
        <v>6.41E-5</v>
      </c>
      <c r="F77" s="193">
        <v>6.41E-5</v>
      </c>
      <c r="G77" s="193">
        <v>6.41E-5</v>
      </c>
      <c r="H77" s="193">
        <v>6.41E-5</v>
      </c>
      <c r="I77" s="24" t="s">
        <v>54</v>
      </c>
    </row>
    <row r="78" spans="1:9">
      <c r="A78" s="2">
        <v>76</v>
      </c>
      <c r="B78" s="1" t="s">
        <v>28</v>
      </c>
      <c r="C78" s="3" t="s">
        <v>38</v>
      </c>
      <c r="D78" s="3" t="s">
        <v>38</v>
      </c>
      <c r="E78" s="3" t="s">
        <v>38</v>
      </c>
      <c r="F78" s="3" t="s">
        <v>38</v>
      </c>
      <c r="G78" s="3" t="s">
        <v>38</v>
      </c>
      <c r="H78" s="18" t="s">
        <v>38</v>
      </c>
      <c r="I78" s="24" t="s">
        <v>54</v>
      </c>
    </row>
    <row r="79" spans="1:9">
      <c r="A79" s="2">
        <v>77</v>
      </c>
      <c r="B79" s="16" t="s">
        <v>30</v>
      </c>
      <c r="C79" s="6" t="s">
        <v>25</v>
      </c>
      <c r="D79" s="7" t="s">
        <v>25</v>
      </c>
      <c r="E79" s="7" t="s">
        <v>25</v>
      </c>
      <c r="F79" s="7" t="s">
        <v>25</v>
      </c>
      <c r="G79" s="7" t="s">
        <v>25</v>
      </c>
      <c r="H79" s="8" t="s">
        <v>25</v>
      </c>
      <c r="I79" s="24" t="s">
        <v>54</v>
      </c>
    </row>
    <row r="80" spans="1:9">
      <c r="A80" s="2">
        <v>78</v>
      </c>
      <c r="B80" s="9" t="s">
        <v>31</v>
      </c>
      <c r="C80" s="32">
        <f>'Transport Modes'!$C$14+'Transport Modes'!$C$22</f>
        <v>2.0020241010733016E-2</v>
      </c>
      <c r="D80" s="32">
        <f>'Transport Modes'!$C$14+'Transport Modes'!$C$22</f>
        <v>2.0020241010733016E-2</v>
      </c>
      <c r="E80" s="32">
        <f>'Transport Modes'!$C$14+'Transport Modes'!$C$22</f>
        <v>2.0020241010733016E-2</v>
      </c>
      <c r="F80" s="32">
        <f>'Transport Modes'!$C$14+'Transport Modes'!$C$22</f>
        <v>2.0020241010733016E-2</v>
      </c>
      <c r="G80" s="32">
        <f>'Transport Modes'!$C$14+'Transport Modes'!$C$22</f>
        <v>2.0020241010733016E-2</v>
      </c>
      <c r="H80" s="32">
        <f>'Transport Modes'!$C$14+'Transport Modes'!$C$22</f>
        <v>2.0020241010733016E-2</v>
      </c>
      <c r="I80" s="24" t="s">
        <v>54</v>
      </c>
    </row>
    <row r="81" spans="1:26">
      <c r="A81" s="2">
        <v>79</v>
      </c>
      <c r="B81" s="9" t="s">
        <v>32</v>
      </c>
      <c r="C81" s="189">
        <f>'Transport Modes'!$C$10+'Transport Modes'!$C$18</f>
        <v>1.5182845126722458E-4</v>
      </c>
      <c r="D81" s="189">
        <f>'Transport Modes'!$C$10+'Transport Modes'!$C$18</f>
        <v>1.5182845126722458E-4</v>
      </c>
      <c r="E81" s="189">
        <f>'Transport Modes'!$C$10+'Transport Modes'!$C$18</f>
        <v>1.5182845126722458E-4</v>
      </c>
      <c r="F81" s="189">
        <f>'Transport Modes'!$C$10+'Transport Modes'!$C$18</f>
        <v>1.5182845126722458E-4</v>
      </c>
      <c r="G81" s="189">
        <f>'Transport Modes'!$C$10+'Transport Modes'!$C$18</f>
        <v>1.5182845126722458E-4</v>
      </c>
      <c r="H81" s="189">
        <f>'Transport Modes'!$C$10+'Transport Modes'!$C$18</f>
        <v>1.5182845126722458E-4</v>
      </c>
      <c r="I81" s="24" t="s">
        <v>54</v>
      </c>
    </row>
    <row r="82" spans="1:26">
      <c r="A82" s="2">
        <v>80</v>
      </c>
      <c r="B82" s="9" t="s">
        <v>282</v>
      </c>
      <c r="C82" s="188">
        <f>'Transport Modes'!$C$11+'Transport Modes'!$C$19</f>
        <v>4.5207645530485787E-6</v>
      </c>
      <c r="D82" s="188">
        <f>'Transport Modes'!$C$11+'Transport Modes'!$C$19</f>
        <v>4.5207645530485787E-6</v>
      </c>
      <c r="E82" s="188">
        <f>'Transport Modes'!$C$11+'Transport Modes'!$C$19</f>
        <v>4.5207645530485787E-6</v>
      </c>
      <c r="F82" s="188">
        <f>'Transport Modes'!$C$11+'Transport Modes'!$C$19</f>
        <v>4.5207645530485787E-6</v>
      </c>
      <c r="G82" s="188">
        <f>'Transport Modes'!$C$11+'Transport Modes'!$C$19</f>
        <v>4.5207645530485787E-6</v>
      </c>
      <c r="H82" s="188">
        <f>'Transport Modes'!$C$11+'Transport Modes'!$C$19</f>
        <v>4.5207645530485787E-6</v>
      </c>
      <c r="I82" s="24" t="s">
        <v>54</v>
      </c>
    </row>
    <row r="83" spans="1:26">
      <c r="A83" s="2">
        <v>81</v>
      </c>
      <c r="B83" s="9" t="s">
        <v>33</v>
      </c>
      <c r="C83" s="188">
        <f>'Transport Modes'!$C$12+'Transport Modes'!$C$20</f>
        <v>4.4050679209440725E-6</v>
      </c>
      <c r="D83" s="188">
        <f>'Transport Modes'!$C$12+'Transport Modes'!$C$20</f>
        <v>4.4050679209440725E-6</v>
      </c>
      <c r="E83" s="188">
        <f>'Transport Modes'!$C$12+'Transport Modes'!$C$20</f>
        <v>4.4050679209440725E-6</v>
      </c>
      <c r="F83" s="188">
        <f>'Transport Modes'!$C$12+'Transport Modes'!$C$20</f>
        <v>4.4050679209440725E-6</v>
      </c>
      <c r="G83" s="188">
        <f>'Transport Modes'!$C$12+'Transport Modes'!$C$20</f>
        <v>4.4050679209440725E-6</v>
      </c>
      <c r="H83" s="188">
        <f>'Transport Modes'!$C$12+'Transport Modes'!$C$20</f>
        <v>4.4050679209440725E-6</v>
      </c>
      <c r="I83" s="24" t="s">
        <v>54</v>
      </c>
    </row>
    <row r="84" spans="1:26">
      <c r="A84" s="2">
        <v>82</v>
      </c>
      <c r="B84" s="9" t="s">
        <v>34</v>
      </c>
      <c r="C84" s="6" t="s">
        <v>25</v>
      </c>
      <c r="D84" s="6" t="s">
        <v>25</v>
      </c>
      <c r="E84" s="6" t="s">
        <v>25</v>
      </c>
      <c r="F84" s="6" t="s">
        <v>25</v>
      </c>
      <c r="G84" s="6" t="s">
        <v>25</v>
      </c>
      <c r="H84" s="6" t="s">
        <v>25</v>
      </c>
      <c r="I84" s="24" t="s">
        <v>54</v>
      </c>
    </row>
    <row r="85" spans="1:26">
      <c r="A85" s="2">
        <v>83</v>
      </c>
      <c r="B85" s="9" t="s">
        <v>35</v>
      </c>
      <c r="C85" s="188">
        <f>'Transport Modes'!$C$13+'Transport Modes'!$C$21</f>
        <v>4.4397319730744083E-6</v>
      </c>
      <c r="D85" s="188">
        <f>'Transport Modes'!$C$13+'Transport Modes'!$C$21</f>
        <v>4.4397319730744083E-6</v>
      </c>
      <c r="E85" s="188">
        <f>'Transport Modes'!$C$13+'Transport Modes'!$C$21</f>
        <v>4.4397319730744083E-6</v>
      </c>
      <c r="F85" s="188">
        <f>'Transport Modes'!$C$13+'Transport Modes'!$C$21</f>
        <v>4.4397319730744083E-6</v>
      </c>
      <c r="G85" s="188">
        <f>'Transport Modes'!$C$13+'Transport Modes'!$C$21</f>
        <v>4.4397319730744083E-6</v>
      </c>
      <c r="H85" s="188">
        <f>'Transport Modes'!$C$13+'Transport Modes'!$C$21</f>
        <v>4.4397319730744083E-6</v>
      </c>
      <c r="I85" s="24" t="s">
        <v>54</v>
      </c>
    </row>
    <row r="86" spans="1:26">
      <c r="A86" s="2">
        <v>84</v>
      </c>
      <c r="B86" s="9" t="s">
        <v>36</v>
      </c>
      <c r="C86" s="188">
        <f>'Transport Modes'!$C$9+'Transport Modes'!$C$17</f>
        <v>3.1207090996140467E-5</v>
      </c>
      <c r="D86" s="188">
        <f>'Transport Modes'!$C$9+'Transport Modes'!$C$17</f>
        <v>3.1207090996140467E-5</v>
      </c>
      <c r="E86" s="188">
        <f>'Transport Modes'!$C$9+'Transport Modes'!$C$17</f>
        <v>3.1207090996140467E-5</v>
      </c>
      <c r="F86" s="188">
        <f>'Transport Modes'!$C$9+'Transport Modes'!$C$17</f>
        <v>3.1207090996140467E-5</v>
      </c>
      <c r="G86" s="188">
        <f>'Transport Modes'!$C$9+'Transport Modes'!$C$17</f>
        <v>3.1207090996140467E-5</v>
      </c>
      <c r="H86" s="188">
        <f>'Transport Modes'!$C$9+'Transport Modes'!$C$17</f>
        <v>3.1207090996140467E-5</v>
      </c>
      <c r="I86" s="24" t="s">
        <v>54</v>
      </c>
    </row>
    <row r="87" spans="1:26">
      <c r="A87" s="2">
        <v>85</v>
      </c>
      <c r="B87" s="1" t="s">
        <v>37</v>
      </c>
      <c r="C87" s="3" t="s">
        <v>38</v>
      </c>
      <c r="D87" s="3" t="s">
        <v>38</v>
      </c>
      <c r="E87" s="3" t="s">
        <v>38</v>
      </c>
      <c r="F87" s="3" t="s">
        <v>38</v>
      </c>
      <c r="G87" s="3" t="s">
        <v>38</v>
      </c>
      <c r="H87" s="18" t="s">
        <v>38</v>
      </c>
      <c r="I87" s="24" t="s">
        <v>54</v>
      </c>
    </row>
    <row r="88" spans="1:26">
      <c r="A88" s="2">
        <v>86</v>
      </c>
      <c r="B88" s="1" t="s">
        <v>41</v>
      </c>
      <c r="C88" s="3" t="s">
        <v>40</v>
      </c>
      <c r="D88" s="3" t="s">
        <v>40</v>
      </c>
      <c r="E88" s="3" t="s">
        <v>40</v>
      </c>
      <c r="F88" s="3" t="s">
        <v>40</v>
      </c>
      <c r="G88" s="3" t="s">
        <v>40</v>
      </c>
      <c r="H88" s="18" t="s">
        <v>40</v>
      </c>
      <c r="I88" s="24" t="s">
        <v>55</v>
      </c>
    </row>
    <row r="89" spans="1:26">
      <c r="A89" s="2">
        <v>87</v>
      </c>
      <c r="B89" s="1" t="s">
        <v>42</v>
      </c>
      <c r="C89" s="3" t="s">
        <v>40</v>
      </c>
      <c r="D89" s="3" t="s">
        <v>40</v>
      </c>
      <c r="E89" s="3" t="s">
        <v>40</v>
      </c>
      <c r="F89" s="3" t="s">
        <v>40</v>
      </c>
      <c r="G89" s="3" t="s">
        <v>40</v>
      </c>
      <c r="H89" s="18" t="s">
        <v>40</v>
      </c>
      <c r="I89" s="24" t="s">
        <v>55</v>
      </c>
    </row>
    <row r="90" spans="1:26">
      <c r="A90" s="2">
        <v>88</v>
      </c>
      <c r="B90" s="1" t="s">
        <v>47</v>
      </c>
      <c r="C90" s="19" t="s">
        <v>45</v>
      </c>
      <c r="D90" s="19" t="s">
        <v>45</v>
      </c>
      <c r="E90" s="19" t="s">
        <v>45</v>
      </c>
      <c r="F90" s="19" t="s">
        <v>45</v>
      </c>
      <c r="G90" s="19" t="s">
        <v>45</v>
      </c>
      <c r="H90" s="23" t="s">
        <v>45</v>
      </c>
      <c r="I90" s="24" t="s">
        <v>55</v>
      </c>
    </row>
    <row r="91" spans="1:26">
      <c r="A91" s="2">
        <v>89</v>
      </c>
      <c r="B91" s="1" t="s">
        <v>43</v>
      </c>
      <c r="C91" s="19" t="s">
        <v>45</v>
      </c>
      <c r="D91" s="19" t="s">
        <v>45</v>
      </c>
      <c r="E91" s="19" t="s">
        <v>45</v>
      </c>
      <c r="F91" s="19" t="s">
        <v>45</v>
      </c>
      <c r="G91" s="19" t="s">
        <v>45</v>
      </c>
      <c r="H91" s="23" t="s">
        <v>45</v>
      </c>
      <c r="I91" s="24" t="s">
        <v>55</v>
      </c>
    </row>
    <row r="92" spans="1:26">
      <c r="A92" s="2">
        <v>90</v>
      </c>
      <c r="B92" s="1" t="s">
        <v>44</v>
      </c>
      <c r="C92" s="3" t="s">
        <v>46</v>
      </c>
      <c r="D92" s="3" t="s">
        <v>46</v>
      </c>
      <c r="E92" s="3" t="s">
        <v>46</v>
      </c>
      <c r="F92" s="3" t="s">
        <v>46</v>
      </c>
      <c r="G92" s="3" t="s">
        <v>46</v>
      </c>
      <c r="H92" s="18" t="s">
        <v>46</v>
      </c>
      <c r="I92" s="24" t="s">
        <v>55</v>
      </c>
    </row>
    <row r="93" spans="1:26" s="205" customFormat="1">
      <c r="A93" s="2">
        <v>91</v>
      </c>
      <c r="B93" s="1" t="s">
        <v>387</v>
      </c>
      <c r="C93" s="206" t="s">
        <v>379</v>
      </c>
      <c r="D93" s="206" t="s">
        <v>379</v>
      </c>
      <c r="E93" s="206" t="s">
        <v>379</v>
      </c>
      <c r="F93" s="206" t="s">
        <v>379</v>
      </c>
      <c r="G93" s="206" t="s">
        <v>379</v>
      </c>
      <c r="H93" s="208" t="s">
        <v>379</v>
      </c>
      <c r="I93" s="24"/>
      <c r="Z93" s="38"/>
    </row>
    <row r="94" spans="1:26" s="205" customFormat="1">
      <c r="A94" s="2">
        <v>92</v>
      </c>
      <c r="B94" s="9" t="s">
        <v>388</v>
      </c>
      <c r="C94" s="206" t="s">
        <v>379</v>
      </c>
      <c r="D94" s="206" t="s">
        <v>379</v>
      </c>
      <c r="E94" s="206" t="s">
        <v>379</v>
      </c>
      <c r="F94" s="206" t="s">
        <v>380</v>
      </c>
      <c r="G94" s="206" t="s">
        <v>379</v>
      </c>
      <c r="H94" s="208" t="s">
        <v>379</v>
      </c>
      <c r="I94" s="24"/>
      <c r="Z94" s="38"/>
    </row>
    <row r="95" spans="1:26" s="205" customFormat="1">
      <c r="A95" s="2">
        <v>93</v>
      </c>
      <c r="B95" s="9" t="s">
        <v>389</v>
      </c>
      <c r="C95" s="206" t="s">
        <v>379</v>
      </c>
      <c r="D95" s="206" t="s">
        <v>379</v>
      </c>
      <c r="E95" s="206" t="s">
        <v>380</v>
      </c>
      <c r="F95" s="206" t="s">
        <v>379</v>
      </c>
      <c r="G95" s="206" t="s">
        <v>379</v>
      </c>
      <c r="H95" s="208" t="s">
        <v>379</v>
      </c>
      <c r="I95" s="24"/>
      <c r="Z95" s="38"/>
    </row>
    <row r="96" spans="1:26">
      <c r="A96" s="2">
        <v>94</v>
      </c>
      <c r="B96" s="1" t="s">
        <v>50</v>
      </c>
      <c r="C96" s="6" t="s">
        <v>48</v>
      </c>
      <c r="D96" s="6" t="s">
        <v>48</v>
      </c>
      <c r="E96" s="6" t="s">
        <v>48</v>
      </c>
      <c r="F96" s="6" t="s">
        <v>48</v>
      </c>
      <c r="G96" s="6" t="s">
        <v>48</v>
      </c>
      <c r="H96" s="6" t="s">
        <v>48</v>
      </c>
      <c r="I96" s="24" t="s">
        <v>55</v>
      </c>
    </row>
    <row r="97" spans="1:9">
      <c r="A97" s="2">
        <v>95</v>
      </c>
      <c r="B97" s="16" t="s">
        <v>51</v>
      </c>
      <c r="C97" s="14" t="s">
        <v>25</v>
      </c>
      <c r="D97" s="14" t="s">
        <v>25</v>
      </c>
      <c r="E97" s="14" t="s">
        <v>25</v>
      </c>
      <c r="F97" s="14" t="s">
        <v>25</v>
      </c>
      <c r="G97" s="14" t="s">
        <v>25</v>
      </c>
      <c r="H97" s="17" t="s">
        <v>25</v>
      </c>
      <c r="I97" s="24" t="s">
        <v>55</v>
      </c>
    </row>
    <row r="98" spans="1:9">
      <c r="A98" s="2">
        <v>96</v>
      </c>
      <c r="B98" s="9" t="s">
        <v>19</v>
      </c>
      <c r="C98" s="6" t="s">
        <v>48</v>
      </c>
      <c r="D98" s="6" t="s">
        <v>48</v>
      </c>
      <c r="E98" s="6" t="s">
        <v>48</v>
      </c>
      <c r="F98" s="6" t="s">
        <v>48</v>
      </c>
      <c r="G98" s="6" t="s">
        <v>48</v>
      </c>
      <c r="H98" s="6" t="s">
        <v>48</v>
      </c>
      <c r="I98" s="24" t="s">
        <v>55</v>
      </c>
    </row>
    <row r="99" spans="1:9">
      <c r="A99" s="2">
        <v>97</v>
      </c>
      <c r="B99" s="9" t="s">
        <v>20</v>
      </c>
      <c r="C99" s="6" t="s">
        <v>48</v>
      </c>
      <c r="D99" s="6" t="s">
        <v>48</v>
      </c>
      <c r="E99" s="6" t="s">
        <v>48</v>
      </c>
      <c r="F99" s="6" t="s">
        <v>48</v>
      </c>
      <c r="G99" s="6" t="s">
        <v>48</v>
      </c>
      <c r="H99" s="6" t="s">
        <v>48</v>
      </c>
      <c r="I99" s="24" t="s">
        <v>55</v>
      </c>
    </row>
    <row r="100" spans="1:9">
      <c r="A100" s="2">
        <v>98</v>
      </c>
      <c r="B100" s="9" t="s">
        <v>295</v>
      </c>
      <c r="C100" s="6" t="s">
        <v>48</v>
      </c>
      <c r="D100" s="6" t="s">
        <v>48</v>
      </c>
      <c r="E100" s="6" t="s">
        <v>48</v>
      </c>
      <c r="F100" s="6" t="s">
        <v>48</v>
      </c>
      <c r="G100" s="6" t="s">
        <v>48</v>
      </c>
      <c r="H100" s="6" t="s">
        <v>48</v>
      </c>
      <c r="I100" s="24" t="s">
        <v>55</v>
      </c>
    </row>
    <row r="101" spans="1:9">
      <c r="A101" s="2">
        <v>99</v>
      </c>
      <c r="B101" s="9" t="s">
        <v>22</v>
      </c>
      <c r="C101" s="6" t="s">
        <v>48</v>
      </c>
      <c r="D101" s="6" t="s">
        <v>48</v>
      </c>
      <c r="E101" s="6" t="s">
        <v>48</v>
      </c>
      <c r="F101" s="6" t="s">
        <v>48</v>
      </c>
      <c r="G101" s="6" t="s">
        <v>48</v>
      </c>
      <c r="H101" s="6" t="s">
        <v>48</v>
      </c>
      <c r="I101" s="24" t="s">
        <v>55</v>
      </c>
    </row>
    <row r="102" spans="1:9">
      <c r="A102" s="2">
        <v>100</v>
      </c>
      <c r="B102" s="9" t="s">
        <v>21</v>
      </c>
      <c r="C102" s="6" t="s">
        <v>48</v>
      </c>
      <c r="D102" s="6" t="s">
        <v>48</v>
      </c>
      <c r="E102" s="6" t="s">
        <v>48</v>
      </c>
      <c r="F102" s="6" t="s">
        <v>48</v>
      </c>
      <c r="G102" s="6" t="s">
        <v>48</v>
      </c>
      <c r="H102" s="6" t="s">
        <v>48</v>
      </c>
      <c r="I102" s="24" t="s">
        <v>55</v>
      </c>
    </row>
    <row r="103" spans="1:9">
      <c r="A103" s="2">
        <v>101</v>
      </c>
      <c r="B103" s="9" t="s">
        <v>23</v>
      </c>
      <c r="C103" s="6" t="s">
        <v>48</v>
      </c>
      <c r="D103" s="6" t="s">
        <v>48</v>
      </c>
      <c r="E103" s="6" t="s">
        <v>48</v>
      </c>
      <c r="F103" s="6" t="s">
        <v>48</v>
      </c>
      <c r="G103" s="6" t="s">
        <v>48</v>
      </c>
      <c r="H103" s="6" t="s">
        <v>48</v>
      </c>
      <c r="I103" s="24" t="s">
        <v>55</v>
      </c>
    </row>
    <row r="104" spans="1:9">
      <c r="A104" s="2">
        <v>102</v>
      </c>
      <c r="B104" s="9" t="s">
        <v>24</v>
      </c>
      <c r="C104" s="6" t="s">
        <v>48</v>
      </c>
      <c r="D104" s="6" t="s">
        <v>48</v>
      </c>
      <c r="E104" s="6" t="s">
        <v>48</v>
      </c>
      <c r="F104" s="6" t="s">
        <v>48</v>
      </c>
      <c r="G104" s="6" t="s">
        <v>48</v>
      </c>
      <c r="H104" s="6" t="s">
        <v>48</v>
      </c>
      <c r="I104" s="24" t="s">
        <v>55</v>
      </c>
    </row>
    <row r="105" spans="1:9">
      <c r="A105" s="2">
        <v>103</v>
      </c>
      <c r="B105" s="16" t="s">
        <v>52</v>
      </c>
      <c r="C105" s="14" t="s">
        <v>25</v>
      </c>
      <c r="D105" s="14" t="s">
        <v>25</v>
      </c>
      <c r="E105" s="14" t="s">
        <v>25</v>
      </c>
      <c r="F105" s="14" t="s">
        <v>25</v>
      </c>
      <c r="G105" s="14" t="s">
        <v>25</v>
      </c>
      <c r="H105" s="14" t="s">
        <v>25</v>
      </c>
      <c r="I105" s="24" t="s">
        <v>55</v>
      </c>
    </row>
    <row r="106" spans="1:9">
      <c r="A106" s="2">
        <v>104</v>
      </c>
      <c r="B106" s="9" t="s">
        <v>19</v>
      </c>
      <c r="C106" s="6" t="s">
        <v>48</v>
      </c>
      <c r="D106" s="6" t="s">
        <v>48</v>
      </c>
      <c r="E106" s="6" t="s">
        <v>48</v>
      </c>
      <c r="F106" s="6" t="s">
        <v>48</v>
      </c>
      <c r="G106" s="6" t="s">
        <v>48</v>
      </c>
      <c r="H106" s="6" t="s">
        <v>48</v>
      </c>
      <c r="I106" s="24" t="s">
        <v>55</v>
      </c>
    </row>
    <row r="107" spans="1:9">
      <c r="A107" s="2">
        <v>105</v>
      </c>
      <c r="B107" s="9" t="s">
        <v>20</v>
      </c>
      <c r="C107" s="6" t="s">
        <v>48</v>
      </c>
      <c r="D107" s="6" t="s">
        <v>48</v>
      </c>
      <c r="E107" s="6" t="s">
        <v>48</v>
      </c>
      <c r="F107" s="6" t="s">
        <v>48</v>
      </c>
      <c r="G107" s="6" t="s">
        <v>48</v>
      </c>
      <c r="H107" s="6" t="s">
        <v>48</v>
      </c>
      <c r="I107" s="24" t="s">
        <v>55</v>
      </c>
    </row>
    <row r="108" spans="1:9">
      <c r="A108" s="2">
        <v>106</v>
      </c>
      <c r="B108" s="9" t="s">
        <v>295</v>
      </c>
      <c r="C108" s="6" t="s">
        <v>48</v>
      </c>
      <c r="D108" s="6" t="s">
        <v>48</v>
      </c>
      <c r="E108" s="6" t="s">
        <v>48</v>
      </c>
      <c r="F108" s="6" t="s">
        <v>48</v>
      </c>
      <c r="G108" s="6" t="s">
        <v>48</v>
      </c>
      <c r="H108" s="6" t="s">
        <v>48</v>
      </c>
      <c r="I108" s="24" t="s">
        <v>55</v>
      </c>
    </row>
    <row r="109" spans="1:9">
      <c r="A109" s="2">
        <v>107</v>
      </c>
      <c r="B109" s="9" t="s">
        <v>22</v>
      </c>
      <c r="C109" s="6" t="s">
        <v>48</v>
      </c>
      <c r="D109" s="6" t="s">
        <v>48</v>
      </c>
      <c r="E109" s="6" t="s">
        <v>48</v>
      </c>
      <c r="F109" s="6" t="s">
        <v>48</v>
      </c>
      <c r="G109" s="6" t="s">
        <v>48</v>
      </c>
      <c r="H109" s="6" t="s">
        <v>48</v>
      </c>
      <c r="I109" s="24" t="s">
        <v>55</v>
      </c>
    </row>
    <row r="110" spans="1:9">
      <c r="A110" s="2">
        <v>108</v>
      </c>
      <c r="B110" s="9" t="s">
        <v>21</v>
      </c>
      <c r="C110" s="6" t="s">
        <v>48</v>
      </c>
      <c r="D110" s="6" t="s">
        <v>48</v>
      </c>
      <c r="E110" s="6" t="s">
        <v>48</v>
      </c>
      <c r="F110" s="6" t="s">
        <v>48</v>
      </c>
      <c r="G110" s="6" t="s">
        <v>48</v>
      </c>
      <c r="H110" s="6" t="s">
        <v>48</v>
      </c>
      <c r="I110" s="24" t="s">
        <v>55</v>
      </c>
    </row>
    <row r="111" spans="1:9">
      <c r="A111" s="2">
        <v>109</v>
      </c>
      <c r="B111" s="9" t="s">
        <v>23</v>
      </c>
      <c r="C111" s="6" t="s">
        <v>48</v>
      </c>
      <c r="D111" s="6" t="s">
        <v>48</v>
      </c>
      <c r="E111" s="6" t="s">
        <v>48</v>
      </c>
      <c r="F111" s="6" t="s">
        <v>48</v>
      </c>
      <c r="G111" s="6" t="s">
        <v>48</v>
      </c>
      <c r="H111" s="6" t="s">
        <v>48</v>
      </c>
      <c r="I111" s="24" t="s">
        <v>55</v>
      </c>
    </row>
    <row r="112" spans="1:9">
      <c r="A112" s="2">
        <v>110</v>
      </c>
      <c r="B112" s="9" t="s">
        <v>24</v>
      </c>
      <c r="C112" s="6" t="s">
        <v>48</v>
      </c>
      <c r="D112" s="6" t="s">
        <v>48</v>
      </c>
      <c r="E112" s="6" t="s">
        <v>48</v>
      </c>
      <c r="F112" s="6" t="s">
        <v>48</v>
      </c>
      <c r="G112" s="6" t="s">
        <v>48</v>
      </c>
      <c r="H112" s="6" t="s">
        <v>48</v>
      </c>
      <c r="I112" s="24" t="s">
        <v>55</v>
      </c>
    </row>
    <row r="113" spans="1:26" s="150" customFormat="1">
      <c r="A113" s="2">
        <v>111</v>
      </c>
      <c r="B113" s="1" t="s">
        <v>59</v>
      </c>
      <c r="C113" s="3" t="s">
        <v>368</v>
      </c>
      <c r="D113" s="3" t="s">
        <v>368</v>
      </c>
      <c r="E113" s="3" t="s">
        <v>368</v>
      </c>
      <c r="F113" s="3" t="s">
        <v>368</v>
      </c>
      <c r="G113" s="3" t="s">
        <v>368</v>
      </c>
      <c r="H113" s="3" t="s">
        <v>368</v>
      </c>
      <c r="I113" s="24" t="s">
        <v>55</v>
      </c>
      <c r="Z113" s="38"/>
    </row>
    <row r="114" spans="1:26">
      <c r="A114" s="2">
        <v>112</v>
      </c>
      <c r="B114" s="9" t="s">
        <v>369</v>
      </c>
      <c r="C114" s="6">
        <v>6800</v>
      </c>
      <c r="D114" s="6">
        <v>6800</v>
      </c>
      <c r="E114" s="6">
        <v>6800</v>
      </c>
      <c r="F114" s="6">
        <v>6800</v>
      </c>
      <c r="G114" s="6">
        <v>6800</v>
      </c>
      <c r="H114" s="6">
        <v>6800</v>
      </c>
      <c r="I114" s="24" t="s">
        <v>55</v>
      </c>
    </row>
    <row r="115" spans="1:26" s="205" customFormat="1">
      <c r="A115" s="2">
        <v>113</v>
      </c>
      <c r="B115" s="9" t="s">
        <v>385</v>
      </c>
      <c r="C115" s="6">
        <v>0.5</v>
      </c>
      <c r="D115" s="6">
        <v>0.5</v>
      </c>
      <c r="E115" s="6">
        <v>90</v>
      </c>
      <c r="F115" s="6">
        <v>90</v>
      </c>
      <c r="G115" s="6">
        <v>0.5</v>
      </c>
      <c r="H115" s="6">
        <v>0.5</v>
      </c>
      <c r="I115" s="24" t="s">
        <v>55</v>
      </c>
      <c r="Z115" s="38"/>
    </row>
    <row r="116" spans="1:26">
      <c r="A116" s="2">
        <v>114</v>
      </c>
      <c r="B116" s="25" t="s">
        <v>60</v>
      </c>
      <c r="C116" s="6">
        <v>180</v>
      </c>
      <c r="D116" s="6">
        <v>180</v>
      </c>
      <c r="E116" s="6">
        <v>1</v>
      </c>
      <c r="F116" s="6">
        <v>1</v>
      </c>
      <c r="G116" s="6">
        <v>180</v>
      </c>
      <c r="H116" s="6">
        <v>180</v>
      </c>
      <c r="I116" s="24" t="s">
        <v>55</v>
      </c>
    </row>
    <row r="117" spans="1:26" s="205" customFormat="1">
      <c r="A117" s="2">
        <v>115</v>
      </c>
      <c r="B117" s="9" t="s">
        <v>386</v>
      </c>
      <c r="C117" s="6">
        <f>C116*0.5</f>
        <v>90</v>
      </c>
      <c r="D117" s="6">
        <f>D116*0.5</f>
        <v>90</v>
      </c>
      <c r="E117" s="6">
        <v>90</v>
      </c>
      <c r="F117" s="6">
        <v>90</v>
      </c>
      <c r="G117" s="6">
        <f>G116*0.5</f>
        <v>90</v>
      </c>
      <c r="H117" s="6">
        <f>H116*0.5</f>
        <v>90</v>
      </c>
      <c r="I117" s="24" t="s">
        <v>55</v>
      </c>
      <c r="Z117" s="38"/>
    </row>
    <row r="118" spans="1:26">
      <c r="A118" s="2">
        <v>116</v>
      </c>
      <c r="B118" s="1" t="s">
        <v>56</v>
      </c>
      <c r="C118" s="6" t="s">
        <v>57</v>
      </c>
      <c r="D118" s="7" t="s">
        <v>57</v>
      </c>
      <c r="E118" s="7" t="s">
        <v>57</v>
      </c>
      <c r="F118" s="7" t="s">
        <v>57</v>
      </c>
      <c r="G118" s="7" t="s">
        <v>57</v>
      </c>
      <c r="H118" s="8" t="s">
        <v>57</v>
      </c>
      <c r="I118" s="24" t="s">
        <v>55</v>
      </c>
    </row>
    <row r="119" spans="1:26">
      <c r="A119" s="2">
        <v>117</v>
      </c>
      <c r="B119" s="16" t="s">
        <v>360</v>
      </c>
      <c r="C119" s="14" t="s">
        <v>25</v>
      </c>
      <c r="D119" s="14" t="s">
        <v>25</v>
      </c>
      <c r="E119" s="14" t="s">
        <v>25</v>
      </c>
      <c r="F119" s="14" t="s">
        <v>25</v>
      </c>
      <c r="G119" s="14" t="s">
        <v>25</v>
      </c>
      <c r="H119" s="17" t="s">
        <v>25</v>
      </c>
      <c r="I119" s="24" t="s">
        <v>55</v>
      </c>
    </row>
    <row r="120" spans="1:26">
      <c r="A120" s="2">
        <v>118</v>
      </c>
      <c r="B120" s="9" t="s">
        <v>19</v>
      </c>
      <c r="C120" s="203">
        <f t="shared" ref="C120:H120" si="0">2.15/$C$216*AVERAGE(C152:C153)</f>
        <v>193.93179166666664</v>
      </c>
      <c r="D120" s="203">
        <f t="shared" si="0"/>
        <v>193.93179166666664</v>
      </c>
      <c r="E120" s="203">
        <f t="shared" si="0"/>
        <v>193.93179166666664</v>
      </c>
      <c r="F120" s="203">
        <f t="shared" si="0"/>
        <v>193.93179166666664</v>
      </c>
      <c r="G120" s="203">
        <f t="shared" si="0"/>
        <v>193.93179166666664</v>
      </c>
      <c r="H120" s="203">
        <f t="shared" si="0"/>
        <v>193.93179166666664</v>
      </c>
      <c r="I120" s="24" t="s">
        <v>55</v>
      </c>
    </row>
    <row r="121" spans="1:26">
      <c r="A121" s="2">
        <v>119</v>
      </c>
      <c r="B121" s="9" t="s">
        <v>20</v>
      </c>
      <c r="C121" s="32">
        <f t="shared" ref="C121:H121" si="1">12.13/$C$216*gram2kg*AVERAGE(C152:C153)</f>
        <v>1.0941361083333334</v>
      </c>
      <c r="D121" s="32">
        <f t="shared" si="1"/>
        <v>1.0941361083333334</v>
      </c>
      <c r="E121" s="32">
        <f t="shared" si="1"/>
        <v>1.0941361083333334</v>
      </c>
      <c r="F121" s="32">
        <f t="shared" si="1"/>
        <v>1.0941361083333334</v>
      </c>
      <c r="G121" s="32">
        <f t="shared" si="1"/>
        <v>1.0941361083333334</v>
      </c>
      <c r="H121" s="32">
        <f t="shared" si="1"/>
        <v>1.0941361083333334</v>
      </c>
      <c r="I121" s="24" t="s">
        <v>55</v>
      </c>
    </row>
    <row r="122" spans="1:26">
      <c r="A122" s="2">
        <v>120</v>
      </c>
      <c r="B122" s="9" t="s">
        <v>295</v>
      </c>
      <c r="C122" s="32">
        <f t="shared" ref="C122:H122" si="2">1.3/$C$216*gram2kg*AVERAGE(C152:C153)</f>
        <v>0.11726108333333334</v>
      </c>
      <c r="D122" s="32">
        <f t="shared" si="2"/>
        <v>0.11726108333333334</v>
      </c>
      <c r="E122" s="32">
        <f t="shared" si="2"/>
        <v>0.11726108333333334</v>
      </c>
      <c r="F122" s="32">
        <f t="shared" si="2"/>
        <v>0.11726108333333334</v>
      </c>
      <c r="G122" s="32">
        <f t="shared" si="2"/>
        <v>0.11726108333333334</v>
      </c>
      <c r="H122" s="32">
        <f t="shared" si="2"/>
        <v>0.11726108333333334</v>
      </c>
      <c r="I122" s="24" t="s">
        <v>55</v>
      </c>
    </row>
    <row r="123" spans="1:26">
      <c r="A123" s="2">
        <v>121</v>
      </c>
      <c r="B123" s="9" t="s">
        <v>22</v>
      </c>
      <c r="C123" s="32">
        <f t="shared" ref="C123:H123" si="3">0.89/$C$216*gram2kg*AVERAGE(C152:C153)</f>
        <v>8.0278741666666653E-2</v>
      </c>
      <c r="D123" s="32">
        <f t="shared" si="3"/>
        <v>8.0278741666666653E-2</v>
      </c>
      <c r="E123" s="32">
        <f t="shared" si="3"/>
        <v>8.0278741666666653E-2</v>
      </c>
      <c r="F123" s="32">
        <f t="shared" si="3"/>
        <v>8.0278741666666653E-2</v>
      </c>
      <c r="G123" s="32">
        <f t="shared" si="3"/>
        <v>8.0278741666666653E-2</v>
      </c>
      <c r="H123" s="32">
        <f t="shared" si="3"/>
        <v>8.0278741666666653E-2</v>
      </c>
      <c r="I123" s="24" t="s">
        <v>55</v>
      </c>
    </row>
    <row r="124" spans="1:26">
      <c r="A124" s="2">
        <v>122</v>
      </c>
      <c r="B124" s="9" t="s">
        <v>21</v>
      </c>
      <c r="C124" s="32">
        <f t="shared" ref="C124:H124" si="4">3.58/$C$216*gram2kg*AVERAGE(C152:C153)</f>
        <v>0.32291898333333335</v>
      </c>
      <c r="D124" s="32">
        <f t="shared" si="4"/>
        <v>0.32291898333333335</v>
      </c>
      <c r="E124" s="32">
        <f t="shared" si="4"/>
        <v>0.32291898333333335</v>
      </c>
      <c r="F124" s="32">
        <f t="shared" si="4"/>
        <v>0.32291898333333335</v>
      </c>
      <c r="G124" s="32">
        <f t="shared" si="4"/>
        <v>0.32291898333333335</v>
      </c>
      <c r="H124" s="32">
        <f t="shared" si="4"/>
        <v>0.32291898333333335</v>
      </c>
      <c r="I124" s="24" t="s">
        <v>55</v>
      </c>
    </row>
    <row r="125" spans="1:26">
      <c r="A125" s="2">
        <v>123</v>
      </c>
      <c r="B125" s="9" t="s">
        <v>23</v>
      </c>
      <c r="C125" s="32">
        <f t="shared" ref="C125:H125" si="5">9.69/$C$216*gram2kg*AVERAGE(C152:C153)</f>
        <v>0.87404607499999987</v>
      </c>
      <c r="D125" s="32">
        <f t="shared" si="5"/>
        <v>0.87404607499999987</v>
      </c>
      <c r="E125" s="32">
        <f t="shared" si="5"/>
        <v>0.87404607499999987</v>
      </c>
      <c r="F125" s="32">
        <f t="shared" si="5"/>
        <v>0.87404607499999987</v>
      </c>
      <c r="G125" s="32">
        <f t="shared" si="5"/>
        <v>0.87404607499999987</v>
      </c>
      <c r="H125" s="32">
        <f t="shared" si="5"/>
        <v>0.87404607499999987</v>
      </c>
      <c r="I125" s="24" t="s">
        <v>55</v>
      </c>
    </row>
    <row r="126" spans="1:26">
      <c r="A126" s="2">
        <v>124</v>
      </c>
      <c r="B126" s="9" t="s">
        <v>24</v>
      </c>
      <c r="C126" s="32">
        <f t="shared" ref="C126:H126" si="6">159.29/$C$216*gram2kg*AVERAGE(C152:C153)</f>
        <v>14.368090741666665</v>
      </c>
      <c r="D126" s="32">
        <f t="shared" si="6"/>
        <v>14.368090741666665</v>
      </c>
      <c r="E126" s="32">
        <f t="shared" si="6"/>
        <v>14.368090741666665</v>
      </c>
      <c r="F126" s="32">
        <f t="shared" si="6"/>
        <v>14.368090741666665</v>
      </c>
      <c r="G126" s="32">
        <f t="shared" si="6"/>
        <v>14.368090741666665</v>
      </c>
      <c r="H126" s="32">
        <f t="shared" si="6"/>
        <v>14.368090741666665</v>
      </c>
      <c r="I126" s="24" t="s">
        <v>55</v>
      </c>
    </row>
    <row r="127" spans="1:26" s="150" customFormat="1">
      <c r="A127" s="2">
        <v>125</v>
      </c>
      <c r="B127" s="16" t="s">
        <v>361</v>
      </c>
      <c r="C127" s="14" t="s">
        <v>25</v>
      </c>
      <c r="D127" s="14" t="s">
        <v>25</v>
      </c>
      <c r="E127" s="14" t="s">
        <v>25</v>
      </c>
      <c r="F127" s="14" t="s">
        <v>25</v>
      </c>
      <c r="G127" s="14" t="s">
        <v>25</v>
      </c>
      <c r="H127" s="14" t="s">
        <v>25</v>
      </c>
      <c r="I127" s="24" t="s">
        <v>55</v>
      </c>
      <c r="Z127" s="38"/>
    </row>
    <row r="128" spans="1:26" s="150" customFormat="1">
      <c r="A128" s="2">
        <v>126</v>
      </c>
      <c r="B128" s="9" t="s">
        <v>19</v>
      </c>
      <c r="C128" s="203">
        <f t="shared" ref="C128:H128" si="7">2.15/$C$217*diesel2gas*AVERAGE(C152:C153)</f>
        <v>176.86579399999997</v>
      </c>
      <c r="D128" s="203">
        <f t="shared" si="7"/>
        <v>176.86579399999997</v>
      </c>
      <c r="E128" s="203">
        <f t="shared" si="7"/>
        <v>176.86579399999997</v>
      </c>
      <c r="F128" s="203">
        <f t="shared" si="7"/>
        <v>176.86579399999997</v>
      </c>
      <c r="G128" s="203">
        <f t="shared" si="7"/>
        <v>176.86579399999997</v>
      </c>
      <c r="H128" s="203">
        <f t="shared" si="7"/>
        <v>176.86579399999997</v>
      </c>
      <c r="I128" s="24" t="s">
        <v>55</v>
      </c>
      <c r="Z128" s="38"/>
    </row>
    <row r="129" spans="1:26" s="150" customFormat="1">
      <c r="A129" s="2">
        <v>127</v>
      </c>
      <c r="B129" s="9" t="s">
        <v>20</v>
      </c>
      <c r="C129" s="32">
        <f t="shared" ref="C129:H129" si="8">12.13/$C$217*diesel2gas*gram2kg*AVERAGE(C152:C153)</f>
        <v>0.99785213080000013</v>
      </c>
      <c r="D129" s="32">
        <f t="shared" si="8"/>
        <v>0.99785213080000013</v>
      </c>
      <c r="E129" s="32">
        <f t="shared" si="8"/>
        <v>0.99785213080000013</v>
      </c>
      <c r="F129" s="32">
        <f t="shared" si="8"/>
        <v>0.99785213080000013</v>
      </c>
      <c r="G129" s="32">
        <f t="shared" si="8"/>
        <v>0.99785213080000013</v>
      </c>
      <c r="H129" s="32">
        <f t="shared" si="8"/>
        <v>0.99785213080000013</v>
      </c>
      <c r="I129" s="24" t="s">
        <v>55</v>
      </c>
      <c r="Z129" s="38"/>
    </row>
    <row r="130" spans="1:26" s="150" customFormat="1">
      <c r="A130" s="2">
        <v>128</v>
      </c>
      <c r="B130" s="9" t="s">
        <v>295</v>
      </c>
      <c r="C130" s="32">
        <f t="shared" ref="C130:H130" si="9">1.3/$C$217*diesel2gas*gram2kg*AVERAGE(C152:C153)</f>
        <v>0.10694210799999999</v>
      </c>
      <c r="D130" s="32">
        <f t="shared" si="9"/>
        <v>0.10694210799999999</v>
      </c>
      <c r="E130" s="32">
        <f t="shared" si="9"/>
        <v>0.10694210799999999</v>
      </c>
      <c r="F130" s="32">
        <f t="shared" si="9"/>
        <v>0.10694210799999999</v>
      </c>
      <c r="G130" s="32">
        <f t="shared" si="9"/>
        <v>0.10694210799999999</v>
      </c>
      <c r="H130" s="32">
        <f t="shared" si="9"/>
        <v>0.10694210799999999</v>
      </c>
      <c r="I130" s="24" t="s">
        <v>55</v>
      </c>
      <c r="Z130" s="38"/>
    </row>
    <row r="131" spans="1:26" s="150" customFormat="1">
      <c r="A131" s="2">
        <v>129</v>
      </c>
      <c r="B131" s="9" t="s">
        <v>22</v>
      </c>
      <c r="C131" s="32">
        <f t="shared" ref="C131:H131" si="10">0.89/$C$217*diesel2gas*gram2kg*AVERAGE(C152:C153)</f>
        <v>7.3214212400000006E-2</v>
      </c>
      <c r="D131" s="32">
        <f t="shared" si="10"/>
        <v>7.3214212400000006E-2</v>
      </c>
      <c r="E131" s="32">
        <f t="shared" si="10"/>
        <v>7.3214212400000006E-2</v>
      </c>
      <c r="F131" s="32">
        <f t="shared" si="10"/>
        <v>7.3214212400000006E-2</v>
      </c>
      <c r="G131" s="32">
        <f t="shared" si="10"/>
        <v>7.3214212400000006E-2</v>
      </c>
      <c r="H131" s="32">
        <f t="shared" si="10"/>
        <v>7.3214212400000006E-2</v>
      </c>
      <c r="I131" s="24" t="s">
        <v>55</v>
      </c>
      <c r="N131" s="186"/>
      <c r="Z131" s="38"/>
    </row>
    <row r="132" spans="1:26" s="150" customFormat="1">
      <c r="A132" s="2">
        <v>130</v>
      </c>
      <c r="B132" s="9" t="s">
        <v>21</v>
      </c>
      <c r="C132" s="32">
        <f t="shared" ref="C132:H132" si="11">3.58/$C$217*diesel2gas*gram2kg*AVERAGE(C152:C153)</f>
        <v>0.29450211280000005</v>
      </c>
      <c r="D132" s="32">
        <f t="shared" si="11"/>
        <v>0.29450211280000005</v>
      </c>
      <c r="E132" s="32">
        <f t="shared" si="11"/>
        <v>0.29450211280000005</v>
      </c>
      <c r="F132" s="32">
        <f t="shared" si="11"/>
        <v>0.29450211280000005</v>
      </c>
      <c r="G132" s="32">
        <f t="shared" si="11"/>
        <v>0.29450211280000005</v>
      </c>
      <c r="H132" s="32">
        <f t="shared" si="11"/>
        <v>0.29450211280000005</v>
      </c>
      <c r="I132" s="24" t="s">
        <v>55</v>
      </c>
      <c r="Z132" s="38"/>
    </row>
    <row r="133" spans="1:26" s="150" customFormat="1">
      <c r="A133" s="2">
        <v>131</v>
      </c>
      <c r="B133" s="9" t="s">
        <v>23</v>
      </c>
      <c r="C133" s="32">
        <f t="shared" ref="C133:H133" si="12">9.69/$C$217*diesel2gas*gram2kg*AVERAGE(C152:C153)</f>
        <v>0.79713002039999981</v>
      </c>
      <c r="D133" s="32">
        <f t="shared" si="12"/>
        <v>0.79713002039999981</v>
      </c>
      <c r="E133" s="32">
        <f t="shared" si="12"/>
        <v>0.79713002039999981</v>
      </c>
      <c r="F133" s="32">
        <f t="shared" si="12"/>
        <v>0.79713002039999981</v>
      </c>
      <c r="G133" s="32">
        <f t="shared" si="12"/>
        <v>0.79713002039999981</v>
      </c>
      <c r="H133" s="32">
        <f t="shared" si="12"/>
        <v>0.79713002039999981</v>
      </c>
      <c r="I133" s="24" t="s">
        <v>55</v>
      </c>
      <c r="Z133" s="38"/>
    </row>
    <row r="134" spans="1:26" s="150" customFormat="1">
      <c r="A134" s="2">
        <v>132</v>
      </c>
      <c r="B134" s="9" t="s">
        <v>24</v>
      </c>
      <c r="C134" s="32">
        <f t="shared" ref="C134:H134" si="13">159.29/$C$217*diesel2gas*gram2kg*AVERAGE(C152:C153)</f>
        <v>13.1036987564</v>
      </c>
      <c r="D134" s="32">
        <f t="shared" si="13"/>
        <v>13.1036987564</v>
      </c>
      <c r="E134" s="32">
        <f t="shared" si="13"/>
        <v>13.1036987564</v>
      </c>
      <c r="F134" s="32">
        <f t="shared" si="13"/>
        <v>13.1036987564</v>
      </c>
      <c r="G134" s="32">
        <f t="shared" si="13"/>
        <v>13.1036987564</v>
      </c>
      <c r="H134" s="32">
        <f t="shared" si="13"/>
        <v>13.1036987564</v>
      </c>
      <c r="I134" s="24" t="s">
        <v>55</v>
      </c>
      <c r="Z134" s="38"/>
    </row>
    <row r="135" spans="1:26">
      <c r="A135" s="2">
        <v>133</v>
      </c>
      <c r="B135" s="16" t="s">
        <v>362</v>
      </c>
      <c r="C135" s="14" t="s">
        <v>25</v>
      </c>
      <c r="D135" s="14" t="s">
        <v>25</v>
      </c>
      <c r="E135" s="14" t="s">
        <v>25</v>
      </c>
      <c r="F135" s="14" t="s">
        <v>25</v>
      </c>
      <c r="G135" s="14" t="s">
        <v>25</v>
      </c>
      <c r="H135" s="14" t="s">
        <v>25</v>
      </c>
      <c r="I135" s="24" t="s">
        <v>55</v>
      </c>
    </row>
    <row r="136" spans="1:26">
      <c r="A136" s="2">
        <v>134</v>
      </c>
      <c r="B136" s="9" t="s">
        <v>19</v>
      </c>
      <c r="C136" s="39">
        <f t="shared" ref="C136:H136" si="14">-0.79/$C$217*diesel2gas*C154</f>
        <v>-45.093642400000007</v>
      </c>
      <c r="D136" s="39">
        <f t="shared" si="14"/>
        <v>-45.093642400000007</v>
      </c>
      <c r="E136" s="39">
        <f t="shared" si="14"/>
        <v>-45.093642400000007</v>
      </c>
      <c r="F136" s="39">
        <f t="shared" si="14"/>
        <v>-45.093642400000007</v>
      </c>
      <c r="G136" s="39">
        <f t="shared" si="14"/>
        <v>-45.093642400000007</v>
      </c>
      <c r="H136" s="39">
        <f t="shared" si="14"/>
        <v>-45.093642400000007</v>
      </c>
      <c r="I136" s="24" t="s">
        <v>55</v>
      </c>
    </row>
    <row r="137" spans="1:26">
      <c r="A137" s="2">
        <v>135</v>
      </c>
      <c r="B137" s="9" t="s">
        <v>20</v>
      </c>
      <c r="C137" s="32">
        <f t="shared" ref="C137:H137" si="15">356.15/$C$217*diesel2gas*gram2kg*C154</f>
        <v>20.329241443999997</v>
      </c>
      <c r="D137" s="32">
        <f t="shared" si="15"/>
        <v>20.329241443999997</v>
      </c>
      <c r="E137" s="32">
        <f t="shared" si="15"/>
        <v>20.329241443999997</v>
      </c>
      <c r="F137" s="32">
        <f t="shared" si="15"/>
        <v>20.329241443999997</v>
      </c>
      <c r="G137" s="32">
        <f t="shared" si="15"/>
        <v>20.329241443999997</v>
      </c>
      <c r="H137" s="32">
        <f t="shared" si="15"/>
        <v>20.329241443999997</v>
      </c>
      <c r="I137" s="24" t="s">
        <v>55</v>
      </c>
    </row>
    <row r="138" spans="1:26">
      <c r="A138" s="2">
        <v>136</v>
      </c>
      <c r="B138" s="9" t="s">
        <v>295</v>
      </c>
      <c r="C138" s="32">
        <f t="shared" ref="C138:H138" si="16">4.2/$C$217*diesel2gas*gram2kg*C154</f>
        <v>0.23973835200000002</v>
      </c>
      <c r="D138" s="32">
        <f t="shared" si="16"/>
        <v>0.23973835200000002</v>
      </c>
      <c r="E138" s="32">
        <f t="shared" si="16"/>
        <v>0.23973835200000002</v>
      </c>
      <c r="F138" s="32">
        <f t="shared" si="16"/>
        <v>0.23973835200000002</v>
      </c>
      <c r="G138" s="32">
        <f t="shared" si="16"/>
        <v>0.23973835200000002</v>
      </c>
      <c r="H138" s="32">
        <f t="shared" si="16"/>
        <v>0.23973835200000002</v>
      </c>
      <c r="I138" s="24" t="s">
        <v>55</v>
      </c>
    </row>
    <row r="139" spans="1:26">
      <c r="A139" s="2">
        <v>137</v>
      </c>
      <c r="B139" s="9" t="s">
        <v>22</v>
      </c>
      <c r="C139" s="32">
        <f t="shared" ref="C139:H139" si="17">2.05/$C$217*diesel2gas*gram2kg*C154</f>
        <v>0.11701514799999999</v>
      </c>
      <c r="D139" s="32">
        <f t="shared" si="17"/>
        <v>0.11701514799999999</v>
      </c>
      <c r="E139" s="32">
        <f t="shared" si="17"/>
        <v>0.11701514799999999</v>
      </c>
      <c r="F139" s="32">
        <f t="shared" si="17"/>
        <v>0.11701514799999999</v>
      </c>
      <c r="G139" s="32">
        <f t="shared" si="17"/>
        <v>0.11701514799999999</v>
      </c>
      <c r="H139" s="32">
        <f t="shared" si="17"/>
        <v>0.11701514799999999</v>
      </c>
      <c r="I139" s="24" t="s">
        <v>55</v>
      </c>
    </row>
    <row r="140" spans="1:26">
      <c r="A140" s="2">
        <v>138</v>
      </c>
      <c r="B140" s="9" t="s">
        <v>21</v>
      </c>
      <c r="C140" s="32">
        <f t="shared" ref="C140:H140" si="18">56.42/$C$217*diesel2gas*gram2kg*C154</f>
        <v>3.2204851951999998</v>
      </c>
      <c r="D140" s="32">
        <f t="shared" si="18"/>
        <v>3.2204851951999998</v>
      </c>
      <c r="E140" s="32">
        <f t="shared" si="18"/>
        <v>3.2204851951999998</v>
      </c>
      <c r="F140" s="32">
        <f t="shared" si="18"/>
        <v>3.2204851951999998</v>
      </c>
      <c r="G140" s="32">
        <f t="shared" si="18"/>
        <v>3.2204851951999998</v>
      </c>
      <c r="H140" s="32">
        <f t="shared" si="18"/>
        <v>3.2204851951999998</v>
      </c>
      <c r="I140" s="24" t="s">
        <v>55</v>
      </c>
    </row>
    <row r="141" spans="1:26">
      <c r="A141" s="2">
        <v>139</v>
      </c>
      <c r="B141" s="9" t="s">
        <v>23</v>
      </c>
      <c r="C141" s="32">
        <f t="shared" ref="C141:H141" si="19">257/$C$217*diesel2gas*gram2kg*C154</f>
        <v>14.66970392</v>
      </c>
      <c r="D141" s="32">
        <f t="shared" si="19"/>
        <v>14.66970392</v>
      </c>
      <c r="E141" s="32">
        <f t="shared" si="19"/>
        <v>14.66970392</v>
      </c>
      <c r="F141" s="32">
        <f t="shared" si="19"/>
        <v>14.66970392</v>
      </c>
      <c r="G141" s="32">
        <f t="shared" si="19"/>
        <v>14.66970392</v>
      </c>
      <c r="H141" s="32">
        <f t="shared" si="19"/>
        <v>14.66970392</v>
      </c>
      <c r="I141" s="24" t="s">
        <v>55</v>
      </c>
    </row>
    <row r="142" spans="1:26">
      <c r="A142" s="2">
        <v>140</v>
      </c>
      <c r="B142" s="9" t="s">
        <v>24</v>
      </c>
      <c r="C142" s="32">
        <f t="shared" ref="C142:H142" si="20">426/$C$217*diesel2gas*gram2kg*C154</f>
        <v>24.316318560000003</v>
      </c>
      <c r="D142" s="32">
        <f t="shared" si="20"/>
        <v>24.316318560000003</v>
      </c>
      <c r="E142" s="32">
        <f t="shared" si="20"/>
        <v>24.316318560000003</v>
      </c>
      <c r="F142" s="32">
        <f t="shared" si="20"/>
        <v>24.316318560000003</v>
      </c>
      <c r="G142" s="32">
        <f t="shared" si="20"/>
        <v>24.316318560000003</v>
      </c>
      <c r="H142" s="32">
        <f t="shared" si="20"/>
        <v>24.316318560000003</v>
      </c>
      <c r="I142" s="24" t="s">
        <v>55</v>
      </c>
    </row>
    <row r="143" spans="1:26">
      <c r="A143" s="2">
        <v>141</v>
      </c>
      <c r="B143" s="16" t="s">
        <v>58</v>
      </c>
      <c r="C143" s="14" t="s">
        <v>25</v>
      </c>
      <c r="D143" s="14" t="s">
        <v>25</v>
      </c>
      <c r="E143" s="14" t="s">
        <v>25</v>
      </c>
      <c r="F143" s="14" t="s">
        <v>25</v>
      </c>
      <c r="G143" s="14" t="s">
        <v>25</v>
      </c>
      <c r="H143" s="14" t="s">
        <v>25</v>
      </c>
      <c r="I143" s="24" t="s">
        <v>55</v>
      </c>
    </row>
    <row r="144" spans="1:26">
      <c r="A144" s="2">
        <v>142</v>
      </c>
      <c r="B144" s="9" t="s">
        <v>19</v>
      </c>
      <c r="C144" s="39">
        <f t="shared" ref="C144:H144" si="21">-1.9/C216*C155</f>
        <v>-125.91299999999997</v>
      </c>
      <c r="D144" s="39">
        <f t="shared" si="21"/>
        <v>-125.91299999999997</v>
      </c>
      <c r="E144" s="39">
        <f t="shared" si="21"/>
        <v>-125.91299999999997</v>
      </c>
      <c r="F144" s="39">
        <f t="shared" si="21"/>
        <v>-125.91299999999997</v>
      </c>
      <c r="G144" s="39">
        <f t="shared" si="21"/>
        <v>-125.91299999999997</v>
      </c>
      <c r="H144" s="39">
        <f t="shared" si="21"/>
        <v>-125.91299999999997</v>
      </c>
      <c r="I144" s="24" t="s">
        <v>55</v>
      </c>
    </row>
    <row r="145" spans="1:26">
      <c r="A145" s="2">
        <v>143</v>
      </c>
      <c r="B145" s="9" t="s">
        <v>20</v>
      </c>
      <c r="C145" s="32">
        <f t="shared" ref="C145:H145" si="22">193.12/$C$216*gram2kg*C155</f>
        <v>12.798062399999999</v>
      </c>
      <c r="D145" s="32">
        <f t="shared" si="22"/>
        <v>12.798062399999999</v>
      </c>
      <c r="E145" s="32">
        <f t="shared" si="22"/>
        <v>12.798062399999999</v>
      </c>
      <c r="F145" s="32">
        <f t="shared" si="22"/>
        <v>12.798062399999999</v>
      </c>
      <c r="G145" s="32">
        <f t="shared" si="22"/>
        <v>12.798062399999999</v>
      </c>
      <c r="H145" s="32">
        <f t="shared" si="22"/>
        <v>12.798062399999999</v>
      </c>
      <c r="I145" s="24" t="s">
        <v>55</v>
      </c>
    </row>
    <row r="146" spans="1:26">
      <c r="A146" s="2">
        <v>144</v>
      </c>
      <c r="B146" s="9" t="s">
        <v>295</v>
      </c>
      <c r="C146" s="32">
        <f t="shared" ref="C146:H146" si="23">26.9/$C$216*gram2kg*C155</f>
        <v>1.7826629999999999</v>
      </c>
      <c r="D146" s="32">
        <f t="shared" si="23"/>
        <v>1.7826629999999999</v>
      </c>
      <c r="E146" s="32">
        <f t="shared" si="23"/>
        <v>1.7826629999999999</v>
      </c>
      <c r="F146" s="32">
        <f t="shared" si="23"/>
        <v>1.7826629999999999</v>
      </c>
      <c r="G146" s="32">
        <f t="shared" si="23"/>
        <v>1.7826629999999999</v>
      </c>
      <c r="H146" s="32">
        <f t="shared" si="23"/>
        <v>1.7826629999999999</v>
      </c>
      <c r="I146" s="24" t="s">
        <v>55</v>
      </c>
    </row>
    <row r="147" spans="1:26">
      <c r="A147" s="2">
        <v>145</v>
      </c>
      <c r="B147" s="9" t="s">
        <v>22</v>
      </c>
      <c r="C147" s="32">
        <f t="shared" ref="C147:H147" si="24">2.19/$C$216*gram2kg*C155</f>
        <v>0.14513129999999999</v>
      </c>
      <c r="D147" s="32">
        <f t="shared" si="24"/>
        <v>0.14513129999999999</v>
      </c>
      <c r="E147" s="32">
        <f t="shared" si="24"/>
        <v>0.14513129999999999</v>
      </c>
      <c r="F147" s="32">
        <f t="shared" si="24"/>
        <v>0.14513129999999999</v>
      </c>
      <c r="G147" s="32">
        <f t="shared" si="24"/>
        <v>0.14513129999999999</v>
      </c>
      <c r="H147" s="32">
        <f t="shared" si="24"/>
        <v>0.14513129999999999</v>
      </c>
      <c r="I147" s="24" t="s">
        <v>55</v>
      </c>
    </row>
    <row r="148" spans="1:26">
      <c r="A148" s="2">
        <v>146</v>
      </c>
      <c r="B148" s="9" t="s">
        <v>21</v>
      </c>
      <c r="C148" s="32">
        <f t="shared" ref="C148:H148" si="25">22.98/$C$216*gram2kg*C155</f>
        <v>1.5228845999999998</v>
      </c>
      <c r="D148" s="32">
        <f t="shared" si="25"/>
        <v>1.5228845999999998</v>
      </c>
      <c r="E148" s="32">
        <f t="shared" si="25"/>
        <v>1.5228845999999998</v>
      </c>
      <c r="F148" s="32">
        <f t="shared" si="25"/>
        <v>1.5228845999999998</v>
      </c>
      <c r="G148" s="32">
        <f t="shared" si="25"/>
        <v>1.5228845999999998</v>
      </c>
      <c r="H148" s="32">
        <f t="shared" si="25"/>
        <v>1.5228845999999998</v>
      </c>
      <c r="I148" s="24" t="s">
        <v>55</v>
      </c>
    </row>
    <row r="149" spans="1:26">
      <c r="A149" s="2">
        <v>147</v>
      </c>
      <c r="B149" s="9" t="s">
        <v>23</v>
      </c>
      <c r="C149" s="32">
        <f t="shared" ref="C149:H149" si="26">119.5/$C$216*gram2kg*C155</f>
        <v>7.9192649999999993</v>
      </c>
      <c r="D149" s="32">
        <f t="shared" si="26"/>
        <v>7.9192649999999993</v>
      </c>
      <c r="E149" s="32">
        <f t="shared" si="26"/>
        <v>7.9192649999999993</v>
      </c>
      <c r="F149" s="32">
        <f t="shared" si="26"/>
        <v>7.9192649999999993</v>
      </c>
      <c r="G149" s="32">
        <f t="shared" si="26"/>
        <v>7.9192649999999993</v>
      </c>
      <c r="H149" s="32">
        <f t="shared" si="26"/>
        <v>7.9192649999999993</v>
      </c>
      <c r="I149" s="24" t="s">
        <v>55</v>
      </c>
    </row>
    <row r="150" spans="1:26">
      <c r="A150" s="2">
        <v>148</v>
      </c>
      <c r="B150" s="9" t="s">
        <v>24</v>
      </c>
      <c r="C150" s="32">
        <f t="shared" ref="C150:H150" si="27">195.26/$C$216*gram2kg*C155</f>
        <v>12.939880199999999</v>
      </c>
      <c r="D150" s="32">
        <f t="shared" si="27"/>
        <v>12.939880199999999</v>
      </c>
      <c r="E150" s="32">
        <f t="shared" si="27"/>
        <v>12.939880199999999</v>
      </c>
      <c r="F150" s="32">
        <f t="shared" si="27"/>
        <v>12.939880199999999</v>
      </c>
      <c r="G150" s="32">
        <f t="shared" si="27"/>
        <v>12.939880199999999</v>
      </c>
      <c r="H150" s="32">
        <f t="shared" si="27"/>
        <v>12.939880199999999</v>
      </c>
      <c r="I150" s="24" t="s">
        <v>55</v>
      </c>
    </row>
    <row r="151" spans="1:26">
      <c r="A151" s="2">
        <v>149</v>
      </c>
      <c r="B151" s="25" t="s">
        <v>61</v>
      </c>
      <c r="C151" s="6" t="s">
        <v>57</v>
      </c>
      <c r="D151" s="7" t="s">
        <v>57</v>
      </c>
      <c r="E151" s="7" t="s">
        <v>57</v>
      </c>
      <c r="F151" s="7" t="s">
        <v>57</v>
      </c>
      <c r="G151" s="7" t="s">
        <v>57</v>
      </c>
      <c r="H151" s="8" t="s">
        <v>57</v>
      </c>
      <c r="I151" s="24" t="s">
        <v>55</v>
      </c>
    </row>
    <row r="152" spans="1:26" s="150" customFormat="1">
      <c r="A152" s="2">
        <v>150</v>
      </c>
      <c r="B152" s="26" t="s">
        <v>364</v>
      </c>
      <c r="C152" s="204">
        <v>0.23</v>
      </c>
      <c r="D152" s="204">
        <v>0.23</v>
      </c>
      <c r="E152" s="204">
        <v>0.23</v>
      </c>
      <c r="F152" s="204">
        <v>0.23</v>
      </c>
      <c r="G152" s="204">
        <v>0.23</v>
      </c>
      <c r="H152" s="204">
        <v>0.23</v>
      </c>
      <c r="I152" s="24" t="s">
        <v>55</v>
      </c>
      <c r="Z152" s="38"/>
    </row>
    <row r="153" spans="1:26">
      <c r="A153" s="2">
        <v>151</v>
      </c>
      <c r="B153" s="26" t="s">
        <v>365</v>
      </c>
      <c r="C153" s="204">
        <v>0.26</v>
      </c>
      <c r="D153" s="204">
        <v>0.26</v>
      </c>
      <c r="E153" s="204">
        <v>0.26</v>
      </c>
      <c r="F153" s="204">
        <v>0.26</v>
      </c>
      <c r="G153" s="204">
        <v>0.26</v>
      </c>
      <c r="H153" s="204">
        <v>0.26</v>
      </c>
      <c r="I153" s="24" t="s">
        <v>55</v>
      </c>
    </row>
    <row r="154" spans="1:26">
      <c r="A154" s="2">
        <v>152</v>
      </c>
      <c r="B154" s="26" t="s">
        <v>366</v>
      </c>
      <c r="C154" s="204">
        <v>0.17</v>
      </c>
      <c r="D154" s="204">
        <v>0.17</v>
      </c>
      <c r="E154" s="204">
        <v>0.17</v>
      </c>
      <c r="F154" s="204">
        <v>0.17</v>
      </c>
      <c r="G154" s="204">
        <v>0.17</v>
      </c>
      <c r="H154" s="204">
        <v>0.17</v>
      </c>
      <c r="I154" s="24" t="s">
        <v>55</v>
      </c>
    </row>
    <row r="155" spans="1:26">
      <c r="A155" s="2">
        <v>153</v>
      </c>
      <c r="B155" s="26" t="s">
        <v>367</v>
      </c>
      <c r="C155" s="204">
        <v>0.18</v>
      </c>
      <c r="D155" s="204">
        <v>0.18</v>
      </c>
      <c r="E155" s="204">
        <v>0.18</v>
      </c>
      <c r="F155" s="204">
        <v>0.18</v>
      </c>
      <c r="G155" s="204">
        <v>0.18</v>
      </c>
      <c r="H155" s="204">
        <v>0.18</v>
      </c>
      <c r="I155" s="24" t="s">
        <v>55</v>
      </c>
    </row>
    <row r="156" spans="1:26">
      <c r="A156" s="2">
        <v>154</v>
      </c>
      <c r="B156" s="27" t="s">
        <v>62</v>
      </c>
      <c r="C156" s="6" t="s">
        <v>48</v>
      </c>
      <c r="D156" s="7" t="s">
        <v>48</v>
      </c>
      <c r="E156" s="7" t="s">
        <v>48</v>
      </c>
      <c r="F156" s="7" t="s">
        <v>48</v>
      </c>
      <c r="G156" s="7" t="s">
        <v>48</v>
      </c>
      <c r="H156" s="8" t="s">
        <v>48</v>
      </c>
      <c r="I156" s="24" t="s">
        <v>55</v>
      </c>
    </row>
    <row r="157" spans="1:26">
      <c r="A157" s="2">
        <v>155</v>
      </c>
      <c r="B157" s="1" t="s">
        <v>27</v>
      </c>
      <c r="C157" s="3" t="s">
        <v>38</v>
      </c>
      <c r="D157" s="3" t="s">
        <v>38</v>
      </c>
      <c r="E157" s="3" t="s">
        <v>38</v>
      </c>
      <c r="F157" s="3" t="s">
        <v>38</v>
      </c>
      <c r="G157" s="3" t="s">
        <v>38</v>
      </c>
      <c r="H157" s="18" t="s">
        <v>38</v>
      </c>
      <c r="I157" s="24" t="s">
        <v>63</v>
      </c>
    </row>
    <row r="158" spans="1:26">
      <c r="A158" s="2">
        <v>156</v>
      </c>
      <c r="B158" s="16" t="s">
        <v>29</v>
      </c>
      <c r="C158" s="188" t="s">
        <v>25</v>
      </c>
      <c r="D158" s="188" t="s">
        <v>25</v>
      </c>
      <c r="E158" s="188" t="s">
        <v>25</v>
      </c>
      <c r="F158" s="188" t="s">
        <v>25</v>
      </c>
      <c r="G158" s="188" t="s">
        <v>25</v>
      </c>
      <c r="H158" s="188" t="s">
        <v>25</v>
      </c>
      <c r="I158" s="24" t="s">
        <v>63</v>
      </c>
    </row>
    <row r="159" spans="1:26">
      <c r="A159" s="2">
        <v>157</v>
      </c>
      <c r="B159" s="9" t="s">
        <v>31</v>
      </c>
      <c r="C159" s="32">
        <f>'Transport Modes'!$C$41+'Transport Modes'!$C$49</f>
        <v>0.13138223292826984</v>
      </c>
      <c r="D159" s="32">
        <f>'Transport Modes'!$C$41+'Transport Modes'!$C$49</f>
        <v>0.13138223292826984</v>
      </c>
      <c r="E159" s="32">
        <f>'Transport Modes'!$C$41+'Transport Modes'!$C$49</f>
        <v>0.13138223292826984</v>
      </c>
      <c r="F159" s="32">
        <f>'Transport Modes'!$C$41+'Transport Modes'!$C$49</f>
        <v>0.13138223292826984</v>
      </c>
      <c r="G159" s="32">
        <f>'Transport Modes'!$C$41+'Transport Modes'!$C$49</f>
        <v>0.13138223292826984</v>
      </c>
      <c r="H159" s="32">
        <f>'Transport Modes'!$C$41+'Transport Modes'!$C$49</f>
        <v>0.13138223292826984</v>
      </c>
      <c r="I159" s="24" t="s">
        <v>63</v>
      </c>
    </row>
    <row r="160" spans="1:26">
      <c r="A160" s="2">
        <v>158</v>
      </c>
      <c r="B160" s="9" t="s">
        <v>32</v>
      </c>
      <c r="C160" s="188">
        <f>'Transport Modes'!$C$37+'Transport Modes'!$C$45</f>
        <v>1.8494956948132032E-4</v>
      </c>
      <c r="D160" s="188">
        <f>'Transport Modes'!$C$37+'Transport Modes'!$C$45</f>
        <v>1.8494956948132032E-4</v>
      </c>
      <c r="E160" s="188">
        <f>'Transport Modes'!$C$37+'Transport Modes'!$C$45</f>
        <v>1.8494956948132032E-4</v>
      </c>
      <c r="F160" s="188">
        <f>'Transport Modes'!$C$37+'Transport Modes'!$C$45</f>
        <v>1.8494956948132032E-4</v>
      </c>
      <c r="G160" s="188">
        <f>'Transport Modes'!$C$37+'Transport Modes'!$C$45</f>
        <v>1.8494956948132032E-4</v>
      </c>
      <c r="H160" s="188">
        <f>'Transport Modes'!$C$37+'Transport Modes'!$C$45</f>
        <v>1.8494956948132032E-4</v>
      </c>
      <c r="I160" s="24" t="s">
        <v>63</v>
      </c>
    </row>
    <row r="161" spans="1:9">
      <c r="A161" s="2">
        <v>159</v>
      </c>
      <c r="B161" s="9" t="s">
        <v>282</v>
      </c>
      <c r="C161" s="188">
        <f>'Transport Modes'!$C$38+'Transport Modes'!$C$46</f>
        <v>8.0143213360017694E-6</v>
      </c>
      <c r="D161" s="188">
        <f>'Transport Modes'!$C$38+'Transport Modes'!$C$46</f>
        <v>8.0143213360017694E-6</v>
      </c>
      <c r="E161" s="188">
        <f>'Transport Modes'!$C$38+'Transport Modes'!$C$46</f>
        <v>8.0143213360017694E-6</v>
      </c>
      <c r="F161" s="188">
        <f>'Transport Modes'!$C$38+'Transport Modes'!$C$46</f>
        <v>8.0143213360017694E-6</v>
      </c>
      <c r="G161" s="188">
        <f>'Transport Modes'!$C$38+'Transport Modes'!$C$46</f>
        <v>8.0143213360017694E-6</v>
      </c>
      <c r="H161" s="188">
        <f>'Transport Modes'!$C$38+'Transport Modes'!$C$46</f>
        <v>8.0143213360017694E-6</v>
      </c>
      <c r="I161" s="24" t="s">
        <v>63</v>
      </c>
    </row>
    <row r="162" spans="1:9">
      <c r="A162" s="2">
        <v>160</v>
      </c>
      <c r="B162" s="9" t="s">
        <v>33</v>
      </c>
      <c r="C162" s="188">
        <f>'Transport Modes'!$C$39+'Transport Modes'!$C$47</f>
        <v>6.6343841155047881E-6</v>
      </c>
      <c r="D162" s="188">
        <f>'Transport Modes'!$C$39+'Transport Modes'!$C$47</f>
        <v>6.6343841155047881E-6</v>
      </c>
      <c r="E162" s="188">
        <f>'Transport Modes'!$C$39+'Transport Modes'!$C$47</f>
        <v>6.6343841155047881E-6</v>
      </c>
      <c r="F162" s="188">
        <f>'Transport Modes'!$C$39+'Transport Modes'!$C$47</f>
        <v>6.6343841155047881E-6</v>
      </c>
      <c r="G162" s="188">
        <f>'Transport Modes'!$C$39+'Transport Modes'!$C$47</f>
        <v>6.6343841155047881E-6</v>
      </c>
      <c r="H162" s="188">
        <f>'Transport Modes'!$C$39+'Transport Modes'!$C$47</f>
        <v>6.6343841155047881E-6</v>
      </c>
      <c r="I162" s="24" t="s">
        <v>63</v>
      </c>
    </row>
    <row r="163" spans="1:9">
      <c r="A163" s="2">
        <v>161</v>
      </c>
      <c r="B163" s="9" t="s">
        <v>34</v>
      </c>
      <c r="C163" s="188" t="s">
        <v>25</v>
      </c>
      <c r="D163" s="188" t="s">
        <v>25</v>
      </c>
      <c r="E163" s="188" t="s">
        <v>25</v>
      </c>
      <c r="F163" s="188" t="s">
        <v>25</v>
      </c>
      <c r="G163" s="188" t="s">
        <v>25</v>
      </c>
      <c r="H163" s="188" t="s">
        <v>25</v>
      </c>
      <c r="I163" s="24" t="s">
        <v>63</v>
      </c>
    </row>
    <row r="164" spans="1:9">
      <c r="A164" s="2">
        <v>162</v>
      </c>
      <c r="B164" s="9" t="s">
        <v>35</v>
      </c>
      <c r="C164" s="188">
        <f>'Transport Modes'!$C$40+'Transport Modes'!$C$48</f>
        <v>5.326998006906427E-5</v>
      </c>
      <c r="D164" s="188">
        <f>'Transport Modes'!$C$40+'Transport Modes'!$C$48</f>
        <v>5.326998006906427E-5</v>
      </c>
      <c r="E164" s="188">
        <f>'Transport Modes'!$C$40+'Transport Modes'!$C$48</f>
        <v>5.326998006906427E-5</v>
      </c>
      <c r="F164" s="188">
        <f>'Transport Modes'!$C$40+'Transport Modes'!$C$48</f>
        <v>5.326998006906427E-5</v>
      </c>
      <c r="G164" s="188">
        <f>'Transport Modes'!$C$40+'Transport Modes'!$C$48</f>
        <v>5.326998006906427E-5</v>
      </c>
      <c r="H164" s="188">
        <f>'Transport Modes'!$C$40+'Transport Modes'!$C$48</f>
        <v>5.326998006906427E-5</v>
      </c>
      <c r="I164" s="24" t="s">
        <v>63</v>
      </c>
    </row>
    <row r="165" spans="1:9">
      <c r="A165" s="2">
        <v>163</v>
      </c>
      <c r="B165" s="9" t="s">
        <v>36</v>
      </c>
      <c r="C165" s="188">
        <f>'Transport Modes'!$C$44+'Transport Modes'!$C$44</f>
        <v>6.4146784053203376E-5</v>
      </c>
      <c r="D165" s="188">
        <f>'Transport Modes'!$C$44+'Transport Modes'!$C$44</f>
        <v>6.4146784053203376E-5</v>
      </c>
      <c r="E165" s="188">
        <f>'Transport Modes'!$C$44+'Transport Modes'!$C$44</f>
        <v>6.4146784053203376E-5</v>
      </c>
      <c r="F165" s="188">
        <f>'Transport Modes'!$C$44+'Transport Modes'!$C$44</f>
        <v>6.4146784053203376E-5</v>
      </c>
      <c r="G165" s="188">
        <f>'Transport Modes'!$C$44+'Transport Modes'!$C$44</f>
        <v>6.4146784053203376E-5</v>
      </c>
      <c r="H165" s="188">
        <f>'Transport Modes'!$C$44+'Transport Modes'!$C$44</f>
        <v>6.4146784053203376E-5</v>
      </c>
      <c r="I165" s="24" t="s">
        <v>63</v>
      </c>
    </row>
    <row r="166" spans="1:9">
      <c r="A166" s="2">
        <v>164</v>
      </c>
      <c r="B166" s="1" t="s">
        <v>28</v>
      </c>
      <c r="C166" s="3" t="s">
        <v>38</v>
      </c>
      <c r="D166" s="3" t="s">
        <v>38</v>
      </c>
      <c r="E166" s="3" t="s">
        <v>38</v>
      </c>
      <c r="F166" s="3" t="s">
        <v>38</v>
      </c>
      <c r="G166" s="3" t="s">
        <v>38</v>
      </c>
      <c r="H166" s="18" t="s">
        <v>38</v>
      </c>
      <c r="I166" s="24" t="s">
        <v>63</v>
      </c>
    </row>
    <row r="167" spans="1:9">
      <c r="A167" s="2">
        <v>165</v>
      </c>
      <c r="B167" s="16" t="s">
        <v>30</v>
      </c>
      <c r="C167" s="6" t="s">
        <v>25</v>
      </c>
      <c r="D167" s="6" t="s">
        <v>25</v>
      </c>
      <c r="E167" s="6" t="s">
        <v>25</v>
      </c>
      <c r="F167" s="6" t="s">
        <v>25</v>
      </c>
      <c r="G167" s="6" t="s">
        <v>25</v>
      </c>
      <c r="H167" s="6" t="s">
        <v>25</v>
      </c>
      <c r="I167" s="24" t="s">
        <v>63</v>
      </c>
    </row>
    <row r="168" spans="1:9">
      <c r="A168" s="2">
        <v>166</v>
      </c>
      <c r="B168" s="9" t="s">
        <v>31</v>
      </c>
      <c r="C168" s="190">
        <v>0.02</v>
      </c>
      <c r="D168" s="190">
        <v>0.02</v>
      </c>
      <c r="E168" s="190">
        <v>0.02</v>
      </c>
      <c r="F168" s="190">
        <v>0.02</v>
      </c>
      <c r="G168" s="190">
        <v>0.02</v>
      </c>
      <c r="H168" s="190">
        <v>0.02</v>
      </c>
      <c r="I168" s="24" t="s">
        <v>63</v>
      </c>
    </row>
    <row r="169" spans="1:9">
      <c r="A169" s="2">
        <v>167</v>
      </c>
      <c r="B169" s="9" t="s">
        <v>32</v>
      </c>
      <c r="C169" s="191">
        <v>1.5200000000000001E-4</v>
      </c>
      <c r="D169" s="191">
        <v>1.5200000000000001E-4</v>
      </c>
      <c r="E169" s="191">
        <v>1.5200000000000001E-4</v>
      </c>
      <c r="F169" s="191">
        <v>1.5200000000000001E-4</v>
      </c>
      <c r="G169" s="191">
        <v>1.5200000000000001E-4</v>
      </c>
      <c r="H169" s="191">
        <v>1.5200000000000001E-4</v>
      </c>
      <c r="I169" s="24" t="s">
        <v>63</v>
      </c>
    </row>
    <row r="170" spans="1:9">
      <c r="A170" s="2">
        <v>168</v>
      </c>
      <c r="B170" s="9" t="s">
        <v>282</v>
      </c>
      <c r="C170" s="192">
        <v>4.5199999999999999E-6</v>
      </c>
      <c r="D170" s="192">
        <v>4.5199999999999999E-6</v>
      </c>
      <c r="E170" s="192">
        <v>4.5199999999999999E-6</v>
      </c>
      <c r="F170" s="192">
        <v>4.5199999999999999E-6</v>
      </c>
      <c r="G170" s="192">
        <v>4.5199999999999999E-6</v>
      </c>
      <c r="H170" s="192">
        <v>4.5199999999999999E-6</v>
      </c>
      <c r="I170" s="24" t="s">
        <v>63</v>
      </c>
    </row>
    <row r="171" spans="1:9">
      <c r="A171" s="2">
        <v>169</v>
      </c>
      <c r="B171" s="9" t="s">
        <v>33</v>
      </c>
      <c r="C171" s="193">
        <v>4.4100000000000001E-6</v>
      </c>
      <c r="D171" s="193">
        <v>4.4100000000000001E-6</v>
      </c>
      <c r="E171" s="193">
        <v>4.4100000000000001E-6</v>
      </c>
      <c r="F171" s="193">
        <v>4.4100000000000001E-6</v>
      </c>
      <c r="G171" s="193">
        <v>4.4100000000000001E-6</v>
      </c>
      <c r="H171" s="193">
        <v>4.4100000000000001E-6</v>
      </c>
      <c r="I171" s="24" t="s">
        <v>63</v>
      </c>
    </row>
    <row r="172" spans="1:9">
      <c r="A172" s="2">
        <v>170</v>
      </c>
      <c r="B172" s="9" t="s">
        <v>34</v>
      </c>
      <c r="C172" s="194" t="s">
        <v>25</v>
      </c>
      <c r="D172" s="194" t="s">
        <v>25</v>
      </c>
      <c r="E172" s="194" t="s">
        <v>25</v>
      </c>
      <c r="F172" s="194" t="s">
        <v>25</v>
      </c>
      <c r="G172" s="194" t="s">
        <v>25</v>
      </c>
      <c r="H172" s="194" t="s">
        <v>25</v>
      </c>
      <c r="I172" s="24" t="s">
        <v>63</v>
      </c>
    </row>
    <row r="173" spans="1:9">
      <c r="A173" s="2">
        <v>171</v>
      </c>
      <c r="B173" s="9" t="s">
        <v>35</v>
      </c>
      <c r="C173" s="193">
        <v>4.4399999999999998E-6</v>
      </c>
      <c r="D173" s="193">
        <v>4.4399999999999998E-6</v>
      </c>
      <c r="E173" s="193">
        <v>4.4399999999999998E-6</v>
      </c>
      <c r="F173" s="193">
        <v>4.4399999999999998E-6</v>
      </c>
      <c r="G173" s="193">
        <v>4.4399999999999998E-6</v>
      </c>
      <c r="H173" s="193">
        <v>4.4399999999999998E-6</v>
      </c>
      <c r="I173" s="24" t="s">
        <v>63</v>
      </c>
    </row>
    <row r="174" spans="1:9">
      <c r="A174" s="2">
        <v>172</v>
      </c>
      <c r="B174" s="9" t="s">
        <v>36</v>
      </c>
      <c r="C174" s="193">
        <v>3.1199999999999999E-5</v>
      </c>
      <c r="D174" s="193">
        <v>3.1199999999999999E-5</v>
      </c>
      <c r="E174" s="193">
        <v>3.1199999999999999E-5</v>
      </c>
      <c r="F174" s="193">
        <v>3.1199999999999999E-5</v>
      </c>
      <c r="G174" s="193">
        <v>3.1199999999999999E-5</v>
      </c>
      <c r="H174" s="193">
        <v>3.1199999999999999E-5</v>
      </c>
      <c r="I174" s="24" t="s">
        <v>63</v>
      </c>
    </row>
    <row r="175" spans="1:9">
      <c r="A175" s="2">
        <v>173</v>
      </c>
      <c r="B175" s="1" t="s">
        <v>37</v>
      </c>
      <c r="C175" s="3" t="s">
        <v>38</v>
      </c>
      <c r="D175" s="3" t="s">
        <v>38</v>
      </c>
      <c r="E175" s="3" t="s">
        <v>38</v>
      </c>
      <c r="F175" s="3" t="s">
        <v>38</v>
      </c>
      <c r="G175" s="3" t="s">
        <v>38</v>
      </c>
      <c r="H175" s="18" t="s">
        <v>38</v>
      </c>
      <c r="I175" s="24" t="s">
        <v>63</v>
      </c>
    </row>
    <row r="176" spans="1:9">
      <c r="A176" s="2">
        <v>174</v>
      </c>
      <c r="B176" s="1" t="s">
        <v>64</v>
      </c>
      <c r="C176" s="19" t="s">
        <v>45</v>
      </c>
      <c r="D176" s="19" t="s">
        <v>45</v>
      </c>
      <c r="E176" s="19" t="s">
        <v>45</v>
      </c>
      <c r="F176" s="19" t="s">
        <v>45</v>
      </c>
      <c r="G176" s="19" t="s">
        <v>45</v>
      </c>
      <c r="H176" s="23" t="s">
        <v>45</v>
      </c>
      <c r="I176" s="24" t="s">
        <v>63</v>
      </c>
    </row>
    <row r="177" spans="1:26">
      <c r="A177" s="2">
        <v>175</v>
      </c>
      <c r="B177" s="16" t="s">
        <v>65</v>
      </c>
      <c r="C177" s="6" t="s">
        <v>25</v>
      </c>
      <c r="D177" s="7" t="s">
        <v>25</v>
      </c>
      <c r="E177" s="7" t="s">
        <v>25</v>
      </c>
      <c r="F177" s="7" t="s">
        <v>25</v>
      </c>
      <c r="G177" s="7" t="s">
        <v>25</v>
      </c>
      <c r="H177" s="8" t="s">
        <v>25</v>
      </c>
      <c r="I177" s="24" t="s">
        <v>63</v>
      </c>
    </row>
    <row r="178" spans="1:26">
      <c r="A178" s="2">
        <v>176</v>
      </c>
      <c r="B178" s="9" t="s">
        <v>31</v>
      </c>
      <c r="C178" s="187">
        <f>'Transport Modes'!$C$63</f>
        <v>8.4454645386989498E-3</v>
      </c>
      <c r="D178" s="187">
        <f>'Transport Modes'!$C$63</f>
        <v>8.4454645386989498E-3</v>
      </c>
      <c r="E178" s="187">
        <f>'Transport Modes'!$C$63</f>
        <v>8.4454645386989498E-3</v>
      </c>
      <c r="F178" s="187">
        <f>'Transport Modes'!$C$63</f>
        <v>8.4454645386989498E-3</v>
      </c>
      <c r="G178" s="187">
        <f>'Transport Modes'!$C$63</f>
        <v>8.4454645386989498E-3</v>
      </c>
      <c r="H178" s="187">
        <f>'Transport Modes'!$C$63</f>
        <v>8.4454645386989498E-3</v>
      </c>
      <c r="I178" s="24" t="s">
        <v>63</v>
      </c>
    </row>
    <row r="179" spans="1:26">
      <c r="A179" s="2">
        <v>177</v>
      </c>
      <c r="B179" s="9" t="s">
        <v>32</v>
      </c>
      <c r="C179" s="202">
        <f>'Transport Modes'!$C$59</f>
        <v>1.0425676030459891E-5</v>
      </c>
      <c r="D179" s="202">
        <f>'Transport Modes'!$C$59</f>
        <v>1.0425676030459891E-5</v>
      </c>
      <c r="E179" s="202">
        <f>'Transport Modes'!$C$59</f>
        <v>1.0425676030459891E-5</v>
      </c>
      <c r="F179" s="202">
        <f>'Transport Modes'!$C$59</f>
        <v>1.0425676030459891E-5</v>
      </c>
      <c r="G179" s="202">
        <f>'Transport Modes'!$C$59</f>
        <v>1.0425676030459891E-5</v>
      </c>
      <c r="H179" s="202">
        <f>'Transport Modes'!$C$59</f>
        <v>1.0425676030459891E-5</v>
      </c>
      <c r="I179" s="24" t="s">
        <v>63</v>
      </c>
    </row>
    <row r="180" spans="1:26">
      <c r="A180" s="2">
        <v>178</v>
      </c>
      <c r="B180" s="9" t="s">
        <v>282</v>
      </c>
      <c r="C180" s="202">
        <f>'Transport Modes'!$C$60</f>
        <v>1.5097866711333767E-6</v>
      </c>
      <c r="D180" s="202">
        <f>'Transport Modes'!$C$60</f>
        <v>1.5097866711333767E-6</v>
      </c>
      <c r="E180" s="202">
        <f>'Transport Modes'!$C$60</f>
        <v>1.5097866711333767E-6</v>
      </c>
      <c r="F180" s="202">
        <f>'Transport Modes'!$C$60</f>
        <v>1.5097866711333767E-6</v>
      </c>
      <c r="G180" s="202">
        <f>'Transport Modes'!$C$60</f>
        <v>1.5097866711333767E-6</v>
      </c>
      <c r="H180" s="202">
        <f>'Transport Modes'!$C$60</f>
        <v>1.5097866711333767E-6</v>
      </c>
      <c r="I180" s="24" t="s">
        <v>63</v>
      </c>
    </row>
    <row r="181" spans="1:26">
      <c r="A181" s="2">
        <v>179</v>
      </c>
      <c r="B181" s="9" t="s">
        <v>33</v>
      </c>
      <c r="C181" s="202">
        <f>'Transport Modes'!$C$61</f>
        <v>1.0244578916221509E-6</v>
      </c>
      <c r="D181" s="202">
        <f>'Transport Modes'!$C$61</f>
        <v>1.0244578916221509E-6</v>
      </c>
      <c r="E181" s="202">
        <f>'Transport Modes'!$C$61</f>
        <v>1.0244578916221509E-6</v>
      </c>
      <c r="F181" s="202">
        <f>'Transport Modes'!$C$61</f>
        <v>1.0244578916221509E-6</v>
      </c>
      <c r="G181" s="202">
        <f>'Transport Modes'!$C$61</f>
        <v>1.0244578916221509E-6</v>
      </c>
      <c r="H181" s="202">
        <f>'Transport Modes'!$C$61</f>
        <v>1.0244578916221509E-6</v>
      </c>
      <c r="I181" s="24" t="s">
        <v>63</v>
      </c>
    </row>
    <row r="182" spans="1:26">
      <c r="A182" s="2">
        <v>180</v>
      </c>
      <c r="B182" s="9" t="s">
        <v>34</v>
      </c>
      <c r="C182" s="6" t="s">
        <v>25</v>
      </c>
      <c r="D182" s="6" t="s">
        <v>25</v>
      </c>
      <c r="E182" s="6" t="s">
        <v>25</v>
      </c>
      <c r="F182" s="6" t="s">
        <v>25</v>
      </c>
      <c r="G182" s="6" t="s">
        <v>25</v>
      </c>
      <c r="H182" s="6" t="s">
        <v>25</v>
      </c>
      <c r="I182" s="24" t="s">
        <v>63</v>
      </c>
    </row>
    <row r="183" spans="1:26">
      <c r="A183" s="2">
        <v>181</v>
      </c>
      <c r="B183" s="9" t="s">
        <v>35</v>
      </c>
      <c r="C183" s="202">
        <f>'Transport Modes'!$C$62</f>
        <v>1.0534117247212438E-5</v>
      </c>
      <c r="D183" s="202">
        <f>'Transport Modes'!$C$62</f>
        <v>1.0534117247212438E-5</v>
      </c>
      <c r="E183" s="202">
        <f>'Transport Modes'!$C$62</f>
        <v>1.0534117247212438E-5</v>
      </c>
      <c r="F183" s="202">
        <f>'Transport Modes'!$C$62</f>
        <v>1.0534117247212438E-5</v>
      </c>
      <c r="G183" s="202">
        <f>'Transport Modes'!$C$62</f>
        <v>1.0534117247212438E-5</v>
      </c>
      <c r="H183" s="202">
        <f>'Transport Modes'!$C$62</f>
        <v>1.0534117247212438E-5</v>
      </c>
      <c r="I183" s="24" t="s">
        <v>63</v>
      </c>
    </row>
    <row r="184" spans="1:26">
      <c r="A184" s="2">
        <v>182</v>
      </c>
      <c r="B184" s="9" t="s">
        <v>36</v>
      </c>
      <c r="C184" s="202">
        <f>'Transport Modes'!$C$58</f>
        <v>7.5336786902681105E-6</v>
      </c>
      <c r="D184" s="202">
        <f>'Transport Modes'!$C$58</f>
        <v>7.5336786902681105E-6</v>
      </c>
      <c r="E184" s="202">
        <f>'Transport Modes'!$C$58</f>
        <v>7.5336786902681105E-6</v>
      </c>
      <c r="F184" s="202">
        <f>'Transport Modes'!$C$58</f>
        <v>7.5336786902681105E-6</v>
      </c>
      <c r="G184" s="202">
        <f>'Transport Modes'!$C$58</f>
        <v>7.5336786902681105E-6</v>
      </c>
      <c r="H184" s="202">
        <f>'Transport Modes'!$C$58</f>
        <v>7.5336786902681105E-6</v>
      </c>
      <c r="I184" s="24" t="s">
        <v>63</v>
      </c>
    </row>
    <row r="185" spans="1:26">
      <c r="A185" s="2">
        <v>183</v>
      </c>
      <c r="B185" s="1" t="s">
        <v>66</v>
      </c>
      <c r="C185" s="19" t="s">
        <v>45</v>
      </c>
      <c r="D185" s="19" t="s">
        <v>45</v>
      </c>
      <c r="E185" s="19" t="s">
        <v>45</v>
      </c>
      <c r="F185" s="19" t="s">
        <v>45</v>
      </c>
      <c r="G185" s="19" t="s">
        <v>45</v>
      </c>
      <c r="H185" s="23" t="s">
        <v>45</v>
      </c>
      <c r="I185" s="24" t="s">
        <v>63</v>
      </c>
    </row>
    <row r="186" spans="1:26">
      <c r="A186" s="2">
        <v>184</v>
      </c>
      <c r="B186" s="1" t="s">
        <v>72</v>
      </c>
      <c r="C186" s="3" t="s">
        <v>38</v>
      </c>
      <c r="D186" s="3" t="s">
        <v>38</v>
      </c>
      <c r="E186" s="3" t="s">
        <v>38</v>
      </c>
      <c r="F186" s="3" t="s">
        <v>38</v>
      </c>
      <c r="G186" s="3" t="s">
        <v>38</v>
      </c>
      <c r="H186" s="18" t="s">
        <v>38</v>
      </c>
      <c r="I186" s="24" t="s">
        <v>63</v>
      </c>
    </row>
    <row r="187" spans="1:26">
      <c r="A187" s="2">
        <v>185</v>
      </c>
      <c r="B187" s="1" t="s">
        <v>67</v>
      </c>
      <c r="C187" s="3" t="s">
        <v>70</v>
      </c>
      <c r="D187" s="3" t="s">
        <v>70</v>
      </c>
      <c r="E187" s="3" t="s">
        <v>70</v>
      </c>
      <c r="F187" s="3" t="s">
        <v>70</v>
      </c>
      <c r="G187" s="3" t="s">
        <v>70</v>
      </c>
      <c r="H187" s="18" t="s">
        <v>70</v>
      </c>
      <c r="I187" s="24" t="s">
        <v>63</v>
      </c>
    </row>
    <row r="188" spans="1:26">
      <c r="A188" s="2">
        <v>186</v>
      </c>
      <c r="B188" s="1" t="s">
        <v>68</v>
      </c>
      <c r="C188" s="3" t="s">
        <v>73</v>
      </c>
      <c r="D188" s="3" t="s">
        <v>73</v>
      </c>
      <c r="E188" s="3" t="s">
        <v>73</v>
      </c>
      <c r="F188" s="3" t="s">
        <v>73</v>
      </c>
      <c r="G188" s="3" t="s">
        <v>73</v>
      </c>
      <c r="H188" s="18" t="s">
        <v>73</v>
      </c>
      <c r="I188" s="24" t="s">
        <v>63</v>
      </c>
    </row>
    <row r="189" spans="1:26">
      <c r="A189" s="2">
        <v>187</v>
      </c>
      <c r="B189" s="1" t="s">
        <v>69</v>
      </c>
      <c r="C189" s="3" t="s">
        <v>73</v>
      </c>
      <c r="D189" s="3" t="s">
        <v>73</v>
      </c>
      <c r="E189" s="3" t="s">
        <v>73</v>
      </c>
      <c r="F189" s="3" t="s">
        <v>73</v>
      </c>
      <c r="G189" s="3" t="s">
        <v>73</v>
      </c>
      <c r="H189" s="18" t="s">
        <v>73</v>
      </c>
      <c r="I189" s="24" t="s">
        <v>63</v>
      </c>
    </row>
    <row r="190" spans="1:26">
      <c r="A190" s="2">
        <v>188</v>
      </c>
      <c r="B190" s="1" t="s">
        <v>71</v>
      </c>
      <c r="C190" s="6"/>
      <c r="D190" s="7"/>
      <c r="E190" s="7"/>
      <c r="F190" s="7"/>
      <c r="G190" s="7"/>
      <c r="H190" s="8"/>
      <c r="I190" s="24" t="s">
        <v>63</v>
      </c>
    </row>
    <row r="191" spans="1:26" s="212" customFormat="1">
      <c r="A191" s="2">
        <v>189</v>
      </c>
      <c r="B191" s="1" t="s">
        <v>397</v>
      </c>
      <c r="C191" s="6">
        <v>45</v>
      </c>
      <c r="D191" s="6">
        <v>45</v>
      </c>
      <c r="E191" s="6">
        <v>45</v>
      </c>
      <c r="F191" s="6">
        <v>45</v>
      </c>
      <c r="G191" s="6">
        <v>45</v>
      </c>
      <c r="H191" s="29">
        <v>45</v>
      </c>
      <c r="I191" s="24"/>
      <c r="Z191" s="38"/>
    </row>
    <row r="192" spans="1:26">
      <c r="A192" s="2">
        <v>190</v>
      </c>
      <c r="B192" s="1" t="s">
        <v>75</v>
      </c>
      <c r="C192" s="11" t="s">
        <v>5</v>
      </c>
      <c r="D192" s="11" t="s">
        <v>5</v>
      </c>
      <c r="E192" s="11" t="s">
        <v>5</v>
      </c>
      <c r="F192" s="11" t="s">
        <v>5</v>
      </c>
      <c r="G192" s="11" t="s">
        <v>5</v>
      </c>
      <c r="H192" s="28" t="s">
        <v>5</v>
      </c>
      <c r="I192" s="24" t="s">
        <v>74</v>
      </c>
    </row>
    <row r="193" spans="1:9">
      <c r="A193" s="2">
        <v>191</v>
      </c>
      <c r="B193" s="9" t="s">
        <v>390</v>
      </c>
      <c r="C193" s="39">
        <f>('CA-GREET Output'!$D$20+'CA-GREET Output'!$L$20)/mmBTU2MJ*gram2kg*C$220/C$217</f>
        <v>1132.1955180321568</v>
      </c>
      <c r="D193" s="39">
        <f>('CA-GREET Output'!$D$20+'CA-GREET Output'!$L$20)/mmBTU2MJ*gram2kg*D$220/D$217</f>
        <v>1132.1955180321568</v>
      </c>
      <c r="E193" s="39">
        <f>('CA-GREET Output'!$D$20+'CA-GREET Output'!$L$20)/mmBTU2MJ*gram2kg*E$220/E$217</f>
        <v>1132.1955180321568</v>
      </c>
      <c r="F193" s="39">
        <f>('CA-GREET Output'!$D$20+'CA-GREET Output'!$L$20)/mmBTU2MJ*gram2kg*F$220/F$217</f>
        <v>1132.1955180321568</v>
      </c>
      <c r="G193" s="39">
        <f>('CA-GREET Output'!$D$20+'CA-GREET Output'!$L$20)/mmBTU2MJ*gram2kg*G$220/G$217</f>
        <v>1132.1955180321568</v>
      </c>
      <c r="H193" s="83">
        <f>('CA-GREET Output'!$D$20+'CA-GREET Output'!$L$20)/mmBTU2MJ*gram2kg*H$220/H$217</f>
        <v>1132.1955180321568</v>
      </c>
      <c r="I193" s="24" t="s">
        <v>74</v>
      </c>
    </row>
    <row r="194" spans="1:9">
      <c r="A194" s="2">
        <v>192</v>
      </c>
      <c r="B194" s="9" t="s">
        <v>391</v>
      </c>
      <c r="C194" s="32">
        <f>('CA-GREET Output'!$D$12+'CA-GREET Output'!$L$12)/mmBTU2MJ*gram2kg*C$220/C$217</f>
        <v>1.7554569170249881</v>
      </c>
      <c r="D194" s="32">
        <f>('CA-GREET Output'!$D$12+'CA-GREET Output'!$L$12)/mmBTU2MJ*gram2kg*D$220/D$217</f>
        <v>1.7554569170249881</v>
      </c>
      <c r="E194" s="32">
        <f>('CA-GREET Output'!$D$12+'CA-GREET Output'!$L$12)/mmBTU2MJ*gram2kg*E$220/E$217</f>
        <v>1.7554569170249881</v>
      </c>
      <c r="F194" s="32">
        <f>('CA-GREET Output'!$D$12+'CA-GREET Output'!$L$12)/mmBTU2MJ*gram2kg*F$220/F$217</f>
        <v>1.7554569170249881</v>
      </c>
      <c r="G194" s="32">
        <f>('CA-GREET Output'!$D$12+'CA-GREET Output'!$L$12)/mmBTU2MJ*gram2kg*G$220/G$217</f>
        <v>1.7554569170249881</v>
      </c>
      <c r="H194" s="33">
        <f>('CA-GREET Output'!$D$12+'CA-GREET Output'!$L$12)/mmBTU2MJ*gram2kg*H$220/H$217</f>
        <v>1.7554569170249881</v>
      </c>
      <c r="I194" s="24" t="s">
        <v>74</v>
      </c>
    </row>
    <row r="195" spans="1:9">
      <c r="A195" s="2">
        <v>193</v>
      </c>
      <c r="B195" s="9" t="s">
        <v>392</v>
      </c>
      <c r="C195" s="32">
        <f>('CA-GREET Output'!$D$13+'CA-GREET Output'!$L$13)/mmBTU2MJ*gram2kg*C$220/C$217</f>
        <v>0.17995286152621434</v>
      </c>
      <c r="D195" s="32">
        <f>('CA-GREET Output'!$D$13+'CA-GREET Output'!$L$13)/mmBTU2MJ*gram2kg*D$220/D$217</f>
        <v>0.17995286152621434</v>
      </c>
      <c r="E195" s="32">
        <f>('CA-GREET Output'!$D$13+'CA-GREET Output'!$L$13)/mmBTU2MJ*gram2kg*E$220/E$217</f>
        <v>0.17995286152621434</v>
      </c>
      <c r="F195" s="32">
        <f>('CA-GREET Output'!$D$13+'CA-GREET Output'!$L$13)/mmBTU2MJ*gram2kg*F$220/F$217</f>
        <v>0.17995286152621434</v>
      </c>
      <c r="G195" s="32">
        <f>('CA-GREET Output'!$D$13+'CA-GREET Output'!$L$13)/mmBTU2MJ*gram2kg*G$220/G$217</f>
        <v>0.17995286152621434</v>
      </c>
      <c r="H195" s="33">
        <f>('CA-GREET Output'!$D$13+'CA-GREET Output'!$L$13)/mmBTU2MJ*gram2kg*H$220/H$217</f>
        <v>0.17995286152621434</v>
      </c>
      <c r="I195" s="24" t="s">
        <v>74</v>
      </c>
    </row>
    <row r="196" spans="1:9">
      <c r="A196" s="2">
        <v>194</v>
      </c>
      <c r="B196" s="9" t="s">
        <v>393</v>
      </c>
      <c r="C196" s="32">
        <f>('CA-GREET Output'!$D$14+'CA-GREET Output'!$L$14)/mmBTU2MJ*gram2kg*C$220/C$217</f>
        <v>0.14811243990682008</v>
      </c>
      <c r="D196" s="32">
        <f>('CA-GREET Output'!$D$14+'CA-GREET Output'!$L$14)/mmBTU2MJ*gram2kg*D$220/D$217</f>
        <v>0.14811243990682008</v>
      </c>
      <c r="E196" s="32">
        <f>('CA-GREET Output'!$D$14+'CA-GREET Output'!$L$14)/mmBTU2MJ*gram2kg*E$220/E$217</f>
        <v>0.14811243990682008</v>
      </c>
      <c r="F196" s="32">
        <f>('CA-GREET Output'!$D$14+'CA-GREET Output'!$L$14)/mmBTU2MJ*gram2kg*F$220/F$217</f>
        <v>0.14811243990682008</v>
      </c>
      <c r="G196" s="32">
        <f>('CA-GREET Output'!$D$14+'CA-GREET Output'!$L$14)/mmBTU2MJ*gram2kg*G$220/G$217</f>
        <v>0.14811243990682008</v>
      </c>
      <c r="H196" s="33">
        <f>('CA-GREET Output'!$D$14+'CA-GREET Output'!$L$14)/mmBTU2MJ*gram2kg*H$220/H$217</f>
        <v>0.14811243990682008</v>
      </c>
      <c r="I196" s="24" t="s">
        <v>74</v>
      </c>
    </row>
    <row r="197" spans="1:9">
      <c r="A197" s="2">
        <v>195</v>
      </c>
      <c r="B197" s="9" t="s">
        <v>394</v>
      </c>
      <c r="C197" s="6" t="s">
        <v>25</v>
      </c>
      <c r="D197" s="6" t="s">
        <v>25</v>
      </c>
      <c r="E197" s="6" t="s">
        <v>25</v>
      </c>
      <c r="F197" s="6" t="s">
        <v>25</v>
      </c>
      <c r="G197" s="6" t="s">
        <v>25</v>
      </c>
      <c r="H197" s="29" t="s">
        <v>25</v>
      </c>
      <c r="I197" s="24" t="s">
        <v>74</v>
      </c>
    </row>
    <row r="198" spans="1:9">
      <c r="A198" s="2">
        <v>196</v>
      </c>
      <c r="B198" s="9" t="s">
        <v>395</v>
      </c>
      <c r="C198" s="32">
        <f>('CA-GREET Output'!$D$15+'CA-GREET Output'!$L$15)/mmBTU2MJ*gram2kg*C$220/C$217</f>
        <v>1.2218414255317687</v>
      </c>
      <c r="D198" s="32">
        <f>('CA-GREET Output'!$D$15+'CA-GREET Output'!$L$15)/mmBTU2MJ*gram2kg*D$220/D$217</f>
        <v>1.2218414255317687</v>
      </c>
      <c r="E198" s="32">
        <f>('CA-GREET Output'!$D$15+'CA-GREET Output'!$L$15)/mmBTU2MJ*gram2kg*E$220/E$217</f>
        <v>1.2218414255317687</v>
      </c>
      <c r="F198" s="32">
        <f>('CA-GREET Output'!$D$15+'CA-GREET Output'!$L$15)/mmBTU2MJ*gram2kg*F$220/F$217</f>
        <v>1.2218414255317687</v>
      </c>
      <c r="G198" s="32">
        <f>('CA-GREET Output'!$D$15+'CA-GREET Output'!$L$15)/mmBTU2MJ*gram2kg*G$220/G$217</f>
        <v>1.2218414255317687</v>
      </c>
      <c r="H198" s="33">
        <f>('CA-GREET Output'!$D$15+'CA-GREET Output'!$L$15)/mmBTU2MJ*gram2kg*H$220/H$217</f>
        <v>1.2218414255317687</v>
      </c>
      <c r="I198" s="24" t="s">
        <v>74</v>
      </c>
    </row>
    <row r="199" spans="1:9">
      <c r="A199" s="2">
        <v>197</v>
      </c>
      <c r="B199" s="9" t="s">
        <v>396</v>
      </c>
      <c r="C199" s="32">
        <f>('CA-GREET Output'!$D$11+'CA-GREET Output'!$L$11)/mmBTU2MJ*gram2kg*C$220/C$217</f>
        <v>0.74672707098902202</v>
      </c>
      <c r="D199" s="32">
        <f>('CA-GREET Output'!$D$11+'CA-GREET Output'!$L$11)/mmBTU2MJ*gram2kg*D$220/D$217</f>
        <v>0.74672707098902202</v>
      </c>
      <c r="E199" s="32">
        <f>('CA-GREET Output'!$D$11+'CA-GREET Output'!$L$11)/mmBTU2MJ*gram2kg*E$220/E$217</f>
        <v>0.74672707098902202</v>
      </c>
      <c r="F199" s="32">
        <f>('CA-GREET Output'!$D$11+'CA-GREET Output'!$L$11)/mmBTU2MJ*gram2kg*F$220/F$217</f>
        <v>0.74672707098902202</v>
      </c>
      <c r="G199" s="32">
        <f>('CA-GREET Output'!$D$11+'CA-GREET Output'!$L$11)/mmBTU2MJ*gram2kg*G$220/G$217</f>
        <v>0.74672707098902202</v>
      </c>
      <c r="H199" s="33">
        <f>('CA-GREET Output'!$D$11+'CA-GREET Output'!$L$11)/mmBTU2MJ*gram2kg*H$220/H$217</f>
        <v>0.74672707098902202</v>
      </c>
      <c r="I199" s="24" t="s">
        <v>74</v>
      </c>
    </row>
    <row r="200" spans="1:9">
      <c r="A200" s="2">
        <v>198</v>
      </c>
      <c r="B200" t="s">
        <v>77</v>
      </c>
      <c r="C200" s="11" t="s">
        <v>5</v>
      </c>
      <c r="D200" s="11" t="s">
        <v>5</v>
      </c>
      <c r="E200" s="11" t="s">
        <v>5</v>
      </c>
      <c r="F200" s="11" t="s">
        <v>5</v>
      </c>
      <c r="G200" s="11" t="s">
        <v>5</v>
      </c>
      <c r="H200" s="28" t="s">
        <v>5</v>
      </c>
      <c r="I200" s="24" t="s">
        <v>74</v>
      </c>
    </row>
    <row r="201" spans="1:9">
      <c r="A201" s="2">
        <v>199</v>
      </c>
      <c r="B201" s="9" t="s">
        <v>78</v>
      </c>
      <c r="C201" s="39">
        <f>('CA-GREET Output'!$D$20+'CA-GREET Output'!$F$20)/mmBTU2MJ*gram2kg*C$219/C$216</f>
        <v>1219.6637640629083</v>
      </c>
      <c r="D201" s="39">
        <f>('CA-GREET Output'!$D$20+'CA-GREET Output'!$F$20)/mmBTU2MJ*gram2kg*D$219/D$216</f>
        <v>1219.6637640629083</v>
      </c>
      <c r="E201" s="39">
        <f>('CA-GREET Output'!$D$20+'CA-GREET Output'!$F$20)/mmBTU2MJ*gram2kg*E$219/E$216</f>
        <v>1219.6637640629083</v>
      </c>
      <c r="F201" s="39">
        <f>('CA-GREET Output'!$D$20+'CA-GREET Output'!$F$20)/mmBTU2MJ*gram2kg*F$219/F$216</f>
        <v>1219.6637640629083</v>
      </c>
      <c r="G201" s="39">
        <f>('CA-GREET Output'!$D$20+'CA-GREET Output'!$F$20)/mmBTU2MJ*gram2kg*G$219/G$216</f>
        <v>1219.6637640629083</v>
      </c>
      <c r="H201" s="83">
        <f>('CA-GREET Output'!$D$20+'CA-GREET Output'!$F$20)/mmBTU2MJ*gram2kg*H$219/H$216</f>
        <v>1219.6637640629083</v>
      </c>
      <c r="I201" s="24" t="s">
        <v>74</v>
      </c>
    </row>
    <row r="202" spans="1:9">
      <c r="A202" s="2">
        <v>200</v>
      </c>
      <c r="B202" s="9" t="s">
        <v>79</v>
      </c>
      <c r="C202" s="32">
        <f>('CA-GREET Output'!$D$12+'CA-GREET Output'!$F$12)/mmBTU2MJ*gram2kg*C$219/C$216</f>
        <v>1.818254352621232</v>
      </c>
      <c r="D202" s="32">
        <f>('CA-GREET Output'!$D$12+'CA-GREET Output'!$F$12)/mmBTU2MJ*gram2kg*D$219/D$216</f>
        <v>1.818254352621232</v>
      </c>
      <c r="E202" s="32">
        <f>('CA-GREET Output'!$D$12+'CA-GREET Output'!$F$12)/mmBTU2MJ*gram2kg*E$219/E$216</f>
        <v>1.818254352621232</v>
      </c>
      <c r="F202" s="32">
        <f>('CA-GREET Output'!$D$12+'CA-GREET Output'!$F$12)/mmBTU2MJ*gram2kg*F$219/F$216</f>
        <v>1.818254352621232</v>
      </c>
      <c r="G202" s="32">
        <f>('CA-GREET Output'!$D$12+'CA-GREET Output'!$F$12)/mmBTU2MJ*gram2kg*G$219/G$216</f>
        <v>1.818254352621232</v>
      </c>
      <c r="H202" s="33">
        <f>('CA-GREET Output'!$D$12+'CA-GREET Output'!$F$12)/mmBTU2MJ*gram2kg*H$219/H$216</f>
        <v>1.818254352621232</v>
      </c>
      <c r="I202" s="24" t="s">
        <v>74</v>
      </c>
    </row>
    <row r="203" spans="1:9">
      <c r="A203" s="2">
        <v>201</v>
      </c>
      <c r="B203" s="9" t="s">
        <v>294</v>
      </c>
      <c r="C203" s="32">
        <f>('CA-GREET Output'!$D$13+'CA-GREET Output'!$F$13)/mmBTU2MJ*gram2kg*C$219/C$216</f>
        <v>0.19067074514313759</v>
      </c>
      <c r="D203" s="32">
        <f>('CA-GREET Output'!$D$13+'CA-GREET Output'!$F$13)/mmBTU2MJ*gram2kg*D$219/D$216</f>
        <v>0.19067074514313759</v>
      </c>
      <c r="E203" s="32">
        <f>('CA-GREET Output'!$D$13+'CA-GREET Output'!$F$13)/mmBTU2MJ*gram2kg*E$219/E$216</f>
        <v>0.19067074514313759</v>
      </c>
      <c r="F203" s="32">
        <f>('CA-GREET Output'!$D$13+'CA-GREET Output'!$F$13)/mmBTU2MJ*gram2kg*F$219/F$216</f>
        <v>0.19067074514313759</v>
      </c>
      <c r="G203" s="32">
        <f>('CA-GREET Output'!$D$13+'CA-GREET Output'!$F$13)/mmBTU2MJ*gram2kg*G$219/G$216</f>
        <v>0.19067074514313759</v>
      </c>
      <c r="H203" s="33">
        <f>('CA-GREET Output'!$D$13+'CA-GREET Output'!$F$13)/mmBTU2MJ*gram2kg*H$219/H$216</f>
        <v>0.19067074514313759</v>
      </c>
      <c r="I203" s="24" t="s">
        <v>74</v>
      </c>
    </row>
    <row r="204" spans="1:9">
      <c r="A204" s="2">
        <v>202</v>
      </c>
      <c r="B204" s="9" t="s">
        <v>80</v>
      </c>
      <c r="C204" s="32">
        <f>('CA-GREET Output'!$D$14+'CA-GREET Output'!$F$14)/mmBTU2MJ*gram2kg*C$219/C$216</f>
        <v>0.15668364924110478</v>
      </c>
      <c r="D204" s="32">
        <f>('CA-GREET Output'!$D$14+'CA-GREET Output'!$F$14)/mmBTU2MJ*gram2kg*D$219/D$216</f>
        <v>0.15668364924110478</v>
      </c>
      <c r="E204" s="32">
        <f>('CA-GREET Output'!$D$14+'CA-GREET Output'!$F$14)/mmBTU2MJ*gram2kg*E$219/E$216</f>
        <v>0.15668364924110478</v>
      </c>
      <c r="F204" s="32">
        <f>('CA-GREET Output'!$D$14+'CA-GREET Output'!$F$14)/mmBTU2MJ*gram2kg*F$219/F$216</f>
        <v>0.15668364924110478</v>
      </c>
      <c r="G204" s="32">
        <f>('CA-GREET Output'!$D$14+'CA-GREET Output'!$F$14)/mmBTU2MJ*gram2kg*G$219/G$216</f>
        <v>0.15668364924110478</v>
      </c>
      <c r="H204" s="33">
        <f>('CA-GREET Output'!$D$14+'CA-GREET Output'!$F$14)/mmBTU2MJ*gram2kg*H$219/H$216</f>
        <v>0.15668364924110478</v>
      </c>
      <c r="I204" s="24" t="s">
        <v>74</v>
      </c>
    </row>
    <row r="205" spans="1:9">
      <c r="A205" s="2">
        <v>203</v>
      </c>
      <c r="B205" s="9" t="s">
        <v>81</v>
      </c>
      <c r="C205" s="6" t="s">
        <v>25</v>
      </c>
      <c r="D205" s="6" t="s">
        <v>25</v>
      </c>
      <c r="E205" s="6" t="s">
        <v>25</v>
      </c>
      <c r="F205" s="6" t="s">
        <v>25</v>
      </c>
      <c r="G205" s="6" t="s">
        <v>25</v>
      </c>
      <c r="H205" s="29" t="s">
        <v>25</v>
      </c>
      <c r="I205" s="24" t="s">
        <v>74</v>
      </c>
    </row>
    <row r="206" spans="1:9">
      <c r="A206" s="2">
        <v>204</v>
      </c>
      <c r="B206" s="9" t="s">
        <v>82</v>
      </c>
      <c r="C206" s="32">
        <f>('CA-GREET Output'!$D$15+'CA-GREET Output'!$F$15)/mmBTU2MJ*gram2kg*C$219/C$216</f>
        <v>1.2922676859976556</v>
      </c>
      <c r="D206" s="32">
        <f>('CA-GREET Output'!$D$15+'CA-GREET Output'!$F$15)/mmBTU2MJ*gram2kg*D$219/D$216</f>
        <v>1.2922676859976556</v>
      </c>
      <c r="E206" s="32">
        <f>('CA-GREET Output'!$D$15+'CA-GREET Output'!$F$15)/mmBTU2MJ*gram2kg*E$219/E$216</f>
        <v>1.2922676859976556</v>
      </c>
      <c r="F206" s="32">
        <f>('CA-GREET Output'!$D$15+'CA-GREET Output'!$F$15)/mmBTU2MJ*gram2kg*F$219/F$216</f>
        <v>1.2922676859976556</v>
      </c>
      <c r="G206" s="32">
        <f>('CA-GREET Output'!$D$15+'CA-GREET Output'!$F$15)/mmBTU2MJ*gram2kg*G$219/G$216</f>
        <v>1.2922676859976556</v>
      </c>
      <c r="H206" s="33">
        <f>('CA-GREET Output'!$D$15+'CA-GREET Output'!$F$15)/mmBTU2MJ*gram2kg*H$219/H$216</f>
        <v>1.2922676859976556</v>
      </c>
      <c r="I206" s="24" t="s">
        <v>74</v>
      </c>
    </row>
    <row r="207" spans="1:9">
      <c r="A207" s="2">
        <v>205</v>
      </c>
      <c r="B207" s="9" t="s">
        <v>83</v>
      </c>
      <c r="C207" s="32">
        <f>('CA-GREET Output'!$D$11+'CA-GREET Output'!$F$11)/mmBTU2MJ*gram2kg*C$219/C$216</f>
        <v>0.78236022032393149</v>
      </c>
      <c r="D207" s="32">
        <f>('CA-GREET Output'!$D$11+'CA-GREET Output'!$F$11)/mmBTU2MJ*gram2kg*D$219/D$216</f>
        <v>0.78236022032393149</v>
      </c>
      <c r="E207" s="32">
        <f>('CA-GREET Output'!$D$11+'CA-GREET Output'!$F$11)/mmBTU2MJ*gram2kg*E$219/E$216</f>
        <v>0.78236022032393149</v>
      </c>
      <c r="F207" s="32">
        <f>('CA-GREET Output'!$D$11+'CA-GREET Output'!$F$11)/mmBTU2MJ*gram2kg*F$219/F$216</f>
        <v>0.78236022032393149</v>
      </c>
      <c r="G207" s="32">
        <f>('CA-GREET Output'!$D$11+'CA-GREET Output'!$F$11)/mmBTU2MJ*gram2kg*G$219/G$216</f>
        <v>0.78236022032393149</v>
      </c>
      <c r="H207" s="33">
        <f>('CA-GREET Output'!$D$11+'CA-GREET Output'!$F$11)/mmBTU2MJ*gram2kg*H$219/H$216</f>
        <v>0.78236022032393149</v>
      </c>
      <c r="I207" s="24" t="s">
        <v>74</v>
      </c>
    </row>
    <row r="208" spans="1:9">
      <c r="A208" s="2">
        <v>206</v>
      </c>
      <c r="B208" s="1" t="s">
        <v>76</v>
      </c>
      <c r="C208" s="11" t="s">
        <v>5</v>
      </c>
      <c r="D208" s="11" t="s">
        <v>5</v>
      </c>
      <c r="E208" s="11" t="s">
        <v>5</v>
      </c>
      <c r="F208" s="11" t="s">
        <v>5</v>
      </c>
      <c r="G208" s="11" t="s">
        <v>5</v>
      </c>
      <c r="H208" s="28" t="s">
        <v>5</v>
      </c>
      <c r="I208" s="24" t="s">
        <v>74</v>
      </c>
    </row>
    <row r="209" spans="1:9">
      <c r="A209" s="2">
        <v>207</v>
      </c>
      <c r="B209" s="9" t="s">
        <v>78</v>
      </c>
      <c r="C209" s="39">
        <f>('CA-GREET Output'!$D$20+'CA-GREET Output'!$J$20)/mmBTU2MJ*gram2kg*C$221/C$218</f>
        <v>701.12117260887987</v>
      </c>
      <c r="D209" s="39">
        <f>('CA-GREET Output'!$D$20+'CA-GREET Output'!$J$20)/mmBTU2MJ*gram2kg*D$221/D$218</f>
        <v>701.12117260887987</v>
      </c>
      <c r="E209" s="39">
        <f>('CA-GREET Output'!$D$20+'CA-GREET Output'!$J$20)/mmBTU2MJ*gram2kg*E$221/E$218</f>
        <v>701.12117260887987</v>
      </c>
      <c r="F209" s="39">
        <f>('CA-GREET Output'!$D$20+'CA-GREET Output'!$J$20)/mmBTU2MJ*gram2kg*F$221/F$218</f>
        <v>701.12117260887987</v>
      </c>
      <c r="G209" s="39">
        <f>('CA-GREET Output'!$D$20+'CA-GREET Output'!$J$20)/mmBTU2MJ*gram2kg*G$221/G$218</f>
        <v>701.12117260887987</v>
      </c>
      <c r="H209" s="83">
        <f>('CA-GREET Output'!$D$20+'CA-GREET Output'!$J$20)/mmBTU2MJ*gram2kg*H$221/H$218</f>
        <v>701.12117260887987</v>
      </c>
      <c r="I209" s="24" t="s">
        <v>74</v>
      </c>
    </row>
    <row r="210" spans="1:9">
      <c r="A210" s="2">
        <v>208</v>
      </c>
      <c r="B210" s="9" t="s">
        <v>79</v>
      </c>
      <c r="C210" s="32">
        <f>('CA-GREET Output'!$D$12+'CA-GREET Output'!$J$12)/mmBTU2MJ*gram2kg*C$221/C$218</f>
        <v>1.4019372026592665</v>
      </c>
      <c r="D210" s="32">
        <f>('CA-GREET Output'!$D$12+'CA-GREET Output'!$J$12)/mmBTU2MJ*gram2kg*D$221/D$218</f>
        <v>1.4019372026592665</v>
      </c>
      <c r="E210" s="32">
        <f>('CA-GREET Output'!$D$12+'CA-GREET Output'!$J$12)/mmBTU2MJ*gram2kg*E$221/E$218</f>
        <v>1.4019372026592665</v>
      </c>
      <c r="F210" s="32">
        <f>('CA-GREET Output'!$D$12+'CA-GREET Output'!$J$12)/mmBTU2MJ*gram2kg*F$221/F$218</f>
        <v>1.4019372026592665</v>
      </c>
      <c r="G210" s="32">
        <f>('CA-GREET Output'!$D$12+'CA-GREET Output'!$J$12)/mmBTU2MJ*gram2kg*G$221/G$218</f>
        <v>1.4019372026592665</v>
      </c>
      <c r="H210" s="33">
        <f>('CA-GREET Output'!$D$12+'CA-GREET Output'!$J$12)/mmBTU2MJ*gram2kg*H$221/H$218</f>
        <v>1.4019372026592665</v>
      </c>
      <c r="I210" s="24" t="s">
        <v>74</v>
      </c>
    </row>
    <row r="211" spans="1:9">
      <c r="A211" s="2">
        <v>209</v>
      </c>
      <c r="B211" s="9" t="s">
        <v>294</v>
      </c>
      <c r="C211" s="32">
        <f>('CA-GREET Output'!$D$13+'CA-GREET Output'!$J$13)/mmBTU2MJ*gram2kg*C$221/C$218</f>
        <v>0.13071914174630039</v>
      </c>
      <c r="D211" s="32">
        <f>('CA-GREET Output'!$D$13+'CA-GREET Output'!$J$13)/mmBTU2MJ*gram2kg*D$221/D$218</f>
        <v>0.13071914174630039</v>
      </c>
      <c r="E211" s="32">
        <f>('CA-GREET Output'!$D$13+'CA-GREET Output'!$J$13)/mmBTU2MJ*gram2kg*E$221/E$218</f>
        <v>0.13071914174630039</v>
      </c>
      <c r="F211" s="32">
        <f>('CA-GREET Output'!$D$13+'CA-GREET Output'!$J$13)/mmBTU2MJ*gram2kg*F$221/F$218</f>
        <v>0.13071914174630039</v>
      </c>
      <c r="G211" s="32">
        <f>('CA-GREET Output'!$D$13+'CA-GREET Output'!$J$13)/mmBTU2MJ*gram2kg*G$221/G$218</f>
        <v>0.13071914174630039</v>
      </c>
      <c r="H211" s="33">
        <f>('CA-GREET Output'!$D$13+'CA-GREET Output'!$J$13)/mmBTU2MJ*gram2kg*H$221/H$218</f>
        <v>0.13071914174630039</v>
      </c>
      <c r="I211" s="24" t="s">
        <v>74</v>
      </c>
    </row>
    <row r="212" spans="1:9">
      <c r="A212" s="2">
        <v>210</v>
      </c>
      <c r="B212" s="9" t="s">
        <v>80</v>
      </c>
      <c r="C212" s="32">
        <f>('CA-GREET Output'!$D$14+'CA-GREET Output'!$J$14)/mmBTU2MJ*gram2kg*C$221/C$218</f>
        <v>0.10991658668540004</v>
      </c>
      <c r="D212" s="32">
        <f>('CA-GREET Output'!$D$14+'CA-GREET Output'!$J$14)/mmBTU2MJ*gram2kg*D$221/D$218</f>
        <v>0.10991658668540004</v>
      </c>
      <c r="E212" s="32">
        <f>('CA-GREET Output'!$D$14+'CA-GREET Output'!$J$14)/mmBTU2MJ*gram2kg*E$221/E$218</f>
        <v>0.10991658668540004</v>
      </c>
      <c r="F212" s="32">
        <f>('CA-GREET Output'!$D$14+'CA-GREET Output'!$J$14)/mmBTU2MJ*gram2kg*F$221/F$218</f>
        <v>0.10991658668540004</v>
      </c>
      <c r="G212" s="32">
        <f>('CA-GREET Output'!$D$14+'CA-GREET Output'!$J$14)/mmBTU2MJ*gram2kg*G$221/G$218</f>
        <v>0.10991658668540004</v>
      </c>
      <c r="H212" s="33">
        <f>('CA-GREET Output'!$D$14+'CA-GREET Output'!$J$14)/mmBTU2MJ*gram2kg*H$221/H$218</f>
        <v>0.10991658668540004</v>
      </c>
      <c r="I212" s="24" t="s">
        <v>74</v>
      </c>
    </row>
    <row r="213" spans="1:9">
      <c r="A213" s="2">
        <v>211</v>
      </c>
      <c r="B213" s="9" t="s">
        <v>81</v>
      </c>
      <c r="C213" s="6" t="s">
        <v>25</v>
      </c>
      <c r="D213" s="6" t="s">
        <v>25</v>
      </c>
      <c r="E213" s="6" t="s">
        <v>25</v>
      </c>
      <c r="F213" s="6" t="s">
        <v>25</v>
      </c>
      <c r="G213" s="6" t="s">
        <v>25</v>
      </c>
      <c r="H213" s="29" t="s">
        <v>25</v>
      </c>
      <c r="I213" s="24" t="s">
        <v>74</v>
      </c>
    </row>
    <row r="214" spans="1:9">
      <c r="A214" s="2">
        <v>212</v>
      </c>
      <c r="B214" s="9" t="s">
        <v>82</v>
      </c>
      <c r="C214" s="32">
        <f>('CA-GREET Output'!$D$15+'CA-GREET Output'!$J$15)/mmBTU2MJ*gram2kg*C$221/C$218</f>
        <v>0.74088539042221979</v>
      </c>
      <c r="D214" s="32">
        <f>('CA-GREET Output'!$D$15+'CA-GREET Output'!$J$15)/mmBTU2MJ*gram2kg*D$221/D$218</f>
        <v>0.74088539042221979</v>
      </c>
      <c r="E214" s="32">
        <f>('CA-GREET Output'!$D$15+'CA-GREET Output'!$J$15)/mmBTU2MJ*gram2kg*E$221/E$218</f>
        <v>0.74088539042221979</v>
      </c>
      <c r="F214" s="32">
        <f>('CA-GREET Output'!$D$15+'CA-GREET Output'!$J$15)/mmBTU2MJ*gram2kg*F$221/F$218</f>
        <v>0.74088539042221979</v>
      </c>
      <c r="G214" s="32">
        <f>('CA-GREET Output'!$D$15+'CA-GREET Output'!$J$15)/mmBTU2MJ*gram2kg*G$221/G$218</f>
        <v>0.74088539042221979</v>
      </c>
      <c r="H214" s="33">
        <f>('CA-GREET Output'!$D$15+'CA-GREET Output'!$J$15)/mmBTU2MJ*gram2kg*H$221/H$218</f>
        <v>0.74088539042221979</v>
      </c>
      <c r="I214" s="24" t="s">
        <v>74</v>
      </c>
    </row>
    <row r="215" spans="1:9">
      <c r="A215" s="2">
        <v>213</v>
      </c>
      <c r="B215" s="9" t="s">
        <v>83</v>
      </c>
      <c r="C215" s="32">
        <f>('CA-GREET Output'!$D$11+'CA-GREET Output'!$J$11)/mmBTU2MJ*gram2kg*C$221/C$218</f>
        <v>0.43558446330293027</v>
      </c>
      <c r="D215" s="32">
        <f>('CA-GREET Output'!$D$11+'CA-GREET Output'!$J$11)/mmBTU2MJ*gram2kg*D$221/D$218</f>
        <v>0.43558446330293027</v>
      </c>
      <c r="E215" s="32">
        <f>('CA-GREET Output'!$D$11+'CA-GREET Output'!$J$11)/mmBTU2MJ*gram2kg*E$221/E$218</f>
        <v>0.43558446330293027</v>
      </c>
      <c r="F215" s="32">
        <f>('CA-GREET Output'!$D$11+'CA-GREET Output'!$J$11)/mmBTU2MJ*gram2kg*F$221/F$218</f>
        <v>0.43558446330293027</v>
      </c>
      <c r="G215" s="32">
        <f>('CA-GREET Output'!$D$11+'CA-GREET Output'!$J$11)/mmBTU2MJ*gram2kg*G$221/G$218</f>
        <v>0.43558446330293027</v>
      </c>
      <c r="H215" s="33">
        <f>('CA-GREET Output'!$D$11+'CA-GREET Output'!$J$11)/mmBTU2MJ*gram2kg*H$221/H$218</f>
        <v>0.43558446330293027</v>
      </c>
      <c r="I215" s="24" t="s">
        <v>74</v>
      </c>
    </row>
    <row r="216" spans="1:9">
      <c r="A216" s="2">
        <v>214</v>
      </c>
      <c r="B216" s="1" t="s">
        <v>84</v>
      </c>
      <c r="C216" s="36">
        <f t="shared" ref="C216:H216" si="28">6/2209</f>
        <v>2.716161158895428E-3</v>
      </c>
      <c r="D216" s="36">
        <f t="shared" si="28"/>
        <v>2.716161158895428E-3</v>
      </c>
      <c r="E216" s="36">
        <f t="shared" si="28"/>
        <v>2.716161158895428E-3</v>
      </c>
      <c r="F216" s="36">
        <f t="shared" si="28"/>
        <v>2.716161158895428E-3</v>
      </c>
      <c r="G216" s="36">
        <f t="shared" si="28"/>
        <v>2.716161158895428E-3</v>
      </c>
      <c r="H216" s="37">
        <f t="shared" si="28"/>
        <v>2.716161158895428E-3</v>
      </c>
      <c r="I216" s="24" t="s">
        <v>74</v>
      </c>
    </row>
    <row r="217" spans="1:9">
      <c r="A217" s="2">
        <v>215</v>
      </c>
      <c r="B217" s="1" t="s">
        <v>85</v>
      </c>
      <c r="C217" s="36">
        <f t="shared" ref="C217:H217" si="29">7.5/2209</f>
        <v>3.3952014486192846E-3</v>
      </c>
      <c r="D217" s="36">
        <f t="shared" si="29"/>
        <v>3.3952014486192846E-3</v>
      </c>
      <c r="E217" s="36">
        <f t="shared" si="29"/>
        <v>3.3952014486192846E-3</v>
      </c>
      <c r="F217" s="36">
        <f t="shared" si="29"/>
        <v>3.3952014486192846E-3</v>
      </c>
      <c r="G217" s="36">
        <f t="shared" si="29"/>
        <v>3.3952014486192846E-3</v>
      </c>
      <c r="H217" s="37">
        <f t="shared" si="29"/>
        <v>3.3952014486192846E-3</v>
      </c>
      <c r="I217" s="24" t="s">
        <v>74</v>
      </c>
    </row>
    <row r="218" spans="1:9">
      <c r="A218" s="2">
        <v>216</v>
      </c>
      <c r="B218" s="1" t="s">
        <v>86</v>
      </c>
      <c r="C218" s="36">
        <f t="shared" ref="C218:H218" si="30">3752/1000000</f>
        <v>3.7520000000000001E-3</v>
      </c>
      <c r="D218" s="36">
        <f t="shared" si="30"/>
        <v>3.7520000000000001E-3</v>
      </c>
      <c r="E218" s="36">
        <f t="shared" si="30"/>
        <v>3.7520000000000001E-3</v>
      </c>
      <c r="F218" s="36">
        <f t="shared" si="30"/>
        <v>3.7520000000000001E-3</v>
      </c>
      <c r="G218" s="36">
        <f t="shared" si="30"/>
        <v>3.7520000000000001E-3</v>
      </c>
      <c r="H218" s="37">
        <f t="shared" si="30"/>
        <v>3.7520000000000001E-3</v>
      </c>
      <c r="I218" s="24" t="s">
        <v>74</v>
      </c>
    </row>
    <row r="219" spans="1:9">
      <c r="A219" s="2">
        <v>217</v>
      </c>
      <c r="B219" s="1" t="s">
        <v>87</v>
      </c>
      <c r="C219" s="34">
        <v>122.4814339318167</v>
      </c>
      <c r="D219" s="34">
        <v>122.4814339318167</v>
      </c>
      <c r="E219" s="34">
        <v>122.4814339318167</v>
      </c>
      <c r="F219" s="34">
        <v>122.4814339318167</v>
      </c>
      <c r="G219" s="34">
        <v>122.4814339318167</v>
      </c>
      <c r="H219" s="35">
        <v>122.4814339318167</v>
      </c>
      <c r="I219" s="24" t="s">
        <v>74</v>
      </c>
    </row>
    <row r="220" spans="1:9">
      <c r="A220" s="2">
        <v>218</v>
      </c>
      <c r="B220" s="1" t="s">
        <v>89</v>
      </c>
      <c r="C220" s="34">
        <v>134.47741897621978</v>
      </c>
      <c r="D220" s="34">
        <v>134.47741897621978</v>
      </c>
      <c r="E220" s="34">
        <v>134.47741897621978</v>
      </c>
      <c r="F220" s="34">
        <v>134.47741897621978</v>
      </c>
      <c r="G220" s="34">
        <v>134.47741897621978</v>
      </c>
      <c r="H220" s="35">
        <v>134.47741897621978</v>
      </c>
      <c r="I220" s="24" t="s">
        <v>74</v>
      </c>
    </row>
    <row r="221" spans="1:9">
      <c r="A221" s="2">
        <v>219</v>
      </c>
      <c r="B221" s="1" t="s">
        <v>88</v>
      </c>
      <c r="C221" s="34">
        <v>148.07974997975148</v>
      </c>
      <c r="D221" s="34">
        <v>148.07974997975148</v>
      </c>
      <c r="E221" s="34">
        <v>148.07974997975148</v>
      </c>
      <c r="F221" s="34">
        <v>148.07974997975148</v>
      </c>
      <c r="G221" s="34">
        <v>148.07974997975148</v>
      </c>
      <c r="H221" s="35">
        <v>148.07974997975148</v>
      </c>
      <c r="I221" s="24" t="s">
        <v>74</v>
      </c>
    </row>
    <row r="222" spans="1:9">
      <c r="A222" s="2">
        <v>220</v>
      </c>
      <c r="C222" s="6"/>
      <c r="D222" s="7"/>
      <c r="E222" s="7"/>
      <c r="F222" s="7"/>
      <c r="G222" s="7"/>
      <c r="H222" s="8"/>
    </row>
    <row r="223" spans="1:9">
      <c r="A223" s="2">
        <v>221</v>
      </c>
      <c r="C223" s="6"/>
      <c r="D223" s="7"/>
      <c r="E223" s="7"/>
      <c r="F223" s="7"/>
      <c r="G223" s="7"/>
      <c r="H223" s="8"/>
    </row>
    <row r="224" spans="1:9">
      <c r="A224" s="2">
        <v>222</v>
      </c>
      <c r="C224" s="6"/>
      <c r="D224" s="7"/>
      <c r="E224" s="7"/>
      <c r="F224" s="7"/>
      <c r="G224" s="7"/>
      <c r="H224" s="8"/>
    </row>
    <row r="225" spans="1:8">
      <c r="A225" s="2">
        <v>223</v>
      </c>
      <c r="C225" s="6"/>
      <c r="D225" s="7"/>
      <c r="E225" s="7"/>
      <c r="F225" s="7"/>
      <c r="G225" s="7"/>
      <c r="H225" s="8"/>
    </row>
    <row r="226" spans="1:8">
      <c r="A226" s="2">
        <v>224</v>
      </c>
      <c r="C226" s="6"/>
      <c r="D226" s="7"/>
      <c r="E226" s="7"/>
      <c r="F226" s="7"/>
      <c r="G226" s="7"/>
      <c r="H226" s="8"/>
    </row>
    <row r="227" spans="1:8">
      <c r="A227" s="2">
        <v>225</v>
      </c>
      <c r="C227" s="6"/>
      <c r="D227" s="7"/>
      <c r="E227" s="7"/>
      <c r="F227" s="7"/>
      <c r="G227" s="7"/>
      <c r="H227" s="8"/>
    </row>
    <row r="228" spans="1:8">
      <c r="A228" s="2">
        <v>226</v>
      </c>
      <c r="C228" s="6"/>
      <c r="D228" s="7"/>
      <c r="E228" s="7"/>
      <c r="F228" s="7"/>
      <c r="G228" s="7"/>
      <c r="H228" s="8"/>
    </row>
    <row r="229" spans="1:8">
      <c r="A229" s="2">
        <v>227</v>
      </c>
      <c r="C229" s="6"/>
      <c r="D229" s="7"/>
      <c r="E229" s="7"/>
      <c r="F229" s="7"/>
      <c r="G229" s="7"/>
      <c r="H229" s="8"/>
    </row>
    <row r="230" spans="1:8">
      <c r="A230" s="2">
        <v>228</v>
      </c>
      <c r="C230" s="6"/>
      <c r="D230" s="7"/>
      <c r="E230" s="7"/>
      <c r="F230" s="7"/>
      <c r="G230" s="7"/>
      <c r="H230" s="8"/>
    </row>
    <row r="231" spans="1:8">
      <c r="A231" s="2">
        <v>229</v>
      </c>
      <c r="C231" s="6"/>
      <c r="D231" s="7"/>
      <c r="E231" s="7"/>
      <c r="F231" s="7"/>
      <c r="G231" s="7"/>
      <c r="H231" s="8"/>
    </row>
    <row r="232" spans="1:8">
      <c r="A232" s="2">
        <v>230</v>
      </c>
      <c r="C232" s="6"/>
      <c r="D232" s="7"/>
      <c r="E232" s="7"/>
      <c r="F232" s="7"/>
      <c r="G232" s="7"/>
      <c r="H232" s="8"/>
    </row>
    <row r="233" spans="1:8">
      <c r="A233" s="2">
        <v>231</v>
      </c>
      <c r="C233" s="6"/>
      <c r="D233" s="7"/>
      <c r="E233" s="7"/>
      <c r="F233" s="7"/>
      <c r="G233" s="7"/>
      <c r="H233" s="8"/>
    </row>
    <row r="234" spans="1:8">
      <c r="A234" s="2">
        <v>232</v>
      </c>
      <c r="C234" s="6"/>
      <c r="D234" s="7"/>
      <c r="E234" s="7"/>
      <c r="F234" s="7"/>
      <c r="G234" s="7"/>
      <c r="H234" s="8"/>
    </row>
    <row r="235" spans="1:8">
      <c r="A235" s="2">
        <v>233</v>
      </c>
      <c r="C235" s="6"/>
      <c r="D235" s="7"/>
      <c r="E235" s="7"/>
      <c r="F235" s="7"/>
      <c r="G235" s="7"/>
      <c r="H235" s="8"/>
    </row>
    <row r="236" spans="1:8">
      <c r="A236" s="2">
        <v>234</v>
      </c>
      <c r="C236" s="6"/>
      <c r="D236" s="7"/>
      <c r="E236" s="7"/>
      <c r="F236" s="7"/>
      <c r="G236" s="7"/>
      <c r="H236" s="8"/>
    </row>
    <row r="237" spans="1:8">
      <c r="A237" s="2">
        <v>235</v>
      </c>
      <c r="C237" s="6"/>
      <c r="D237" s="7"/>
      <c r="E237" s="7"/>
      <c r="F237" s="7"/>
      <c r="G237" s="7"/>
      <c r="H237" s="8"/>
    </row>
    <row r="238" spans="1:8">
      <c r="A238" s="2">
        <v>236</v>
      </c>
      <c r="C238" s="6"/>
      <c r="D238" s="7"/>
      <c r="E238" s="7"/>
      <c r="F238" s="7"/>
      <c r="G238" s="7"/>
      <c r="H238" s="8"/>
    </row>
    <row r="239" spans="1:8">
      <c r="A239" s="2">
        <v>237</v>
      </c>
      <c r="C239" s="6"/>
      <c r="D239" s="7"/>
      <c r="E239" s="7"/>
      <c r="F239" s="7"/>
      <c r="G239" s="7"/>
      <c r="H239" s="8"/>
    </row>
    <row r="240" spans="1:8">
      <c r="A240" s="2">
        <v>238</v>
      </c>
      <c r="C240" s="6"/>
      <c r="D240" s="7"/>
      <c r="E240" s="7"/>
      <c r="F240" s="7"/>
      <c r="G240" s="7"/>
      <c r="H240" s="8"/>
    </row>
    <row r="241" spans="1:8">
      <c r="A241" s="2">
        <v>239</v>
      </c>
      <c r="C241" s="6"/>
      <c r="D241" s="7"/>
      <c r="E241" s="7"/>
      <c r="F241" s="7"/>
      <c r="G241" s="7"/>
      <c r="H241" s="8"/>
    </row>
    <row r="242" spans="1:8">
      <c r="A242" s="2">
        <v>240</v>
      </c>
      <c r="C242" s="6"/>
      <c r="D242" s="7"/>
      <c r="E242" s="7"/>
      <c r="F242" s="7"/>
      <c r="G242" s="7"/>
      <c r="H242" s="8"/>
    </row>
    <row r="243" spans="1:8">
      <c r="A243" s="2">
        <v>241</v>
      </c>
      <c r="C243" s="6"/>
      <c r="D243" s="7"/>
      <c r="E243" s="7"/>
      <c r="F243" s="7"/>
      <c r="G243" s="7"/>
      <c r="H243" s="8"/>
    </row>
    <row r="244" spans="1:8">
      <c r="A244" s="2">
        <v>242</v>
      </c>
      <c r="C244" s="6"/>
      <c r="D244" s="7"/>
      <c r="E244" s="7"/>
      <c r="F244" s="7"/>
      <c r="G244" s="7"/>
      <c r="H244" s="8"/>
    </row>
    <row r="245" spans="1:8">
      <c r="A245" s="2">
        <v>243</v>
      </c>
      <c r="C245" s="6"/>
      <c r="D245" s="7"/>
      <c r="E245" s="7"/>
      <c r="F245" s="7"/>
      <c r="G245" s="7"/>
      <c r="H245" s="8"/>
    </row>
    <row r="246" spans="1:8">
      <c r="A246" s="2">
        <v>244</v>
      </c>
      <c r="C246" s="6"/>
      <c r="D246" s="7"/>
      <c r="E246" s="7"/>
      <c r="F246" s="7"/>
      <c r="G246" s="7"/>
      <c r="H246" s="8"/>
    </row>
    <row r="247" spans="1:8">
      <c r="A247" s="2">
        <v>245</v>
      </c>
      <c r="C247" s="6"/>
      <c r="D247" s="7"/>
      <c r="E247" s="7"/>
      <c r="F247" s="7"/>
      <c r="G247" s="7"/>
      <c r="H247" s="8"/>
    </row>
    <row r="248" spans="1:8">
      <c r="A248" s="2">
        <v>246</v>
      </c>
      <c r="C248" s="6"/>
      <c r="D248" s="7"/>
      <c r="E248" s="7"/>
      <c r="F248" s="7"/>
      <c r="G248" s="7"/>
      <c r="H248" s="8"/>
    </row>
    <row r="249" spans="1:8">
      <c r="A249" s="2">
        <v>247</v>
      </c>
      <c r="C249" s="6"/>
      <c r="D249" s="7"/>
      <c r="E249" s="7"/>
      <c r="F249" s="7"/>
      <c r="G249" s="7"/>
      <c r="H249" s="8"/>
    </row>
    <row r="250" spans="1:8">
      <c r="A250" s="2">
        <v>248</v>
      </c>
      <c r="C250" s="6"/>
      <c r="D250" s="7"/>
      <c r="E250" s="7"/>
      <c r="F250" s="7"/>
      <c r="G250" s="7"/>
      <c r="H250" s="8"/>
    </row>
    <row r="251" spans="1:8">
      <c r="A251" s="2">
        <v>249</v>
      </c>
      <c r="C251" s="6"/>
      <c r="D251" s="7"/>
      <c r="E251" s="7"/>
      <c r="F251" s="7"/>
      <c r="G251" s="7"/>
      <c r="H251" s="8"/>
    </row>
    <row r="252" spans="1:8">
      <c r="A252" s="2">
        <v>250</v>
      </c>
      <c r="C252" s="6"/>
      <c r="D252" s="7"/>
      <c r="E252" s="7"/>
      <c r="F252" s="7"/>
      <c r="G252" s="7"/>
      <c r="H252" s="8"/>
    </row>
    <row r="253" spans="1:8">
      <c r="A253" s="2">
        <v>251</v>
      </c>
      <c r="C253" s="6"/>
      <c r="D253" s="7"/>
      <c r="E253" s="7"/>
      <c r="F253" s="7"/>
      <c r="G253" s="7"/>
      <c r="H253" s="8"/>
    </row>
    <row r="254" spans="1:8">
      <c r="A254" s="2">
        <v>252</v>
      </c>
      <c r="C254" s="6"/>
      <c r="D254" s="7"/>
      <c r="E254" s="7"/>
      <c r="F254" s="7"/>
      <c r="G254" s="7"/>
      <c r="H254" s="8"/>
    </row>
    <row r="255" spans="1:8">
      <c r="A255" s="2">
        <v>253</v>
      </c>
      <c r="C255" s="6"/>
      <c r="D255" s="7"/>
      <c r="E255" s="7"/>
      <c r="F255" s="7"/>
      <c r="G255" s="7"/>
      <c r="H255" s="8"/>
    </row>
    <row r="256" spans="1:8">
      <c r="A256" s="2">
        <v>254</v>
      </c>
      <c r="C256" s="6"/>
      <c r="D256" s="7"/>
      <c r="E256" s="7"/>
      <c r="F256" s="7"/>
      <c r="G256" s="7"/>
      <c r="H256" s="8"/>
    </row>
    <row r="257" spans="1:8">
      <c r="A257" s="2">
        <v>255</v>
      </c>
      <c r="C257" s="6"/>
      <c r="D257" s="7"/>
      <c r="E257" s="7"/>
      <c r="F257" s="7"/>
      <c r="G257" s="7"/>
      <c r="H257" s="8"/>
    </row>
    <row r="258" spans="1:8">
      <c r="A258" s="2">
        <v>256</v>
      </c>
      <c r="C258" s="6"/>
      <c r="D258" s="7"/>
      <c r="E258" s="7"/>
      <c r="F258" s="7"/>
      <c r="G258" s="7"/>
      <c r="H258" s="8"/>
    </row>
    <row r="259" spans="1:8">
      <c r="A259" s="2">
        <v>257</v>
      </c>
      <c r="C259" s="6"/>
      <c r="D259" s="7"/>
      <c r="E259" s="7"/>
      <c r="F259" s="7"/>
      <c r="G259" s="7"/>
      <c r="H259" s="8"/>
    </row>
    <row r="260" spans="1:8">
      <c r="A260" s="2">
        <v>258</v>
      </c>
      <c r="C260" s="6"/>
      <c r="D260" s="7"/>
      <c r="E260" s="7"/>
      <c r="F260" s="7"/>
      <c r="G260" s="7"/>
      <c r="H260" s="8"/>
    </row>
    <row r="261" spans="1:8">
      <c r="A261" s="2">
        <v>259</v>
      </c>
      <c r="C261" s="6"/>
      <c r="D261" s="7"/>
      <c r="E261" s="7"/>
      <c r="F261" s="7"/>
      <c r="G261" s="7"/>
      <c r="H261" s="8"/>
    </row>
    <row r="262" spans="1:8">
      <c r="A262" s="2">
        <v>260</v>
      </c>
      <c r="C262" s="6"/>
      <c r="D262" s="7"/>
      <c r="E262" s="7"/>
      <c r="F262" s="7"/>
      <c r="G262" s="7"/>
      <c r="H262" s="8"/>
    </row>
    <row r="263" spans="1:8">
      <c r="A263" s="2">
        <v>261</v>
      </c>
      <c r="C263" s="6"/>
      <c r="D263" s="7"/>
      <c r="E263" s="7"/>
      <c r="F263" s="7"/>
      <c r="G263" s="7"/>
      <c r="H263" s="8"/>
    </row>
    <row r="264" spans="1:8">
      <c r="A264" s="2">
        <v>262</v>
      </c>
      <c r="C264" s="6"/>
      <c r="D264" s="7"/>
      <c r="E264" s="7"/>
      <c r="F264" s="7"/>
      <c r="G264" s="7"/>
      <c r="H264" s="8"/>
    </row>
    <row r="265" spans="1:8">
      <c r="A265" s="2">
        <v>263</v>
      </c>
      <c r="C265" s="6"/>
      <c r="D265" s="7"/>
      <c r="E265" s="7"/>
      <c r="F265" s="7"/>
      <c r="G265" s="7"/>
      <c r="H265" s="8"/>
    </row>
    <row r="266" spans="1:8">
      <c r="A266" s="2">
        <v>264</v>
      </c>
      <c r="C266" s="6"/>
      <c r="D266" s="7"/>
      <c r="E266" s="7"/>
      <c r="F266" s="7"/>
      <c r="G266" s="7"/>
      <c r="H266" s="8"/>
    </row>
    <row r="267" spans="1:8">
      <c r="A267" s="2">
        <v>265</v>
      </c>
      <c r="C267" s="6"/>
      <c r="D267" s="7"/>
      <c r="E267" s="7"/>
      <c r="F267" s="7"/>
      <c r="G267" s="7"/>
      <c r="H267" s="8"/>
    </row>
    <row r="268" spans="1:8">
      <c r="A268" s="2">
        <v>266</v>
      </c>
      <c r="C268" s="6"/>
      <c r="D268" s="7"/>
      <c r="E268" s="7"/>
      <c r="F268" s="7"/>
      <c r="G268" s="7"/>
      <c r="H268" s="8"/>
    </row>
    <row r="269" spans="1:8">
      <c r="A269" s="2">
        <v>267</v>
      </c>
      <c r="C269" s="6"/>
      <c r="D269" s="7"/>
      <c r="E269" s="7"/>
      <c r="F269" s="7"/>
      <c r="G269" s="7"/>
      <c r="H269" s="8"/>
    </row>
    <row r="270" spans="1:8">
      <c r="A270" s="2">
        <v>268</v>
      </c>
      <c r="C270" s="6"/>
      <c r="D270" s="7"/>
      <c r="E270" s="7"/>
      <c r="F270" s="7"/>
      <c r="G270" s="7"/>
      <c r="H270" s="8"/>
    </row>
    <row r="271" spans="1:8">
      <c r="A271" s="2">
        <v>269</v>
      </c>
      <c r="C271" s="6"/>
      <c r="D271" s="7"/>
      <c r="E271" s="7"/>
      <c r="F271" s="7"/>
      <c r="G271" s="7"/>
      <c r="H271" s="8"/>
    </row>
    <row r="272" spans="1:8">
      <c r="A272" s="2">
        <v>270</v>
      </c>
      <c r="C272" s="6"/>
      <c r="D272" s="7"/>
      <c r="E272" s="7"/>
      <c r="F272" s="7"/>
      <c r="G272" s="7"/>
      <c r="H272" s="8"/>
    </row>
    <row r="273" spans="1:8">
      <c r="A273" s="2">
        <v>271</v>
      </c>
      <c r="C273" s="6"/>
      <c r="D273" s="7"/>
      <c r="E273" s="7"/>
      <c r="F273" s="7"/>
      <c r="G273" s="7"/>
      <c r="H273" s="8"/>
    </row>
    <row r="274" spans="1:8">
      <c r="A274" s="2">
        <v>272</v>
      </c>
      <c r="C274" s="6"/>
      <c r="D274" s="7"/>
      <c r="E274" s="7"/>
      <c r="F274" s="7"/>
      <c r="G274" s="7"/>
      <c r="H274" s="8"/>
    </row>
    <row r="275" spans="1:8">
      <c r="A275" s="2">
        <v>273</v>
      </c>
      <c r="C275" s="6"/>
      <c r="D275" s="7"/>
      <c r="E275" s="7"/>
      <c r="F275" s="7"/>
      <c r="G275" s="7"/>
      <c r="H275" s="8"/>
    </row>
    <row r="276" spans="1:8">
      <c r="A276" s="2">
        <v>274</v>
      </c>
      <c r="C276" s="6"/>
      <c r="D276" s="7"/>
      <c r="E276" s="7"/>
      <c r="F276" s="7"/>
      <c r="G276" s="7"/>
      <c r="H276" s="8"/>
    </row>
    <row r="277" spans="1:8">
      <c r="A277" s="2">
        <v>275</v>
      </c>
      <c r="C277" s="6"/>
      <c r="D277" s="7"/>
      <c r="E277" s="7"/>
      <c r="F277" s="7"/>
      <c r="G277" s="7"/>
      <c r="H277" s="8"/>
    </row>
    <row r="278" spans="1:8">
      <c r="A278" s="2">
        <v>276</v>
      </c>
      <c r="C278" s="6"/>
      <c r="D278" s="7"/>
      <c r="E278" s="7"/>
      <c r="F278" s="7"/>
      <c r="G278" s="7"/>
      <c r="H278" s="8"/>
    </row>
    <row r="279" spans="1:8">
      <c r="A279" s="2">
        <v>277</v>
      </c>
      <c r="C279" s="6"/>
      <c r="D279" s="7"/>
      <c r="E279" s="7"/>
      <c r="F279" s="7"/>
      <c r="G279" s="7"/>
      <c r="H279" s="8"/>
    </row>
    <row r="280" spans="1:8">
      <c r="A280" s="2">
        <v>278</v>
      </c>
      <c r="C280" s="6"/>
      <c r="D280" s="7"/>
      <c r="E280" s="7"/>
      <c r="F280" s="7"/>
      <c r="G280" s="7"/>
      <c r="H280" s="8"/>
    </row>
    <row r="281" spans="1:8">
      <c r="A281" s="2">
        <v>279</v>
      </c>
      <c r="C281" s="6"/>
      <c r="D281" s="7"/>
      <c r="E281" s="7"/>
      <c r="F281" s="7"/>
      <c r="G281" s="7"/>
      <c r="H281" s="8"/>
    </row>
    <row r="282" spans="1:8">
      <c r="A282" s="2">
        <v>280</v>
      </c>
      <c r="C282" s="6"/>
      <c r="D282" s="7"/>
      <c r="E282" s="7"/>
      <c r="F282" s="7"/>
      <c r="G282" s="7"/>
      <c r="H282" s="8"/>
    </row>
    <row r="283" spans="1:8">
      <c r="A283" s="2">
        <v>281</v>
      </c>
      <c r="C283" s="6"/>
      <c r="D283" s="7"/>
      <c r="E283" s="7"/>
      <c r="F283" s="7"/>
      <c r="G283" s="7"/>
      <c r="H283" s="8"/>
    </row>
    <row r="284" spans="1:8">
      <c r="A284" s="2">
        <v>282</v>
      </c>
      <c r="C284" s="6"/>
      <c r="D284" s="7"/>
      <c r="E284" s="7"/>
      <c r="F284" s="7"/>
      <c r="G284" s="7"/>
      <c r="H284" s="8"/>
    </row>
    <row r="285" spans="1:8">
      <c r="A285" s="2">
        <v>283</v>
      </c>
      <c r="C285" s="6"/>
      <c r="D285" s="7"/>
      <c r="E285" s="7"/>
      <c r="F285" s="7"/>
      <c r="G285" s="7"/>
      <c r="H285" s="8"/>
    </row>
    <row r="286" spans="1:8">
      <c r="A286" s="2">
        <v>284</v>
      </c>
      <c r="C286" s="6"/>
      <c r="D286" s="7"/>
      <c r="E286" s="7"/>
      <c r="F286" s="7"/>
      <c r="G286" s="7"/>
      <c r="H286" s="8"/>
    </row>
    <row r="287" spans="1:8">
      <c r="A287" s="2">
        <v>285</v>
      </c>
      <c r="C287" s="6"/>
      <c r="D287" s="7"/>
      <c r="E287" s="7"/>
      <c r="F287" s="7"/>
      <c r="G287" s="7"/>
      <c r="H287" s="8"/>
    </row>
    <row r="288" spans="1:8">
      <c r="A288" s="2">
        <v>286</v>
      </c>
      <c r="C288" s="6"/>
      <c r="D288" s="7"/>
      <c r="E288" s="7"/>
      <c r="F288" s="7"/>
      <c r="G288" s="7"/>
      <c r="H288" s="8"/>
    </row>
    <row r="289" spans="1:8">
      <c r="A289" s="2">
        <v>287</v>
      </c>
      <c r="C289" s="6"/>
      <c r="D289" s="7"/>
      <c r="E289" s="7"/>
      <c r="F289" s="7"/>
      <c r="G289" s="7"/>
      <c r="H289" s="8"/>
    </row>
    <row r="290" spans="1:8">
      <c r="A290" s="2">
        <v>288</v>
      </c>
      <c r="C290" s="6"/>
      <c r="D290" s="7"/>
      <c r="E290" s="7"/>
      <c r="F290" s="7"/>
      <c r="G290" s="7"/>
      <c r="H290" s="8"/>
    </row>
    <row r="291" spans="1:8">
      <c r="A291" s="2">
        <v>289</v>
      </c>
      <c r="C291" s="6"/>
      <c r="D291" s="7"/>
      <c r="E291" s="7"/>
      <c r="F291" s="7"/>
      <c r="G291" s="7"/>
      <c r="H291" s="8"/>
    </row>
    <row r="292" spans="1:8">
      <c r="A292" s="2">
        <v>290</v>
      </c>
      <c r="C292" s="6"/>
      <c r="D292" s="7"/>
      <c r="E292" s="7"/>
      <c r="F292" s="7"/>
      <c r="G292" s="7"/>
      <c r="H292" s="8"/>
    </row>
    <row r="293" spans="1:8">
      <c r="A293" s="2">
        <v>291</v>
      </c>
      <c r="C293" s="6"/>
      <c r="D293" s="7"/>
      <c r="E293" s="7"/>
      <c r="F293" s="7"/>
      <c r="G293" s="7"/>
      <c r="H293" s="8"/>
    </row>
    <row r="294" spans="1:8">
      <c r="A294" s="2">
        <v>292</v>
      </c>
      <c r="C294" s="6"/>
      <c r="D294" s="7"/>
      <c r="E294" s="7"/>
      <c r="F294" s="7"/>
      <c r="G294" s="7"/>
      <c r="H294" s="8"/>
    </row>
    <row r="295" spans="1:8">
      <c r="A295" s="2">
        <v>293</v>
      </c>
      <c r="C295" s="6"/>
      <c r="D295" s="7"/>
      <c r="E295" s="7"/>
      <c r="F295" s="7"/>
      <c r="G295" s="7"/>
      <c r="H295" s="8"/>
    </row>
    <row r="296" spans="1:8">
      <c r="A296" s="2">
        <v>294</v>
      </c>
      <c r="C296" s="6"/>
      <c r="D296" s="7"/>
      <c r="E296" s="7"/>
      <c r="F296" s="7"/>
      <c r="G296" s="7"/>
      <c r="H296" s="8"/>
    </row>
    <row r="297" spans="1:8">
      <c r="A297" s="2">
        <v>295</v>
      </c>
      <c r="C297" s="6"/>
      <c r="D297" s="7"/>
      <c r="E297" s="7"/>
      <c r="F297" s="7"/>
      <c r="G297" s="7"/>
      <c r="H297" s="8"/>
    </row>
    <row r="298" spans="1:8">
      <c r="A298" s="2">
        <v>296</v>
      </c>
      <c r="C298" s="6"/>
      <c r="D298" s="7"/>
      <c r="E298" s="7"/>
      <c r="F298" s="7"/>
      <c r="G298" s="7"/>
      <c r="H298" s="8"/>
    </row>
    <row r="299" spans="1:8">
      <c r="A299" s="2">
        <v>297</v>
      </c>
      <c r="C299" s="6"/>
      <c r="D299" s="7"/>
      <c r="E299" s="7"/>
      <c r="F299" s="7"/>
      <c r="G299" s="7"/>
      <c r="H299" s="8"/>
    </row>
    <row r="300" spans="1:8">
      <c r="A300" s="2">
        <v>298</v>
      </c>
      <c r="C300" s="6"/>
      <c r="D300" s="7"/>
      <c r="E300" s="7"/>
      <c r="F300" s="7"/>
      <c r="G300" s="7"/>
      <c r="H300" s="8"/>
    </row>
    <row r="301" spans="1:8">
      <c r="A301" s="2">
        <v>299</v>
      </c>
      <c r="C301" s="6"/>
      <c r="D301" s="7"/>
      <c r="E301" s="7"/>
      <c r="F301" s="7"/>
      <c r="G301" s="7"/>
      <c r="H301" s="8"/>
    </row>
    <row r="302" spans="1:8">
      <c r="A302" s="2">
        <v>300</v>
      </c>
      <c r="C302" s="6"/>
      <c r="D302" s="7"/>
      <c r="E302" s="7"/>
      <c r="F302" s="7"/>
      <c r="G302" s="7"/>
      <c r="H302" s="8"/>
    </row>
    <row r="303" spans="1:8">
      <c r="A303" s="2">
        <v>301</v>
      </c>
      <c r="C303" s="6"/>
      <c r="D303" s="7"/>
      <c r="E303" s="7"/>
      <c r="F303" s="7"/>
      <c r="G303" s="7"/>
      <c r="H303" s="8"/>
    </row>
    <row r="304" spans="1:8">
      <c r="A304" s="2">
        <v>302</v>
      </c>
      <c r="C304" s="6"/>
      <c r="D304" s="7"/>
      <c r="E304" s="7"/>
      <c r="F304" s="7"/>
      <c r="G304" s="7"/>
      <c r="H304" s="8"/>
    </row>
    <row r="305" spans="1:8">
      <c r="A305" s="2">
        <v>303</v>
      </c>
      <c r="C305" s="6"/>
      <c r="D305" s="7"/>
      <c r="E305" s="7"/>
      <c r="F305" s="7"/>
      <c r="G305" s="7"/>
      <c r="H305" s="8"/>
    </row>
    <row r="306" spans="1:8">
      <c r="A306" s="2">
        <v>304</v>
      </c>
      <c r="C306" s="6"/>
      <c r="D306" s="7"/>
      <c r="E306" s="7"/>
      <c r="F306" s="7"/>
      <c r="G306" s="7"/>
      <c r="H306" s="8"/>
    </row>
    <row r="307" spans="1:8">
      <c r="A307" s="2">
        <v>305</v>
      </c>
      <c r="C307" s="6"/>
      <c r="D307" s="7"/>
      <c r="E307" s="7"/>
      <c r="F307" s="7"/>
      <c r="G307" s="7"/>
      <c r="H307" s="8"/>
    </row>
    <row r="308" spans="1:8">
      <c r="A308" s="2">
        <v>306</v>
      </c>
      <c r="C308" s="6"/>
      <c r="D308" s="7"/>
      <c r="E308" s="7"/>
      <c r="F308" s="7"/>
      <c r="G308" s="7"/>
      <c r="H308" s="8"/>
    </row>
    <row r="309" spans="1:8">
      <c r="A309" s="2">
        <v>307</v>
      </c>
      <c r="C309" s="6"/>
      <c r="D309" s="7"/>
      <c r="E309" s="7"/>
      <c r="F309" s="7"/>
      <c r="G309" s="7"/>
      <c r="H309" s="8"/>
    </row>
    <row r="310" spans="1:8">
      <c r="A310" s="2">
        <v>308</v>
      </c>
      <c r="C310" s="6"/>
      <c r="D310" s="7"/>
      <c r="E310" s="7"/>
      <c r="F310" s="7"/>
      <c r="G310" s="7"/>
      <c r="H310" s="8"/>
    </row>
    <row r="311" spans="1:8">
      <c r="A311" s="2">
        <v>309</v>
      </c>
      <c r="C311" s="6"/>
      <c r="D311" s="7"/>
      <c r="E311" s="7"/>
      <c r="F311" s="7"/>
      <c r="G311" s="7"/>
      <c r="H311" s="8"/>
    </row>
    <row r="312" spans="1:8">
      <c r="A312" s="2">
        <v>310</v>
      </c>
      <c r="C312" s="6"/>
      <c r="D312" s="7"/>
      <c r="E312" s="7"/>
      <c r="F312" s="7"/>
      <c r="G312" s="7"/>
      <c r="H312" s="8"/>
    </row>
    <row r="313" spans="1:8">
      <c r="A313" s="2">
        <v>311</v>
      </c>
      <c r="C313" s="6"/>
      <c r="D313" s="7"/>
      <c r="E313" s="7"/>
      <c r="F313" s="7"/>
      <c r="G313" s="7"/>
      <c r="H313" s="8"/>
    </row>
    <row r="314" spans="1:8">
      <c r="A314" s="2">
        <v>312</v>
      </c>
      <c r="C314" s="6"/>
      <c r="D314" s="7"/>
      <c r="E314" s="7"/>
      <c r="F314" s="7"/>
      <c r="G314" s="7"/>
      <c r="H314" s="8"/>
    </row>
    <row r="315" spans="1:8">
      <c r="A315" s="2">
        <v>313</v>
      </c>
      <c r="C315" s="6"/>
      <c r="D315" s="7"/>
      <c r="E315" s="7"/>
      <c r="F315" s="7"/>
      <c r="G315" s="7"/>
      <c r="H315" s="8"/>
    </row>
    <row r="316" spans="1:8">
      <c r="A316" s="2">
        <v>314</v>
      </c>
      <c r="C316" s="6"/>
      <c r="D316" s="7"/>
      <c r="E316" s="7"/>
      <c r="F316" s="7"/>
      <c r="G316" s="7"/>
      <c r="H316" s="8"/>
    </row>
    <row r="317" spans="1:8">
      <c r="A317" s="2">
        <v>315</v>
      </c>
      <c r="C317" s="6"/>
      <c r="D317" s="7"/>
      <c r="E317" s="7"/>
      <c r="F317" s="7"/>
      <c r="G317" s="7"/>
      <c r="H317" s="8"/>
    </row>
    <row r="318" spans="1:8">
      <c r="A318" s="2">
        <v>316</v>
      </c>
      <c r="C318" s="6"/>
      <c r="D318" s="7"/>
      <c r="E318" s="7"/>
      <c r="F318" s="7"/>
      <c r="G318" s="7"/>
      <c r="H318" s="8"/>
    </row>
    <row r="319" spans="1:8">
      <c r="A319" s="2">
        <v>317</v>
      </c>
      <c r="C319" s="6"/>
      <c r="D319" s="7"/>
      <c r="E319" s="7"/>
      <c r="F319" s="7"/>
      <c r="G319" s="7"/>
      <c r="H319" s="8"/>
    </row>
    <row r="320" spans="1:8">
      <c r="A320" s="2">
        <v>318</v>
      </c>
      <c r="C320" s="6"/>
      <c r="D320" s="7"/>
      <c r="E320" s="7"/>
      <c r="F320" s="7"/>
      <c r="G320" s="7"/>
      <c r="H320" s="8"/>
    </row>
    <row r="321" spans="1:8">
      <c r="A321" s="2">
        <v>319</v>
      </c>
      <c r="C321" s="6"/>
      <c r="D321" s="7"/>
      <c r="E321" s="7"/>
      <c r="F321" s="7"/>
      <c r="G321" s="7"/>
      <c r="H321" s="8"/>
    </row>
    <row r="322" spans="1:8">
      <c r="A322" s="2">
        <v>320</v>
      </c>
      <c r="C322" s="6"/>
      <c r="D322" s="7"/>
      <c r="E322" s="7"/>
      <c r="F322" s="7"/>
      <c r="G322" s="7"/>
      <c r="H322" s="8"/>
    </row>
    <row r="323" spans="1:8">
      <c r="A323" s="2">
        <v>321</v>
      </c>
      <c r="C323" s="6"/>
      <c r="D323" s="7"/>
      <c r="E323" s="7"/>
      <c r="F323" s="7"/>
      <c r="G323" s="7"/>
      <c r="H323" s="8"/>
    </row>
    <row r="324" spans="1:8">
      <c r="A324" s="2">
        <v>322</v>
      </c>
      <c r="C324" s="6"/>
      <c r="D324" s="7"/>
      <c r="E324" s="7"/>
      <c r="F324" s="7"/>
      <c r="G324" s="7"/>
      <c r="H324" s="8"/>
    </row>
    <row r="325" spans="1:8">
      <c r="A325" s="2">
        <v>323</v>
      </c>
      <c r="C325" s="6"/>
      <c r="D325" s="7"/>
      <c r="E325" s="7"/>
      <c r="F325" s="7"/>
      <c r="G325" s="7"/>
      <c r="H325" s="8"/>
    </row>
    <row r="326" spans="1:8">
      <c r="A326" s="2">
        <v>324</v>
      </c>
      <c r="C326" s="6"/>
      <c r="D326" s="7"/>
      <c r="E326" s="7"/>
      <c r="F326" s="7"/>
      <c r="G326" s="7"/>
      <c r="H326" s="8"/>
    </row>
    <row r="327" spans="1:8">
      <c r="A327" s="2">
        <v>325</v>
      </c>
      <c r="C327" s="6"/>
      <c r="D327" s="7"/>
      <c r="E327" s="7"/>
      <c r="F327" s="7"/>
      <c r="G327" s="7"/>
      <c r="H327" s="8"/>
    </row>
    <row r="328" spans="1:8">
      <c r="A328" s="2">
        <v>326</v>
      </c>
      <c r="C328" s="6"/>
      <c r="D328" s="7"/>
      <c r="E328" s="7"/>
      <c r="F328" s="7"/>
      <c r="G328" s="7"/>
      <c r="H328" s="8"/>
    </row>
    <row r="329" spans="1:8">
      <c r="A329" s="2">
        <v>327</v>
      </c>
      <c r="C329" s="6"/>
      <c r="D329" s="7"/>
      <c r="E329" s="7"/>
      <c r="F329" s="7"/>
      <c r="G329" s="7"/>
      <c r="H329" s="8"/>
    </row>
    <row r="330" spans="1:8">
      <c r="A330" s="2">
        <v>328</v>
      </c>
      <c r="C330" s="6"/>
      <c r="D330" s="7"/>
      <c r="E330" s="7"/>
      <c r="F330" s="7"/>
      <c r="G330" s="7"/>
      <c r="H330" s="8"/>
    </row>
    <row r="331" spans="1:8">
      <c r="A331" s="2">
        <v>329</v>
      </c>
      <c r="C331" s="6"/>
      <c r="D331" s="7"/>
      <c r="E331" s="7"/>
      <c r="F331" s="7"/>
      <c r="G331" s="7"/>
      <c r="H331" s="8"/>
    </row>
  </sheetData>
  <mergeCells count="1">
    <mergeCell ref="C1:H1"/>
  </mergeCells>
  <conditionalFormatting sqref="C30:H31">
    <cfRule type="containsText" dxfId="221" priority="229" operator="containsText" text="No">
      <formula>NOT(ISERROR(SEARCH("No",C30)))</formula>
    </cfRule>
    <cfRule type="containsText" dxfId="220" priority="230" operator="containsText" text="Yes">
      <formula>NOT(ISERROR(SEARCH("Yes",C30)))</formula>
    </cfRule>
  </conditionalFormatting>
  <conditionalFormatting sqref="C67:H68">
    <cfRule type="containsText" dxfId="219" priority="227" operator="containsText" text="No">
      <formula>NOT(ISERROR(SEARCH("No",C67)))</formula>
    </cfRule>
    <cfRule type="containsText" dxfId="218" priority="228" operator="containsText" text="Yes">
      <formula>NOT(ISERROR(SEARCH("Yes",C67)))</formula>
    </cfRule>
  </conditionalFormatting>
  <conditionalFormatting sqref="C43:H50">
    <cfRule type="containsText" dxfId="217" priority="225" operator="containsText" text="No">
      <formula>NOT(ISERROR(SEARCH("No",C43)))</formula>
    </cfRule>
    <cfRule type="containsText" dxfId="216" priority="226" operator="containsText" text="Yes">
      <formula>NOT(ISERROR(SEARCH("Yes",C43)))</formula>
    </cfRule>
  </conditionalFormatting>
  <conditionalFormatting sqref="C51:H58">
    <cfRule type="containsText" dxfId="215" priority="223" operator="containsText" text="No">
      <formula>NOT(ISERROR(SEARCH("No",C51)))</formula>
    </cfRule>
    <cfRule type="containsText" dxfId="214" priority="224" operator="containsText" text="Yes">
      <formula>NOT(ISERROR(SEARCH("Yes",C51)))</formula>
    </cfRule>
  </conditionalFormatting>
  <conditionalFormatting sqref="C59:H66">
    <cfRule type="containsText" dxfId="213" priority="221" operator="containsText" text="No">
      <formula>NOT(ISERROR(SEARCH("No",C59)))</formula>
    </cfRule>
    <cfRule type="containsText" dxfId="212" priority="222" operator="containsText" text="Yes">
      <formula>NOT(ISERROR(SEARCH("Yes",C59)))</formula>
    </cfRule>
  </conditionalFormatting>
  <conditionalFormatting sqref="C89:H89">
    <cfRule type="containsText" dxfId="211" priority="215" operator="containsText" text="No">
      <formula>NOT(ISERROR(SEARCH("No",C89)))</formula>
    </cfRule>
    <cfRule type="containsText" dxfId="210" priority="216" operator="containsText" text="Yes">
      <formula>NOT(ISERROR(SEARCH("Yes",C89)))</formula>
    </cfRule>
  </conditionalFormatting>
  <conditionalFormatting sqref="C22:E22 C15:H21 C156:H156 C78:H78 C201:H207 C187:H192 C193:C197 C209:H331 C25:H69 C176:H185 C153:C155 C23:D24 C14:D14 C135:H150 C80:H126">
    <cfRule type="containsBlanks" dxfId="209" priority="214">
      <formula>LEN(TRIM(C14))=0</formula>
    </cfRule>
    <cfRule type="containsText" dxfId="208" priority="231" operator="containsText" text="Not Used">
      <formula>NOT(ISERROR(SEARCH("Not Used",C14)))</formula>
    </cfRule>
    <cfRule type="containsText" dxfId="207" priority="232" operator="containsText" text="Used">
      <formula>NOT(ISERROR(SEARCH("Used",C14)))</formula>
    </cfRule>
  </conditionalFormatting>
  <conditionalFormatting sqref="C97:H97">
    <cfRule type="containsText" dxfId="206" priority="212" operator="containsText" text="No">
      <formula>NOT(ISERROR(SEARCH("No",C97)))</formula>
    </cfRule>
    <cfRule type="containsText" dxfId="205" priority="213" operator="containsText" text="Yes">
      <formula>NOT(ISERROR(SEARCH("Yes",C97)))</formula>
    </cfRule>
  </conditionalFormatting>
  <conditionalFormatting sqref="C105:H105">
    <cfRule type="containsText" dxfId="204" priority="210" operator="containsText" text="No">
      <formula>NOT(ISERROR(SEARCH("No",C105)))</formula>
    </cfRule>
    <cfRule type="containsText" dxfId="203" priority="211" operator="containsText" text="Yes">
      <formula>NOT(ISERROR(SEARCH("Yes",C105)))</formula>
    </cfRule>
  </conditionalFormatting>
  <conditionalFormatting sqref="C119:H119">
    <cfRule type="containsText" dxfId="202" priority="208" operator="containsText" text="No">
      <formula>NOT(ISERROR(SEARCH("No",C119)))</formula>
    </cfRule>
    <cfRule type="containsText" dxfId="201" priority="209" operator="containsText" text="Yes">
      <formula>NOT(ISERROR(SEARCH("Yes",C119)))</formula>
    </cfRule>
  </conditionalFormatting>
  <conditionalFormatting sqref="C135:H135">
    <cfRule type="containsText" dxfId="200" priority="206" operator="containsText" text="No">
      <formula>NOT(ISERROR(SEARCH("No",C135)))</formula>
    </cfRule>
    <cfRule type="containsText" dxfId="199" priority="207" operator="containsText" text="Yes">
      <formula>NOT(ISERROR(SEARCH("Yes",C135)))</formula>
    </cfRule>
  </conditionalFormatting>
  <conditionalFormatting sqref="C143:H143">
    <cfRule type="containsText" dxfId="198" priority="204" operator="containsText" text="No">
      <formula>NOT(ISERROR(SEARCH("No",C143)))</formula>
    </cfRule>
    <cfRule type="containsText" dxfId="197" priority="205" operator="containsText" text="Yes">
      <formula>NOT(ISERROR(SEARCH("Yes",C143)))</formula>
    </cfRule>
  </conditionalFormatting>
  <conditionalFormatting sqref="C151:H151 C152">
    <cfRule type="containsBlanks" dxfId="196" priority="201">
      <formula>LEN(TRIM(C151))=0</formula>
    </cfRule>
    <cfRule type="containsText" dxfId="195" priority="202" operator="containsText" text="Not Used">
      <formula>NOT(ISERROR(SEARCH("Not Used",C151)))</formula>
    </cfRule>
    <cfRule type="containsText" dxfId="194" priority="203" operator="containsText" text="Used">
      <formula>NOT(ISERROR(SEARCH("Used",C151)))</formula>
    </cfRule>
  </conditionalFormatting>
  <conditionalFormatting sqref="C158:H158">
    <cfRule type="containsText" dxfId="193" priority="197" operator="containsText" text="No">
      <formula>NOT(ISERROR(SEARCH("No",C158)))</formula>
    </cfRule>
    <cfRule type="containsText" dxfId="192" priority="198" operator="containsText" text="Yes">
      <formula>NOT(ISERROR(SEARCH("Yes",C158)))</formula>
    </cfRule>
  </conditionalFormatting>
  <conditionalFormatting sqref="C167">
    <cfRule type="containsText" dxfId="191" priority="195" operator="containsText" text="No">
      <formula>NOT(ISERROR(SEARCH("No",C167)))</formula>
    </cfRule>
    <cfRule type="containsText" dxfId="190" priority="196" operator="containsText" text="Yes">
      <formula>NOT(ISERROR(SEARCH("Yes",C167)))</formula>
    </cfRule>
  </conditionalFormatting>
  <conditionalFormatting sqref="C175:H175 C167 C157:H166">
    <cfRule type="containsBlanks" dxfId="189" priority="194">
      <formula>LEN(TRIM(C157))=0</formula>
    </cfRule>
    <cfRule type="containsText" dxfId="188" priority="199" operator="containsText" text="Not Used">
      <formula>NOT(ISERROR(SEARCH("Not Used",C157)))</formula>
    </cfRule>
    <cfRule type="containsText" dxfId="187" priority="200" operator="containsText" text="Used">
      <formula>NOT(ISERROR(SEARCH("Used",C157)))</formula>
    </cfRule>
  </conditionalFormatting>
  <conditionalFormatting sqref="D193:D197">
    <cfRule type="containsBlanks" dxfId="186" priority="155">
      <formula>LEN(TRIM(D193))=0</formula>
    </cfRule>
    <cfRule type="containsText" dxfId="185" priority="156" operator="containsText" text="Not Used">
      <formula>NOT(ISERROR(SEARCH("Not Used",D193)))</formula>
    </cfRule>
    <cfRule type="containsText" dxfId="184" priority="157" operator="containsText" text="Used">
      <formula>NOT(ISERROR(SEARCH("Used",D193)))</formula>
    </cfRule>
  </conditionalFormatting>
  <conditionalFormatting sqref="H199">
    <cfRule type="containsBlanks" dxfId="183" priority="113">
      <formula>LEN(TRIM(H199))=0</formula>
    </cfRule>
    <cfRule type="containsText" dxfId="182" priority="114" operator="containsText" text="Not Used">
      <formula>NOT(ISERROR(SEARCH("Not Used",H199)))</formula>
    </cfRule>
    <cfRule type="containsText" dxfId="181" priority="115" operator="containsText" text="Used">
      <formula>NOT(ISERROR(SEARCH("Used",H199)))</formula>
    </cfRule>
  </conditionalFormatting>
  <conditionalFormatting sqref="C200:H200">
    <cfRule type="containsBlanks" dxfId="180" priority="185">
      <formula>LEN(TRIM(C200))=0</formula>
    </cfRule>
    <cfRule type="containsText" dxfId="179" priority="186" operator="containsText" text="Not Used">
      <formula>NOT(ISERROR(SEARCH("Not Used",C200)))</formula>
    </cfRule>
    <cfRule type="containsText" dxfId="178" priority="187" operator="containsText" text="Used">
      <formula>NOT(ISERROR(SEARCH("Used",C200)))</formula>
    </cfRule>
  </conditionalFormatting>
  <conditionalFormatting sqref="C208:H208">
    <cfRule type="containsBlanks" dxfId="177" priority="182">
      <formula>LEN(TRIM(C208))=0</formula>
    </cfRule>
    <cfRule type="containsText" dxfId="176" priority="183" operator="containsText" text="Not Used">
      <formula>NOT(ISERROR(SEARCH("Not Used",C208)))</formula>
    </cfRule>
    <cfRule type="containsText" dxfId="175" priority="184" operator="containsText" text="Used">
      <formula>NOT(ISERROR(SEARCH("Used",C208)))</formula>
    </cfRule>
  </conditionalFormatting>
  <conditionalFormatting sqref="C186">
    <cfRule type="containsBlanks" dxfId="174" priority="179">
      <formula>LEN(TRIM(C186))=0</formula>
    </cfRule>
    <cfRule type="containsText" dxfId="173" priority="180" operator="containsText" text="Not Used">
      <formula>NOT(ISERROR(SEARCH("Not Used",C186)))</formula>
    </cfRule>
    <cfRule type="containsText" dxfId="172" priority="181" operator="containsText" text="Used">
      <formula>NOT(ISERROR(SEARCH("Used",C186)))</formula>
    </cfRule>
  </conditionalFormatting>
  <conditionalFormatting sqref="D186">
    <cfRule type="containsBlanks" dxfId="171" priority="176">
      <formula>LEN(TRIM(D186))=0</formula>
    </cfRule>
    <cfRule type="containsText" dxfId="170" priority="177" operator="containsText" text="Not Used">
      <formula>NOT(ISERROR(SEARCH("Not Used",D186)))</formula>
    </cfRule>
    <cfRule type="containsText" dxfId="169" priority="178" operator="containsText" text="Used">
      <formula>NOT(ISERROR(SEARCH("Used",D186)))</formula>
    </cfRule>
  </conditionalFormatting>
  <conditionalFormatting sqref="E186">
    <cfRule type="containsBlanks" dxfId="168" priority="173">
      <formula>LEN(TRIM(E186))=0</formula>
    </cfRule>
    <cfRule type="containsText" dxfId="167" priority="174" operator="containsText" text="Not Used">
      <formula>NOT(ISERROR(SEARCH("Not Used",E186)))</formula>
    </cfRule>
    <cfRule type="containsText" dxfId="166" priority="175" operator="containsText" text="Used">
      <formula>NOT(ISERROR(SEARCH("Used",E186)))</formula>
    </cfRule>
  </conditionalFormatting>
  <conditionalFormatting sqref="F186">
    <cfRule type="containsBlanks" dxfId="165" priority="170">
      <formula>LEN(TRIM(F186))=0</formula>
    </cfRule>
    <cfRule type="containsText" dxfId="164" priority="171" operator="containsText" text="Not Used">
      <formula>NOT(ISERROR(SEARCH("Not Used",F186)))</formula>
    </cfRule>
    <cfRule type="containsText" dxfId="163" priority="172" operator="containsText" text="Used">
      <formula>NOT(ISERROR(SEARCH("Used",F186)))</formula>
    </cfRule>
  </conditionalFormatting>
  <conditionalFormatting sqref="G186">
    <cfRule type="containsBlanks" dxfId="162" priority="167">
      <formula>LEN(TRIM(G186))=0</formula>
    </cfRule>
    <cfRule type="containsText" dxfId="161" priority="168" operator="containsText" text="Not Used">
      <formula>NOT(ISERROR(SEARCH("Not Used",G186)))</formula>
    </cfRule>
    <cfRule type="containsText" dxfId="160" priority="169" operator="containsText" text="Used">
      <formula>NOT(ISERROR(SEARCH("Used",G186)))</formula>
    </cfRule>
  </conditionalFormatting>
  <conditionalFormatting sqref="H186">
    <cfRule type="containsBlanks" dxfId="159" priority="164">
      <formula>LEN(TRIM(H186))=0</formula>
    </cfRule>
    <cfRule type="containsText" dxfId="158" priority="165" operator="containsText" text="Not Used">
      <formula>NOT(ISERROR(SEARCH("Not Used",H186)))</formula>
    </cfRule>
    <cfRule type="containsText" dxfId="157" priority="166" operator="containsText" text="Used">
      <formula>NOT(ISERROR(SEARCH("Used",H186)))</formula>
    </cfRule>
  </conditionalFormatting>
  <conditionalFormatting sqref="C198">
    <cfRule type="containsBlanks" dxfId="156" priority="161">
      <formula>LEN(TRIM(C198))=0</formula>
    </cfRule>
    <cfRule type="containsText" dxfId="155" priority="162" operator="containsText" text="Not Used">
      <formula>NOT(ISERROR(SEARCH("Not Used",C198)))</formula>
    </cfRule>
    <cfRule type="containsText" dxfId="154" priority="163" operator="containsText" text="Used">
      <formula>NOT(ISERROR(SEARCH("Used",C198)))</formula>
    </cfRule>
  </conditionalFormatting>
  <conditionalFormatting sqref="C199">
    <cfRule type="containsBlanks" dxfId="153" priority="158">
      <formula>LEN(TRIM(C199))=0</formula>
    </cfRule>
    <cfRule type="containsText" dxfId="152" priority="159" operator="containsText" text="Not Used">
      <formula>NOT(ISERROR(SEARCH("Not Used",C199)))</formula>
    </cfRule>
    <cfRule type="containsText" dxfId="151" priority="160" operator="containsText" text="Used">
      <formula>NOT(ISERROR(SEARCH("Used",C199)))</formula>
    </cfRule>
  </conditionalFormatting>
  <conditionalFormatting sqref="G198">
    <cfRule type="containsBlanks" dxfId="150" priority="125">
      <formula>LEN(TRIM(G198))=0</formula>
    </cfRule>
    <cfRule type="containsText" dxfId="149" priority="126" operator="containsText" text="Not Used">
      <formula>NOT(ISERROR(SEARCH("Not Used",G198)))</formula>
    </cfRule>
    <cfRule type="containsText" dxfId="148" priority="127" operator="containsText" text="Used">
      <formula>NOT(ISERROR(SEARCH("Used",G198)))</formula>
    </cfRule>
  </conditionalFormatting>
  <conditionalFormatting sqref="D198">
    <cfRule type="containsBlanks" dxfId="147" priority="152">
      <formula>LEN(TRIM(D198))=0</formula>
    </cfRule>
    <cfRule type="containsText" dxfId="146" priority="153" operator="containsText" text="Not Used">
      <formula>NOT(ISERROR(SEARCH("Not Used",D198)))</formula>
    </cfRule>
    <cfRule type="containsText" dxfId="145" priority="154" operator="containsText" text="Used">
      <formula>NOT(ISERROR(SEARCH("Used",D198)))</formula>
    </cfRule>
  </conditionalFormatting>
  <conditionalFormatting sqref="D199">
    <cfRule type="containsBlanks" dxfId="144" priority="149">
      <formula>LEN(TRIM(D199))=0</formula>
    </cfRule>
    <cfRule type="containsText" dxfId="143" priority="150" operator="containsText" text="Not Used">
      <formula>NOT(ISERROR(SEARCH("Not Used",D199)))</formula>
    </cfRule>
    <cfRule type="containsText" dxfId="142" priority="151" operator="containsText" text="Used">
      <formula>NOT(ISERROR(SEARCH("Used",D199)))</formula>
    </cfRule>
  </conditionalFormatting>
  <conditionalFormatting sqref="E193:E197">
    <cfRule type="containsBlanks" dxfId="141" priority="146">
      <formula>LEN(TRIM(E193))=0</formula>
    </cfRule>
    <cfRule type="containsText" dxfId="140" priority="147" operator="containsText" text="Not Used">
      <formula>NOT(ISERROR(SEARCH("Not Used",E193)))</formula>
    </cfRule>
    <cfRule type="containsText" dxfId="139" priority="148" operator="containsText" text="Used">
      <formula>NOT(ISERROR(SEARCH("Used",E193)))</formula>
    </cfRule>
  </conditionalFormatting>
  <conditionalFormatting sqref="E198">
    <cfRule type="containsBlanks" dxfId="138" priority="143">
      <formula>LEN(TRIM(E198))=0</formula>
    </cfRule>
    <cfRule type="containsText" dxfId="137" priority="144" operator="containsText" text="Not Used">
      <formula>NOT(ISERROR(SEARCH("Not Used",E198)))</formula>
    </cfRule>
    <cfRule type="containsText" dxfId="136" priority="145" operator="containsText" text="Used">
      <formula>NOT(ISERROR(SEARCH("Used",E198)))</formula>
    </cfRule>
  </conditionalFormatting>
  <conditionalFormatting sqref="E199">
    <cfRule type="containsBlanks" dxfId="135" priority="140">
      <formula>LEN(TRIM(E199))=0</formula>
    </cfRule>
    <cfRule type="containsText" dxfId="134" priority="141" operator="containsText" text="Not Used">
      <formula>NOT(ISERROR(SEARCH("Not Used",E199)))</formula>
    </cfRule>
    <cfRule type="containsText" dxfId="133" priority="142" operator="containsText" text="Used">
      <formula>NOT(ISERROR(SEARCH("Used",E199)))</formula>
    </cfRule>
  </conditionalFormatting>
  <conditionalFormatting sqref="F193:F197">
    <cfRule type="containsBlanks" dxfId="132" priority="137">
      <formula>LEN(TRIM(F193))=0</formula>
    </cfRule>
    <cfRule type="containsText" dxfId="131" priority="138" operator="containsText" text="Not Used">
      <formula>NOT(ISERROR(SEARCH("Not Used",F193)))</formula>
    </cfRule>
    <cfRule type="containsText" dxfId="130" priority="139" operator="containsText" text="Used">
      <formula>NOT(ISERROR(SEARCH("Used",F193)))</formula>
    </cfRule>
  </conditionalFormatting>
  <conditionalFormatting sqref="F198">
    <cfRule type="containsBlanks" dxfId="129" priority="134">
      <formula>LEN(TRIM(F198))=0</formula>
    </cfRule>
    <cfRule type="containsText" dxfId="128" priority="135" operator="containsText" text="Not Used">
      <formula>NOT(ISERROR(SEARCH("Not Used",F198)))</formula>
    </cfRule>
    <cfRule type="containsText" dxfId="127" priority="136" operator="containsText" text="Used">
      <formula>NOT(ISERROR(SEARCH("Used",F198)))</formula>
    </cfRule>
  </conditionalFormatting>
  <conditionalFormatting sqref="F199">
    <cfRule type="containsBlanks" dxfId="126" priority="131">
      <formula>LEN(TRIM(F199))=0</formula>
    </cfRule>
    <cfRule type="containsText" dxfId="125" priority="132" operator="containsText" text="Not Used">
      <formula>NOT(ISERROR(SEARCH("Not Used",F199)))</formula>
    </cfRule>
    <cfRule type="containsText" dxfId="124" priority="133" operator="containsText" text="Used">
      <formula>NOT(ISERROR(SEARCH("Used",F199)))</formula>
    </cfRule>
  </conditionalFormatting>
  <conditionalFormatting sqref="G193:G197">
    <cfRule type="containsBlanks" dxfId="123" priority="128">
      <formula>LEN(TRIM(G193))=0</formula>
    </cfRule>
    <cfRule type="containsText" dxfId="122" priority="129" operator="containsText" text="Not Used">
      <formula>NOT(ISERROR(SEARCH("Not Used",G193)))</formula>
    </cfRule>
    <cfRule type="containsText" dxfId="121" priority="130" operator="containsText" text="Used">
      <formula>NOT(ISERROR(SEARCH("Used",G193)))</formula>
    </cfRule>
  </conditionalFormatting>
  <conditionalFormatting sqref="G199">
    <cfRule type="containsBlanks" dxfId="120" priority="122">
      <formula>LEN(TRIM(G199))=0</formula>
    </cfRule>
    <cfRule type="containsText" dxfId="119" priority="123" operator="containsText" text="Not Used">
      <formula>NOT(ISERROR(SEARCH("Not Used",G199)))</formula>
    </cfRule>
    <cfRule type="containsText" dxfId="118" priority="124" operator="containsText" text="Used">
      <formula>NOT(ISERROR(SEARCH("Used",G199)))</formula>
    </cfRule>
  </conditionalFormatting>
  <conditionalFormatting sqref="H193:H197">
    <cfRule type="containsBlanks" dxfId="117" priority="119">
      <formula>LEN(TRIM(H193))=0</formula>
    </cfRule>
    <cfRule type="containsText" dxfId="116" priority="120" operator="containsText" text="Not Used">
      <formula>NOT(ISERROR(SEARCH("Not Used",H193)))</formula>
    </cfRule>
    <cfRule type="containsText" dxfId="115" priority="121" operator="containsText" text="Used">
      <formula>NOT(ISERROR(SEARCH("Used",H193)))</formula>
    </cfRule>
  </conditionalFormatting>
  <conditionalFormatting sqref="H198">
    <cfRule type="containsBlanks" dxfId="114" priority="116">
      <formula>LEN(TRIM(H198))=0</formula>
    </cfRule>
    <cfRule type="containsText" dxfId="113" priority="117" operator="containsText" text="Not Used">
      <formula>NOT(ISERROR(SEARCH("Not Used",H198)))</formula>
    </cfRule>
    <cfRule type="containsText" dxfId="112" priority="118" operator="containsText" text="Used">
      <formula>NOT(ISERROR(SEARCH("Used",H198)))</formula>
    </cfRule>
  </conditionalFormatting>
  <conditionalFormatting sqref="C51">
    <cfRule type="containsText" dxfId="111" priority="111" operator="containsText" text="No">
      <formula>NOT(ISERROR(SEARCH("No",C51)))</formula>
    </cfRule>
    <cfRule type="containsText" dxfId="110" priority="112" operator="containsText" text="Yes">
      <formula>NOT(ISERROR(SEARCH("Yes",C51)))</formula>
    </cfRule>
  </conditionalFormatting>
  <conditionalFormatting sqref="C59">
    <cfRule type="containsText" dxfId="109" priority="109" operator="containsText" text="No">
      <formula>NOT(ISERROR(SEARCH("No",C59)))</formula>
    </cfRule>
    <cfRule type="containsText" dxfId="108" priority="110" operator="containsText" text="Yes">
      <formula>NOT(ISERROR(SEARCH("Yes",C59)))</formula>
    </cfRule>
  </conditionalFormatting>
  <conditionalFormatting sqref="C51">
    <cfRule type="containsText" dxfId="107" priority="107" operator="containsText" text="No">
      <formula>NOT(ISERROR(SEARCH("No",C51)))</formula>
    </cfRule>
    <cfRule type="containsText" dxfId="106" priority="108" operator="containsText" text="Yes">
      <formula>NOT(ISERROR(SEARCH("Yes",C51)))</formula>
    </cfRule>
  </conditionalFormatting>
  <conditionalFormatting sqref="C59">
    <cfRule type="containsText" dxfId="105" priority="105" operator="containsText" text="No">
      <formula>NOT(ISERROR(SEARCH("No",C59)))</formula>
    </cfRule>
    <cfRule type="containsText" dxfId="104" priority="106" operator="containsText" text="Yes">
      <formula>NOT(ISERROR(SEARCH("Yes",C59)))</formula>
    </cfRule>
  </conditionalFormatting>
  <conditionalFormatting sqref="C52:C58">
    <cfRule type="containsText" dxfId="103" priority="103" operator="containsText" text="No">
      <formula>NOT(ISERROR(SEARCH("No",C52)))</formula>
    </cfRule>
    <cfRule type="containsText" dxfId="102" priority="104" operator="containsText" text="Yes">
      <formula>NOT(ISERROR(SEARCH("Yes",C52)))</formula>
    </cfRule>
  </conditionalFormatting>
  <conditionalFormatting sqref="D52:D58">
    <cfRule type="containsText" dxfId="101" priority="101" operator="containsText" text="No">
      <formula>NOT(ISERROR(SEARCH("No",D52)))</formula>
    </cfRule>
    <cfRule type="containsText" dxfId="100" priority="102" operator="containsText" text="Yes">
      <formula>NOT(ISERROR(SEARCH("Yes",D52)))</formula>
    </cfRule>
  </conditionalFormatting>
  <conditionalFormatting sqref="E52:E58">
    <cfRule type="containsText" dxfId="99" priority="99" operator="containsText" text="No">
      <formula>NOT(ISERROR(SEARCH("No",E52)))</formula>
    </cfRule>
    <cfRule type="containsText" dxfId="98" priority="100" operator="containsText" text="Yes">
      <formula>NOT(ISERROR(SEARCH("Yes",E52)))</formula>
    </cfRule>
  </conditionalFormatting>
  <conditionalFormatting sqref="F52:F58">
    <cfRule type="containsText" dxfId="97" priority="97" operator="containsText" text="No">
      <formula>NOT(ISERROR(SEARCH("No",F52)))</formula>
    </cfRule>
    <cfRule type="containsText" dxfId="96" priority="98" operator="containsText" text="Yes">
      <formula>NOT(ISERROR(SEARCH("Yes",F52)))</formula>
    </cfRule>
  </conditionalFormatting>
  <conditionalFormatting sqref="G52:G58">
    <cfRule type="containsText" dxfId="95" priority="95" operator="containsText" text="No">
      <formula>NOT(ISERROR(SEARCH("No",G52)))</formula>
    </cfRule>
    <cfRule type="containsText" dxfId="94" priority="96" operator="containsText" text="Yes">
      <formula>NOT(ISERROR(SEARCH("Yes",G52)))</formula>
    </cfRule>
  </conditionalFormatting>
  <conditionalFormatting sqref="H52:H58">
    <cfRule type="containsText" dxfId="93" priority="93" operator="containsText" text="No">
      <formula>NOT(ISERROR(SEARCH("No",H52)))</formula>
    </cfRule>
    <cfRule type="containsText" dxfId="92" priority="94" operator="containsText" text="Yes">
      <formula>NOT(ISERROR(SEARCH("Yes",H52)))</formula>
    </cfRule>
  </conditionalFormatting>
  <conditionalFormatting sqref="C60:C66">
    <cfRule type="containsText" dxfId="91" priority="91" operator="containsText" text="No">
      <formula>NOT(ISERROR(SEARCH("No",C60)))</formula>
    </cfRule>
    <cfRule type="containsText" dxfId="90" priority="92" operator="containsText" text="Yes">
      <formula>NOT(ISERROR(SEARCH("Yes",C60)))</formula>
    </cfRule>
  </conditionalFormatting>
  <conditionalFormatting sqref="D60:D66">
    <cfRule type="containsText" dxfId="89" priority="89" operator="containsText" text="No">
      <formula>NOT(ISERROR(SEARCH("No",D60)))</formula>
    </cfRule>
    <cfRule type="containsText" dxfId="88" priority="90" operator="containsText" text="Yes">
      <formula>NOT(ISERROR(SEARCH("Yes",D60)))</formula>
    </cfRule>
  </conditionalFormatting>
  <conditionalFormatting sqref="E60:E66">
    <cfRule type="containsText" dxfId="87" priority="87" operator="containsText" text="No">
      <formula>NOT(ISERROR(SEARCH("No",E60)))</formula>
    </cfRule>
    <cfRule type="containsText" dxfId="86" priority="88" operator="containsText" text="Yes">
      <formula>NOT(ISERROR(SEARCH("Yes",E60)))</formula>
    </cfRule>
  </conditionalFormatting>
  <conditionalFormatting sqref="F60:F66">
    <cfRule type="containsText" dxfId="85" priority="85" operator="containsText" text="No">
      <formula>NOT(ISERROR(SEARCH("No",F60)))</formula>
    </cfRule>
    <cfRule type="containsText" dxfId="84" priority="86" operator="containsText" text="Yes">
      <formula>NOT(ISERROR(SEARCH("Yes",F60)))</formula>
    </cfRule>
  </conditionalFormatting>
  <conditionalFormatting sqref="G60:G66">
    <cfRule type="containsText" dxfId="83" priority="83" operator="containsText" text="No">
      <formula>NOT(ISERROR(SEARCH("No",G60)))</formula>
    </cfRule>
    <cfRule type="containsText" dxfId="82" priority="84" operator="containsText" text="Yes">
      <formula>NOT(ISERROR(SEARCH("Yes",G60)))</formula>
    </cfRule>
  </conditionalFormatting>
  <conditionalFormatting sqref="H60:H66">
    <cfRule type="containsText" dxfId="81" priority="81" operator="containsText" text="No">
      <formula>NOT(ISERROR(SEARCH("No",H60)))</formula>
    </cfRule>
    <cfRule type="containsText" dxfId="80" priority="82" operator="containsText" text="Yes">
      <formula>NOT(ISERROR(SEARCH("Yes",H60)))</formula>
    </cfRule>
  </conditionalFormatting>
  <conditionalFormatting sqref="C79:H79">
    <cfRule type="containsBlanks" dxfId="79" priority="78">
      <formula>LEN(TRIM(C79))=0</formula>
    </cfRule>
    <cfRule type="containsText" dxfId="78" priority="79" operator="containsText" text="Not Used">
      <formula>NOT(ISERROR(SEARCH("Not Used",C79)))</formula>
    </cfRule>
    <cfRule type="containsText" dxfId="77" priority="80" operator="containsText" text="Used">
      <formula>NOT(ISERROR(SEARCH("Used",C79)))</formula>
    </cfRule>
  </conditionalFormatting>
  <conditionalFormatting sqref="D167">
    <cfRule type="containsText" dxfId="76" priority="74" operator="containsText" text="No">
      <formula>NOT(ISERROR(SEARCH("No",D167)))</formula>
    </cfRule>
    <cfRule type="containsText" dxfId="75" priority="75" operator="containsText" text="Yes">
      <formula>NOT(ISERROR(SEARCH("Yes",D167)))</formula>
    </cfRule>
  </conditionalFormatting>
  <conditionalFormatting sqref="D167">
    <cfRule type="containsBlanks" dxfId="74" priority="73">
      <formula>LEN(TRIM(D167))=0</formula>
    </cfRule>
    <cfRule type="containsText" dxfId="73" priority="76" operator="containsText" text="Not Used">
      <formula>NOT(ISERROR(SEARCH("Not Used",D167)))</formula>
    </cfRule>
    <cfRule type="containsText" dxfId="72" priority="77" operator="containsText" text="Used">
      <formula>NOT(ISERROR(SEARCH("Used",D167)))</formula>
    </cfRule>
  </conditionalFormatting>
  <conditionalFormatting sqref="E167">
    <cfRule type="containsText" dxfId="71" priority="69" operator="containsText" text="No">
      <formula>NOT(ISERROR(SEARCH("No",E167)))</formula>
    </cfRule>
    <cfRule type="containsText" dxfId="70" priority="70" operator="containsText" text="Yes">
      <formula>NOT(ISERROR(SEARCH("Yes",E167)))</formula>
    </cfRule>
  </conditionalFormatting>
  <conditionalFormatting sqref="E167">
    <cfRule type="containsBlanks" dxfId="69" priority="68">
      <formula>LEN(TRIM(E167))=0</formula>
    </cfRule>
    <cfRule type="containsText" dxfId="68" priority="71" operator="containsText" text="Not Used">
      <formula>NOT(ISERROR(SEARCH("Not Used",E167)))</formula>
    </cfRule>
    <cfRule type="containsText" dxfId="67" priority="72" operator="containsText" text="Used">
      <formula>NOT(ISERROR(SEARCH("Used",E167)))</formula>
    </cfRule>
  </conditionalFormatting>
  <conditionalFormatting sqref="F167">
    <cfRule type="containsText" dxfId="66" priority="64" operator="containsText" text="No">
      <formula>NOT(ISERROR(SEARCH("No",F167)))</formula>
    </cfRule>
    <cfRule type="containsText" dxfId="65" priority="65" operator="containsText" text="Yes">
      <formula>NOT(ISERROR(SEARCH("Yes",F167)))</formula>
    </cfRule>
  </conditionalFormatting>
  <conditionalFormatting sqref="F167">
    <cfRule type="containsBlanks" dxfId="64" priority="63">
      <formula>LEN(TRIM(F167))=0</formula>
    </cfRule>
    <cfRule type="containsText" dxfId="63" priority="66" operator="containsText" text="Not Used">
      <formula>NOT(ISERROR(SEARCH("Not Used",F167)))</formula>
    </cfRule>
    <cfRule type="containsText" dxfId="62" priority="67" operator="containsText" text="Used">
      <formula>NOT(ISERROR(SEARCH("Used",F167)))</formula>
    </cfRule>
  </conditionalFormatting>
  <conditionalFormatting sqref="G167">
    <cfRule type="containsText" dxfId="61" priority="59" operator="containsText" text="No">
      <formula>NOT(ISERROR(SEARCH("No",G167)))</formula>
    </cfRule>
    <cfRule type="containsText" dxfId="60" priority="60" operator="containsText" text="Yes">
      <formula>NOT(ISERROR(SEARCH("Yes",G167)))</formula>
    </cfRule>
  </conditionalFormatting>
  <conditionalFormatting sqref="G167">
    <cfRule type="containsBlanks" dxfId="59" priority="58">
      <formula>LEN(TRIM(G167))=0</formula>
    </cfRule>
    <cfRule type="containsText" dxfId="58" priority="61" operator="containsText" text="Not Used">
      <formula>NOT(ISERROR(SEARCH("Not Used",G167)))</formula>
    </cfRule>
    <cfRule type="containsText" dxfId="57" priority="62" operator="containsText" text="Used">
      <formula>NOT(ISERROR(SEARCH("Used",G167)))</formula>
    </cfRule>
  </conditionalFormatting>
  <conditionalFormatting sqref="H167">
    <cfRule type="containsText" dxfId="56" priority="54" operator="containsText" text="No">
      <formula>NOT(ISERROR(SEARCH("No",H167)))</formula>
    </cfRule>
    <cfRule type="containsText" dxfId="55" priority="55" operator="containsText" text="Yes">
      <formula>NOT(ISERROR(SEARCH("Yes",H167)))</formula>
    </cfRule>
  </conditionalFormatting>
  <conditionalFormatting sqref="H167">
    <cfRule type="containsBlanks" dxfId="54" priority="53">
      <formula>LEN(TRIM(H167))=0</formula>
    </cfRule>
    <cfRule type="containsText" dxfId="53" priority="56" operator="containsText" text="Not Used">
      <formula>NOT(ISERROR(SEARCH("Not Used",H167)))</formula>
    </cfRule>
    <cfRule type="containsText" dxfId="52" priority="57" operator="containsText" text="Used">
      <formula>NOT(ISERROR(SEARCH("Used",H167)))</formula>
    </cfRule>
  </conditionalFormatting>
  <conditionalFormatting sqref="C127:H134">
    <cfRule type="containsBlanks" dxfId="51" priority="50">
      <formula>LEN(TRIM(C127))=0</formula>
    </cfRule>
    <cfRule type="containsText" dxfId="50" priority="51" operator="containsText" text="Not Used">
      <formula>NOT(ISERROR(SEARCH("Not Used",C127)))</formula>
    </cfRule>
    <cfRule type="containsText" dxfId="49" priority="52" operator="containsText" text="Used">
      <formula>NOT(ISERROR(SEARCH("Used",C127)))</formula>
    </cfRule>
  </conditionalFormatting>
  <conditionalFormatting sqref="C127:H127">
    <cfRule type="containsText" dxfId="48" priority="48" operator="containsText" text="No">
      <formula>NOT(ISERROR(SEARCH("No",C127)))</formula>
    </cfRule>
    <cfRule type="containsText" dxfId="47" priority="49" operator="containsText" text="Yes">
      <formula>NOT(ISERROR(SEARCH("Yes",C127)))</formula>
    </cfRule>
  </conditionalFormatting>
  <conditionalFormatting sqref="D153:D155">
    <cfRule type="containsBlanks" dxfId="46" priority="45">
      <formula>LEN(TRIM(D153))=0</formula>
    </cfRule>
    <cfRule type="containsText" dxfId="45" priority="46" operator="containsText" text="Not Used">
      <formula>NOT(ISERROR(SEARCH("Not Used",D153)))</formula>
    </cfRule>
    <cfRule type="containsText" dxfId="44" priority="47" operator="containsText" text="Used">
      <formula>NOT(ISERROR(SEARCH("Used",D153)))</formula>
    </cfRule>
  </conditionalFormatting>
  <conditionalFormatting sqref="D152">
    <cfRule type="containsBlanks" dxfId="43" priority="42">
      <formula>LEN(TRIM(D152))=0</formula>
    </cfRule>
    <cfRule type="containsText" dxfId="42" priority="43" operator="containsText" text="Not Used">
      <formula>NOT(ISERROR(SEARCH("Not Used",D152)))</formula>
    </cfRule>
    <cfRule type="containsText" dxfId="41" priority="44" operator="containsText" text="Used">
      <formula>NOT(ISERROR(SEARCH("Used",D152)))</formula>
    </cfRule>
  </conditionalFormatting>
  <conditionalFormatting sqref="E153:E155">
    <cfRule type="containsBlanks" dxfId="40" priority="39">
      <formula>LEN(TRIM(E153))=0</formula>
    </cfRule>
    <cfRule type="containsText" dxfId="39" priority="40" operator="containsText" text="Not Used">
      <formula>NOT(ISERROR(SEARCH("Not Used",E153)))</formula>
    </cfRule>
    <cfRule type="containsText" dxfId="38" priority="41" operator="containsText" text="Used">
      <formula>NOT(ISERROR(SEARCH("Used",E153)))</formula>
    </cfRule>
  </conditionalFormatting>
  <conditionalFormatting sqref="E152">
    <cfRule type="containsBlanks" dxfId="37" priority="36">
      <formula>LEN(TRIM(E152))=0</formula>
    </cfRule>
    <cfRule type="containsText" dxfId="36" priority="37" operator="containsText" text="Not Used">
      <formula>NOT(ISERROR(SEARCH("Not Used",E152)))</formula>
    </cfRule>
    <cfRule type="containsText" dxfId="35" priority="38" operator="containsText" text="Used">
      <formula>NOT(ISERROR(SEARCH("Used",E152)))</formula>
    </cfRule>
  </conditionalFormatting>
  <conditionalFormatting sqref="F153:F155">
    <cfRule type="containsBlanks" dxfId="34" priority="33">
      <formula>LEN(TRIM(F153))=0</formula>
    </cfRule>
    <cfRule type="containsText" dxfId="33" priority="34" operator="containsText" text="Not Used">
      <formula>NOT(ISERROR(SEARCH("Not Used",F153)))</formula>
    </cfRule>
    <cfRule type="containsText" dxfId="32" priority="35" operator="containsText" text="Used">
      <formula>NOT(ISERROR(SEARCH("Used",F153)))</formula>
    </cfRule>
  </conditionalFormatting>
  <conditionalFormatting sqref="F152">
    <cfRule type="containsBlanks" dxfId="31" priority="30">
      <formula>LEN(TRIM(F152))=0</formula>
    </cfRule>
    <cfRule type="containsText" dxfId="30" priority="31" operator="containsText" text="Not Used">
      <formula>NOT(ISERROR(SEARCH("Not Used",F152)))</formula>
    </cfRule>
    <cfRule type="containsText" dxfId="29" priority="32" operator="containsText" text="Used">
      <formula>NOT(ISERROR(SEARCH("Used",F152)))</formula>
    </cfRule>
  </conditionalFormatting>
  <conditionalFormatting sqref="G153:G155">
    <cfRule type="containsBlanks" dxfId="28" priority="27">
      <formula>LEN(TRIM(G153))=0</formula>
    </cfRule>
    <cfRule type="containsText" dxfId="27" priority="28" operator="containsText" text="Not Used">
      <formula>NOT(ISERROR(SEARCH("Not Used",G153)))</formula>
    </cfRule>
    <cfRule type="containsText" dxfId="26" priority="29" operator="containsText" text="Used">
      <formula>NOT(ISERROR(SEARCH("Used",G153)))</formula>
    </cfRule>
  </conditionalFormatting>
  <conditionalFormatting sqref="G152">
    <cfRule type="containsBlanks" dxfId="25" priority="24">
      <formula>LEN(TRIM(G152))=0</formula>
    </cfRule>
    <cfRule type="containsText" dxfId="24" priority="25" operator="containsText" text="Not Used">
      <formula>NOT(ISERROR(SEARCH("Not Used",G152)))</formula>
    </cfRule>
    <cfRule type="containsText" dxfId="23" priority="26" operator="containsText" text="Used">
      <formula>NOT(ISERROR(SEARCH("Used",G152)))</formula>
    </cfRule>
  </conditionalFormatting>
  <conditionalFormatting sqref="H153:H155">
    <cfRule type="containsBlanks" dxfId="22" priority="21">
      <formula>LEN(TRIM(H153))=0</formula>
    </cfRule>
    <cfRule type="containsText" dxfId="21" priority="22" operator="containsText" text="Not Used">
      <formula>NOT(ISERROR(SEARCH("Not Used",H153)))</formula>
    </cfRule>
    <cfRule type="containsText" dxfId="20" priority="23" operator="containsText" text="Used">
      <formula>NOT(ISERROR(SEARCH("Used",H153)))</formula>
    </cfRule>
  </conditionalFormatting>
  <conditionalFormatting sqref="H152">
    <cfRule type="containsBlanks" dxfId="19" priority="18">
      <formula>LEN(TRIM(H152))=0</formula>
    </cfRule>
    <cfRule type="containsText" dxfId="18" priority="19" operator="containsText" text="Not Used">
      <formula>NOT(ISERROR(SEARCH("Not Used",H152)))</formula>
    </cfRule>
    <cfRule type="containsText" dxfId="17" priority="20" operator="containsText" text="Used">
      <formula>NOT(ISERROR(SEARCH("Used",H152)))</formula>
    </cfRule>
  </conditionalFormatting>
  <conditionalFormatting sqref="C3:H13">
    <cfRule type="containsBlanks" dxfId="16" priority="15">
      <formula>LEN(TRIM(C3))=0</formula>
    </cfRule>
    <cfRule type="containsText" dxfId="15" priority="16" operator="containsText" text="Not Used">
      <formula>NOT(ISERROR(SEARCH("Not Used",C3)))</formula>
    </cfRule>
    <cfRule type="containsText" dxfId="14" priority="17" operator="containsText" text="Used">
      <formula>NOT(ISERROR(SEARCH("Used",C3)))</formula>
    </cfRule>
  </conditionalFormatting>
  <conditionalFormatting sqref="C3:H189">
    <cfRule type="containsText" dxfId="13" priority="13" operator="containsText" text="x">
      <formula>NOT(ISERROR(SEARCH("x",C3)))</formula>
    </cfRule>
  </conditionalFormatting>
  <conditionalFormatting sqref="E14">
    <cfRule type="containsBlanks" dxfId="12" priority="10">
      <formula>LEN(TRIM(E14))=0</formula>
    </cfRule>
    <cfRule type="containsText" dxfId="11" priority="11" operator="containsText" text="Not Used">
      <formula>NOT(ISERROR(SEARCH("Not Used",E14)))</formula>
    </cfRule>
    <cfRule type="containsText" dxfId="10" priority="12" operator="containsText" text="Used">
      <formula>NOT(ISERROR(SEARCH("Used",E14)))</formula>
    </cfRule>
  </conditionalFormatting>
  <conditionalFormatting sqref="F14">
    <cfRule type="containsBlanks" dxfId="9" priority="7">
      <formula>LEN(TRIM(F14))=0</formula>
    </cfRule>
    <cfRule type="containsText" dxfId="8" priority="8" operator="containsText" text="Not Used">
      <formula>NOT(ISERROR(SEARCH("Not Used",F14)))</formula>
    </cfRule>
    <cfRule type="containsText" dxfId="7" priority="9" operator="containsText" text="Used">
      <formula>NOT(ISERROR(SEARCH("Used",F14)))</formula>
    </cfRule>
  </conditionalFormatting>
  <conditionalFormatting sqref="H14">
    <cfRule type="containsBlanks" dxfId="6" priority="1">
      <formula>LEN(TRIM(H14))=0</formula>
    </cfRule>
    <cfRule type="containsText" dxfId="5" priority="2" operator="containsText" text="Not Used">
      <formula>NOT(ISERROR(SEARCH("Not Used",H14)))</formula>
    </cfRule>
    <cfRule type="containsText" dxfId="4" priority="3" operator="containsText" text="Used">
      <formula>NOT(ISERROR(SEARCH("Used",H14)))</formula>
    </cfRule>
  </conditionalFormatting>
  <conditionalFormatting sqref="G14">
    <cfRule type="containsBlanks" dxfId="3" priority="4">
      <formula>LEN(TRIM(G14))=0</formula>
    </cfRule>
    <cfRule type="containsText" dxfId="2" priority="5" operator="containsText" text="Not Used">
      <formula>NOT(ISERROR(SEARCH("Not Used",G14)))</formula>
    </cfRule>
    <cfRule type="containsText" dxfId="1" priority="6" operator="containsText" text="Used">
      <formula>NOT(ISERROR(SEARCH("Used",G14)))</formula>
    </cfRule>
  </conditionalFormatting>
  <hyperlinks>
    <hyperlink ref="C15" r:id="rId1"/>
    <hyperlink ref="D15" r:id="rId2"/>
    <hyperlink ref="H15" r:id="rId3"/>
    <hyperlink ref="G15" r:id="rId4"/>
    <hyperlink ref="F15" r:id="rId5"/>
    <hyperlink ref="E15" r:id="rId6"/>
    <hyperlink ref="C21" r:id="rId7"/>
    <hyperlink ref="D21" r:id="rId8"/>
    <hyperlink ref="H21" r:id="rId9"/>
    <hyperlink ref="G21" r:id="rId10"/>
    <hyperlink ref="F21" r:id="rId11"/>
    <hyperlink ref="E21" r:id="rId12"/>
    <hyperlink ref="C25" r:id="rId13"/>
    <hyperlink ref="D25" r:id="rId14"/>
    <hyperlink ref="E25" r:id="rId15"/>
    <hyperlink ref="F25" r:id="rId16"/>
    <hyperlink ref="G25" r:id="rId17"/>
    <hyperlink ref="H25" r:id="rId18"/>
    <hyperlink ref="C69" r:id="rId19"/>
    <hyperlink ref="D69" r:id="rId20"/>
    <hyperlink ref="E69" r:id="rId21"/>
    <hyperlink ref="F69" r:id="rId22"/>
    <hyperlink ref="G69" r:id="rId23"/>
    <hyperlink ref="H69" r:id="rId24"/>
    <hyperlink ref="C78" r:id="rId25"/>
    <hyperlink ref="D78" r:id="rId26"/>
    <hyperlink ref="E78" r:id="rId27"/>
    <hyperlink ref="F78" r:id="rId28"/>
    <hyperlink ref="G78" r:id="rId29"/>
    <hyperlink ref="H78" r:id="rId30"/>
    <hyperlink ref="C87" r:id="rId31"/>
    <hyperlink ref="D87" r:id="rId32"/>
    <hyperlink ref="E87" r:id="rId33"/>
    <hyperlink ref="F87" r:id="rId34"/>
    <hyperlink ref="G87" r:id="rId35"/>
    <hyperlink ref="H87" r:id="rId36"/>
    <hyperlink ref="C88" r:id="rId37"/>
    <hyperlink ref="D88" r:id="rId38"/>
    <hyperlink ref="E88" r:id="rId39"/>
    <hyperlink ref="F88" r:id="rId40"/>
    <hyperlink ref="G88" r:id="rId41"/>
    <hyperlink ref="H88" r:id="rId42"/>
    <hyperlink ref="C89" r:id="rId43"/>
    <hyperlink ref="D89" r:id="rId44"/>
    <hyperlink ref="E89" r:id="rId45"/>
    <hyperlink ref="F89" r:id="rId46"/>
    <hyperlink ref="G89" r:id="rId47"/>
    <hyperlink ref="H89" r:id="rId48"/>
    <hyperlink ref="C90" r:id="rId49"/>
    <hyperlink ref="D90" r:id="rId50"/>
    <hyperlink ref="E90" r:id="rId51"/>
    <hyperlink ref="F90" r:id="rId52"/>
    <hyperlink ref="G90" r:id="rId53"/>
    <hyperlink ref="H90" r:id="rId54"/>
    <hyperlink ref="C91" r:id="rId55"/>
    <hyperlink ref="D91" r:id="rId56"/>
    <hyperlink ref="E91" r:id="rId57"/>
    <hyperlink ref="F91" r:id="rId58"/>
    <hyperlink ref="G91" r:id="rId59"/>
    <hyperlink ref="H91" r:id="rId60"/>
    <hyperlink ref="C92" r:id="rId61"/>
    <hyperlink ref="D92" r:id="rId62"/>
    <hyperlink ref="E92" r:id="rId63"/>
    <hyperlink ref="F92" r:id="rId64"/>
    <hyperlink ref="G92" r:id="rId65"/>
    <hyperlink ref="H92" r:id="rId66"/>
    <hyperlink ref="C157" r:id="rId67"/>
    <hyperlink ref="D157" r:id="rId68"/>
    <hyperlink ref="E157" r:id="rId69"/>
    <hyperlink ref="F157" r:id="rId70"/>
    <hyperlink ref="G157" r:id="rId71"/>
    <hyperlink ref="H157" r:id="rId72"/>
    <hyperlink ref="C166" r:id="rId73"/>
    <hyperlink ref="D166" r:id="rId74"/>
    <hyperlink ref="E166" r:id="rId75"/>
    <hyperlink ref="F166" r:id="rId76"/>
    <hyperlink ref="G166" r:id="rId77"/>
    <hyperlink ref="H166" r:id="rId78"/>
    <hyperlink ref="C175" r:id="rId79"/>
    <hyperlink ref="D175" r:id="rId80"/>
    <hyperlink ref="E175" r:id="rId81"/>
    <hyperlink ref="F175" r:id="rId82"/>
    <hyperlink ref="G175" r:id="rId83"/>
    <hyperlink ref="H175" r:id="rId84"/>
    <hyperlink ref="C176" r:id="rId85"/>
    <hyperlink ref="D176" r:id="rId86"/>
    <hyperlink ref="E176" r:id="rId87"/>
    <hyperlink ref="F176" r:id="rId88"/>
    <hyperlink ref="G176" r:id="rId89"/>
    <hyperlink ref="H176" r:id="rId90"/>
    <hyperlink ref="C185" r:id="rId91"/>
    <hyperlink ref="D185" r:id="rId92"/>
    <hyperlink ref="E185" r:id="rId93"/>
    <hyperlink ref="F185" r:id="rId94"/>
    <hyperlink ref="G185" r:id="rId95"/>
    <hyperlink ref="H185" r:id="rId96"/>
    <hyperlink ref="C187" r:id="rId97"/>
    <hyperlink ref="D187" r:id="rId98"/>
    <hyperlink ref="E187" r:id="rId99"/>
    <hyperlink ref="F187" r:id="rId100"/>
    <hyperlink ref="G187" r:id="rId101"/>
    <hyperlink ref="H187" r:id="rId102"/>
    <hyperlink ref="C188" r:id="rId103"/>
    <hyperlink ref="D188" r:id="rId104"/>
    <hyperlink ref="E188" r:id="rId105"/>
    <hyperlink ref="F188" r:id="rId106"/>
    <hyperlink ref="G188" r:id="rId107"/>
    <hyperlink ref="H188" r:id="rId108"/>
    <hyperlink ref="C189" r:id="rId109"/>
    <hyperlink ref="D189" r:id="rId110"/>
    <hyperlink ref="E189" r:id="rId111"/>
    <hyperlink ref="F189" r:id="rId112"/>
    <hyperlink ref="G189" r:id="rId113"/>
    <hyperlink ref="H189" r:id="rId114"/>
    <hyperlink ref="C192" r:id="rId115"/>
    <hyperlink ref="D192" r:id="rId116"/>
    <hyperlink ref="E192" r:id="rId117"/>
    <hyperlink ref="F192" r:id="rId118"/>
    <hyperlink ref="G192" r:id="rId119"/>
    <hyperlink ref="H192" r:id="rId120"/>
    <hyperlink ref="C200" r:id="rId121"/>
    <hyperlink ref="D200" r:id="rId122"/>
    <hyperlink ref="E200" r:id="rId123"/>
    <hyperlink ref="F200" r:id="rId124"/>
    <hyperlink ref="G200" r:id="rId125"/>
    <hyperlink ref="H200" r:id="rId126"/>
    <hyperlink ref="C208" r:id="rId127"/>
    <hyperlink ref="D208" r:id="rId128"/>
    <hyperlink ref="E208" r:id="rId129"/>
    <hyperlink ref="F208" r:id="rId130"/>
    <hyperlink ref="G208" r:id="rId131"/>
    <hyperlink ref="H208" r:id="rId132"/>
    <hyperlink ref="C186" r:id="rId133"/>
    <hyperlink ref="D186" r:id="rId134"/>
    <hyperlink ref="E186" r:id="rId135"/>
    <hyperlink ref="F186" r:id="rId136"/>
    <hyperlink ref="G186" r:id="rId137"/>
    <hyperlink ref="H186" r:id="rId138"/>
    <hyperlink ref="C42" r:id="rId139"/>
    <hyperlink ref="D42" r:id="rId140"/>
    <hyperlink ref="E42" r:id="rId141"/>
    <hyperlink ref="F42" r:id="rId142"/>
    <hyperlink ref="G42" r:id="rId143"/>
    <hyperlink ref="H42" r:id="rId144"/>
    <hyperlink ref="C113" r:id="rId145"/>
    <hyperlink ref="D113" r:id="rId146"/>
    <hyperlink ref="E113" r:id="rId147"/>
    <hyperlink ref="F113" r:id="rId148"/>
    <hyperlink ref="G113" r:id="rId149"/>
    <hyperlink ref="H113" r:id="rId150"/>
  </hyperlinks>
  <pageMargins left="0.75" right="0.75" top="1" bottom="1" header="0.5" footer="0.5"/>
  <pageSetup orientation="portrait" horizontalDpi="4294967292" verticalDpi="4294967292"/>
  <legacyDrawing r:id="rId151"/>
  <extLst>
    <ext xmlns:x14="http://schemas.microsoft.com/office/spreadsheetml/2009/9/main" uri="{78C0D931-6437-407d-A8EE-F0AAD7539E65}">
      <x14:conditionalFormattings>
        <x14:conditionalFormatting xmlns:xm="http://schemas.microsoft.com/office/excel/2006/main">
          <x14:cfRule type="containsText" priority="14" operator="containsText" id="{B71FD96A-2B7A-774F-BC04-062D4C9C3841}">
            <xm:f>NOT(ISERROR(SEARCH("+",C3)))</xm:f>
            <xm:f>"+"</xm:f>
            <x14:dxf>
              <font>
                <color rgb="FF006100"/>
              </font>
              <fill>
                <patternFill>
                  <bgColor rgb="FFC6EFCE"/>
                </patternFill>
              </fill>
            </x14:dxf>
          </x14:cfRule>
          <xm:sqref>C3:H189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T93"/>
  <sheetViews>
    <sheetView workbookViewId="0">
      <selection activeCell="L32" sqref="L32"/>
    </sheetView>
  </sheetViews>
  <sheetFormatPr baseColWidth="10" defaultRowHeight="15" x14ac:dyDescent="0"/>
  <cols>
    <col min="1" max="1" width="2.83203125" customWidth="1"/>
    <col min="2" max="2" width="28.83203125" customWidth="1"/>
    <col min="3" max="3" width="20.33203125" bestFit="1" customWidth="1"/>
  </cols>
  <sheetData>
    <row r="1" spans="2:19">
      <c r="B1" t="s">
        <v>129</v>
      </c>
    </row>
    <row r="2" spans="2:19">
      <c r="B2" s="40"/>
      <c r="C2" s="41" t="s">
        <v>92</v>
      </c>
      <c r="D2" s="42"/>
      <c r="E2" s="43" t="s">
        <v>93</v>
      </c>
      <c r="F2" s="43"/>
      <c r="G2" s="43"/>
      <c r="H2" s="43"/>
      <c r="I2" s="43"/>
      <c r="J2" s="43"/>
      <c r="K2" s="43"/>
      <c r="L2" s="43"/>
      <c r="M2" s="43"/>
      <c r="N2" s="42"/>
      <c r="O2" s="41" t="s">
        <v>92</v>
      </c>
      <c r="P2" s="41" t="s">
        <v>93</v>
      </c>
      <c r="Q2" s="43"/>
      <c r="R2" s="43"/>
      <c r="S2" s="42"/>
    </row>
    <row r="3" spans="2:19" ht="49">
      <c r="B3" s="44"/>
      <c r="C3" s="45" t="s">
        <v>94</v>
      </c>
      <c r="D3" s="46" t="s">
        <v>95</v>
      </c>
      <c r="E3" s="47" t="s">
        <v>96</v>
      </c>
      <c r="F3" s="48" t="s">
        <v>97</v>
      </c>
      <c r="G3" s="47" t="s">
        <v>98</v>
      </c>
      <c r="H3" s="47" t="s">
        <v>99</v>
      </c>
      <c r="I3" s="49" t="s">
        <v>100</v>
      </c>
      <c r="J3" s="49" t="s">
        <v>101</v>
      </c>
      <c r="K3" s="49" t="s">
        <v>102</v>
      </c>
      <c r="L3" s="49" t="s">
        <v>103</v>
      </c>
      <c r="M3" s="49" t="s">
        <v>104</v>
      </c>
      <c r="N3" s="46" t="s">
        <v>105</v>
      </c>
      <c r="O3" s="45" t="s">
        <v>106</v>
      </c>
      <c r="P3" s="45" t="s">
        <v>107</v>
      </c>
      <c r="Q3" s="49" t="s">
        <v>108</v>
      </c>
      <c r="R3" s="49" t="s">
        <v>109</v>
      </c>
      <c r="S3" s="46" t="s">
        <v>110</v>
      </c>
    </row>
    <row r="4" spans="2:19">
      <c r="B4" s="40" t="s">
        <v>111</v>
      </c>
      <c r="C4" s="50"/>
      <c r="D4" s="51"/>
      <c r="E4" s="52">
        <v>1.0008132889003192</v>
      </c>
      <c r="F4" s="52">
        <v>1.0007814005923623</v>
      </c>
      <c r="G4" s="52">
        <v>0.93408551640960291</v>
      </c>
      <c r="H4" s="52">
        <v>0.93613543497009177</v>
      </c>
      <c r="I4" s="53">
        <v>1.0000577907384296</v>
      </c>
      <c r="J4" s="53">
        <v>1</v>
      </c>
      <c r="K4" s="53">
        <v>1.0000440875118408</v>
      </c>
      <c r="L4" s="53">
        <v>1.0000440958052197</v>
      </c>
      <c r="M4" s="53">
        <v>1.0008411850928962</v>
      </c>
      <c r="N4" s="51">
        <v>1</v>
      </c>
      <c r="O4" s="50"/>
      <c r="P4" s="50">
        <v>1.0008132889003192</v>
      </c>
      <c r="Q4" s="53">
        <v>1.0000577907384296</v>
      </c>
      <c r="R4" s="53">
        <v>1</v>
      </c>
      <c r="S4" s="51">
        <v>1.0000440875118408</v>
      </c>
    </row>
    <row r="5" spans="2:19">
      <c r="B5" s="44" t="s">
        <v>112</v>
      </c>
      <c r="C5" s="54">
        <v>72041.800448022957</v>
      </c>
      <c r="D5" s="55">
        <v>126507.10129968403</v>
      </c>
      <c r="E5" s="56">
        <v>163763.33083980498</v>
      </c>
      <c r="F5" s="57">
        <v>169546.7270175544</v>
      </c>
      <c r="G5" s="56">
        <v>233167.48948998761</v>
      </c>
      <c r="H5" s="56">
        <v>236472.30835050941</v>
      </c>
      <c r="I5" s="58">
        <v>168148.68149646244</v>
      </c>
      <c r="J5" s="58">
        <v>63719.024290607063</v>
      </c>
      <c r="K5" s="58">
        <v>161012.90229761088</v>
      </c>
      <c r="L5" s="58">
        <v>187655.68276769805</v>
      </c>
      <c r="M5" s="58">
        <v>66245.033996575818</v>
      </c>
      <c r="N5" s="55">
        <v>248537.81904183133</v>
      </c>
      <c r="O5" s="54">
        <v>72041.800448022957</v>
      </c>
      <c r="P5" s="59">
        <v>163272.71801738671</v>
      </c>
      <c r="Q5" s="58">
        <v>163309.45201285413</v>
      </c>
      <c r="R5" s="58">
        <v>65239.542845272008</v>
      </c>
      <c r="S5" s="55">
        <v>162964.08252329289</v>
      </c>
    </row>
    <row r="6" spans="2:19">
      <c r="B6" s="44" t="s">
        <v>113</v>
      </c>
      <c r="C6" s="54">
        <v>68437.158648089797</v>
      </c>
      <c r="D6" s="55">
        <v>122823.5153735127</v>
      </c>
      <c r="E6" s="56">
        <v>161030.73832190991</v>
      </c>
      <c r="F6" s="57">
        <v>167355.24949124537</v>
      </c>
      <c r="G6" s="56">
        <v>179135.272789832</v>
      </c>
      <c r="H6" s="56">
        <v>184544.85123687505</v>
      </c>
      <c r="I6" s="58">
        <v>164858.53910347298</v>
      </c>
      <c r="J6" s="58">
        <v>62601.283065505602</v>
      </c>
      <c r="K6" s="58">
        <v>158472.09885695658</v>
      </c>
      <c r="L6" s="58">
        <v>185204.34839583962</v>
      </c>
      <c r="M6" s="58">
        <v>64968.754425628686</v>
      </c>
      <c r="N6" s="55">
        <v>235697.05474662458</v>
      </c>
      <c r="O6" s="54">
        <v>68437.158648089797</v>
      </c>
      <c r="P6" s="59">
        <v>160882.66512504953</v>
      </c>
      <c r="Q6" s="58">
        <v>160920.36970058089</v>
      </c>
      <c r="R6" s="58">
        <v>64335.195082574151</v>
      </c>
      <c r="S6" s="55">
        <v>160576.6181582915</v>
      </c>
    </row>
    <row r="7" spans="2:19">
      <c r="B7" s="44" t="s">
        <v>114</v>
      </c>
      <c r="C7" s="54">
        <v>13996.734543695949</v>
      </c>
      <c r="D7" s="55">
        <v>13737.660718872316</v>
      </c>
      <c r="E7" s="56">
        <v>10258.125249484892</v>
      </c>
      <c r="F7" s="57">
        <v>8208.8027997242007</v>
      </c>
      <c r="G7" s="56">
        <v>10948.067471544924</v>
      </c>
      <c r="H7" s="56">
        <v>9010.7286100038727</v>
      </c>
      <c r="I7" s="58">
        <v>12337.510465492309</v>
      </c>
      <c r="J7" s="58">
        <v>4194.6785536971765</v>
      </c>
      <c r="K7" s="58">
        <v>9542.7314703223128</v>
      </c>
      <c r="L7" s="58">
        <v>9182.2504771466029</v>
      </c>
      <c r="M7" s="58">
        <v>4786.052688301661</v>
      </c>
      <c r="N7" s="55">
        <v>47909.918996933615</v>
      </c>
      <c r="O7" s="54">
        <v>13996.734543695949</v>
      </c>
      <c r="P7" s="59">
        <v>8982.4679662946946</v>
      </c>
      <c r="Q7" s="58">
        <v>8978.8764111022501</v>
      </c>
      <c r="R7" s="58">
        <v>3400.6713451061728</v>
      </c>
      <c r="S7" s="55">
        <v>8972.6677009461819</v>
      </c>
    </row>
    <row r="8" spans="2:19">
      <c r="B8" s="44" t="s">
        <v>115</v>
      </c>
      <c r="C8" s="54">
        <v>38384.72567878299</v>
      </c>
      <c r="D8" s="55">
        <v>99869.766059754387</v>
      </c>
      <c r="E8" s="56">
        <v>84367.483122291538</v>
      </c>
      <c r="F8" s="57">
        <v>111529.96469543522</v>
      </c>
      <c r="G8" s="56">
        <v>102923.07713658447</v>
      </c>
      <c r="H8" s="56">
        <v>127758.42501009426</v>
      </c>
      <c r="I8" s="58">
        <v>85439.476084729526</v>
      </c>
      <c r="J8" s="58">
        <v>31498.5182450785</v>
      </c>
      <c r="K8" s="58">
        <v>84016.072865485112</v>
      </c>
      <c r="L8" s="58">
        <v>123059.67696840924</v>
      </c>
      <c r="M8" s="58">
        <v>31975.488499424107</v>
      </c>
      <c r="N8" s="55">
        <v>147753.57207222003</v>
      </c>
      <c r="O8" s="54">
        <v>38384.72567878299</v>
      </c>
      <c r="P8" s="59">
        <v>83903.950535990123</v>
      </c>
      <c r="Q8" s="58">
        <v>83858.168318245342</v>
      </c>
      <c r="R8" s="58">
        <v>31341.407532263369</v>
      </c>
      <c r="S8" s="55">
        <v>83828.666037791394</v>
      </c>
    </row>
    <row r="9" spans="2:19">
      <c r="B9" s="44" t="s">
        <v>116</v>
      </c>
      <c r="C9" s="54">
        <v>16055.698425610857</v>
      </c>
      <c r="D9" s="55">
        <v>9216.0885948860014</v>
      </c>
      <c r="E9" s="56">
        <v>66405.129950133487</v>
      </c>
      <c r="F9" s="57">
        <v>47616.481996085968</v>
      </c>
      <c r="G9" s="56">
        <v>65264.128181702603</v>
      </c>
      <c r="H9" s="56">
        <v>47775.697616776968</v>
      </c>
      <c r="I9" s="58">
        <v>67081.552553251138</v>
      </c>
      <c r="J9" s="58">
        <v>26908.08626672993</v>
      </c>
      <c r="K9" s="58">
        <v>64913.294521149146</v>
      </c>
      <c r="L9" s="58">
        <v>52962.420950283798</v>
      </c>
      <c r="M9" s="58">
        <v>28207.213237902914</v>
      </c>
      <c r="N9" s="55">
        <v>40033.563677470906</v>
      </c>
      <c r="O9" s="54">
        <v>16055.698425610857</v>
      </c>
      <c r="P9" s="59">
        <v>67996.246622764709</v>
      </c>
      <c r="Q9" s="58">
        <v>68083.324971233305</v>
      </c>
      <c r="R9" s="58">
        <v>29593.116205204609</v>
      </c>
      <c r="S9" s="55">
        <v>67775.284419553922</v>
      </c>
    </row>
    <row r="10" spans="2:19">
      <c r="B10" s="44" t="s">
        <v>117</v>
      </c>
      <c r="C10" s="60">
        <v>4.4827713319248383</v>
      </c>
      <c r="D10" s="51">
        <v>4.1043551949179102</v>
      </c>
      <c r="E10" s="52">
        <v>23.693984496034695</v>
      </c>
      <c r="F10" s="52">
        <v>23.871198486058759</v>
      </c>
      <c r="G10" s="52">
        <v>25.585054411498515</v>
      </c>
      <c r="H10" s="52">
        <v>25.693119199021972</v>
      </c>
      <c r="I10" s="53">
        <v>5.4212121792924091</v>
      </c>
      <c r="J10" s="53">
        <v>1.6417005692784405</v>
      </c>
      <c r="K10" s="53">
        <v>4.9798465086206107</v>
      </c>
      <c r="L10" s="53">
        <v>5.6896249803622894</v>
      </c>
      <c r="M10" s="53">
        <v>21.347631276228913</v>
      </c>
      <c r="N10" s="51">
        <v>5.087893668518034</v>
      </c>
      <c r="O10" s="60">
        <v>4.4827713319248383</v>
      </c>
      <c r="P10" s="50">
        <v>24.025004604891507</v>
      </c>
      <c r="Q10" s="53">
        <v>5.5815555880040062</v>
      </c>
      <c r="R10" s="53">
        <v>1.9008526203306757</v>
      </c>
      <c r="S10" s="51">
        <v>5.3447520833418478</v>
      </c>
    </row>
    <row r="11" spans="2:19">
      <c r="B11" s="44" t="s">
        <v>118</v>
      </c>
      <c r="C11" s="60">
        <v>9.9759347185793903</v>
      </c>
      <c r="D11" s="51">
        <v>7.0563630805368458</v>
      </c>
      <c r="E11" s="52">
        <v>23.768231740676413</v>
      </c>
      <c r="F11" s="52">
        <v>11.248542102586006</v>
      </c>
      <c r="G11" s="52">
        <v>25.953242414371243</v>
      </c>
      <c r="H11" s="52">
        <v>14.178393567070989</v>
      </c>
      <c r="I11" s="53">
        <v>11.007656948264801</v>
      </c>
      <c r="J11" s="53">
        <v>4.5879798972817154</v>
      </c>
      <c r="K11" s="53">
        <v>10.258927041724611</v>
      </c>
      <c r="L11" s="53">
        <v>12.834495487995737</v>
      </c>
      <c r="M11" s="53">
        <v>4.2672898555907093</v>
      </c>
      <c r="N11" s="51">
        <v>16.693261602156671</v>
      </c>
      <c r="O11" s="60">
        <v>9.9759347185793903</v>
      </c>
      <c r="P11" s="50">
        <v>11.057749698210868</v>
      </c>
      <c r="Q11" s="53">
        <v>11.055843201838808</v>
      </c>
      <c r="R11" s="53">
        <v>4.8401761479925129</v>
      </c>
      <c r="S11" s="51">
        <v>11.015613532905883</v>
      </c>
    </row>
    <row r="12" spans="2:19">
      <c r="B12" s="44" t="s">
        <v>119</v>
      </c>
      <c r="C12" s="60">
        <v>31.859145281432248</v>
      </c>
      <c r="D12" s="51">
        <v>25.181703644178938</v>
      </c>
      <c r="E12" s="52">
        <v>19.245324417572803</v>
      </c>
      <c r="F12" s="52">
        <v>17.360047149018932</v>
      </c>
      <c r="G12" s="52">
        <v>23.537950943613051</v>
      </c>
      <c r="H12" s="52">
        <v>21.65220381341549</v>
      </c>
      <c r="I12" s="53">
        <v>21.520971542729406</v>
      </c>
      <c r="J12" s="53">
        <v>12.295844332032837</v>
      </c>
      <c r="K12" s="53">
        <v>16.727658571901561</v>
      </c>
      <c r="L12" s="53">
        <v>21.579083015729918</v>
      </c>
      <c r="M12" s="53">
        <v>8.9229479821174706</v>
      </c>
      <c r="N12" s="51">
        <v>25.046653796593862</v>
      </c>
      <c r="O12" s="60">
        <v>31.859145281432248</v>
      </c>
      <c r="P12" s="50">
        <v>27.318814420221891</v>
      </c>
      <c r="Q12" s="53">
        <v>27.241306987288898</v>
      </c>
      <c r="R12" s="53">
        <v>17.860673304480411</v>
      </c>
      <c r="S12" s="51">
        <v>26.91411314000716</v>
      </c>
    </row>
    <row r="13" spans="2:19">
      <c r="B13" s="44" t="s">
        <v>120</v>
      </c>
      <c r="C13" s="60">
        <v>2.3168920285550536</v>
      </c>
      <c r="D13" s="51">
        <v>2.2869557410210017</v>
      </c>
      <c r="E13" s="52">
        <v>15.51839934350928</v>
      </c>
      <c r="F13" s="52">
        <v>2.1741733148446141</v>
      </c>
      <c r="G13" s="52">
        <v>15.555441864139368</v>
      </c>
      <c r="H13" s="52">
        <v>3.0723203677098514</v>
      </c>
      <c r="I13" s="53">
        <v>2.4503723905622463</v>
      </c>
      <c r="J13" s="53">
        <v>1.2075181176607304</v>
      </c>
      <c r="K13" s="53">
        <v>2.1061871825846104</v>
      </c>
      <c r="L13" s="53">
        <v>2.506518416651903</v>
      </c>
      <c r="M13" s="53">
        <v>0.9891418803778973</v>
      </c>
      <c r="N13" s="51">
        <v>2.9065091981425559</v>
      </c>
      <c r="O13" s="60">
        <v>2.3168920285550536</v>
      </c>
      <c r="P13" s="50">
        <v>3.0255058793947742</v>
      </c>
      <c r="Q13" s="53">
        <v>3.015805962833471</v>
      </c>
      <c r="R13" s="53">
        <v>1.7687759200530873</v>
      </c>
      <c r="S13" s="51">
        <v>2.9902156789262535</v>
      </c>
    </row>
    <row r="14" spans="2:19">
      <c r="B14" s="61" t="s">
        <v>121</v>
      </c>
      <c r="C14" s="60">
        <v>1.9558601788077634</v>
      </c>
      <c r="D14" s="62">
        <v>1.945493299379119</v>
      </c>
      <c r="E14" s="52">
        <v>15.189277116732976</v>
      </c>
      <c r="F14" s="52">
        <v>1.7204386698058565</v>
      </c>
      <c r="G14" s="52">
        <v>14.574406834960326</v>
      </c>
      <c r="H14" s="52">
        <v>1.9949992845725295</v>
      </c>
      <c r="I14" s="52">
        <v>1.9138463261472087</v>
      </c>
      <c r="J14" s="52">
        <v>0.99287237282761209</v>
      </c>
      <c r="K14" s="52">
        <v>1.6303910248926454</v>
      </c>
      <c r="L14" s="52">
        <v>1.9998351999945849</v>
      </c>
      <c r="M14" s="52">
        <v>0.7800053638770299</v>
      </c>
      <c r="N14" s="62">
        <v>2.0461940778000645</v>
      </c>
      <c r="O14" s="60">
        <v>1.9558601788077634</v>
      </c>
      <c r="P14" s="60">
        <v>2.4835197408457916</v>
      </c>
      <c r="Q14" s="52">
        <v>2.4747657488112771</v>
      </c>
      <c r="R14" s="52">
        <v>1.5152266497134723</v>
      </c>
      <c r="S14" s="62">
        <v>2.4513240703252679</v>
      </c>
    </row>
    <row r="15" spans="2:19">
      <c r="B15" s="44" t="s">
        <v>122</v>
      </c>
      <c r="C15" s="60">
        <v>11.054547534200779</v>
      </c>
      <c r="D15" s="51">
        <v>11.030680844675134</v>
      </c>
      <c r="E15" s="52">
        <v>20.750650455124624</v>
      </c>
      <c r="F15" s="52">
        <v>19.204544373711503</v>
      </c>
      <c r="G15" s="52">
        <v>23.912434907750786</v>
      </c>
      <c r="H15" s="52">
        <v>22.369338494345815</v>
      </c>
      <c r="I15" s="53">
        <v>20.9882303708942</v>
      </c>
      <c r="J15" s="53">
        <v>8.775176159300571</v>
      </c>
      <c r="K15" s="53">
        <v>19.365817127108357</v>
      </c>
      <c r="L15" s="53">
        <v>21.515983033784874</v>
      </c>
      <c r="M15" s="53">
        <v>8.1759416441831227</v>
      </c>
      <c r="N15" s="51">
        <v>21.327473210440392</v>
      </c>
      <c r="O15" s="60">
        <v>11.054547534200779</v>
      </c>
      <c r="P15" s="50">
        <v>22.602971080772477</v>
      </c>
      <c r="Q15" s="53">
        <v>22.560921685553357</v>
      </c>
      <c r="R15" s="53">
        <v>10.757848740921229</v>
      </c>
      <c r="S15" s="51">
        <v>22.464453158230864</v>
      </c>
    </row>
    <row r="16" spans="2:19">
      <c r="B16" s="44" t="s">
        <v>123</v>
      </c>
      <c r="C16" s="60">
        <v>96.144704215363149</v>
      </c>
      <c r="D16" s="51">
        <v>108.96909563086625</v>
      </c>
      <c r="E16" s="52">
        <v>23.620093043311265</v>
      </c>
      <c r="F16" s="52">
        <v>26.204330988147657</v>
      </c>
      <c r="G16" s="52">
        <v>26.929106129516949</v>
      </c>
      <c r="H16" s="52">
        <v>29.249361467239169</v>
      </c>
      <c r="I16" s="53">
        <v>23.614982619771283</v>
      </c>
      <c r="J16" s="53">
        <v>8.8406031143823842</v>
      </c>
      <c r="K16" s="53">
        <v>22.748529447044486</v>
      </c>
      <c r="L16" s="53">
        <v>29.03229167134333</v>
      </c>
      <c r="M16" s="53">
        <v>9.0820140997614001</v>
      </c>
      <c r="N16" s="51">
        <v>37.749079610257851</v>
      </c>
      <c r="O16" s="60">
        <v>96.144704215363149</v>
      </c>
      <c r="P16" s="50">
        <v>22.914963837077149</v>
      </c>
      <c r="Q16" s="53">
        <v>22.914787437920836</v>
      </c>
      <c r="R16" s="53">
        <v>8.948478067267768</v>
      </c>
      <c r="S16" s="51">
        <v>22.879820696050601</v>
      </c>
    </row>
    <row r="17" spans="2:19">
      <c r="B17" s="44" t="s">
        <v>124</v>
      </c>
      <c r="C17" s="60">
        <v>0.10541632788240585</v>
      </c>
      <c r="D17" s="51">
        <v>0.20712365343862732</v>
      </c>
      <c r="E17" s="52">
        <v>0.2746823709144201</v>
      </c>
      <c r="F17" s="52">
        <v>0.25100441837121296</v>
      </c>
      <c r="G17" s="52">
        <v>2.9209557021746186</v>
      </c>
      <c r="H17" s="52">
        <v>2.8163959045786706</v>
      </c>
      <c r="I17" s="53">
        <v>0.22082939061510382</v>
      </c>
      <c r="J17" s="53">
        <v>8.5617167614825893E-2</v>
      </c>
      <c r="K17" s="53">
        <v>0.20798001530680321</v>
      </c>
      <c r="L17" s="53">
        <v>0.28055929216310682</v>
      </c>
      <c r="M17" s="53">
        <v>8.5354367950187943E-2</v>
      </c>
      <c r="N17" s="51">
        <v>0.40821109645031012</v>
      </c>
      <c r="O17" s="60">
        <v>0.10541632788240585</v>
      </c>
      <c r="P17" s="50">
        <v>0.21488854798916862</v>
      </c>
      <c r="Q17" s="53">
        <v>0.21486931577217513</v>
      </c>
      <c r="R17" s="53">
        <v>8.8140386357094133E-2</v>
      </c>
      <c r="S17" s="51">
        <v>0.21435436768200536</v>
      </c>
    </row>
    <row r="18" spans="2:19">
      <c r="B18" s="61" t="s">
        <v>125</v>
      </c>
      <c r="C18" s="63">
        <v>6107.8505052130668</v>
      </c>
      <c r="D18" s="64">
        <v>10633.325840223348</v>
      </c>
      <c r="E18" s="56">
        <v>12852.974327709926</v>
      </c>
      <c r="F18" s="56">
        <v>14271.370114672527</v>
      </c>
      <c r="G18" s="56">
        <v>13919.562121678902</v>
      </c>
      <c r="H18" s="56">
        <v>15217.659612412665</v>
      </c>
      <c r="I18" s="56">
        <v>13232.99458512357</v>
      </c>
      <c r="J18" s="56">
        <v>5040.8407610651066</v>
      </c>
      <c r="K18" s="56">
        <v>12688.12203491611</v>
      </c>
      <c r="L18" s="56">
        <v>15868.259400390214</v>
      </c>
      <c r="M18" s="56">
        <v>5148.468772022572</v>
      </c>
      <c r="N18" s="64">
        <v>16702.963875781672</v>
      </c>
      <c r="O18" s="54">
        <v>6107.8505052130668</v>
      </c>
      <c r="P18" s="54">
        <v>12907.748892423107</v>
      </c>
      <c r="Q18" s="56">
        <v>12910.267744100507</v>
      </c>
      <c r="R18" s="56">
        <v>5177.69564020086</v>
      </c>
      <c r="S18" s="64">
        <v>12882.284103325543</v>
      </c>
    </row>
    <row r="19" spans="2:19">
      <c r="B19" s="61" t="s">
        <v>126</v>
      </c>
      <c r="C19" s="54">
        <v>6137.4982780410483</v>
      </c>
      <c r="D19" s="64">
        <v>10657.206317802638</v>
      </c>
      <c r="E19" s="56">
        <v>12964.170657838868</v>
      </c>
      <c r="F19" s="56">
        <v>14363.444963734331</v>
      </c>
      <c r="G19" s="56">
        <v>14040.085874579227</v>
      </c>
      <c r="H19" s="56">
        <v>15320.016833331203</v>
      </c>
      <c r="I19" s="56">
        <v>13267.188443048684</v>
      </c>
      <c r="J19" s="56">
        <v>5053.1670772017533</v>
      </c>
      <c r="K19" s="56">
        <v>12719.763727600213</v>
      </c>
      <c r="L19" s="56">
        <v>15906.160557822051</v>
      </c>
      <c r="M19" s="56">
        <v>5221.7079640351285</v>
      </c>
      <c r="N19" s="64">
        <v>16745.053412613848</v>
      </c>
      <c r="O19" s="54">
        <v>6137.4982780410483</v>
      </c>
      <c r="P19" s="54">
        <v>13000.003287253159</v>
      </c>
      <c r="Q19" s="56">
        <v>12945.03706023839</v>
      </c>
      <c r="R19" s="56">
        <v>5191.2259552905934</v>
      </c>
      <c r="S19" s="64">
        <v>12916.252163822714</v>
      </c>
    </row>
    <row r="20" spans="2:19">
      <c r="B20" s="65" t="s">
        <v>127</v>
      </c>
      <c r="C20" s="66">
        <v>8572.5299491340847</v>
      </c>
      <c r="D20" s="67">
        <v>13443.156557299006</v>
      </c>
      <c r="E20" s="68">
        <v>13636.528330454146</v>
      </c>
      <c r="F20" s="68">
        <v>15093.352555112644</v>
      </c>
      <c r="G20" s="68">
        <v>15583.758327065187</v>
      </c>
      <c r="H20" s="68">
        <v>16890.536849576627</v>
      </c>
      <c r="I20" s="68">
        <v>13923.370166946268</v>
      </c>
      <c r="J20" s="68">
        <v>5299.6960710105313</v>
      </c>
      <c r="K20" s="68">
        <v>13350.455008337753</v>
      </c>
      <c r="L20" s="68">
        <v>16715.574518670241</v>
      </c>
      <c r="M20" s="68">
        <v>5474.1939181783191</v>
      </c>
      <c r="N20" s="67">
        <v>17810.427309612485</v>
      </c>
      <c r="O20" s="69">
        <v>8572.5299491340847</v>
      </c>
      <c r="P20" s="69">
        <v>13636.914170480861</v>
      </c>
      <c r="Q20" s="68">
        <v>13581.937802286518</v>
      </c>
      <c r="R20" s="68">
        <v>5441.2037421067016</v>
      </c>
      <c r="S20" s="67">
        <v>13552.125282793217</v>
      </c>
    </row>
    <row r="21" spans="2:19">
      <c r="B21" s="70" t="s">
        <v>128</v>
      </c>
      <c r="C21" s="71"/>
      <c r="D21" s="71"/>
      <c r="E21" s="72"/>
      <c r="F21" s="72"/>
      <c r="G21" s="72"/>
      <c r="H21" s="72"/>
      <c r="I21" s="71"/>
      <c r="J21" s="71"/>
      <c r="K21" s="71"/>
      <c r="L21" s="71"/>
      <c r="M21" s="71"/>
      <c r="N21" s="71"/>
      <c r="O21" s="71"/>
      <c r="P21" s="73"/>
      <c r="Q21" s="73"/>
      <c r="R21" s="73"/>
      <c r="S21" s="73"/>
    </row>
    <row r="22" spans="2:19">
      <c r="B22" s="40" t="s">
        <v>111</v>
      </c>
      <c r="C22" s="74"/>
      <c r="D22" s="75"/>
      <c r="E22" s="76">
        <v>1.0008132889003192</v>
      </c>
      <c r="F22" s="76"/>
      <c r="G22" s="76">
        <v>0.93408551640960291</v>
      </c>
      <c r="H22" s="76">
        <v>0.93613543497009177</v>
      </c>
      <c r="I22" s="77">
        <v>1.0000577907384296</v>
      </c>
      <c r="J22" s="77">
        <v>1</v>
      </c>
      <c r="K22" s="77">
        <v>1.0000440875118408</v>
      </c>
      <c r="L22" s="77">
        <v>1.0000440958052197</v>
      </c>
      <c r="M22" s="77"/>
      <c r="N22" s="75"/>
      <c r="O22" s="74"/>
      <c r="P22" s="74">
        <v>1.0008132889003192</v>
      </c>
      <c r="Q22" s="77">
        <v>1.0000577907384296</v>
      </c>
      <c r="R22" s="77">
        <v>1</v>
      </c>
      <c r="S22" s="75">
        <v>1.0000440875118408</v>
      </c>
    </row>
    <row r="23" spans="2:19">
      <c r="B23" s="44" t="s">
        <v>117</v>
      </c>
      <c r="C23" s="50">
        <v>0.71790878668757718</v>
      </c>
      <c r="D23" s="51">
        <v>1.4891296484315746</v>
      </c>
      <c r="E23" s="52">
        <v>15.367816950889171</v>
      </c>
      <c r="F23" s="52">
        <v>16.057837424269117</v>
      </c>
      <c r="G23" s="52">
        <v>480.0758985643065</v>
      </c>
      <c r="H23" s="52">
        <v>466.23820563271084</v>
      </c>
      <c r="I23" s="53">
        <v>3.0734504587850195</v>
      </c>
      <c r="J23" s="53">
        <v>0.79434305970074015</v>
      </c>
      <c r="K23" s="53">
        <v>2.8745629974739364</v>
      </c>
      <c r="L23" s="53">
        <v>3.161858255639741</v>
      </c>
      <c r="M23" s="53">
        <v>14.066293563747667</v>
      </c>
      <c r="N23" s="51">
        <v>0.28401898442756662</v>
      </c>
      <c r="O23" s="50">
        <v>0.71790878668757718</v>
      </c>
      <c r="P23" s="50">
        <v>15.342971094774803</v>
      </c>
      <c r="Q23" s="53">
        <v>2.1100887313436907</v>
      </c>
      <c r="R23" s="53">
        <v>0.78812249140996127</v>
      </c>
      <c r="S23" s="51">
        <v>2.8375894175788408</v>
      </c>
    </row>
    <row r="24" spans="2:19">
      <c r="B24" s="44" t="s">
        <v>118</v>
      </c>
      <c r="C24" s="50">
        <v>0.55095099769542877</v>
      </c>
      <c r="D24" s="51">
        <v>0.52723664560640948</v>
      </c>
      <c r="E24" s="52">
        <v>5.3008848934076624</v>
      </c>
      <c r="F24" s="52">
        <v>7.2720665554086539</v>
      </c>
      <c r="G24" s="52">
        <v>2029.2826782759557</v>
      </c>
      <c r="H24" s="52">
        <v>1968.046317539704</v>
      </c>
      <c r="I24" s="53">
        <v>5.355420065764088</v>
      </c>
      <c r="J24" s="53">
        <v>1.9690936331414612</v>
      </c>
      <c r="K24" s="53">
        <v>5.3090148647682254</v>
      </c>
      <c r="L24" s="53">
        <v>6.3422563586893839</v>
      </c>
      <c r="M24" s="53">
        <v>0.20419324458978344</v>
      </c>
      <c r="N24" s="51">
        <v>1.0941474853534932</v>
      </c>
      <c r="O24" s="50">
        <v>0.55095099769542877</v>
      </c>
      <c r="P24" s="50">
        <v>5.1564053945271073</v>
      </c>
      <c r="Q24" s="53">
        <v>5.1533863056524538</v>
      </c>
      <c r="R24" s="53">
        <v>1.918652147756474</v>
      </c>
      <c r="S24" s="51">
        <v>5.1520682487787095</v>
      </c>
    </row>
    <row r="25" spans="2:19">
      <c r="B25" s="44" t="s">
        <v>119</v>
      </c>
      <c r="C25" s="50">
        <v>2.112936276378595</v>
      </c>
      <c r="D25" s="51">
        <v>3.3544630693899964</v>
      </c>
      <c r="E25" s="52">
        <v>8.1626585325872032</v>
      </c>
      <c r="F25" s="52">
        <v>10.662153442307316</v>
      </c>
      <c r="G25" s="52">
        <v>2032.0922257235338</v>
      </c>
      <c r="H25" s="52">
        <v>1971.3559749875562</v>
      </c>
      <c r="I25" s="53">
        <v>8.4613762833823323</v>
      </c>
      <c r="J25" s="53">
        <v>3.2050192113993781</v>
      </c>
      <c r="K25" s="53">
        <v>8.0258560760748168</v>
      </c>
      <c r="L25" s="53">
        <v>9.5795496524860315</v>
      </c>
      <c r="M25" s="53">
        <v>0.71566687584510347</v>
      </c>
      <c r="N25" s="51">
        <v>3.1334238389331679</v>
      </c>
      <c r="O25" s="50">
        <v>2.112936276378595</v>
      </c>
      <c r="P25" s="50">
        <v>7.5836020797464077</v>
      </c>
      <c r="Q25" s="53">
        <v>7.5793503453138129</v>
      </c>
      <c r="R25" s="53">
        <v>2.8285795475347966</v>
      </c>
      <c r="S25" s="51">
        <v>7.5769606098169247</v>
      </c>
    </row>
    <row r="26" spans="2:19">
      <c r="B26" s="44" t="s">
        <v>120</v>
      </c>
      <c r="C26" s="50">
        <v>0.26697376683146989</v>
      </c>
      <c r="D26" s="51">
        <v>0.42075540697079294</v>
      </c>
      <c r="E26" s="52">
        <v>1.1573667718198084</v>
      </c>
      <c r="F26" s="52">
        <v>1.4869927034796626</v>
      </c>
      <c r="G26" s="52">
        <v>3804.8449150472889</v>
      </c>
      <c r="H26" s="52">
        <v>3686.601410420818</v>
      </c>
      <c r="I26" s="53">
        <v>1.1928902517109288</v>
      </c>
      <c r="J26" s="53">
        <v>0.44941036720657612</v>
      </c>
      <c r="K26" s="53">
        <v>1.1374435317710698</v>
      </c>
      <c r="L26" s="53">
        <v>1.3244189768883827</v>
      </c>
      <c r="M26" s="53">
        <v>3.9441327421915438E-2</v>
      </c>
      <c r="N26" s="51">
        <v>0.59773062837428381</v>
      </c>
      <c r="O26" s="50">
        <v>0.26697376683146989</v>
      </c>
      <c r="P26" s="50">
        <v>1.1285751764648326</v>
      </c>
      <c r="Q26" s="53">
        <v>1.1279278717228582</v>
      </c>
      <c r="R26" s="53">
        <v>0.42060148735246555</v>
      </c>
      <c r="S26" s="51">
        <v>1.127598476013848</v>
      </c>
    </row>
    <row r="27" spans="2:19">
      <c r="B27" s="61" t="s">
        <v>121</v>
      </c>
      <c r="C27" s="60">
        <v>0.21225007264309226</v>
      </c>
      <c r="D27" s="62">
        <v>0.33693772451124249</v>
      </c>
      <c r="E27" s="52">
        <v>0.88740854490482668</v>
      </c>
      <c r="F27" s="52">
        <v>1.1511697416996005</v>
      </c>
      <c r="G27" s="52">
        <v>3804.5870417594301</v>
      </c>
      <c r="H27" s="52">
        <v>3686.281533658972</v>
      </c>
      <c r="I27" s="52">
        <v>0.91480382169226926</v>
      </c>
      <c r="J27" s="52">
        <v>0.34691953281258842</v>
      </c>
      <c r="K27" s="52">
        <v>0.87041380402583834</v>
      </c>
      <c r="L27" s="52">
        <v>1.0320141321237124</v>
      </c>
      <c r="M27" s="52">
        <v>3.2284385980440186E-2</v>
      </c>
      <c r="N27" s="62">
        <v>0.43307887176179499</v>
      </c>
      <c r="O27" s="60">
        <v>0.21225007264309226</v>
      </c>
      <c r="P27" s="60">
        <v>0.86336426365238272</v>
      </c>
      <c r="Q27" s="52">
        <v>0.86286999189952918</v>
      </c>
      <c r="R27" s="52">
        <v>0.32180693357570356</v>
      </c>
      <c r="S27" s="62">
        <v>0.86261523182689892</v>
      </c>
    </row>
    <row r="28" spans="2:19">
      <c r="B28" s="78" t="s">
        <v>122</v>
      </c>
      <c r="C28" s="79">
        <v>2.0999978929358551</v>
      </c>
      <c r="D28" s="80">
        <v>3.2435501262963236</v>
      </c>
      <c r="E28" s="81">
        <v>12.563392404998536</v>
      </c>
      <c r="F28" s="81">
        <v>15.827140288671126</v>
      </c>
      <c r="G28" s="81">
        <v>256.2626952969942</v>
      </c>
      <c r="H28" s="81">
        <v>251.72094435352869</v>
      </c>
      <c r="I28" s="82">
        <v>12.856178965453436</v>
      </c>
      <c r="J28" s="82">
        <v>4.7573224854602856</v>
      </c>
      <c r="K28" s="82">
        <v>12.439923087501411</v>
      </c>
      <c r="L28" s="82">
        <v>13.718661175824758</v>
      </c>
      <c r="M28" s="82">
        <v>0.28945399869163702</v>
      </c>
      <c r="N28" s="80">
        <v>6.3127241564740402</v>
      </c>
      <c r="O28" s="79">
        <v>2.0999978929358551</v>
      </c>
      <c r="P28" s="79">
        <v>12.366900485244999</v>
      </c>
      <c r="Q28" s="82">
        <v>12.35970621214863</v>
      </c>
      <c r="R28" s="82">
        <v>4.6048250879513555</v>
      </c>
      <c r="S28" s="80">
        <v>12.356361142469963</v>
      </c>
    </row>
    <row r="29" spans="2:19">
      <c r="B29" s="71"/>
      <c r="C29" s="53"/>
      <c r="D29" s="53"/>
      <c r="E29" s="52"/>
      <c r="F29" s="52"/>
      <c r="G29" s="52"/>
      <c r="H29" s="52"/>
      <c r="I29" s="53"/>
      <c r="J29" s="53"/>
      <c r="K29" s="53"/>
      <c r="L29" s="53"/>
      <c r="M29" s="53"/>
      <c r="N29" s="53"/>
      <c r="O29" s="53"/>
      <c r="P29" s="53"/>
      <c r="Q29" s="53"/>
      <c r="R29" s="53"/>
      <c r="S29" s="53"/>
    </row>
    <row r="32" spans="2:19">
      <c r="B32" t="s">
        <v>149</v>
      </c>
    </row>
    <row r="33" spans="2:10" ht="70" customHeight="1">
      <c r="B33" s="96"/>
      <c r="C33" s="87" t="s">
        <v>143</v>
      </c>
      <c r="D33" s="87" t="s">
        <v>145</v>
      </c>
      <c r="E33" s="105" t="s">
        <v>146</v>
      </c>
      <c r="F33" s="105" t="s">
        <v>148</v>
      </c>
      <c r="G33" s="87"/>
      <c r="H33" s="87"/>
      <c r="I33" s="87"/>
      <c r="J33" s="90"/>
    </row>
    <row r="34" spans="2:10" ht="45">
      <c r="B34" s="106" t="s">
        <v>150</v>
      </c>
      <c r="C34" s="107" t="s">
        <v>144</v>
      </c>
      <c r="D34" s="107" t="s">
        <v>144</v>
      </c>
      <c r="E34" s="108" t="s">
        <v>147</v>
      </c>
      <c r="F34" s="108" t="s">
        <v>144</v>
      </c>
      <c r="G34" s="91"/>
      <c r="H34" s="91"/>
      <c r="I34" s="91"/>
      <c r="J34" s="92"/>
    </row>
    <row r="35" spans="2:10">
      <c r="B35" s="85" t="s">
        <v>140</v>
      </c>
      <c r="C35" s="57">
        <v>154754</v>
      </c>
      <c r="D35" s="57">
        <v>219200.00000000003</v>
      </c>
      <c r="E35" s="56">
        <v>223592.24413408528</v>
      </c>
      <c r="F35" s="56">
        <v>132179.5</v>
      </c>
      <c r="G35" s="91"/>
      <c r="H35" s="91"/>
      <c r="I35" s="91"/>
      <c r="J35" s="92"/>
    </row>
    <row r="36" spans="2:10">
      <c r="B36" s="85" t="s">
        <v>141</v>
      </c>
      <c r="C36" s="88">
        <v>0</v>
      </c>
      <c r="D36" s="88">
        <v>0</v>
      </c>
      <c r="E36" s="88">
        <v>0</v>
      </c>
      <c r="F36" s="88">
        <v>0</v>
      </c>
      <c r="G36" s="91"/>
      <c r="H36" s="91"/>
      <c r="I36" s="91"/>
      <c r="J36" s="92"/>
    </row>
    <row r="37" spans="2:10">
      <c r="B37" s="86" t="s">
        <v>111</v>
      </c>
      <c r="C37" s="89"/>
      <c r="D37" s="89"/>
      <c r="E37" s="89"/>
      <c r="F37" s="89"/>
      <c r="G37" s="94"/>
      <c r="H37" s="94"/>
      <c r="I37" s="94"/>
      <c r="J37" s="95"/>
    </row>
    <row r="38" spans="2:10" ht="24" customHeight="1">
      <c r="B38" s="86" t="s">
        <v>130</v>
      </c>
      <c r="C38" s="94"/>
      <c r="D38" s="94"/>
      <c r="E38" s="94"/>
      <c r="F38" s="94"/>
      <c r="G38" s="94"/>
      <c r="H38" s="94"/>
      <c r="I38" s="94"/>
      <c r="J38" s="95"/>
    </row>
    <row r="39" spans="2:10">
      <c r="B39" s="84" t="s">
        <v>131</v>
      </c>
      <c r="C39" s="99">
        <v>11.515648607957919</v>
      </c>
      <c r="D39" s="99">
        <v>16.337461632071697</v>
      </c>
      <c r="E39" s="99">
        <v>20.188773241190841</v>
      </c>
      <c r="F39" s="99">
        <v>11.934859203048633</v>
      </c>
      <c r="G39" s="99"/>
      <c r="H39" s="99"/>
      <c r="I39" s="99"/>
      <c r="J39" s="100"/>
    </row>
    <row r="40" spans="2:10">
      <c r="B40" s="84" t="s">
        <v>132</v>
      </c>
      <c r="C40" s="99">
        <v>78.219731937520919</v>
      </c>
      <c r="D40" s="99">
        <v>111.00382290511817</v>
      </c>
      <c r="E40" s="99">
        <v>103.6786730734614</v>
      </c>
      <c r="F40" s="99">
        <v>61.291013114459226</v>
      </c>
      <c r="G40" s="99"/>
      <c r="H40" s="99"/>
      <c r="I40" s="99"/>
      <c r="J40" s="100"/>
    </row>
    <row r="41" spans="2:10">
      <c r="B41" s="84" t="s">
        <v>133</v>
      </c>
      <c r="C41" s="99">
        <v>160.22024350627203</v>
      </c>
      <c r="D41" s="99">
        <v>227.32657881087633</v>
      </c>
      <c r="E41" s="99">
        <v>171.03648657229252</v>
      </c>
      <c r="F41" s="99">
        <v>101.11047171799444</v>
      </c>
      <c r="G41" s="99"/>
      <c r="H41" s="99"/>
      <c r="I41" s="99"/>
      <c r="J41" s="100"/>
    </row>
    <row r="42" spans="2:10">
      <c r="B42" s="84" t="s">
        <v>134</v>
      </c>
      <c r="C42" s="99">
        <v>11.344737010478561</v>
      </c>
      <c r="D42" s="99">
        <v>16.077176073486054</v>
      </c>
      <c r="E42" s="99">
        <v>17.199426745577149</v>
      </c>
      <c r="F42" s="99">
        <v>10.167667650196668</v>
      </c>
      <c r="G42" s="99"/>
      <c r="H42" s="99"/>
      <c r="I42" s="99"/>
      <c r="J42" s="100"/>
    </row>
    <row r="43" spans="2:10">
      <c r="B43" s="84" t="s">
        <v>135</v>
      </c>
      <c r="C43" s="99">
        <v>10.921463267331795</v>
      </c>
      <c r="D43" s="99">
        <v>15.48756228524986</v>
      </c>
      <c r="E43" s="99">
        <v>16.526001803531074</v>
      </c>
      <c r="F43" s="99">
        <v>9.7695636261867858</v>
      </c>
      <c r="G43" s="99"/>
      <c r="H43" s="99"/>
      <c r="I43" s="99"/>
      <c r="J43" s="100"/>
    </row>
    <row r="44" spans="2:10">
      <c r="B44" s="84" t="s">
        <v>136</v>
      </c>
      <c r="C44" s="99">
        <v>9.1604966058288433</v>
      </c>
      <c r="D44" s="99">
        <v>12.759687244713936</v>
      </c>
      <c r="E44" s="99">
        <v>8.5682453022506007</v>
      </c>
      <c r="F44" s="99">
        <v>5.0652310607413575</v>
      </c>
      <c r="G44" s="99"/>
      <c r="H44" s="99"/>
      <c r="I44" s="99"/>
      <c r="J44" s="100"/>
    </row>
    <row r="45" spans="2:10">
      <c r="B45" s="84" t="s">
        <v>137</v>
      </c>
      <c r="C45" s="99">
        <v>18.681519023094641</v>
      </c>
      <c r="D45" s="99">
        <v>26.357851399547947</v>
      </c>
      <c r="E45" s="99">
        <v>26.725415799248594</v>
      </c>
      <c r="F45" s="99">
        <v>15.79908154380505</v>
      </c>
      <c r="G45" s="99"/>
      <c r="H45" s="99"/>
      <c r="I45" s="99"/>
      <c r="J45" s="100"/>
    </row>
    <row r="46" spans="2:10">
      <c r="B46" s="84" t="s">
        <v>138</v>
      </c>
      <c r="C46" s="97">
        <v>0.18181745037224667</v>
      </c>
      <c r="D46" s="97">
        <v>0.25633269716863261</v>
      </c>
      <c r="E46" s="97">
        <v>0.27577889543515371</v>
      </c>
      <c r="F46" s="97">
        <v>0.16303032625456784</v>
      </c>
      <c r="G46" s="97"/>
      <c r="H46" s="97"/>
      <c r="I46" s="97"/>
      <c r="J46" s="98"/>
    </row>
    <row r="47" spans="2:10">
      <c r="B47" s="84" t="s">
        <v>139</v>
      </c>
      <c r="C47" s="101">
        <v>14890.292403670664</v>
      </c>
      <c r="D47" s="101">
        <v>21048.63782417788</v>
      </c>
      <c r="E47" s="101">
        <v>21474.867058700707</v>
      </c>
      <c r="F47" s="101">
        <v>12695.150502104612</v>
      </c>
      <c r="G47" s="101"/>
      <c r="H47" s="101"/>
      <c r="I47" s="101"/>
      <c r="J47" s="102"/>
    </row>
    <row r="48" spans="2:10">
      <c r="B48" s="93" t="s">
        <v>142</v>
      </c>
      <c r="C48" s="103">
        <f>C47+C46*298+C45*25</f>
        <v>15411.511979458961</v>
      </c>
      <c r="D48" s="103">
        <f>D47+D46*298+D45*25</f>
        <v>21783.971252922831</v>
      </c>
      <c r="E48" s="103">
        <f>E47+E46*298+E45*25</f>
        <v>22225.184564521598</v>
      </c>
      <c r="F48" s="103">
        <f>F47+F46*298+F45*25</f>
        <v>13138.710577923601</v>
      </c>
      <c r="G48" s="103"/>
      <c r="H48" s="103"/>
      <c r="I48" s="103"/>
      <c r="J48" s="104"/>
    </row>
    <row r="52" spans="2:150">
      <c r="B52" s="118" t="s">
        <v>157</v>
      </c>
    </row>
    <row r="53" spans="2:150">
      <c r="B53" s="119"/>
      <c r="C53" s="214" t="s">
        <v>159</v>
      </c>
      <c r="D53" s="216"/>
      <c r="E53" s="216"/>
      <c r="F53" s="215"/>
      <c r="G53" s="214" t="s">
        <v>164</v>
      </c>
      <c r="H53" s="216"/>
      <c r="I53" s="216"/>
      <c r="J53" s="215"/>
      <c r="K53" s="214" t="s">
        <v>165</v>
      </c>
      <c r="L53" s="216"/>
      <c r="M53" s="216"/>
      <c r="N53" s="215"/>
      <c r="O53" s="214" t="s">
        <v>166</v>
      </c>
      <c r="P53" s="216"/>
      <c r="Q53" s="216"/>
      <c r="R53" s="215"/>
      <c r="S53" s="214" t="s">
        <v>167</v>
      </c>
      <c r="T53" s="216"/>
      <c r="U53" s="216"/>
      <c r="V53" s="215"/>
      <c r="W53" s="214" t="s">
        <v>168</v>
      </c>
      <c r="X53" s="216"/>
      <c r="Y53" s="216"/>
      <c r="Z53" s="215"/>
      <c r="AA53" s="214" t="s">
        <v>169</v>
      </c>
      <c r="AB53" s="216"/>
      <c r="AC53" s="216"/>
      <c r="AD53" s="215"/>
      <c r="AE53" s="214" t="s">
        <v>170</v>
      </c>
      <c r="AF53" s="216"/>
      <c r="AG53" s="216"/>
      <c r="AH53" s="215"/>
      <c r="AI53" s="214" t="s">
        <v>171</v>
      </c>
      <c r="AJ53" s="216"/>
      <c r="AK53" s="216"/>
      <c r="AL53" s="215"/>
      <c r="AM53" s="214" t="s">
        <v>172</v>
      </c>
      <c r="AN53" s="216"/>
      <c r="AO53" s="216"/>
      <c r="AP53" s="215"/>
      <c r="AQ53" s="214" t="s">
        <v>173</v>
      </c>
      <c r="AR53" s="216"/>
      <c r="AS53" s="216"/>
      <c r="AT53" s="215"/>
      <c r="AU53" s="214" t="s">
        <v>174</v>
      </c>
      <c r="AV53" s="216"/>
      <c r="AW53" s="216"/>
      <c r="AX53" s="215"/>
      <c r="AY53" s="214" t="s">
        <v>175</v>
      </c>
      <c r="AZ53" s="216"/>
      <c r="BA53" s="216"/>
      <c r="BB53" s="215"/>
      <c r="BC53" s="214" t="s">
        <v>172</v>
      </c>
      <c r="BD53" s="216"/>
      <c r="BE53" s="216"/>
      <c r="BF53" s="215"/>
      <c r="BG53" s="214" t="s">
        <v>176</v>
      </c>
      <c r="BH53" s="216"/>
      <c r="BI53" s="216"/>
      <c r="BJ53" s="215"/>
      <c r="BK53" s="214" t="s">
        <v>177</v>
      </c>
      <c r="BL53" s="216"/>
      <c r="BM53" s="216"/>
      <c r="BN53" s="215"/>
      <c r="BO53" s="214" t="s">
        <v>178</v>
      </c>
      <c r="BP53" s="216"/>
      <c r="BQ53" s="216"/>
      <c r="BR53" s="215"/>
      <c r="BS53" s="214" t="s">
        <v>179</v>
      </c>
      <c r="BT53" s="216"/>
      <c r="BU53" s="216"/>
      <c r="BV53" s="215"/>
      <c r="BW53" s="214" t="s">
        <v>180</v>
      </c>
      <c r="BX53" s="216"/>
      <c r="BY53" s="216"/>
      <c r="BZ53" s="215"/>
      <c r="CA53" s="214" t="s">
        <v>181</v>
      </c>
      <c r="CB53" s="216"/>
      <c r="CC53" s="216"/>
      <c r="CD53" s="215"/>
      <c r="CE53" s="214" t="s">
        <v>182</v>
      </c>
      <c r="CF53" s="216"/>
      <c r="CG53" s="216"/>
      <c r="CH53" s="215"/>
      <c r="CI53" s="214" t="s">
        <v>183</v>
      </c>
      <c r="CJ53" s="216"/>
      <c r="CK53" s="216"/>
      <c r="CL53" s="215"/>
      <c r="CM53" s="214" t="s">
        <v>184</v>
      </c>
      <c r="CN53" s="216"/>
      <c r="CO53" s="216"/>
      <c r="CP53" s="215"/>
      <c r="CQ53" s="214" t="s">
        <v>185</v>
      </c>
      <c r="CR53" s="216"/>
      <c r="CS53" s="216"/>
      <c r="CT53" s="215"/>
      <c r="CU53" s="214" t="s">
        <v>186</v>
      </c>
      <c r="CV53" s="216"/>
      <c r="CW53" s="216"/>
      <c r="CX53" s="215"/>
      <c r="CY53" s="214" t="s">
        <v>187</v>
      </c>
      <c r="CZ53" s="216"/>
      <c r="DA53" s="216"/>
      <c r="DB53" s="215"/>
      <c r="DC53" s="214" t="s">
        <v>188</v>
      </c>
      <c r="DD53" s="216"/>
      <c r="DE53" s="216"/>
      <c r="DF53" s="215"/>
      <c r="DG53" s="214" t="s">
        <v>189</v>
      </c>
      <c r="DH53" s="216"/>
      <c r="DI53" s="216"/>
      <c r="DJ53" s="215"/>
      <c r="DK53" s="214" t="s">
        <v>190</v>
      </c>
      <c r="DL53" s="216"/>
      <c r="DM53" s="216"/>
      <c r="DN53" s="215"/>
      <c r="DO53" s="214" t="s">
        <v>191</v>
      </c>
      <c r="DP53" s="216"/>
      <c r="DQ53" s="216"/>
      <c r="DR53" s="215"/>
      <c r="DS53" s="214" t="s">
        <v>192</v>
      </c>
      <c r="DT53" s="216"/>
      <c r="DU53" s="216"/>
      <c r="DV53" s="215"/>
      <c r="DW53" s="214" t="s">
        <v>193</v>
      </c>
      <c r="DX53" s="216"/>
      <c r="DY53" s="216"/>
      <c r="DZ53" s="215"/>
      <c r="EA53" s="214" t="s">
        <v>194</v>
      </c>
      <c r="EB53" s="216"/>
      <c r="EC53" s="216"/>
      <c r="ED53" s="215"/>
      <c r="EE53" s="214" t="s">
        <v>195</v>
      </c>
      <c r="EF53" s="216"/>
      <c r="EG53" s="216"/>
      <c r="EH53" s="215"/>
      <c r="EI53" s="214" t="s">
        <v>196</v>
      </c>
      <c r="EJ53" s="216"/>
      <c r="EK53" s="216"/>
      <c r="EL53" s="215"/>
      <c r="EM53" s="214" t="s">
        <v>197</v>
      </c>
      <c r="EN53" s="216"/>
      <c r="EO53" s="216"/>
      <c r="EP53" s="215"/>
      <c r="EQ53" s="214" t="s">
        <v>198</v>
      </c>
      <c r="ER53" s="216"/>
      <c r="ES53" s="216"/>
      <c r="ET53" s="215"/>
    </row>
    <row r="54" spans="2:150">
      <c r="B54" s="84"/>
      <c r="C54" s="214" t="s">
        <v>160</v>
      </c>
      <c r="D54" s="215"/>
      <c r="E54" s="214" t="s">
        <v>161</v>
      </c>
      <c r="F54" s="215"/>
      <c r="G54" s="214" t="s">
        <v>160</v>
      </c>
      <c r="H54" s="215"/>
      <c r="I54" s="214" t="s">
        <v>161</v>
      </c>
      <c r="J54" s="215"/>
      <c r="K54" s="214" t="s">
        <v>160</v>
      </c>
      <c r="L54" s="215"/>
      <c r="M54" s="214" t="s">
        <v>161</v>
      </c>
      <c r="N54" s="215"/>
      <c r="O54" s="214" t="s">
        <v>160</v>
      </c>
      <c r="P54" s="215"/>
      <c r="Q54" s="214" t="s">
        <v>161</v>
      </c>
      <c r="R54" s="215"/>
      <c r="S54" s="214" t="s">
        <v>160</v>
      </c>
      <c r="T54" s="215"/>
      <c r="U54" s="214" t="s">
        <v>161</v>
      </c>
      <c r="V54" s="215"/>
      <c r="W54" s="214" t="s">
        <v>160</v>
      </c>
      <c r="X54" s="215"/>
      <c r="Y54" s="214" t="s">
        <v>161</v>
      </c>
      <c r="Z54" s="215"/>
      <c r="AA54" s="214" t="s">
        <v>160</v>
      </c>
      <c r="AB54" s="215"/>
      <c r="AC54" s="214" t="s">
        <v>161</v>
      </c>
      <c r="AD54" s="215"/>
      <c r="AE54" s="214" t="s">
        <v>160</v>
      </c>
      <c r="AF54" s="215"/>
      <c r="AG54" s="214" t="s">
        <v>161</v>
      </c>
      <c r="AH54" s="215"/>
      <c r="AI54" s="214" t="s">
        <v>160</v>
      </c>
      <c r="AJ54" s="215"/>
      <c r="AK54" s="214" t="s">
        <v>161</v>
      </c>
      <c r="AL54" s="215"/>
      <c r="AM54" s="214" t="s">
        <v>160</v>
      </c>
      <c r="AN54" s="215"/>
      <c r="AO54" s="214" t="s">
        <v>161</v>
      </c>
      <c r="AP54" s="215"/>
      <c r="AQ54" s="214" t="s">
        <v>160</v>
      </c>
      <c r="AR54" s="215"/>
      <c r="AS54" s="214" t="s">
        <v>161</v>
      </c>
      <c r="AT54" s="215"/>
      <c r="AU54" s="214" t="s">
        <v>160</v>
      </c>
      <c r="AV54" s="215"/>
      <c r="AW54" s="214" t="s">
        <v>161</v>
      </c>
      <c r="AX54" s="215"/>
      <c r="AY54" s="214" t="s">
        <v>160</v>
      </c>
      <c r="AZ54" s="215"/>
      <c r="BA54" s="214" t="s">
        <v>161</v>
      </c>
      <c r="BB54" s="215"/>
      <c r="BC54" s="214" t="s">
        <v>160</v>
      </c>
      <c r="BD54" s="215"/>
      <c r="BE54" s="214" t="s">
        <v>161</v>
      </c>
      <c r="BF54" s="215"/>
      <c r="BG54" s="214" t="s">
        <v>160</v>
      </c>
      <c r="BH54" s="215"/>
      <c r="BI54" s="214" t="s">
        <v>161</v>
      </c>
      <c r="BJ54" s="215"/>
      <c r="BK54" s="214" t="s">
        <v>160</v>
      </c>
      <c r="BL54" s="215"/>
      <c r="BM54" s="214" t="s">
        <v>161</v>
      </c>
      <c r="BN54" s="215"/>
      <c r="BO54" s="214" t="s">
        <v>160</v>
      </c>
      <c r="BP54" s="215"/>
      <c r="BQ54" s="214" t="s">
        <v>161</v>
      </c>
      <c r="BR54" s="215"/>
      <c r="BS54" s="214" t="s">
        <v>160</v>
      </c>
      <c r="BT54" s="215"/>
      <c r="BU54" s="214" t="s">
        <v>161</v>
      </c>
      <c r="BV54" s="215"/>
      <c r="BW54" s="214" t="s">
        <v>160</v>
      </c>
      <c r="BX54" s="215"/>
      <c r="BY54" s="214" t="s">
        <v>161</v>
      </c>
      <c r="BZ54" s="215"/>
      <c r="CA54" s="214" t="s">
        <v>160</v>
      </c>
      <c r="CB54" s="215"/>
      <c r="CC54" s="214" t="s">
        <v>161</v>
      </c>
      <c r="CD54" s="215"/>
      <c r="CE54" s="214" t="s">
        <v>160</v>
      </c>
      <c r="CF54" s="215"/>
      <c r="CG54" s="214" t="s">
        <v>161</v>
      </c>
      <c r="CH54" s="215"/>
      <c r="CI54" s="214" t="s">
        <v>160</v>
      </c>
      <c r="CJ54" s="215"/>
      <c r="CK54" s="214" t="s">
        <v>161</v>
      </c>
      <c r="CL54" s="215"/>
      <c r="CM54" s="214" t="s">
        <v>160</v>
      </c>
      <c r="CN54" s="215"/>
      <c r="CO54" s="214" t="s">
        <v>161</v>
      </c>
      <c r="CP54" s="215"/>
      <c r="CQ54" s="214" t="s">
        <v>160</v>
      </c>
      <c r="CR54" s="215"/>
      <c r="CS54" s="214" t="s">
        <v>161</v>
      </c>
      <c r="CT54" s="215"/>
      <c r="CU54" s="214" t="s">
        <v>160</v>
      </c>
      <c r="CV54" s="215"/>
      <c r="CW54" s="214" t="s">
        <v>161</v>
      </c>
      <c r="CX54" s="215"/>
      <c r="CY54" s="214" t="s">
        <v>160</v>
      </c>
      <c r="CZ54" s="215"/>
      <c r="DA54" s="214" t="s">
        <v>161</v>
      </c>
      <c r="DB54" s="215"/>
      <c r="DC54" s="214" t="s">
        <v>160</v>
      </c>
      <c r="DD54" s="215"/>
      <c r="DE54" s="214" t="s">
        <v>161</v>
      </c>
      <c r="DF54" s="215"/>
      <c r="DG54" s="214" t="s">
        <v>160</v>
      </c>
      <c r="DH54" s="215"/>
      <c r="DI54" s="214" t="s">
        <v>161</v>
      </c>
      <c r="DJ54" s="215"/>
      <c r="DK54" s="214" t="s">
        <v>160</v>
      </c>
      <c r="DL54" s="215"/>
      <c r="DM54" s="214" t="s">
        <v>161</v>
      </c>
      <c r="DN54" s="215"/>
      <c r="DO54" s="214" t="s">
        <v>160</v>
      </c>
      <c r="DP54" s="215"/>
      <c r="DQ54" s="214" t="s">
        <v>161</v>
      </c>
      <c r="DR54" s="215"/>
      <c r="DS54" s="214" t="s">
        <v>160</v>
      </c>
      <c r="DT54" s="215"/>
      <c r="DU54" s="214" t="s">
        <v>161</v>
      </c>
      <c r="DV54" s="215"/>
      <c r="DW54" s="214" t="s">
        <v>160</v>
      </c>
      <c r="DX54" s="215"/>
      <c r="DY54" s="214" t="s">
        <v>161</v>
      </c>
      <c r="DZ54" s="215"/>
      <c r="EA54" s="214" t="s">
        <v>160</v>
      </c>
      <c r="EB54" s="215"/>
      <c r="EC54" s="214" t="s">
        <v>161</v>
      </c>
      <c r="ED54" s="215"/>
      <c r="EE54" s="214" t="s">
        <v>160</v>
      </c>
      <c r="EF54" s="215"/>
      <c r="EG54" s="214" t="s">
        <v>161</v>
      </c>
      <c r="EH54" s="215"/>
      <c r="EI54" s="214" t="s">
        <v>160</v>
      </c>
      <c r="EJ54" s="215"/>
      <c r="EK54" s="214" t="s">
        <v>161</v>
      </c>
      <c r="EL54" s="215"/>
      <c r="EM54" s="214" t="s">
        <v>160</v>
      </c>
      <c r="EN54" s="215"/>
      <c r="EO54" s="214" t="s">
        <v>161</v>
      </c>
      <c r="EP54" s="215"/>
      <c r="EQ54" s="214" t="s">
        <v>160</v>
      </c>
      <c r="ER54" s="215"/>
      <c r="ES54" s="214" t="s">
        <v>161</v>
      </c>
      <c r="ET54" s="215"/>
    </row>
    <row r="55" spans="2:150">
      <c r="B55" s="65"/>
      <c r="C55" s="121" t="s">
        <v>162</v>
      </c>
      <c r="D55" s="122" t="s">
        <v>163</v>
      </c>
      <c r="E55" s="121" t="s">
        <v>162</v>
      </c>
      <c r="F55" s="123" t="s">
        <v>163</v>
      </c>
      <c r="G55" s="121" t="s">
        <v>162</v>
      </c>
      <c r="H55" s="122" t="s">
        <v>163</v>
      </c>
      <c r="I55" s="121" t="s">
        <v>162</v>
      </c>
      <c r="J55" s="123" t="s">
        <v>163</v>
      </c>
      <c r="K55" s="121" t="s">
        <v>162</v>
      </c>
      <c r="L55" s="122" t="s">
        <v>163</v>
      </c>
      <c r="M55" s="121" t="s">
        <v>162</v>
      </c>
      <c r="N55" s="123" t="s">
        <v>163</v>
      </c>
      <c r="O55" s="121" t="s">
        <v>162</v>
      </c>
      <c r="P55" s="122" t="s">
        <v>163</v>
      </c>
      <c r="Q55" s="121" t="s">
        <v>162</v>
      </c>
      <c r="R55" s="123" t="s">
        <v>163</v>
      </c>
      <c r="S55" s="121" t="s">
        <v>162</v>
      </c>
      <c r="T55" s="122" t="s">
        <v>163</v>
      </c>
      <c r="U55" s="121" t="s">
        <v>162</v>
      </c>
      <c r="V55" s="123" t="s">
        <v>163</v>
      </c>
      <c r="W55" s="121" t="s">
        <v>162</v>
      </c>
      <c r="X55" s="122" t="s">
        <v>163</v>
      </c>
      <c r="Y55" s="121" t="s">
        <v>162</v>
      </c>
      <c r="Z55" s="123" t="s">
        <v>163</v>
      </c>
      <c r="AA55" s="121" t="s">
        <v>162</v>
      </c>
      <c r="AB55" s="122" t="s">
        <v>163</v>
      </c>
      <c r="AC55" s="121" t="s">
        <v>162</v>
      </c>
      <c r="AD55" s="123" t="s">
        <v>163</v>
      </c>
      <c r="AE55" s="121" t="s">
        <v>162</v>
      </c>
      <c r="AF55" s="122" t="s">
        <v>163</v>
      </c>
      <c r="AG55" s="121" t="s">
        <v>162</v>
      </c>
      <c r="AH55" s="123" t="s">
        <v>163</v>
      </c>
      <c r="AI55" s="121" t="s">
        <v>162</v>
      </c>
      <c r="AJ55" s="122" t="s">
        <v>163</v>
      </c>
      <c r="AK55" s="121" t="s">
        <v>162</v>
      </c>
      <c r="AL55" s="123" t="s">
        <v>163</v>
      </c>
      <c r="AM55" s="121" t="s">
        <v>162</v>
      </c>
      <c r="AN55" s="122" t="s">
        <v>163</v>
      </c>
      <c r="AO55" s="121" t="s">
        <v>162</v>
      </c>
      <c r="AP55" s="123" t="s">
        <v>163</v>
      </c>
      <c r="AQ55" s="121" t="s">
        <v>162</v>
      </c>
      <c r="AR55" s="122" t="s">
        <v>163</v>
      </c>
      <c r="AS55" s="121" t="s">
        <v>162</v>
      </c>
      <c r="AT55" s="123" t="s">
        <v>163</v>
      </c>
      <c r="AU55" s="121" t="s">
        <v>162</v>
      </c>
      <c r="AV55" s="122" t="s">
        <v>163</v>
      </c>
      <c r="AW55" s="121" t="s">
        <v>162</v>
      </c>
      <c r="AX55" s="123" t="s">
        <v>163</v>
      </c>
      <c r="AY55" s="121" t="s">
        <v>162</v>
      </c>
      <c r="AZ55" s="122" t="s">
        <v>163</v>
      </c>
      <c r="BA55" s="121" t="s">
        <v>162</v>
      </c>
      <c r="BB55" s="123" t="s">
        <v>163</v>
      </c>
      <c r="BC55" s="121" t="s">
        <v>162</v>
      </c>
      <c r="BD55" s="122" t="s">
        <v>163</v>
      </c>
      <c r="BE55" s="121" t="s">
        <v>162</v>
      </c>
      <c r="BF55" s="123" t="s">
        <v>163</v>
      </c>
      <c r="BG55" s="121" t="s">
        <v>162</v>
      </c>
      <c r="BH55" s="122" t="s">
        <v>163</v>
      </c>
      <c r="BI55" s="121" t="s">
        <v>162</v>
      </c>
      <c r="BJ55" s="123" t="s">
        <v>163</v>
      </c>
      <c r="BK55" s="121" t="s">
        <v>162</v>
      </c>
      <c r="BL55" s="122" t="s">
        <v>163</v>
      </c>
      <c r="BM55" s="121" t="s">
        <v>162</v>
      </c>
      <c r="BN55" s="123" t="s">
        <v>163</v>
      </c>
      <c r="BO55" s="121" t="s">
        <v>162</v>
      </c>
      <c r="BP55" s="122" t="s">
        <v>163</v>
      </c>
      <c r="BQ55" s="121" t="s">
        <v>162</v>
      </c>
      <c r="BR55" s="123" t="s">
        <v>163</v>
      </c>
      <c r="BS55" s="121" t="s">
        <v>162</v>
      </c>
      <c r="BT55" s="122" t="s">
        <v>163</v>
      </c>
      <c r="BU55" s="121" t="s">
        <v>162</v>
      </c>
      <c r="BV55" s="123" t="s">
        <v>163</v>
      </c>
      <c r="BW55" s="121" t="s">
        <v>162</v>
      </c>
      <c r="BX55" s="122" t="s">
        <v>163</v>
      </c>
      <c r="BY55" s="121" t="s">
        <v>162</v>
      </c>
      <c r="BZ55" s="123" t="s">
        <v>163</v>
      </c>
      <c r="CA55" s="121" t="s">
        <v>162</v>
      </c>
      <c r="CB55" s="122" t="s">
        <v>163</v>
      </c>
      <c r="CC55" s="121" t="s">
        <v>162</v>
      </c>
      <c r="CD55" s="123" t="s">
        <v>163</v>
      </c>
      <c r="CE55" s="121" t="s">
        <v>162</v>
      </c>
      <c r="CF55" s="122" t="s">
        <v>163</v>
      </c>
      <c r="CG55" s="121" t="s">
        <v>162</v>
      </c>
      <c r="CH55" s="123" t="s">
        <v>163</v>
      </c>
      <c r="CI55" s="121" t="s">
        <v>162</v>
      </c>
      <c r="CJ55" s="122" t="s">
        <v>163</v>
      </c>
      <c r="CK55" s="121" t="s">
        <v>162</v>
      </c>
      <c r="CL55" s="123" t="s">
        <v>163</v>
      </c>
      <c r="CM55" s="121" t="s">
        <v>162</v>
      </c>
      <c r="CN55" s="122" t="s">
        <v>163</v>
      </c>
      <c r="CO55" s="121" t="s">
        <v>162</v>
      </c>
      <c r="CP55" s="123" t="s">
        <v>163</v>
      </c>
      <c r="CQ55" s="121" t="s">
        <v>162</v>
      </c>
      <c r="CR55" s="122" t="s">
        <v>163</v>
      </c>
      <c r="CS55" s="121" t="s">
        <v>162</v>
      </c>
      <c r="CT55" s="123" t="s">
        <v>163</v>
      </c>
      <c r="CU55" s="121" t="s">
        <v>162</v>
      </c>
      <c r="CV55" s="122" t="s">
        <v>163</v>
      </c>
      <c r="CW55" s="121" t="s">
        <v>162</v>
      </c>
      <c r="CX55" s="123" t="s">
        <v>163</v>
      </c>
      <c r="CY55" s="121" t="s">
        <v>162</v>
      </c>
      <c r="CZ55" s="122" t="s">
        <v>163</v>
      </c>
      <c r="DA55" s="121" t="s">
        <v>162</v>
      </c>
      <c r="DB55" s="123" t="s">
        <v>163</v>
      </c>
      <c r="DC55" s="121" t="s">
        <v>162</v>
      </c>
      <c r="DD55" s="122" t="s">
        <v>163</v>
      </c>
      <c r="DE55" s="121" t="s">
        <v>162</v>
      </c>
      <c r="DF55" s="123" t="s">
        <v>163</v>
      </c>
      <c r="DG55" s="121" t="s">
        <v>162</v>
      </c>
      <c r="DH55" s="122" t="s">
        <v>163</v>
      </c>
      <c r="DI55" s="121" t="s">
        <v>162</v>
      </c>
      <c r="DJ55" s="123" t="s">
        <v>163</v>
      </c>
      <c r="DK55" s="121" t="s">
        <v>162</v>
      </c>
      <c r="DL55" s="122" t="s">
        <v>163</v>
      </c>
      <c r="DM55" s="121" t="s">
        <v>162</v>
      </c>
      <c r="DN55" s="123" t="s">
        <v>163</v>
      </c>
      <c r="DO55" s="121" t="s">
        <v>162</v>
      </c>
      <c r="DP55" s="122" t="s">
        <v>163</v>
      </c>
      <c r="DQ55" s="121" t="s">
        <v>162</v>
      </c>
      <c r="DR55" s="123" t="s">
        <v>163</v>
      </c>
      <c r="DS55" s="121" t="s">
        <v>162</v>
      </c>
      <c r="DT55" s="122" t="s">
        <v>163</v>
      </c>
      <c r="DU55" s="121" t="s">
        <v>162</v>
      </c>
      <c r="DV55" s="123" t="s">
        <v>163</v>
      </c>
      <c r="DW55" s="121" t="s">
        <v>162</v>
      </c>
      <c r="DX55" s="122" t="s">
        <v>163</v>
      </c>
      <c r="DY55" s="121" t="s">
        <v>162</v>
      </c>
      <c r="DZ55" s="123" t="s">
        <v>163</v>
      </c>
      <c r="EA55" s="121" t="s">
        <v>162</v>
      </c>
      <c r="EB55" s="122" t="s">
        <v>163</v>
      </c>
      <c r="EC55" s="121" t="s">
        <v>162</v>
      </c>
      <c r="ED55" s="123" t="s">
        <v>163</v>
      </c>
      <c r="EE55" s="121" t="s">
        <v>162</v>
      </c>
      <c r="EF55" s="122" t="s">
        <v>163</v>
      </c>
      <c r="EG55" s="121" t="s">
        <v>162</v>
      </c>
      <c r="EH55" s="123" t="s">
        <v>163</v>
      </c>
      <c r="EI55" s="121" t="s">
        <v>162</v>
      </c>
      <c r="EJ55" s="122" t="s">
        <v>163</v>
      </c>
      <c r="EK55" s="121" t="s">
        <v>162</v>
      </c>
      <c r="EL55" s="123" t="s">
        <v>163</v>
      </c>
      <c r="EM55" s="121" t="s">
        <v>162</v>
      </c>
      <c r="EN55" s="122" t="s">
        <v>163</v>
      </c>
      <c r="EO55" s="121" t="s">
        <v>162</v>
      </c>
      <c r="EP55" s="123" t="s">
        <v>163</v>
      </c>
      <c r="EQ55" s="121" t="s">
        <v>162</v>
      </c>
      <c r="ER55" s="122" t="s">
        <v>163</v>
      </c>
      <c r="ES55" s="121" t="s">
        <v>162</v>
      </c>
      <c r="ET55" s="123" t="s">
        <v>163</v>
      </c>
    </row>
    <row r="56" spans="2:150">
      <c r="B56" s="84" t="s">
        <v>112</v>
      </c>
      <c r="C56" s="54">
        <v>120816.08869236195</v>
      </c>
      <c r="D56" s="56">
        <v>2357665.6525996025</v>
      </c>
      <c r="E56" s="54"/>
      <c r="F56" s="64"/>
      <c r="G56" s="54">
        <v>455323.2586877537</v>
      </c>
      <c r="H56" s="56">
        <v>3353863.3811657587</v>
      </c>
      <c r="I56" s="54"/>
      <c r="J56" s="64"/>
      <c r="K56" s="54">
        <v>290122.25496881531</v>
      </c>
      <c r="L56" s="56">
        <v>2331611.1799713336</v>
      </c>
      <c r="M56" s="54"/>
      <c r="N56" s="64"/>
      <c r="O56" s="54">
        <v>71312.283939620684</v>
      </c>
      <c r="P56" s="56">
        <v>3082177.646247535</v>
      </c>
      <c r="Q56" s="54"/>
      <c r="R56" s="64"/>
      <c r="S56" s="54">
        <v>170075.94609573387</v>
      </c>
      <c r="T56" s="56">
        <v>4883647.1076600002</v>
      </c>
      <c r="U56" s="54"/>
      <c r="V56" s="64"/>
      <c r="W56" s="54">
        <v>53564.308104186246</v>
      </c>
      <c r="X56" s="56">
        <v>1069518.7165775402</v>
      </c>
      <c r="Y56" s="54"/>
      <c r="Z56" s="64"/>
      <c r="AA56" s="54">
        <v>53564.308104186246</v>
      </c>
      <c r="AB56" s="56">
        <v>1069518.7165775402</v>
      </c>
      <c r="AC56" s="54"/>
      <c r="AD56" s="64"/>
      <c r="AE56" s="54">
        <v>51139.129938435253</v>
      </c>
      <c r="AF56" s="56">
        <v>1000000</v>
      </c>
      <c r="AG56" s="54"/>
      <c r="AH56" s="64"/>
      <c r="AI56" s="54">
        <v>0</v>
      </c>
      <c r="AJ56" s="56">
        <v>1069518.7165775402</v>
      </c>
      <c r="AK56" s="54"/>
      <c r="AL56" s="64"/>
      <c r="AM56" s="54">
        <v>0</v>
      </c>
      <c r="AN56" s="56">
        <v>4883647.1076600002</v>
      </c>
      <c r="AO56" s="54"/>
      <c r="AP56" s="64"/>
      <c r="AQ56" s="54">
        <v>449531.71218565933</v>
      </c>
      <c r="AR56" s="56">
        <v>3311203.4568964089</v>
      </c>
      <c r="AS56" s="54"/>
      <c r="AT56" s="64"/>
      <c r="AU56" s="54">
        <v>399996.53728916793</v>
      </c>
      <c r="AV56" s="56">
        <v>2946332.5525552067</v>
      </c>
      <c r="AW56" s="54"/>
      <c r="AX56" s="64"/>
      <c r="AY56" s="54">
        <v>493873.27563254407</v>
      </c>
      <c r="AZ56" s="56">
        <v>3637818.7638691841</v>
      </c>
      <c r="BA56" s="54"/>
      <c r="BB56" s="64"/>
      <c r="BC56" s="54">
        <v>412012.86982469074</v>
      </c>
      <c r="BD56" s="56">
        <v>3311203.4568964089</v>
      </c>
      <c r="BE56" s="54"/>
      <c r="BF56" s="64"/>
      <c r="BG56" s="54">
        <v>421139.73719422502</v>
      </c>
      <c r="BH56" s="56">
        <v>3384552.9005618356</v>
      </c>
      <c r="BI56" s="54"/>
      <c r="BJ56" s="64"/>
      <c r="BK56" s="54">
        <v>263004.26275370573</v>
      </c>
      <c r="BL56" s="56">
        <v>2113673.3529200396</v>
      </c>
      <c r="BM56" s="54"/>
      <c r="BN56" s="64"/>
      <c r="BO56" s="54">
        <v>405732.18583346071</v>
      </c>
      <c r="BP56" s="56">
        <v>3260727.7944437196</v>
      </c>
      <c r="BQ56" s="54"/>
      <c r="BR56" s="64"/>
      <c r="BS56" s="54">
        <v>71312.488860565703</v>
      </c>
      <c r="BT56" s="56">
        <v>3082186.5031053033</v>
      </c>
      <c r="BU56" s="54"/>
      <c r="BV56" s="64"/>
      <c r="BW56" s="54">
        <v>71107.567915564068</v>
      </c>
      <c r="BX56" s="56">
        <v>3073329.6453377591</v>
      </c>
      <c r="BY56" s="54"/>
      <c r="BZ56" s="64"/>
      <c r="CA56" s="54">
        <v>190595.9141041484</v>
      </c>
      <c r="CB56" s="56">
        <v>4883647.1076600002</v>
      </c>
      <c r="CC56" s="54"/>
      <c r="CD56" s="64"/>
      <c r="CE56" s="54">
        <v>232414.07701978157</v>
      </c>
      <c r="CF56" s="56">
        <v>4883647.1076600002</v>
      </c>
      <c r="CG56" s="54"/>
      <c r="CH56" s="64"/>
      <c r="CI56" s="54">
        <v>1601772.0204600615</v>
      </c>
      <c r="CJ56" s="56">
        <v>4883647.1076600002</v>
      </c>
      <c r="CK56" s="54"/>
      <c r="CL56" s="64"/>
      <c r="CM56" s="54">
        <v>1483913.762832803</v>
      </c>
      <c r="CN56" s="56">
        <v>4883647.1076600002</v>
      </c>
      <c r="CO56" s="54"/>
      <c r="CP56" s="64"/>
      <c r="CQ56" s="54">
        <v>170075.94609573385</v>
      </c>
      <c r="CR56" s="56">
        <v>4883647.1076600002</v>
      </c>
      <c r="CS56" s="54"/>
      <c r="CT56" s="64"/>
      <c r="CU56" s="54">
        <v>119943.98042761064</v>
      </c>
      <c r="CV56" s="56">
        <v>3073329.6453377591</v>
      </c>
      <c r="CW56" s="54"/>
      <c r="CX56" s="64"/>
      <c r="CY56" s="54">
        <v>146260.58295210393</v>
      </c>
      <c r="CZ56" s="56">
        <v>3073329.6453377591</v>
      </c>
      <c r="DA56" s="54"/>
      <c r="DB56" s="64"/>
      <c r="DC56" s="54">
        <v>1008011.7025309008</v>
      </c>
      <c r="DD56" s="56">
        <v>3073329.6453377591</v>
      </c>
      <c r="DE56" s="54"/>
      <c r="DF56" s="64"/>
      <c r="DG56" s="54">
        <v>933842.28178271232</v>
      </c>
      <c r="DH56" s="56">
        <v>3073329.6453377591</v>
      </c>
      <c r="DI56" s="54"/>
      <c r="DJ56" s="64"/>
      <c r="DK56" s="54">
        <v>107030.55228438425</v>
      </c>
      <c r="DL56" s="56">
        <v>3073329.6453377591</v>
      </c>
      <c r="DM56" s="54"/>
      <c r="DN56" s="64"/>
      <c r="DO56" s="54">
        <v>53564.308104186246</v>
      </c>
      <c r="DP56" s="56">
        <v>1069518.7165775402</v>
      </c>
      <c r="DQ56" s="54"/>
      <c r="DR56" s="64"/>
      <c r="DS56" s="54">
        <v>53564.308104186246</v>
      </c>
      <c r="DT56" s="56">
        <v>1069518.7165775402</v>
      </c>
      <c r="DU56" s="54"/>
      <c r="DV56" s="64"/>
      <c r="DW56" s="54">
        <v>0</v>
      </c>
      <c r="DX56" s="56">
        <v>1069518.7165775402</v>
      </c>
      <c r="DY56" s="54"/>
      <c r="DZ56" s="64"/>
      <c r="EA56" s="54">
        <v>0</v>
      </c>
      <c r="EB56" s="56">
        <v>1069518.7165775402</v>
      </c>
      <c r="EC56" s="54"/>
      <c r="ED56" s="64"/>
      <c r="EE56" s="54">
        <v>0</v>
      </c>
      <c r="EF56" s="56">
        <v>1069518.7165775402</v>
      </c>
      <c r="EG56" s="54"/>
      <c r="EH56" s="64"/>
      <c r="EI56" s="54">
        <v>0</v>
      </c>
      <c r="EJ56" s="56">
        <v>1069518.7165775402</v>
      </c>
      <c r="EK56" s="54"/>
      <c r="EL56" s="64"/>
      <c r="EM56" s="54">
        <v>0</v>
      </c>
      <c r="EN56" s="56">
        <v>1069518.7165775402</v>
      </c>
      <c r="EO56" s="54"/>
      <c r="EP56" s="64"/>
      <c r="EQ56" s="54">
        <v>0</v>
      </c>
      <c r="ER56" s="56">
        <v>1069518.7165775402</v>
      </c>
      <c r="ES56" s="54"/>
      <c r="ET56" s="64"/>
    </row>
    <row r="57" spans="2:150">
      <c r="B57" s="84" t="s">
        <v>113</v>
      </c>
      <c r="C57" s="54">
        <v>117713.52813675292</v>
      </c>
      <c r="D57" s="56">
        <v>1987290.8326840894</v>
      </c>
      <c r="E57" s="54"/>
      <c r="F57" s="64"/>
      <c r="G57" s="54">
        <v>439485.03118825128</v>
      </c>
      <c r="H57" s="56">
        <v>3353863.3811657587</v>
      </c>
      <c r="I57" s="54"/>
      <c r="J57" s="64"/>
      <c r="K57" s="54">
        <v>287832.70737578435</v>
      </c>
      <c r="L57" s="56">
        <v>2331611.1799713336</v>
      </c>
      <c r="M57" s="54"/>
      <c r="N57" s="64"/>
      <c r="O57" s="54">
        <v>69085.028584737578</v>
      </c>
      <c r="P57" s="56">
        <v>3082177.646247535</v>
      </c>
      <c r="Q57" s="54"/>
      <c r="R57" s="64"/>
      <c r="S57" s="54">
        <v>169228.28155396058</v>
      </c>
      <c r="T57" s="56">
        <v>0</v>
      </c>
      <c r="U57" s="54"/>
      <c r="V57" s="64"/>
      <c r="W57" s="54">
        <v>46787.297274356482</v>
      </c>
      <c r="X57" s="56">
        <v>0</v>
      </c>
      <c r="Y57" s="54"/>
      <c r="Z57" s="64"/>
      <c r="AA57" s="54">
        <v>46787.297274356482</v>
      </c>
      <c r="AB57" s="56">
        <v>0</v>
      </c>
      <c r="AC57" s="54"/>
      <c r="AD57" s="64"/>
      <c r="AE57" s="54">
        <v>44507.104381376892</v>
      </c>
      <c r="AF57" s="56">
        <v>0</v>
      </c>
      <c r="AG57" s="54"/>
      <c r="AH57" s="64"/>
      <c r="AI57" s="54">
        <v>0</v>
      </c>
      <c r="AJ57" s="56">
        <v>0</v>
      </c>
      <c r="AK57" s="54"/>
      <c r="AL57" s="64"/>
      <c r="AM57" s="54">
        <v>0</v>
      </c>
      <c r="AN57" s="56">
        <v>0</v>
      </c>
      <c r="AO57" s="54"/>
      <c r="AP57" s="64"/>
      <c r="AQ57" s="54">
        <v>433894.9411883757</v>
      </c>
      <c r="AR57" s="56">
        <v>3311203.4568964089</v>
      </c>
      <c r="AS57" s="54"/>
      <c r="AT57" s="64"/>
      <c r="AU57" s="54">
        <v>386082.8264568742</v>
      </c>
      <c r="AV57" s="56">
        <v>2946332.5525552067</v>
      </c>
      <c r="AW57" s="54"/>
      <c r="AX57" s="64"/>
      <c r="AY57" s="54">
        <v>476694.10205389577</v>
      </c>
      <c r="AZ57" s="56">
        <v>3637818.7638691841</v>
      </c>
      <c r="BA57" s="54"/>
      <c r="BB57" s="64"/>
      <c r="BC57" s="54">
        <v>408761.4023545158</v>
      </c>
      <c r="BD57" s="56">
        <v>3311203.4568964089</v>
      </c>
      <c r="BE57" s="54"/>
      <c r="BF57" s="64"/>
      <c r="BG57" s="54">
        <v>417816.24354591331</v>
      </c>
      <c r="BH57" s="56">
        <v>3384552.9005618356</v>
      </c>
      <c r="BI57" s="54"/>
      <c r="BJ57" s="64"/>
      <c r="BK57" s="54">
        <v>260928.72126582728</v>
      </c>
      <c r="BL57" s="56">
        <v>2113673.3529200396</v>
      </c>
      <c r="BM57" s="54"/>
      <c r="BN57" s="64"/>
      <c r="BO57" s="54">
        <v>402530.28341618477</v>
      </c>
      <c r="BP57" s="56">
        <v>3260727.7944437196</v>
      </c>
      <c r="BQ57" s="54"/>
      <c r="BR57" s="64"/>
      <c r="BS57" s="54">
        <v>69085.227105505139</v>
      </c>
      <c r="BT57" s="56">
        <v>3082186.5031053033</v>
      </c>
      <c r="BU57" s="54"/>
      <c r="BV57" s="64"/>
      <c r="BW57" s="54">
        <v>68886.706337960568</v>
      </c>
      <c r="BX57" s="56">
        <v>3073329.6453377591</v>
      </c>
      <c r="BY57" s="54"/>
      <c r="BZ57" s="64"/>
      <c r="CA57" s="54">
        <v>189148.74154796256</v>
      </c>
      <c r="CB57" s="56">
        <v>0</v>
      </c>
      <c r="CC57" s="54"/>
      <c r="CD57" s="64"/>
      <c r="CE57" s="54">
        <v>229812.4326751034</v>
      </c>
      <c r="CF57" s="56">
        <v>0</v>
      </c>
      <c r="CG57" s="54"/>
      <c r="CH57" s="64"/>
      <c r="CI57" s="54">
        <v>333141.87911343423</v>
      </c>
      <c r="CJ57" s="56">
        <v>0</v>
      </c>
      <c r="CK57" s="54"/>
      <c r="CL57" s="64"/>
      <c r="CM57" s="54">
        <v>215639.77421285765</v>
      </c>
      <c r="CN57" s="56">
        <v>0</v>
      </c>
      <c r="CO57" s="54"/>
      <c r="CP57" s="64"/>
      <c r="CQ57" s="54">
        <v>169228.28155396061</v>
      </c>
      <c r="CR57" s="56">
        <v>0</v>
      </c>
      <c r="CS57" s="54"/>
      <c r="CT57" s="64"/>
      <c r="CU57" s="54">
        <v>119033.2597672523</v>
      </c>
      <c r="CV57" s="56">
        <v>0</v>
      </c>
      <c r="CW57" s="54"/>
      <c r="CX57" s="64"/>
      <c r="CY57" s="54">
        <v>144623.34125243578</v>
      </c>
      <c r="CZ57" s="56">
        <v>0</v>
      </c>
      <c r="DA57" s="54"/>
      <c r="DB57" s="64"/>
      <c r="DC57" s="54">
        <v>209649.63082138536</v>
      </c>
      <c r="DD57" s="56">
        <v>0</v>
      </c>
      <c r="DE57" s="54"/>
      <c r="DF57" s="64"/>
      <c r="DG57" s="54">
        <v>135704.34066843629</v>
      </c>
      <c r="DH57" s="56">
        <v>0</v>
      </c>
      <c r="DI57" s="54"/>
      <c r="DJ57" s="64"/>
      <c r="DK57" s="54">
        <v>106497.1082193028</v>
      </c>
      <c r="DL57" s="56">
        <v>0</v>
      </c>
      <c r="DM57" s="54"/>
      <c r="DN57" s="64"/>
      <c r="DO57" s="54">
        <v>46787.29727435649</v>
      </c>
      <c r="DP57" s="56">
        <v>0</v>
      </c>
      <c r="DQ57" s="54"/>
      <c r="DR57" s="64"/>
      <c r="DS57" s="54">
        <v>46787.29727435649</v>
      </c>
      <c r="DT57" s="56">
        <v>0</v>
      </c>
      <c r="DU57" s="54"/>
      <c r="DV57" s="64"/>
      <c r="DW57" s="54">
        <v>0</v>
      </c>
      <c r="DX57" s="56">
        <v>0</v>
      </c>
      <c r="DY57" s="54"/>
      <c r="DZ57" s="64"/>
      <c r="EA57" s="54">
        <v>0</v>
      </c>
      <c r="EB57" s="56">
        <v>0</v>
      </c>
      <c r="EC57" s="54"/>
      <c r="ED57" s="64"/>
      <c r="EE57" s="54">
        <v>0</v>
      </c>
      <c r="EF57" s="56">
        <v>0</v>
      </c>
      <c r="EG57" s="54"/>
      <c r="EH57" s="64"/>
      <c r="EI57" s="54">
        <v>0</v>
      </c>
      <c r="EJ57" s="56">
        <v>0</v>
      </c>
      <c r="EK57" s="54"/>
      <c r="EL57" s="64"/>
      <c r="EM57" s="54">
        <v>0</v>
      </c>
      <c r="EN57" s="56">
        <v>0</v>
      </c>
      <c r="EO57" s="54"/>
      <c r="EP57" s="64"/>
      <c r="EQ57" s="54">
        <v>0</v>
      </c>
      <c r="ER57" s="56">
        <v>0</v>
      </c>
      <c r="ES57" s="54"/>
      <c r="ET57" s="64"/>
    </row>
    <row r="58" spans="2:150">
      <c r="B58" s="84" t="s">
        <v>114</v>
      </c>
      <c r="C58" s="54">
        <v>12485.421877907427</v>
      </c>
      <c r="D58" s="56">
        <v>1379890.9322250213</v>
      </c>
      <c r="E58" s="54"/>
      <c r="F58" s="64"/>
      <c r="G58" s="54">
        <v>61011.514239005977</v>
      </c>
      <c r="H58" s="56">
        <v>0</v>
      </c>
      <c r="I58" s="54"/>
      <c r="J58" s="64"/>
      <c r="K58" s="54">
        <v>8541.4759395141082</v>
      </c>
      <c r="L58" s="56">
        <v>0</v>
      </c>
      <c r="M58" s="54"/>
      <c r="N58" s="64"/>
      <c r="O58" s="54">
        <v>10288.867612451095</v>
      </c>
      <c r="P58" s="56">
        <v>3082177.646247535</v>
      </c>
      <c r="Q58" s="54"/>
      <c r="R58" s="64"/>
      <c r="S58" s="54">
        <v>3246.8888704539463</v>
      </c>
      <c r="T58" s="56">
        <v>0</v>
      </c>
      <c r="U58" s="54"/>
      <c r="V58" s="64"/>
      <c r="W58" s="54">
        <v>25267.346665979134</v>
      </c>
      <c r="X58" s="56">
        <v>0</v>
      </c>
      <c r="Y58" s="54"/>
      <c r="Z58" s="64"/>
      <c r="AA58" s="54">
        <v>25267.346665979134</v>
      </c>
      <c r="AB58" s="56">
        <v>0</v>
      </c>
      <c r="AC58" s="54"/>
      <c r="AD58" s="64"/>
      <c r="AE58" s="54">
        <v>24726.448553928363</v>
      </c>
      <c r="AF58" s="56">
        <v>0</v>
      </c>
      <c r="AG58" s="54"/>
      <c r="AH58" s="64"/>
      <c r="AI58" s="54">
        <v>0</v>
      </c>
      <c r="AJ58" s="56">
        <v>0</v>
      </c>
      <c r="AK58" s="54"/>
      <c r="AL58" s="64"/>
      <c r="AM58" s="54">
        <v>0</v>
      </c>
      <c r="AN58" s="56">
        <v>0</v>
      </c>
      <c r="AO58" s="54"/>
      <c r="AP58" s="64"/>
      <c r="AQ58" s="54">
        <v>60235.469933918721</v>
      </c>
      <c r="AR58" s="56">
        <v>0</v>
      </c>
      <c r="AS58" s="54"/>
      <c r="AT58" s="64"/>
      <c r="AU58" s="54">
        <v>53597.952585828498</v>
      </c>
      <c r="AV58" s="56">
        <v>0</v>
      </c>
      <c r="AW58" s="54"/>
      <c r="AX58" s="64"/>
      <c r="AY58" s="54">
        <v>66177.063906992335</v>
      </c>
      <c r="AZ58" s="56">
        <v>0</v>
      </c>
      <c r="BA58" s="54"/>
      <c r="BB58" s="64"/>
      <c r="BC58" s="54">
        <v>12130.051914686883</v>
      </c>
      <c r="BD58" s="56">
        <v>0</v>
      </c>
      <c r="BE58" s="54"/>
      <c r="BF58" s="64"/>
      <c r="BG58" s="54">
        <v>12398.755596341338</v>
      </c>
      <c r="BH58" s="56">
        <v>0</v>
      </c>
      <c r="BI58" s="54"/>
      <c r="BJ58" s="64"/>
      <c r="BK58" s="54">
        <v>7743.0963803238392</v>
      </c>
      <c r="BL58" s="56">
        <v>0</v>
      </c>
      <c r="BM58" s="54"/>
      <c r="BN58" s="64"/>
      <c r="BO58" s="54">
        <v>11945.142586719094</v>
      </c>
      <c r="BP58" s="56">
        <v>0</v>
      </c>
      <c r="BQ58" s="54"/>
      <c r="BR58" s="64"/>
      <c r="BS58" s="54">
        <v>10288.897178247587</v>
      </c>
      <c r="BT58" s="56">
        <v>3082186.5031053033</v>
      </c>
      <c r="BU58" s="54"/>
      <c r="BV58" s="64"/>
      <c r="BW58" s="54">
        <v>10259.331381758369</v>
      </c>
      <c r="BX58" s="56">
        <v>3073329.6453377591</v>
      </c>
      <c r="BY58" s="54"/>
      <c r="BZ58" s="64"/>
      <c r="CA58" s="54">
        <v>5468.6585054531097</v>
      </c>
      <c r="CB58" s="56">
        <v>0</v>
      </c>
      <c r="CC58" s="54"/>
      <c r="CD58" s="64"/>
      <c r="CE58" s="54">
        <v>9789.2425046051485</v>
      </c>
      <c r="CF58" s="56">
        <v>0</v>
      </c>
      <c r="CG58" s="54"/>
      <c r="CH58" s="64"/>
      <c r="CI58" s="54">
        <v>19250.425542043638</v>
      </c>
      <c r="CJ58" s="56">
        <v>0</v>
      </c>
      <c r="CK58" s="54"/>
      <c r="CL58" s="64"/>
      <c r="CM58" s="54">
        <v>17891.181162912675</v>
      </c>
      <c r="CN58" s="56">
        <v>0</v>
      </c>
      <c r="CO58" s="54"/>
      <c r="CP58" s="64"/>
      <c r="CQ58" s="54">
        <v>3246.8888704539463</v>
      </c>
      <c r="CR58" s="56">
        <v>0</v>
      </c>
      <c r="CS58" s="54"/>
      <c r="CT58" s="64"/>
      <c r="CU58" s="54">
        <v>3441.4833698110087</v>
      </c>
      <c r="CV58" s="56">
        <v>0</v>
      </c>
      <c r="CW58" s="54"/>
      <c r="CX58" s="64"/>
      <c r="CY58" s="54">
        <v>6160.4715761739299</v>
      </c>
      <c r="CZ58" s="56">
        <v>0</v>
      </c>
      <c r="DA58" s="54"/>
      <c r="DB58" s="64"/>
      <c r="DC58" s="54">
        <v>12114.491935941254</v>
      </c>
      <c r="DD58" s="56">
        <v>0</v>
      </c>
      <c r="DE58" s="54"/>
      <c r="DF58" s="64"/>
      <c r="DG58" s="54">
        <v>11259.105387005391</v>
      </c>
      <c r="DH58" s="56">
        <v>0</v>
      </c>
      <c r="DI58" s="54"/>
      <c r="DJ58" s="64"/>
      <c r="DK58" s="54">
        <v>2043.300754682225</v>
      </c>
      <c r="DL58" s="56">
        <v>0</v>
      </c>
      <c r="DM58" s="54"/>
      <c r="DN58" s="64"/>
      <c r="DO58" s="54">
        <v>25267.34666597913</v>
      </c>
      <c r="DP58" s="56">
        <v>0</v>
      </c>
      <c r="DQ58" s="54"/>
      <c r="DR58" s="64"/>
      <c r="DS58" s="54">
        <v>25267.34666597913</v>
      </c>
      <c r="DT58" s="56">
        <v>0</v>
      </c>
      <c r="DU58" s="54"/>
      <c r="DV58" s="64"/>
      <c r="DW58" s="54">
        <v>0</v>
      </c>
      <c r="DX58" s="56">
        <v>0</v>
      </c>
      <c r="DY58" s="54"/>
      <c r="DZ58" s="64"/>
      <c r="EA58" s="54">
        <v>0</v>
      </c>
      <c r="EB58" s="56">
        <v>0</v>
      </c>
      <c r="EC58" s="54"/>
      <c r="ED58" s="64"/>
      <c r="EE58" s="54">
        <v>0</v>
      </c>
      <c r="EF58" s="56">
        <v>0</v>
      </c>
      <c r="EG58" s="54"/>
      <c r="EH58" s="64"/>
      <c r="EI58" s="54">
        <v>0</v>
      </c>
      <c r="EJ58" s="56">
        <v>0</v>
      </c>
      <c r="EK58" s="54"/>
      <c r="EL58" s="64"/>
      <c r="EM58" s="54">
        <v>0</v>
      </c>
      <c r="EN58" s="56">
        <v>0</v>
      </c>
      <c r="EO58" s="54"/>
      <c r="EP58" s="64"/>
      <c r="EQ58" s="54">
        <v>0</v>
      </c>
      <c r="ER58" s="56">
        <v>0</v>
      </c>
      <c r="ES58" s="54"/>
      <c r="ET58" s="64"/>
    </row>
    <row r="59" spans="2:150">
      <c r="B59" s="84" t="s">
        <v>115</v>
      </c>
      <c r="C59" s="54">
        <v>75638.267994536349</v>
      </c>
      <c r="D59" s="56">
        <v>561451.97213709727</v>
      </c>
      <c r="E59" s="54"/>
      <c r="F59" s="64"/>
      <c r="G59" s="54">
        <v>234378.85275331358</v>
      </c>
      <c r="H59" s="56">
        <v>0</v>
      </c>
      <c r="I59" s="54"/>
      <c r="J59" s="64"/>
      <c r="K59" s="54">
        <v>268977.55115348235</v>
      </c>
      <c r="L59" s="56">
        <v>2331611.1799713336</v>
      </c>
      <c r="M59" s="54"/>
      <c r="N59" s="64"/>
      <c r="O59" s="54">
        <v>9059.9658699650608</v>
      </c>
      <c r="P59" s="56">
        <v>0</v>
      </c>
      <c r="Q59" s="54"/>
      <c r="R59" s="64"/>
      <c r="S59" s="54">
        <v>16883.002646527253</v>
      </c>
      <c r="T59" s="56">
        <v>0</v>
      </c>
      <c r="U59" s="54"/>
      <c r="V59" s="64"/>
      <c r="W59" s="54">
        <v>17237.872382828569</v>
      </c>
      <c r="X59" s="56">
        <v>0</v>
      </c>
      <c r="Y59" s="54"/>
      <c r="Z59" s="64"/>
      <c r="AA59" s="54">
        <v>17237.872382828569</v>
      </c>
      <c r="AB59" s="56">
        <v>0</v>
      </c>
      <c r="AC59" s="54"/>
      <c r="AD59" s="64"/>
      <c r="AE59" s="54">
        <v>16168.061944913226</v>
      </c>
      <c r="AF59" s="56">
        <v>0</v>
      </c>
      <c r="AG59" s="54"/>
      <c r="AH59" s="64"/>
      <c r="AI59" s="54">
        <v>0</v>
      </c>
      <c r="AJ59" s="56">
        <v>0</v>
      </c>
      <c r="AK59" s="54"/>
      <c r="AL59" s="64"/>
      <c r="AM59" s="54">
        <v>0</v>
      </c>
      <c r="AN59" s="56">
        <v>0</v>
      </c>
      <c r="AO59" s="54"/>
      <c r="AP59" s="64"/>
      <c r="AQ59" s="54">
        <v>231397.63885982512</v>
      </c>
      <c r="AR59" s="56">
        <v>0</v>
      </c>
      <c r="AS59" s="54"/>
      <c r="AT59" s="64"/>
      <c r="AU59" s="54">
        <v>205899.27645102897</v>
      </c>
      <c r="AV59" s="56">
        <v>0</v>
      </c>
      <c r="AW59" s="54"/>
      <c r="AX59" s="64"/>
      <c r="AY59" s="54">
        <v>254222.57602627052</v>
      </c>
      <c r="AZ59" s="56">
        <v>0</v>
      </c>
      <c r="BA59" s="54"/>
      <c r="BB59" s="64"/>
      <c r="BC59" s="54">
        <v>381984.52849153499</v>
      </c>
      <c r="BD59" s="56">
        <v>3311203.4568964089</v>
      </c>
      <c r="BE59" s="54"/>
      <c r="BF59" s="64"/>
      <c r="BG59" s="54">
        <v>390446.21108470194</v>
      </c>
      <c r="BH59" s="56">
        <v>3384552.9005618356</v>
      </c>
      <c r="BI59" s="54"/>
      <c r="BJ59" s="64"/>
      <c r="BK59" s="54">
        <v>243835.97372088104</v>
      </c>
      <c r="BL59" s="56">
        <v>2113673.3529200396</v>
      </c>
      <c r="BM59" s="54"/>
      <c r="BN59" s="64"/>
      <c r="BO59" s="54">
        <v>376161.59360599332</v>
      </c>
      <c r="BP59" s="56">
        <v>3260727.7944437196</v>
      </c>
      <c r="BQ59" s="54"/>
      <c r="BR59" s="64"/>
      <c r="BS59" s="54">
        <v>9059.9919044245617</v>
      </c>
      <c r="BT59" s="56">
        <v>0</v>
      </c>
      <c r="BU59" s="54"/>
      <c r="BV59" s="64"/>
      <c r="BW59" s="54">
        <v>9033.9574449290812</v>
      </c>
      <c r="BX59" s="56">
        <v>0</v>
      </c>
      <c r="BY59" s="54"/>
      <c r="BZ59" s="64"/>
      <c r="CA59" s="54">
        <v>57069.392329358569</v>
      </c>
      <c r="CB59" s="56">
        <v>0</v>
      </c>
      <c r="CC59" s="54"/>
      <c r="CD59" s="64"/>
      <c r="CE59" s="54">
        <v>68439.102601811464</v>
      </c>
      <c r="CF59" s="56">
        <v>0</v>
      </c>
      <c r="CG59" s="54"/>
      <c r="CH59" s="64"/>
      <c r="CI59" s="54">
        <v>171283.7749830627</v>
      </c>
      <c r="CJ59" s="56">
        <v>0</v>
      </c>
      <c r="CK59" s="54"/>
      <c r="CL59" s="64"/>
      <c r="CM59" s="54">
        <v>96465.230057758032</v>
      </c>
      <c r="CN59" s="56">
        <v>0</v>
      </c>
      <c r="CO59" s="54"/>
      <c r="CP59" s="64"/>
      <c r="CQ59" s="54">
        <v>16883.002646527282</v>
      </c>
      <c r="CR59" s="56">
        <v>0</v>
      </c>
      <c r="CS59" s="54"/>
      <c r="CT59" s="64"/>
      <c r="CU59" s="54">
        <v>35914.35896588942</v>
      </c>
      <c r="CV59" s="56">
        <v>0</v>
      </c>
      <c r="CW59" s="54"/>
      <c r="CX59" s="64"/>
      <c r="CY59" s="54">
        <v>43069.435258036523</v>
      </c>
      <c r="CZ59" s="56">
        <v>0</v>
      </c>
      <c r="DA59" s="54"/>
      <c r="DB59" s="64"/>
      <c r="DC59" s="54">
        <v>107790.6514979619</v>
      </c>
      <c r="DD59" s="56">
        <v>0</v>
      </c>
      <c r="DE59" s="54"/>
      <c r="DF59" s="64"/>
      <c r="DG59" s="54">
        <v>60706.567191520153</v>
      </c>
      <c r="DH59" s="56">
        <v>0</v>
      </c>
      <c r="DI59" s="54"/>
      <c r="DJ59" s="64"/>
      <c r="DK59" s="54">
        <v>10624.648217211143</v>
      </c>
      <c r="DL59" s="56">
        <v>0</v>
      </c>
      <c r="DM59" s="54"/>
      <c r="DN59" s="64"/>
      <c r="DO59" s="54">
        <v>17237.87238282858</v>
      </c>
      <c r="DP59" s="56">
        <v>0</v>
      </c>
      <c r="DQ59" s="54"/>
      <c r="DR59" s="64"/>
      <c r="DS59" s="54">
        <v>17237.87238282858</v>
      </c>
      <c r="DT59" s="56">
        <v>0</v>
      </c>
      <c r="DU59" s="54"/>
      <c r="DV59" s="64"/>
      <c r="DW59" s="54">
        <v>0</v>
      </c>
      <c r="DX59" s="56">
        <v>0</v>
      </c>
      <c r="DY59" s="54"/>
      <c r="DZ59" s="64"/>
      <c r="EA59" s="54">
        <v>0</v>
      </c>
      <c r="EB59" s="56">
        <v>0</v>
      </c>
      <c r="EC59" s="54"/>
      <c r="ED59" s="64"/>
      <c r="EE59" s="54">
        <v>0</v>
      </c>
      <c r="EF59" s="56">
        <v>0</v>
      </c>
      <c r="EG59" s="54"/>
      <c r="EH59" s="64"/>
      <c r="EI59" s="54">
        <v>0</v>
      </c>
      <c r="EJ59" s="56">
        <v>0</v>
      </c>
      <c r="EK59" s="54"/>
      <c r="EL59" s="64"/>
      <c r="EM59" s="54">
        <v>0</v>
      </c>
      <c r="EN59" s="56">
        <v>0</v>
      </c>
      <c r="EO59" s="54"/>
      <c r="EP59" s="64"/>
      <c r="EQ59" s="54">
        <v>0</v>
      </c>
      <c r="ER59" s="56">
        <v>0</v>
      </c>
      <c r="ES59" s="54"/>
      <c r="ET59" s="64"/>
    </row>
    <row r="60" spans="2:150">
      <c r="B60" s="84" t="s">
        <v>116</v>
      </c>
      <c r="C60" s="54">
        <v>29589.838264309143</v>
      </c>
      <c r="D60" s="56">
        <v>45947.928321970896</v>
      </c>
      <c r="E60" s="54"/>
      <c r="F60" s="64"/>
      <c r="G60" s="54">
        <v>144094.66419593172</v>
      </c>
      <c r="H60" s="56">
        <v>3353863.3811657587</v>
      </c>
      <c r="I60" s="54"/>
      <c r="J60" s="64"/>
      <c r="K60" s="54">
        <v>10313.680282787906</v>
      </c>
      <c r="L60" s="56">
        <v>0</v>
      </c>
      <c r="M60" s="54"/>
      <c r="N60" s="64"/>
      <c r="O60" s="54">
        <v>49736.195102321421</v>
      </c>
      <c r="P60" s="56">
        <v>0</v>
      </c>
      <c r="Q60" s="54"/>
      <c r="R60" s="64"/>
      <c r="S60" s="54">
        <v>149098.39003697937</v>
      </c>
      <c r="T60" s="56">
        <v>0</v>
      </c>
      <c r="U60" s="54"/>
      <c r="V60" s="64"/>
      <c r="W60" s="54">
        <v>4282.0782255487802</v>
      </c>
      <c r="X60" s="56">
        <v>0</v>
      </c>
      <c r="Y60" s="54"/>
      <c r="Z60" s="64"/>
      <c r="AA60" s="54">
        <v>4282.0782255487802</v>
      </c>
      <c r="AB60" s="56">
        <v>0</v>
      </c>
      <c r="AC60" s="54"/>
      <c r="AD60" s="64"/>
      <c r="AE60" s="54">
        <v>3612.5938825353028</v>
      </c>
      <c r="AF60" s="56">
        <v>0</v>
      </c>
      <c r="AG60" s="54"/>
      <c r="AH60" s="64"/>
      <c r="AI60" s="54">
        <v>0</v>
      </c>
      <c r="AJ60" s="56">
        <v>0</v>
      </c>
      <c r="AK60" s="54"/>
      <c r="AL60" s="64"/>
      <c r="AM60" s="54">
        <v>0</v>
      </c>
      <c r="AN60" s="56">
        <v>0</v>
      </c>
      <c r="AO60" s="54"/>
      <c r="AP60" s="64"/>
      <c r="AQ60" s="54">
        <v>142261.83239463184</v>
      </c>
      <c r="AR60" s="56">
        <v>3311203.4568964089</v>
      </c>
      <c r="AS60" s="54"/>
      <c r="AT60" s="64"/>
      <c r="AU60" s="54">
        <v>126585.59742001674</v>
      </c>
      <c r="AV60" s="56">
        <v>2946332.5525552067</v>
      </c>
      <c r="AW60" s="54"/>
      <c r="AX60" s="64"/>
      <c r="AY60" s="54">
        <v>156294.46212063293</v>
      </c>
      <c r="AZ60" s="56">
        <v>3637818.7638691841</v>
      </c>
      <c r="BA60" s="54"/>
      <c r="BB60" s="64"/>
      <c r="BC60" s="54">
        <v>14646.821948293931</v>
      </c>
      <c r="BD60" s="56">
        <v>0</v>
      </c>
      <c r="BE60" s="54"/>
      <c r="BF60" s="64"/>
      <c r="BG60" s="54">
        <v>14971.276864870064</v>
      </c>
      <c r="BH60" s="56">
        <v>0</v>
      </c>
      <c r="BI60" s="54"/>
      <c r="BJ60" s="64"/>
      <c r="BK60" s="54">
        <v>9349.6511646224099</v>
      </c>
      <c r="BL60" s="56">
        <v>0</v>
      </c>
      <c r="BM60" s="54"/>
      <c r="BN60" s="64"/>
      <c r="BO60" s="54">
        <v>14423.547223472378</v>
      </c>
      <c r="BP60" s="56">
        <v>0</v>
      </c>
      <c r="BQ60" s="54"/>
      <c r="BR60" s="64"/>
      <c r="BS60" s="54">
        <v>49736.338022832992</v>
      </c>
      <c r="BT60" s="56">
        <v>0</v>
      </c>
      <c r="BU60" s="54"/>
      <c r="BV60" s="64"/>
      <c r="BW60" s="54">
        <v>49593.417511273117</v>
      </c>
      <c r="BX60" s="56">
        <v>0</v>
      </c>
      <c r="BY60" s="54"/>
      <c r="BZ60" s="64"/>
      <c r="CA60" s="54">
        <v>126610.69071315088</v>
      </c>
      <c r="CB60" s="56">
        <v>0</v>
      </c>
      <c r="CC60" s="54"/>
      <c r="CD60" s="64"/>
      <c r="CE60" s="54">
        <v>151584.08756868678</v>
      </c>
      <c r="CF60" s="56">
        <v>0</v>
      </c>
      <c r="CG60" s="54"/>
      <c r="CH60" s="64"/>
      <c r="CI60" s="54">
        <v>142607.67858832789</v>
      </c>
      <c r="CJ60" s="56">
        <v>0</v>
      </c>
      <c r="CK60" s="54"/>
      <c r="CL60" s="64"/>
      <c r="CM60" s="54">
        <v>101283.36299218693</v>
      </c>
      <c r="CN60" s="56">
        <v>0</v>
      </c>
      <c r="CO60" s="54"/>
      <c r="CP60" s="64"/>
      <c r="CQ60" s="54">
        <v>149098.39003697937</v>
      </c>
      <c r="CR60" s="56">
        <v>0</v>
      </c>
      <c r="CS60" s="54"/>
      <c r="CT60" s="64"/>
      <c r="CU60" s="54">
        <v>79677.417431551861</v>
      </c>
      <c r="CV60" s="56">
        <v>0</v>
      </c>
      <c r="CW60" s="54"/>
      <c r="CX60" s="64"/>
      <c r="CY60" s="54">
        <v>95393.434418225326</v>
      </c>
      <c r="CZ60" s="56">
        <v>0</v>
      </c>
      <c r="DA60" s="54"/>
      <c r="DB60" s="64"/>
      <c r="DC60" s="54">
        <v>89744.487387482222</v>
      </c>
      <c r="DD60" s="56">
        <v>0</v>
      </c>
      <c r="DE60" s="54"/>
      <c r="DF60" s="64"/>
      <c r="DG60" s="54">
        <v>63738.668089910745</v>
      </c>
      <c r="DH60" s="56">
        <v>0</v>
      </c>
      <c r="DI60" s="54"/>
      <c r="DJ60" s="64"/>
      <c r="DK60" s="54">
        <v>93829.159247409436</v>
      </c>
      <c r="DL60" s="56">
        <v>0</v>
      </c>
      <c r="DM60" s="54"/>
      <c r="DN60" s="64"/>
      <c r="DO60" s="54">
        <v>4282.0782255487802</v>
      </c>
      <c r="DP60" s="56">
        <v>0</v>
      </c>
      <c r="DQ60" s="54"/>
      <c r="DR60" s="64"/>
      <c r="DS60" s="54">
        <v>4282.0782255487802</v>
      </c>
      <c r="DT60" s="56">
        <v>0</v>
      </c>
      <c r="DU60" s="54"/>
      <c r="DV60" s="64"/>
      <c r="DW60" s="54">
        <v>0</v>
      </c>
      <c r="DX60" s="56">
        <v>0</v>
      </c>
      <c r="DY60" s="54"/>
      <c r="DZ60" s="64"/>
      <c r="EA60" s="54">
        <v>0</v>
      </c>
      <c r="EB60" s="56">
        <v>0</v>
      </c>
      <c r="EC60" s="54"/>
      <c r="ED60" s="64"/>
      <c r="EE60" s="54">
        <v>0</v>
      </c>
      <c r="EF60" s="56">
        <v>0</v>
      </c>
      <c r="EG60" s="54"/>
      <c r="EH60" s="64"/>
      <c r="EI60" s="54">
        <v>0</v>
      </c>
      <c r="EJ60" s="56">
        <v>0</v>
      </c>
      <c r="EK60" s="54"/>
      <c r="EL60" s="64"/>
      <c r="EM60" s="54">
        <v>0</v>
      </c>
      <c r="EN60" s="56">
        <v>0</v>
      </c>
      <c r="EO60" s="54"/>
      <c r="EP60" s="64"/>
      <c r="EQ60" s="54">
        <v>0</v>
      </c>
      <c r="ER60" s="56">
        <v>0</v>
      </c>
      <c r="ES60" s="54"/>
      <c r="ET60" s="64"/>
    </row>
    <row r="61" spans="2:150">
      <c r="B61" s="84" t="s">
        <v>117</v>
      </c>
      <c r="C61" s="60">
        <v>17.079667415139316</v>
      </c>
      <c r="D61" s="52">
        <v>4.0046260473363766</v>
      </c>
      <c r="E61" s="60">
        <v>0.56308854000516395</v>
      </c>
      <c r="F61" s="62">
        <v>1.322967264050664</v>
      </c>
      <c r="G61" s="60">
        <v>20.540642038424313</v>
      </c>
      <c r="H61" s="52">
        <v>5.7855436623060887</v>
      </c>
      <c r="I61" s="60">
        <v>5.0718860907020833</v>
      </c>
      <c r="J61" s="62">
        <v>5.7855436623060884E-2</v>
      </c>
      <c r="K61" s="60">
        <v>24.434959922387975</v>
      </c>
      <c r="L61" s="52">
        <v>5.5394740366941493</v>
      </c>
      <c r="M61" s="60">
        <v>1.4116254131010277</v>
      </c>
      <c r="N61" s="62">
        <v>1.7338553734852686</v>
      </c>
      <c r="O61" s="60">
        <v>23.6860434062223</v>
      </c>
      <c r="P61" s="52">
        <v>4.603635899537017</v>
      </c>
      <c r="Q61" s="60">
        <v>0.30191813950177121</v>
      </c>
      <c r="R61" s="62">
        <v>1.7493816418240666</v>
      </c>
      <c r="S61" s="60">
        <v>6.0116154094477432</v>
      </c>
      <c r="T61" s="52">
        <v>39.000805801772756</v>
      </c>
      <c r="U61" s="60">
        <v>0.57993798505956851</v>
      </c>
      <c r="V61" s="62">
        <v>8.9311845286059626</v>
      </c>
      <c r="W61" s="60">
        <v>1.1672938004481854</v>
      </c>
      <c r="X61" s="52">
        <v>0</v>
      </c>
      <c r="Y61" s="60">
        <v>5.4337389754932811E-2</v>
      </c>
      <c r="Z61" s="62">
        <v>0</v>
      </c>
      <c r="AA61" s="60">
        <v>1.1672938004481854</v>
      </c>
      <c r="AB61" s="52">
        <v>0</v>
      </c>
      <c r="AC61" s="60">
        <v>5.4337389754932811E-2</v>
      </c>
      <c r="AD61" s="62">
        <v>0</v>
      </c>
      <c r="AE61" s="60">
        <v>1.0142697179857145</v>
      </c>
      <c r="AF61" s="52">
        <v>0</v>
      </c>
      <c r="AG61" s="60">
        <v>5.2801892688462297E-2</v>
      </c>
      <c r="AH61" s="62">
        <v>0</v>
      </c>
      <c r="AI61" s="60">
        <v>0</v>
      </c>
      <c r="AJ61" s="52">
        <v>0</v>
      </c>
      <c r="AK61" s="60">
        <v>0</v>
      </c>
      <c r="AL61" s="62">
        <v>0</v>
      </c>
      <c r="AM61" s="60">
        <v>0</v>
      </c>
      <c r="AN61" s="52">
        <v>39.000805801772756</v>
      </c>
      <c r="AO61" s="60">
        <v>0</v>
      </c>
      <c r="AP61" s="62">
        <v>8.9311845286059626</v>
      </c>
      <c r="AQ61" s="60">
        <v>20.279372530929219</v>
      </c>
      <c r="AR61" s="52">
        <v>6.9171040214565993</v>
      </c>
      <c r="AS61" s="60">
        <v>5.0073735414589731</v>
      </c>
      <c r="AT61" s="62">
        <v>6.9171040214565993E-2</v>
      </c>
      <c r="AU61" s="60">
        <v>18.044730929724899</v>
      </c>
      <c r="AV61" s="52">
        <v>5.9722160840294052</v>
      </c>
      <c r="AW61" s="60">
        <v>4.4555968426756154</v>
      </c>
      <c r="AX61" s="62">
        <v>5.9722160840294046E-2</v>
      </c>
      <c r="AY61" s="60">
        <v>22.279718800986863</v>
      </c>
      <c r="AZ61" s="52">
        <v>0.93855724107824956</v>
      </c>
      <c r="BA61" s="60">
        <v>5.5012981424872391</v>
      </c>
      <c r="BB61" s="62">
        <v>9.3855724107824948E-3</v>
      </c>
      <c r="BC61" s="60">
        <v>34.700950338182473</v>
      </c>
      <c r="BD61" s="52">
        <v>8.4104567805168777</v>
      </c>
      <c r="BE61" s="60">
        <v>2.0046991487493262</v>
      </c>
      <c r="BF61" s="62">
        <v>2.632472972301783</v>
      </c>
      <c r="BG61" s="60">
        <v>35.469642276053598</v>
      </c>
      <c r="BH61" s="52">
        <v>3.5740878629932986</v>
      </c>
      <c r="BI61" s="60">
        <v>2.0491070412849122</v>
      </c>
      <c r="BJ61" s="62">
        <v>1.1186895011169025</v>
      </c>
      <c r="BK61" s="60">
        <v>22.151001895717268</v>
      </c>
      <c r="BL61" s="52">
        <v>0.56435078522965065</v>
      </c>
      <c r="BM61" s="60">
        <v>1.2796794961384037</v>
      </c>
      <c r="BN61" s="62">
        <v>0.17664179577688066</v>
      </c>
      <c r="BO61" s="60">
        <v>34.171972436685785</v>
      </c>
      <c r="BP61" s="52">
        <v>434.70718664405894</v>
      </c>
      <c r="BQ61" s="60">
        <v>1.974139710506196</v>
      </c>
      <c r="BR61" s="62">
        <v>136.06334941959045</v>
      </c>
      <c r="BS61" s="60">
        <v>23.686111469761013</v>
      </c>
      <c r="BT61" s="52">
        <v>4.6078688221424278</v>
      </c>
      <c r="BU61" s="60">
        <v>0.30191900708512498</v>
      </c>
      <c r="BV61" s="62">
        <v>1.7509901524141227</v>
      </c>
      <c r="BW61" s="60">
        <v>23.6180479310548</v>
      </c>
      <c r="BX61" s="52">
        <v>0.37494621673120659</v>
      </c>
      <c r="BY61" s="60">
        <v>0.30105142373143207</v>
      </c>
      <c r="BZ61" s="62">
        <v>0.14247956235785847</v>
      </c>
      <c r="CA61" s="60">
        <v>10.498058250417522</v>
      </c>
      <c r="CB61" s="52">
        <v>39.000805801772756</v>
      </c>
      <c r="CC61" s="60">
        <v>0.50393136318340426</v>
      </c>
      <c r="CD61" s="62">
        <v>8.9311845286059626</v>
      </c>
      <c r="CE61" s="60">
        <v>12.532439216122222</v>
      </c>
      <c r="CF61" s="52">
        <v>39.000805801772756</v>
      </c>
      <c r="CG61" s="60">
        <v>0.59276398111369411</v>
      </c>
      <c r="CH61" s="62">
        <v>8.9311845286059626</v>
      </c>
      <c r="CI61" s="60">
        <v>24.126426510313149</v>
      </c>
      <c r="CJ61" s="52">
        <v>39.000805801772756</v>
      </c>
      <c r="CK61" s="60">
        <v>0.63213730336598806</v>
      </c>
      <c r="CL61" s="62">
        <v>8.9311845286059626</v>
      </c>
      <c r="CM61" s="60">
        <v>14.071380617547449</v>
      </c>
      <c r="CN61" s="52">
        <v>39.000805801772756</v>
      </c>
      <c r="CO61" s="60">
        <v>0.43706992040507692</v>
      </c>
      <c r="CP61" s="62">
        <v>8.9311845286059626</v>
      </c>
      <c r="CQ61" s="60">
        <v>6.0116154094477441</v>
      </c>
      <c r="CR61" s="52">
        <v>39.000805801772756</v>
      </c>
      <c r="CS61" s="60">
        <v>0.57993798505956862</v>
      </c>
      <c r="CT61" s="62">
        <v>8.9311845286059626</v>
      </c>
      <c r="CU61" s="60">
        <v>6.6065366575903379</v>
      </c>
      <c r="CV61" s="52">
        <v>3.8551730290123967</v>
      </c>
      <c r="CW61" s="60">
        <v>0.31712921993438375</v>
      </c>
      <c r="CX61" s="62">
        <v>0.88283462364383891</v>
      </c>
      <c r="CY61" s="60">
        <v>7.8867936446286411</v>
      </c>
      <c r="CZ61" s="52">
        <v>3.8551730290123967</v>
      </c>
      <c r="DA61" s="60">
        <v>0.37303250535603161</v>
      </c>
      <c r="DB61" s="62">
        <v>0.88283462364383891</v>
      </c>
      <c r="DC61" s="60">
        <v>15.183009786662586</v>
      </c>
      <c r="DD61" s="52">
        <v>3.8551730290123967</v>
      </c>
      <c r="DE61" s="60">
        <v>0.39781054435963048</v>
      </c>
      <c r="DF61" s="62">
        <v>0.88283462364383891</v>
      </c>
      <c r="DG61" s="60">
        <v>8.8552653886289985</v>
      </c>
      <c r="DH61" s="52">
        <v>3.85395537525355</v>
      </c>
      <c r="DI61" s="60">
        <v>0.27505262232388467</v>
      </c>
      <c r="DJ61" s="62">
        <v>0.88255578093306297</v>
      </c>
      <c r="DK61" s="60">
        <v>3.783171766290391</v>
      </c>
      <c r="DL61" s="52">
        <v>3.85395537525355</v>
      </c>
      <c r="DM61" s="60">
        <v>0.36496097335645261</v>
      </c>
      <c r="DN61" s="62">
        <v>0.88255578093306297</v>
      </c>
      <c r="DO61" s="60">
        <v>1.1672938004481854</v>
      </c>
      <c r="DP61" s="52">
        <v>0</v>
      </c>
      <c r="DQ61" s="60">
        <v>5.4337389754932817E-2</v>
      </c>
      <c r="DR61" s="62">
        <v>0</v>
      </c>
      <c r="DS61" s="60">
        <v>1.1672938004481854</v>
      </c>
      <c r="DT61" s="52">
        <v>0</v>
      </c>
      <c r="DU61" s="60">
        <v>5.4337389754932817E-2</v>
      </c>
      <c r="DV61" s="62">
        <v>0</v>
      </c>
      <c r="DW61" s="60">
        <v>0</v>
      </c>
      <c r="DX61" s="52">
        <v>0</v>
      </c>
      <c r="DY61" s="60">
        <v>0</v>
      </c>
      <c r="DZ61" s="62">
        <v>0</v>
      </c>
      <c r="EA61" s="60">
        <v>0</v>
      </c>
      <c r="EB61" s="52">
        <v>0</v>
      </c>
      <c r="EC61" s="60">
        <v>0</v>
      </c>
      <c r="ED61" s="62">
        <v>0</v>
      </c>
      <c r="EE61" s="60">
        <v>0</v>
      </c>
      <c r="EF61" s="52">
        <v>0</v>
      </c>
      <c r="EG61" s="60">
        <v>0</v>
      </c>
      <c r="EH61" s="62">
        <v>0</v>
      </c>
      <c r="EI61" s="60">
        <v>0</v>
      </c>
      <c r="EJ61" s="52">
        <v>0</v>
      </c>
      <c r="EK61" s="60">
        <v>0</v>
      </c>
      <c r="EL61" s="62">
        <v>0</v>
      </c>
      <c r="EM61" s="60">
        <v>0</v>
      </c>
      <c r="EN61" s="52">
        <v>0</v>
      </c>
      <c r="EO61" s="60">
        <v>0</v>
      </c>
      <c r="EP61" s="62">
        <v>0</v>
      </c>
      <c r="EQ61" s="60">
        <v>0</v>
      </c>
      <c r="ER61" s="52">
        <v>0</v>
      </c>
      <c r="ES61" s="60">
        <v>0</v>
      </c>
      <c r="ET61" s="62">
        <v>0</v>
      </c>
    </row>
    <row r="62" spans="2:150">
      <c r="B62" s="84" t="s">
        <v>118</v>
      </c>
      <c r="C62" s="60">
        <v>25.635983645396713</v>
      </c>
      <c r="D62" s="52">
        <v>52.591695698330682</v>
      </c>
      <c r="E62" s="60">
        <v>2.2023296483839112</v>
      </c>
      <c r="F62" s="62">
        <v>15.489775896354001</v>
      </c>
      <c r="G62" s="60">
        <v>48.845379916561335</v>
      </c>
      <c r="H62" s="52">
        <v>131.51183071819602</v>
      </c>
      <c r="I62" s="60">
        <v>8.4518854062672268</v>
      </c>
      <c r="J62" s="62">
        <v>1.3151183071819603</v>
      </c>
      <c r="K62" s="60">
        <v>76.395102248716071</v>
      </c>
      <c r="L62" s="52">
        <v>62.080665279356374</v>
      </c>
      <c r="M62" s="60">
        <v>6.8347209785338432</v>
      </c>
      <c r="N62" s="62">
        <v>19.431248232438541</v>
      </c>
      <c r="O62" s="60">
        <v>11.782079821509901</v>
      </c>
      <c r="P62" s="52">
        <v>38.240107191006821</v>
      </c>
      <c r="Q62" s="60">
        <v>0.79643292931596443</v>
      </c>
      <c r="R62" s="62">
        <v>14.531240732582592</v>
      </c>
      <c r="S62" s="60">
        <v>26.326478426823062</v>
      </c>
      <c r="T62" s="52">
        <v>1376.5340756476937</v>
      </c>
      <c r="U62" s="60">
        <v>1.1571691219823361</v>
      </c>
      <c r="V62" s="62">
        <v>315.22630332332193</v>
      </c>
      <c r="W62" s="60">
        <v>4.7954196132628564</v>
      </c>
      <c r="X62" s="52">
        <v>0</v>
      </c>
      <c r="Y62" s="60">
        <v>0.34988488841198134</v>
      </c>
      <c r="Z62" s="62">
        <v>0</v>
      </c>
      <c r="AA62" s="60">
        <v>4.7954196132628564</v>
      </c>
      <c r="AB62" s="52">
        <v>0</v>
      </c>
      <c r="AC62" s="60">
        <v>0.34988488841198134</v>
      </c>
      <c r="AD62" s="62">
        <v>0</v>
      </c>
      <c r="AE62" s="60">
        <v>4.1668232187983998</v>
      </c>
      <c r="AF62" s="52">
        <v>0</v>
      </c>
      <c r="AG62" s="60">
        <v>0.3613100080552088</v>
      </c>
      <c r="AH62" s="62">
        <v>0</v>
      </c>
      <c r="AI62" s="60">
        <v>0</v>
      </c>
      <c r="AJ62" s="52">
        <v>0</v>
      </c>
      <c r="AK62" s="60">
        <v>0</v>
      </c>
      <c r="AL62" s="62">
        <v>0</v>
      </c>
      <c r="AM62" s="60">
        <v>0</v>
      </c>
      <c r="AN62" s="52">
        <v>1376.5340756476937</v>
      </c>
      <c r="AO62" s="60">
        <v>0</v>
      </c>
      <c r="AP62" s="62">
        <v>315.22630332332193</v>
      </c>
      <c r="AQ62" s="60">
        <v>48.224084421983427</v>
      </c>
      <c r="AR62" s="52">
        <v>53.671296832833889</v>
      </c>
      <c r="AS62" s="60">
        <v>8.3443804931603438</v>
      </c>
      <c r="AT62" s="62">
        <v>0.53671296832833892</v>
      </c>
      <c r="AU62" s="60">
        <v>42.91013572534613</v>
      </c>
      <c r="AV62" s="52">
        <v>1935.7552186915336</v>
      </c>
      <c r="AW62" s="60">
        <v>7.4248895297266975</v>
      </c>
      <c r="AX62" s="62">
        <v>19.357552186915335</v>
      </c>
      <c r="AY62" s="60">
        <v>52.98088186496819</v>
      </c>
      <c r="AZ62" s="52">
        <v>5.6749972716359283</v>
      </c>
      <c r="BA62" s="60">
        <v>9.1674656438462279</v>
      </c>
      <c r="BB62" s="62">
        <v>5.674997271635928E-2</v>
      </c>
      <c r="BC62" s="60">
        <v>108.4913851970007</v>
      </c>
      <c r="BD62" s="52">
        <v>73.541828777669224</v>
      </c>
      <c r="BE62" s="60">
        <v>9.7062288624477748</v>
      </c>
      <c r="BF62" s="62">
        <v>23.018592407410466</v>
      </c>
      <c r="BG62" s="60">
        <v>110.89467537541526</v>
      </c>
      <c r="BH62" s="52">
        <v>139.73465105259595</v>
      </c>
      <c r="BI62" s="60">
        <v>9.9212402612994648</v>
      </c>
      <c r="BJ62" s="62">
        <v>43.73694577946253</v>
      </c>
      <c r="BK62" s="60">
        <v>69.25438225025934</v>
      </c>
      <c r="BL62" s="52">
        <v>30.718014837986935</v>
      </c>
      <c r="BM62" s="60">
        <v>6.1958733647640925</v>
      </c>
      <c r="BN62" s="62">
        <v>9.6147386442899112</v>
      </c>
      <c r="BO62" s="60">
        <v>106.837553105583</v>
      </c>
      <c r="BP62" s="52">
        <v>2302.0509977827051</v>
      </c>
      <c r="BQ62" s="60">
        <v>9.5582680566177753</v>
      </c>
      <c r="BR62" s="62">
        <v>720.54196230598677</v>
      </c>
      <c r="BS62" s="60">
        <v>11.782113678158405</v>
      </c>
      <c r="BT62" s="52">
        <v>38.271509809058543</v>
      </c>
      <c r="BU62" s="60">
        <v>0.79643521792291272</v>
      </c>
      <c r="BV62" s="62">
        <v>14.543173727442248</v>
      </c>
      <c r="BW62" s="60">
        <v>11.74825702965795</v>
      </c>
      <c r="BX62" s="52">
        <v>6.86889175732989</v>
      </c>
      <c r="BY62" s="60">
        <v>0.79414661097485828</v>
      </c>
      <c r="BZ62" s="62">
        <v>2.6101788677853581</v>
      </c>
      <c r="CA62" s="60">
        <v>36.726109216181591</v>
      </c>
      <c r="CB62" s="52">
        <v>1376.5340756476937</v>
      </c>
      <c r="CC62" s="60">
        <v>1.0672520525565399</v>
      </c>
      <c r="CD62" s="62">
        <v>315.22630332332193</v>
      </c>
      <c r="CE62" s="60">
        <v>47.555890682655118</v>
      </c>
      <c r="CF62" s="52">
        <v>1376.5340756476937</v>
      </c>
      <c r="CG62" s="60">
        <v>1.2663185117891274</v>
      </c>
      <c r="CH62" s="62">
        <v>315.22630332332193</v>
      </c>
      <c r="CI62" s="60">
        <v>58.940621951195943</v>
      </c>
      <c r="CJ62" s="52">
        <v>1376.5340756476937</v>
      </c>
      <c r="CK62" s="60">
        <v>1.5992369079364228</v>
      </c>
      <c r="CL62" s="62">
        <v>315.22630332332193</v>
      </c>
      <c r="CM62" s="60">
        <v>36.252128009301359</v>
      </c>
      <c r="CN62" s="52">
        <v>1376.5340756476937</v>
      </c>
      <c r="CO62" s="60">
        <v>1.1077254394875722</v>
      </c>
      <c r="CP62" s="62">
        <v>315.22630332332193</v>
      </c>
      <c r="CQ62" s="60">
        <v>26.326478426823058</v>
      </c>
      <c r="CR62" s="52">
        <v>1376.5340756476937</v>
      </c>
      <c r="CS62" s="60">
        <v>1.1571691219823361</v>
      </c>
      <c r="CT62" s="62">
        <v>315.22630332332193</v>
      </c>
      <c r="CU62" s="60">
        <v>23.112120455010832</v>
      </c>
      <c r="CV62" s="52">
        <v>32.210512704654036</v>
      </c>
      <c r="CW62" s="60">
        <v>0.67163275721230531</v>
      </c>
      <c r="CX62" s="62">
        <v>7.3762074093657759</v>
      </c>
      <c r="CY62" s="60">
        <v>29.927413964084685</v>
      </c>
      <c r="CZ62" s="52">
        <v>32.210512704654036</v>
      </c>
      <c r="DA62" s="60">
        <v>0.79690733931557145</v>
      </c>
      <c r="DB62" s="62">
        <v>7.3762074093657759</v>
      </c>
      <c r="DC62" s="60">
        <v>37.091943124459519</v>
      </c>
      <c r="DD62" s="52">
        <v>32.210512704654036</v>
      </c>
      <c r="DE62" s="60">
        <v>1.0064163299944728</v>
      </c>
      <c r="DF62" s="62">
        <v>7.3762074093657759</v>
      </c>
      <c r="DG62" s="60">
        <v>22.813839178267237</v>
      </c>
      <c r="DH62" s="52">
        <v>32.211568012785058</v>
      </c>
      <c r="DI62" s="60">
        <v>0.6971030782982135</v>
      </c>
      <c r="DJ62" s="62">
        <v>7.3764490749277778</v>
      </c>
      <c r="DK62" s="60">
        <v>16.567525216880032</v>
      </c>
      <c r="DL62" s="52">
        <v>32.211568012785058</v>
      </c>
      <c r="DM62" s="60">
        <v>0.7282184991785392</v>
      </c>
      <c r="DN62" s="62">
        <v>7.3764490749277778</v>
      </c>
      <c r="DO62" s="60">
        <v>4.7954196132628555</v>
      </c>
      <c r="DP62" s="52">
        <v>0</v>
      </c>
      <c r="DQ62" s="60">
        <v>0.34988488841198134</v>
      </c>
      <c r="DR62" s="62">
        <v>0</v>
      </c>
      <c r="DS62" s="60">
        <v>4.7954196132628555</v>
      </c>
      <c r="DT62" s="52">
        <v>0</v>
      </c>
      <c r="DU62" s="60">
        <v>0.34988488841198134</v>
      </c>
      <c r="DV62" s="62">
        <v>0</v>
      </c>
      <c r="DW62" s="60">
        <v>0</v>
      </c>
      <c r="DX62" s="52">
        <v>0</v>
      </c>
      <c r="DY62" s="60">
        <v>0</v>
      </c>
      <c r="DZ62" s="62">
        <v>0</v>
      </c>
      <c r="EA62" s="60">
        <v>0</v>
      </c>
      <c r="EB62" s="52">
        <v>0</v>
      </c>
      <c r="EC62" s="60">
        <v>0</v>
      </c>
      <c r="ED62" s="62">
        <v>0</v>
      </c>
      <c r="EE62" s="60">
        <v>0</v>
      </c>
      <c r="EF62" s="52">
        <v>0</v>
      </c>
      <c r="EG62" s="60">
        <v>0</v>
      </c>
      <c r="EH62" s="62">
        <v>0</v>
      </c>
      <c r="EI62" s="60">
        <v>0</v>
      </c>
      <c r="EJ62" s="52">
        <v>0</v>
      </c>
      <c r="EK62" s="60">
        <v>0</v>
      </c>
      <c r="EL62" s="62">
        <v>0</v>
      </c>
      <c r="EM62" s="60">
        <v>0</v>
      </c>
      <c r="EN62" s="52">
        <v>0</v>
      </c>
      <c r="EO62" s="60">
        <v>0</v>
      </c>
      <c r="EP62" s="62">
        <v>0</v>
      </c>
      <c r="EQ62" s="60">
        <v>0</v>
      </c>
      <c r="ER62" s="52">
        <v>0</v>
      </c>
      <c r="ES62" s="60">
        <v>0</v>
      </c>
      <c r="ET62" s="62">
        <v>0</v>
      </c>
    </row>
    <row r="63" spans="2:150">
      <c r="B63" s="84" t="s">
        <v>119</v>
      </c>
      <c r="C63" s="60">
        <v>49.460392068583275</v>
      </c>
      <c r="D63" s="52">
        <v>206.13922740401509</v>
      </c>
      <c r="E63" s="60">
        <v>4.0235627228540105</v>
      </c>
      <c r="F63" s="62">
        <v>68.18971988078053</v>
      </c>
      <c r="G63" s="60">
        <v>148.08980276035496</v>
      </c>
      <c r="H63" s="52">
        <v>1559.4428921841461</v>
      </c>
      <c r="I63" s="60">
        <v>17.835696173128035</v>
      </c>
      <c r="J63" s="62">
        <v>15.594428921841461</v>
      </c>
      <c r="K63" s="60">
        <v>96.358765600948288</v>
      </c>
      <c r="L63" s="52">
        <v>74.494060214771736</v>
      </c>
      <c r="M63" s="60">
        <v>8.4151547639553801</v>
      </c>
      <c r="N63" s="62">
        <v>23.316640847223553</v>
      </c>
      <c r="O63" s="60">
        <v>48.680964698735821</v>
      </c>
      <c r="P63" s="52">
        <v>357.32044814637482</v>
      </c>
      <c r="Q63" s="60">
        <v>3.2525511358088406</v>
      </c>
      <c r="R63" s="62">
        <v>135.78177029562244</v>
      </c>
      <c r="S63" s="60">
        <v>53.170447298715807</v>
      </c>
      <c r="T63" s="52">
        <v>504.72981222376859</v>
      </c>
      <c r="U63" s="60">
        <v>2.38455812115195</v>
      </c>
      <c r="V63" s="62">
        <v>115.58312699924302</v>
      </c>
      <c r="W63" s="60">
        <v>8.74634476059056</v>
      </c>
      <c r="X63" s="52">
        <v>0</v>
      </c>
      <c r="Y63" s="60">
        <v>1.3509574855440518</v>
      </c>
      <c r="Z63" s="62">
        <v>0</v>
      </c>
      <c r="AA63" s="60">
        <v>8.74634476059056</v>
      </c>
      <c r="AB63" s="52">
        <v>0</v>
      </c>
      <c r="AC63" s="60">
        <v>1.3509574855440518</v>
      </c>
      <c r="AD63" s="62">
        <v>0</v>
      </c>
      <c r="AE63" s="60">
        <v>7.918476021795116</v>
      </c>
      <c r="AF63" s="52">
        <v>0</v>
      </c>
      <c r="AG63" s="60">
        <v>1.4068990561076438</v>
      </c>
      <c r="AH63" s="62">
        <v>0</v>
      </c>
      <c r="AI63" s="60">
        <v>0</v>
      </c>
      <c r="AJ63" s="52">
        <v>0</v>
      </c>
      <c r="AK63" s="60">
        <v>0</v>
      </c>
      <c r="AL63" s="62">
        <v>0</v>
      </c>
      <c r="AM63" s="60">
        <v>0</v>
      </c>
      <c r="AN63" s="52">
        <v>504.72981222376859</v>
      </c>
      <c r="AO63" s="60">
        <v>0</v>
      </c>
      <c r="AP63" s="62">
        <v>115.58312699924302</v>
      </c>
      <c r="AQ63" s="60">
        <v>146.2061542473306</v>
      </c>
      <c r="AR63" s="52">
        <v>1435.4663002268173</v>
      </c>
      <c r="AS63" s="60">
        <v>17.608832594751654</v>
      </c>
      <c r="AT63" s="62">
        <v>14.354663002268174</v>
      </c>
      <c r="AU63" s="60">
        <v>130.09528325588923</v>
      </c>
      <c r="AV63" s="52">
        <v>6119.4973556665336</v>
      </c>
      <c r="AW63" s="60">
        <v>15.668465366679845</v>
      </c>
      <c r="AX63" s="62">
        <v>61.194973556665339</v>
      </c>
      <c r="AY63" s="60">
        <v>160.62784973431221</v>
      </c>
      <c r="AZ63" s="52">
        <v>932.78038488122502</v>
      </c>
      <c r="BA63" s="60">
        <v>19.34575825885981</v>
      </c>
      <c r="BB63" s="62">
        <v>9.3278038488122519</v>
      </c>
      <c r="BC63" s="60">
        <v>136.84248921985935</v>
      </c>
      <c r="BD63" s="52">
        <v>120.52780583102926</v>
      </c>
      <c r="BE63" s="60">
        <v>11.950658747943525</v>
      </c>
      <c r="BF63" s="62">
        <v>37.725203225112153</v>
      </c>
      <c r="BG63" s="60">
        <v>139.87381018359039</v>
      </c>
      <c r="BH63" s="52">
        <v>108.20077167806133</v>
      </c>
      <c r="BI63" s="60">
        <v>12.215388530334678</v>
      </c>
      <c r="BJ63" s="62">
        <v>33.866841535233199</v>
      </c>
      <c r="BK63" s="60">
        <v>87.35202375101693</v>
      </c>
      <c r="BL63" s="52">
        <v>36.83075817463169</v>
      </c>
      <c r="BM63" s="60">
        <v>7.628582560446163</v>
      </c>
      <c r="BN63" s="62">
        <v>11.52802730865972</v>
      </c>
      <c r="BO63" s="60">
        <v>134.75647566467853</v>
      </c>
      <c r="BP63" s="52">
        <v>2716.0297378374853</v>
      </c>
      <c r="BQ63" s="60">
        <v>11.7684840719078</v>
      </c>
      <c r="BR63" s="62">
        <v>850.1173079431328</v>
      </c>
      <c r="BS63" s="60">
        <v>48.6811045869674</v>
      </c>
      <c r="BT63" s="52">
        <v>357.64151088782381</v>
      </c>
      <c r="BU63" s="60">
        <v>3.2525604822470084</v>
      </c>
      <c r="BV63" s="62">
        <v>135.90377413737306</v>
      </c>
      <c r="BW63" s="60">
        <v>48.541216355395655</v>
      </c>
      <c r="BX63" s="52">
        <v>36.578769438810006</v>
      </c>
      <c r="BY63" s="60">
        <v>3.2432140440796315</v>
      </c>
      <c r="BZ63" s="62">
        <v>13.899932386747802</v>
      </c>
      <c r="CA63" s="60">
        <v>85.127721241563947</v>
      </c>
      <c r="CB63" s="52">
        <v>504.72981222376859</v>
      </c>
      <c r="CC63" s="60">
        <v>2.2581409514083757</v>
      </c>
      <c r="CD63" s="62">
        <v>115.58312699924302</v>
      </c>
      <c r="CE63" s="60">
        <v>108.95591873553775</v>
      </c>
      <c r="CF63" s="52">
        <v>504.72981222376859</v>
      </c>
      <c r="CG63" s="60">
        <v>2.7751778732201662</v>
      </c>
      <c r="CH63" s="62">
        <v>115.58312699924302</v>
      </c>
      <c r="CI63" s="60">
        <v>146.88703695618133</v>
      </c>
      <c r="CJ63" s="52">
        <v>504.72981222376859</v>
      </c>
      <c r="CK63" s="60">
        <v>3.7700312504749527</v>
      </c>
      <c r="CL63" s="62">
        <v>115.58312699924302</v>
      </c>
      <c r="CM63" s="60">
        <v>82.738189430470413</v>
      </c>
      <c r="CN63" s="52">
        <v>504.72981222376859</v>
      </c>
      <c r="CO63" s="60">
        <v>2.7925233674592018</v>
      </c>
      <c r="CP63" s="62">
        <v>115.58312699924302</v>
      </c>
      <c r="CQ63" s="60">
        <v>53.170447298715807</v>
      </c>
      <c r="CR63" s="52">
        <v>504.72981222376859</v>
      </c>
      <c r="CS63" s="60">
        <v>2.38455812115195</v>
      </c>
      <c r="CT63" s="62">
        <v>115.58312699924302</v>
      </c>
      <c r="CU63" s="60">
        <v>53.571755608915254</v>
      </c>
      <c r="CV63" s="52">
        <v>28.175190691063083</v>
      </c>
      <c r="CW63" s="60">
        <v>1.4210714608000987</v>
      </c>
      <c r="CX63" s="62">
        <v>6.452118668253445</v>
      </c>
      <c r="CY63" s="60">
        <v>68.567086790467727</v>
      </c>
      <c r="CZ63" s="52">
        <v>28.175190691063083</v>
      </c>
      <c r="DA63" s="60">
        <v>1.7464481443540703</v>
      </c>
      <c r="DB63" s="62">
        <v>6.452118668253445</v>
      </c>
      <c r="DC63" s="60">
        <v>92.437531877596882</v>
      </c>
      <c r="DD63" s="52">
        <v>28.175190691063083</v>
      </c>
      <c r="DE63" s="60">
        <v>2.372519666247169</v>
      </c>
      <c r="DF63" s="62">
        <v>6.452118668253445</v>
      </c>
      <c r="DG63" s="60">
        <v>52.067998520899494</v>
      </c>
      <c r="DH63" s="52">
        <v>28.176286188456579</v>
      </c>
      <c r="DI63" s="60">
        <v>1.7573638433148429</v>
      </c>
      <c r="DJ63" s="62">
        <v>6.4523695371565557</v>
      </c>
      <c r="DK63" s="60">
        <v>33.460712524191848</v>
      </c>
      <c r="DL63" s="52">
        <v>28.176286188456579</v>
      </c>
      <c r="DM63" s="60">
        <v>1.5006270934835548</v>
      </c>
      <c r="DN63" s="62">
        <v>6.4523695371565557</v>
      </c>
      <c r="DO63" s="60">
        <v>8.74634476059056</v>
      </c>
      <c r="DP63" s="52">
        <v>0</v>
      </c>
      <c r="DQ63" s="60">
        <v>1.350957485544052</v>
      </c>
      <c r="DR63" s="62">
        <v>0</v>
      </c>
      <c r="DS63" s="60">
        <v>8.74634476059056</v>
      </c>
      <c r="DT63" s="52">
        <v>0</v>
      </c>
      <c r="DU63" s="60">
        <v>1.350957485544052</v>
      </c>
      <c r="DV63" s="62">
        <v>0</v>
      </c>
      <c r="DW63" s="60">
        <v>0</v>
      </c>
      <c r="DX63" s="52">
        <v>0</v>
      </c>
      <c r="DY63" s="60">
        <v>0</v>
      </c>
      <c r="DZ63" s="62">
        <v>0</v>
      </c>
      <c r="EA63" s="60">
        <v>0</v>
      </c>
      <c r="EB63" s="52">
        <v>0</v>
      </c>
      <c r="EC63" s="60">
        <v>0</v>
      </c>
      <c r="ED63" s="62">
        <v>0</v>
      </c>
      <c r="EE63" s="60">
        <v>0</v>
      </c>
      <c r="EF63" s="52">
        <v>0</v>
      </c>
      <c r="EG63" s="60">
        <v>0</v>
      </c>
      <c r="EH63" s="62">
        <v>0</v>
      </c>
      <c r="EI63" s="60">
        <v>0</v>
      </c>
      <c r="EJ63" s="52">
        <v>0</v>
      </c>
      <c r="EK63" s="60">
        <v>0</v>
      </c>
      <c r="EL63" s="62">
        <v>0</v>
      </c>
      <c r="EM63" s="60">
        <v>0</v>
      </c>
      <c r="EN63" s="52">
        <v>0</v>
      </c>
      <c r="EO63" s="60">
        <v>0</v>
      </c>
      <c r="EP63" s="62">
        <v>0</v>
      </c>
      <c r="EQ63" s="60">
        <v>0</v>
      </c>
      <c r="ER63" s="52">
        <v>0</v>
      </c>
      <c r="ES63" s="60">
        <v>0</v>
      </c>
      <c r="ET63" s="62">
        <v>0</v>
      </c>
    </row>
    <row r="64" spans="2:150">
      <c r="B64" s="84" t="s">
        <v>120</v>
      </c>
      <c r="C64" s="60">
        <v>13.115610403107956</v>
      </c>
      <c r="D64" s="52">
        <v>44.070011703181024</v>
      </c>
      <c r="E64" s="60">
        <v>0.21717432053126365</v>
      </c>
      <c r="F64" s="62">
        <v>15.990159960471606</v>
      </c>
      <c r="G64" s="60">
        <v>11.820390129602176</v>
      </c>
      <c r="H64" s="52">
        <v>69.003227396519478</v>
      </c>
      <c r="I64" s="60">
        <v>2.4026545139983448</v>
      </c>
      <c r="J64" s="62">
        <v>0.69003227396519473</v>
      </c>
      <c r="K64" s="60">
        <v>1.4246051153213319</v>
      </c>
      <c r="L64" s="52">
        <v>2.442918080111478</v>
      </c>
      <c r="M64" s="60">
        <v>0.11870297673318445</v>
      </c>
      <c r="N64" s="62">
        <v>0.7646333590748926</v>
      </c>
      <c r="O64" s="60">
        <v>27.54833551606627</v>
      </c>
      <c r="P64" s="52">
        <v>89.578438006335517</v>
      </c>
      <c r="Q64" s="60">
        <v>0.21175648925455609</v>
      </c>
      <c r="R64" s="62">
        <v>34.039806442407496</v>
      </c>
      <c r="S64" s="60">
        <v>3.4739098361727945</v>
      </c>
      <c r="T64" s="52">
        <v>178.83427343540157</v>
      </c>
      <c r="U64" s="60">
        <v>0.20155784506367011</v>
      </c>
      <c r="V64" s="62">
        <v>40.953048616706958</v>
      </c>
      <c r="W64" s="60">
        <v>1.1758239378742881</v>
      </c>
      <c r="X64" s="52">
        <v>0</v>
      </c>
      <c r="Y64" s="60">
        <v>0.2971866562372435</v>
      </c>
      <c r="Z64" s="62">
        <v>0</v>
      </c>
      <c r="AA64" s="60">
        <v>1.1758239378742881</v>
      </c>
      <c r="AB64" s="52">
        <v>0</v>
      </c>
      <c r="AC64" s="60">
        <v>0.2971866562372435</v>
      </c>
      <c r="AD64" s="62">
        <v>0</v>
      </c>
      <c r="AE64" s="60">
        <v>1.1248239892074963</v>
      </c>
      <c r="AF64" s="52">
        <v>0</v>
      </c>
      <c r="AG64" s="60">
        <v>0.31039302869487906</v>
      </c>
      <c r="AH64" s="62">
        <v>0</v>
      </c>
      <c r="AI64" s="60">
        <v>0</v>
      </c>
      <c r="AJ64" s="52">
        <v>0</v>
      </c>
      <c r="AK64" s="60">
        <v>0</v>
      </c>
      <c r="AL64" s="62">
        <v>0</v>
      </c>
      <c r="AM64" s="60">
        <v>0</v>
      </c>
      <c r="AN64" s="52">
        <v>178.83427343540157</v>
      </c>
      <c r="AO64" s="60">
        <v>0</v>
      </c>
      <c r="AP64" s="62">
        <v>40.953048616706958</v>
      </c>
      <c r="AQ64" s="60">
        <v>11.670039059670481</v>
      </c>
      <c r="AR64" s="52">
        <v>57.545404877402689</v>
      </c>
      <c r="AS64" s="60">
        <v>2.3720936210925183</v>
      </c>
      <c r="AT64" s="62">
        <v>0.57545404877402695</v>
      </c>
      <c r="AU64" s="60">
        <v>10.38408434235142</v>
      </c>
      <c r="AV64" s="52">
        <v>160.89332802993476</v>
      </c>
      <c r="AW64" s="60">
        <v>2.1107058942503674</v>
      </c>
      <c r="AX64" s="62">
        <v>1.6089332802993477</v>
      </c>
      <c r="AY64" s="60">
        <v>12.821165361474714</v>
      </c>
      <c r="AZ64" s="52">
        <v>94.379570009822103</v>
      </c>
      <c r="BA64" s="60">
        <v>2.6060756449417801</v>
      </c>
      <c r="BB64" s="62">
        <v>0.94379570009822111</v>
      </c>
      <c r="BC64" s="60">
        <v>2.0231320826924057</v>
      </c>
      <c r="BD64" s="52">
        <v>11.612390523335707</v>
      </c>
      <c r="BE64" s="60">
        <v>0.16857429329518259</v>
      </c>
      <c r="BF64" s="62">
        <v>3.6346782338040766</v>
      </c>
      <c r="BG64" s="60">
        <v>2.067948299714073</v>
      </c>
      <c r="BH64" s="52">
        <v>12.099776619508562</v>
      </c>
      <c r="BI64" s="60">
        <v>0.17230853396944293</v>
      </c>
      <c r="BJ64" s="62">
        <v>3.7872300819061797</v>
      </c>
      <c r="BK64" s="60">
        <v>1.2914459737344803</v>
      </c>
      <c r="BL64" s="52">
        <v>0.28111855593836532</v>
      </c>
      <c r="BM64" s="60">
        <v>0.10760770105601575</v>
      </c>
      <c r="BN64" s="62">
        <v>8.7990108008708337E-2</v>
      </c>
      <c r="BO64" s="60">
        <v>1.9922916546025824</v>
      </c>
      <c r="BP64" s="52">
        <v>23.467457936611449</v>
      </c>
      <c r="BQ64" s="60">
        <v>0.16600456321446333</v>
      </c>
      <c r="BR64" s="62">
        <v>7.345314334159383</v>
      </c>
      <c r="BS64" s="60">
        <v>27.548414678177419</v>
      </c>
      <c r="BT64" s="52">
        <v>88.893340936060042</v>
      </c>
      <c r="BU64" s="60">
        <v>0.21175709775196347</v>
      </c>
      <c r="BV64" s="62">
        <v>33.779469555702818</v>
      </c>
      <c r="BW64" s="60">
        <v>27.46925256703323</v>
      </c>
      <c r="BX64" s="52">
        <v>773.99041121150674</v>
      </c>
      <c r="BY64" s="60">
        <v>0.21114860034463026</v>
      </c>
      <c r="BZ64" s="62">
        <v>294.11635626037258</v>
      </c>
      <c r="CA64" s="60">
        <v>5.2564401013483737</v>
      </c>
      <c r="CB64" s="52">
        <v>178.83427343540157</v>
      </c>
      <c r="CC64" s="60">
        <v>0.21187249252300289</v>
      </c>
      <c r="CD64" s="62">
        <v>40.953048616706958</v>
      </c>
      <c r="CE64" s="60">
        <v>7.3383288017276209</v>
      </c>
      <c r="CF64" s="52">
        <v>178.83427343540157</v>
      </c>
      <c r="CG64" s="60">
        <v>0.29230311400885045</v>
      </c>
      <c r="CH64" s="62">
        <v>40.953048616706958</v>
      </c>
      <c r="CI64" s="60">
        <v>9.664623458286524</v>
      </c>
      <c r="CJ64" s="52">
        <v>178.83427343540157</v>
      </c>
      <c r="CK64" s="60">
        <v>0.41473450873322548</v>
      </c>
      <c r="CL64" s="62">
        <v>40.953048616706958</v>
      </c>
      <c r="CM64" s="60">
        <v>6.880524217738472</v>
      </c>
      <c r="CN64" s="52">
        <v>178.83427343540157</v>
      </c>
      <c r="CO64" s="60">
        <v>0.34311744358802482</v>
      </c>
      <c r="CP64" s="62">
        <v>40.953048616706958</v>
      </c>
      <c r="CQ64" s="60">
        <v>3.473909836172794</v>
      </c>
      <c r="CR64" s="52">
        <v>178.83427343540157</v>
      </c>
      <c r="CS64" s="60">
        <v>0.20155784506367011</v>
      </c>
      <c r="CT64" s="62">
        <v>40.953048616706958</v>
      </c>
      <c r="CU64" s="60">
        <v>3.3079321327450977</v>
      </c>
      <c r="CV64" s="52">
        <v>17.078056619165718</v>
      </c>
      <c r="CW64" s="60">
        <v>0.13333355132913113</v>
      </c>
      <c r="CX64" s="62">
        <v>3.910874965788949</v>
      </c>
      <c r="CY64" s="60">
        <v>4.618086228673417</v>
      </c>
      <c r="CZ64" s="52">
        <v>17.078056619165718</v>
      </c>
      <c r="DA64" s="60">
        <v>0.18394937347108697</v>
      </c>
      <c r="DB64" s="62">
        <v>3.910874965788949</v>
      </c>
      <c r="DC64" s="60">
        <v>6.0820475211630711</v>
      </c>
      <c r="DD64" s="52">
        <v>17.078056619165718</v>
      </c>
      <c r="DE64" s="60">
        <v>0.26099671670280566</v>
      </c>
      <c r="DF64" s="62">
        <v>3.910874965788949</v>
      </c>
      <c r="DG64" s="60">
        <v>4.3299850680595551</v>
      </c>
      <c r="DH64" s="52">
        <v>17.07849283914193</v>
      </c>
      <c r="DI64" s="60">
        <v>0.21592735674073979</v>
      </c>
      <c r="DJ64" s="62">
        <v>3.9109748601635022</v>
      </c>
      <c r="DK64" s="60">
        <v>2.1861673969018449</v>
      </c>
      <c r="DL64" s="52">
        <v>17.07849283914193</v>
      </c>
      <c r="DM64" s="60">
        <v>0.12684243697972344</v>
      </c>
      <c r="DN64" s="62">
        <v>3.9109748601635022</v>
      </c>
      <c r="DO64" s="60">
        <v>1.1758239378742881</v>
      </c>
      <c r="DP64" s="52">
        <v>0</v>
      </c>
      <c r="DQ64" s="60">
        <v>0.2971866562372435</v>
      </c>
      <c r="DR64" s="62">
        <v>0</v>
      </c>
      <c r="DS64" s="60">
        <v>1.1758239378742881</v>
      </c>
      <c r="DT64" s="52">
        <v>0</v>
      </c>
      <c r="DU64" s="60">
        <v>0.2971866562372435</v>
      </c>
      <c r="DV64" s="62">
        <v>0</v>
      </c>
      <c r="DW64" s="60">
        <v>0</v>
      </c>
      <c r="DX64" s="52">
        <v>0</v>
      </c>
      <c r="DY64" s="60">
        <v>0</v>
      </c>
      <c r="DZ64" s="62">
        <v>0</v>
      </c>
      <c r="EA64" s="60">
        <v>0</v>
      </c>
      <c r="EB64" s="52">
        <v>0</v>
      </c>
      <c r="EC64" s="60">
        <v>0</v>
      </c>
      <c r="ED64" s="62">
        <v>0</v>
      </c>
      <c r="EE64" s="60">
        <v>0</v>
      </c>
      <c r="EF64" s="52">
        <v>0</v>
      </c>
      <c r="EG64" s="60">
        <v>0</v>
      </c>
      <c r="EH64" s="62">
        <v>0</v>
      </c>
      <c r="EI64" s="60">
        <v>0</v>
      </c>
      <c r="EJ64" s="52">
        <v>0</v>
      </c>
      <c r="EK64" s="60">
        <v>0</v>
      </c>
      <c r="EL64" s="62">
        <v>0</v>
      </c>
      <c r="EM64" s="60">
        <v>0</v>
      </c>
      <c r="EN64" s="52">
        <v>0</v>
      </c>
      <c r="EO64" s="60">
        <v>0</v>
      </c>
      <c r="EP64" s="62">
        <v>0</v>
      </c>
      <c r="EQ64" s="60">
        <v>0</v>
      </c>
      <c r="ER64" s="52">
        <v>0</v>
      </c>
      <c r="ES64" s="60">
        <v>0</v>
      </c>
      <c r="ET64" s="62">
        <v>0</v>
      </c>
    </row>
    <row r="65" spans="2:150">
      <c r="B65" s="84" t="s">
        <v>121</v>
      </c>
      <c r="C65" s="60">
        <v>2.7728241392202375</v>
      </c>
      <c r="D65" s="52">
        <v>31.456218730092559</v>
      </c>
      <c r="E65" s="60">
        <v>0.16747818915008644</v>
      </c>
      <c r="F65" s="62">
        <v>11.350610614660118</v>
      </c>
      <c r="G65" s="60">
        <v>9.8896461257813559</v>
      </c>
      <c r="H65" s="52">
        <v>46.165964082329701</v>
      </c>
      <c r="I65" s="60">
        <v>1.8753784635987125</v>
      </c>
      <c r="J65" s="62">
        <v>0.46165964082329702</v>
      </c>
      <c r="K65" s="60">
        <v>1.2158674472357982</v>
      </c>
      <c r="L65" s="52">
        <v>2.442918080111478</v>
      </c>
      <c r="M65" s="60">
        <v>9.0326781935836667E-2</v>
      </c>
      <c r="N65" s="62">
        <v>0.7646333590748926</v>
      </c>
      <c r="O65" s="60">
        <v>4.8125809567049043</v>
      </c>
      <c r="P65" s="52">
        <v>62.663693534653248</v>
      </c>
      <c r="Q65" s="60">
        <v>0.17096739917320194</v>
      </c>
      <c r="R65" s="62">
        <v>23.812203543168234</v>
      </c>
      <c r="S65" s="60">
        <v>3.2727103052873683</v>
      </c>
      <c r="T65" s="52">
        <v>160.36432007423147</v>
      </c>
      <c r="U65" s="60">
        <v>0.15694970863584823</v>
      </c>
      <c r="V65" s="62">
        <v>36.723429296999001</v>
      </c>
      <c r="W65" s="60">
        <v>0.74362858657443265</v>
      </c>
      <c r="X65" s="52">
        <v>0</v>
      </c>
      <c r="Y65" s="60">
        <v>0.21144271197006412</v>
      </c>
      <c r="Z65" s="62">
        <v>0</v>
      </c>
      <c r="AA65" s="60">
        <v>0.74362858657443265</v>
      </c>
      <c r="AB65" s="52">
        <v>0</v>
      </c>
      <c r="AC65" s="60">
        <v>0.21144271197006412</v>
      </c>
      <c r="AD65" s="62">
        <v>0</v>
      </c>
      <c r="AE65" s="60">
        <v>0.70506089718310694</v>
      </c>
      <c r="AF65" s="52">
        <v>0</v>
      </c>
      <c r="AG65" s="60">
        <v>0.22078948985956326</v>
      </c>
      <c r="AH65" s="62">
        <v>0</v>
      </c>
      <c r="AI65" s="60">
        <v>0</v>
      </c>
      <c r="AJ65" s="52">
        <v>0</v>
      </c>
      <c r="AK65" s="60">
        <v>0</v>
      </c>
      <c r="AL65" s="62">
        <v>0</v>
      </c>
      <c r="AM65" s="60">
        <v>0</v>
      </c>
      <c r="AN65" s="52">
        <v>160.36432007423147</v>
      </c>
      <c r="AO65" s="60">
        <v>0</v>
      </c>
      <c r="AP65" s="62">
        <v>36.723429296999001</v>
      </c>
      <c r="AQ65" s="60">
        <v>9.763853418438023</v>
      </c>
      <c r="AR65" s="52">
        <v>44.674757040446352</v>
      </c>
      <c r="AS65" s="60">
        <v>1.851524330576251</v>
      </c>
      <c r="AT65" s="62">
        <v>0.4467475704044635</v>
      </c>
      <c r="AU65" s="60">
        <v>8.6879467056624833</v>
      </c>
      <c r="AV65" s="52">
        <v>159.22865013774106</v>
      </c>
      <c r="AW65" s="60">
        <v>1.6474996109535236</v>
      </c>
      <c r="AX65" s="62">
        <v>1.5922865013774103</v>
      </c>
      <c r="AY65" s="60">
        <v>10.726954605971025</v>
      </c>
      <c r="AZ65" s="52">
        <v>23.915020553676015</v>
      </c>
      <c r="BA65" s="60">
        <v>2.0341576829120038</v>
      </c>
      <c r="BB65" s="62">
        <v>0.23915020553676017</v>
      </c>
      <c r="BC65" s="60">
        <v>1.726696341567759</v>
      </c>
      <c r="BD65" s="52">
        <v>11.612390523335707</v>
      </c>
      <c r="BE65" s="60">
        <v>0.12827625599219664</v>
      </c>
      <c r="BF65" s="62">
        <v>3.6346782338040766</v>
      </c>
      <c r="BG65" s="60">
        <v>1.7649459440708424</v>
      </c>
      <c r="BH65" s="52">
        <v>12.099776619508562</v>
      </c>
      <c r="BI65" s="60">
        <v>0.13111781862493518</v>
      </c>
      <c r="BJ65" s="62">
        <v>3.7872300819061797</v>
      </c>
      <c r="BK65" s="60">
        <v>1.1022192061786289</v>
      </c>
      <c r="BL65" s="52">
        <v>0.28111855593836532</v>
      </c>
      <c r="BM65" s="60">
        <v>8.1883855109643314E-2</v>
      </c>
      <c r="BN65" s="62">
        <v>8.7990108008708337E-2</v>
      </c>
      <c r="BO65" s="60">
        <v>1.7003747509950797</v>
      </c>
      <c r="BP65" s="52">
        <v>23.467457936611449</v>
      </c>
      <c r="BQ65" s="60">
        <v>0.12632082526060825</v>
      </c>
      <c r="BR65" s="62">
        <v>7.345314334159383</v>
      </c>
      <c r="BS65" s="60">
        <v>4.8125947860002674</v>
      </c>
      <c r="BT65" s="52">
        <v>62.500577909969337</v>
      </c>
      <c r="BU65" s="60">
        <v>0.17096789046024349</v>
      </c>
      <c r="BV65" s="62">
        <v>23.750219605788345</v>
      </c>
      <c r="BW65" s="60">
        <v>4.7987654906381971</v>
      </c>
      <c r="BX65" s="52">
        <v>225.61620259389025</v>
      </c>
      <c r="BY65" s="60">
        <v>0.17047660341869109</v>
      </c>
      <c r="BZ65" s="62">
        <v>85.734156985678311</v>
      </c>
      <c r="CA65" s="60">
        <v>4.8206530302379909</v>
      </c>
      <c r="CB65" s="52">
        <v>160.36432007423147</v>
      </c>
      <c r="CC65" s="60">
        <v>0.16436824772379752</v>
      </c>
      <c r="CD65" s="62">
        <v>36.723429296999001</v>
      </c>
      <c r="CE65" s="60">
        <v>6.6617983045282694</v>
      </c>
      <c r="CF65" s="52">
        <v>160.36432007423147</v>
      </c>
      <c r="CG65" s="60">
        <v>0.22464201287777225</v>
      </c>
      <c r="CH65" s="62">
        <v>36.723429296999001</v>
      </c>
      <c r="CI65" s="60">
        <v>8.4814032588769166</v>
      </c>
      <c r="CJ65" s="52">
        <v>160.36432007423147</v>
      </c>
      <c r="CK65" s="60">
        <v>0.31589868281890587</v>
      </c>
      <c r="CL65" s="62">
        <v>36.723429296999001</v>
      </c>
      <c r="CM65" s="60">
        <v>5.9936687182436428</v>
      </c>
      <c r="CN65" s="52">
        <v>160.36432007423147</v>
      </c>
      <c r="CO65" s="60">
        <v>0.25877006954872028</v>
      </c>
      <c r="CP65" s="62">
        <v>36.723429296999001</v>
      </c>
      <c r="CQ65" s="60">
        <v>3.2727103052873683</v>
      </c>
      <c r="CR65" s="52">
        <v>160.36432007423147</v>
      </c>
      <c r="CS65" s="60">
        <v>0.15694970863584826</v>
      </c>
      <c r="CT65" s="62">
        <v>36.723429296999001</v>
      </c>
      <c r="CU65" s="60">
        <v>3.0336868207532182</v>
      </c>
      <c r="CV65" s="52">
        <v>8.539028309582859</v>
      </c>
      <c r="CW65" s="60">
        <v>0.10343863865376914</v>
      </c>
      <c r="CX65" s="62">
        <v>1.9554374828944745</v>
      </c>
      <c r="CY65" s="60">
        <v>4.1923385881945148</v>
      </c>
      <c r="CZ65" s="52">
        <v>8.539028309582859</v>
      </c>
      <c r="DA65" s="60">
        <v>0.14136954258687393</v>
      </c>
      <c r="DB65" s="62">
        <v>1.9554374828944745</v>
      </c>
      <c r="DC65" s="60">
        <v>5.3374348094656465</v>
      </c>
      <c r="DD65" s="52">
        <v>8.539028309582859</v>
      </c>
      <c r="DE65" s="60">
        <v>0.19879830901534595</v>
      </c>
      <c r="DF65" s="62">
        <v>1.9554374828944745</v>
      </c>
      <c r="DG65" s="60">
        <v>3.7718777278602231</v>
      </c>
      <c r="DH65" s="52">
        <v>8.5377097547482954</v>
      </c>
      <c r="DI65" s="60">
        <v>0.16284668169876365</v>
      </c>
      <c r="DJ65" s="62">
        <v>1.9551355338373597</v>
      </c>
      <c r="DK65" s="60">
        <v>2.059550450741189</v>
      </c>
      <c r="DL65" s="52">
        <v>8.5377097547482954</v>
      </c>
      <c r="DM65" s="60">
        <v>9.8770075262214846E-2</v>
      </c>
      <c r="DN65" s="62">
        <v>1.9551355338373597</v>
      </c>
      <c r="DO65" s="60">
        <v>0.74362858657443276</v>
      </c>
      <c r="DP65" s="52">
        <v>0</v>
      </c>
      <c r="DQ65" s="60">
        <v>0.21144271197006415</v>
      </c>
      <c r="DR65" s="62">
        <v>0</v>
      </c>
      <c r="DS65" s="60">
        <v>0.74362858657443276</v>
      </c>
      <c r="DT65" s="52">
        <v>0</v>
      </c>
      <c r="DU65" s="60">
        <v>0.21144271197006415</v>
      </c>
      <c r="DV65" s="62">
        <v>0</v>
      </c>
      <c r="DW65" s="60">
        <v>0</v>
      </c>
      <c r="DX65" s="52">
        <v>0</v>
      </c>
      <c r="DY65" s="60">
        <v>0</v>
      </c>
      <c r="DZ65" s="62">
        <v>0</v>
      </c>
      <c r="EA65" s="60">
        <v>0</v>
      </c>
      <c r="EB65" s="52">
        <v>0</v>
      </c>
      <c r="EC65" s="60">
        <v>0</v>
      </c>
      <c r="ED65" s="62">
        <v>0</v>
      </c>
      <c r="EE65" s="60">
        <v>0</v>
      </c>
      <c r="EF65" s="52">
        <v>0</v>
      </c>
      <c r="EG65" s="60">
        <v>0</v>
      </c>
      <c r="EH65" s="62">
        <v>0</v>
      </c>
      <c r="EI65" s="60">
        <v>0</v>
      </c>
      <c r="EJ65" s="52">
        <v>0</v>
      </c>
      <c r="EK65" s="60">
        <v>0</v>
      </c>
      <c r="EL65" s="62">
        <v>0</v>
      </c>
      <c r="EM65" s="60">
        <v>0</v>
      </c>
      <c r="EN65" s="52">
        <v>0</v>
      </c>
      <c r="EO65" s="60">
        <v>0</v>
      </c>
      <c r="EP65" s="62">
        <v>0</v>
      </c>
      <c r="EQ65" s="60">
        <v>0</v>
      </c>
      <c r="ER65" s="52">
        <v>0</v>
      </c>
      <c r="ES65" s="60">
        <v>0</v>
      </c>
      <c r="ET65" s="62">
        <v>0</v>
      </c>
    </row>
    <row r="66" spans="2:150">
      <c r="B66" s="84" t="s">
        <v>122</v>
      </c>
      <c r="C66" s="60">
        <v>19.7986599452409</v>
      </c>
      <c r="D66" s="52">
        <v>478.52774302833245</v>
      </c>
      <c r="E66" s="60">
        <v>1.9746834594793183</v>
      </c>
      <c r="F66" s="62">
        <v>171.03872928807846</v>
      </c>
      <c r="G66" s="60">
        <v>66.506184154269192</v>
      </c>
      <c r="H66" s="52">
        <v>2103.0510027776018</v>
      </c>
      <c r="I66" s="60">
        <v>22.998515710024538</v>
      </c>
      <c r="J66" s="62">
        <v>21.030510027776014</v>
      </c>
      <c r="K66" s="60">
        <v>30.051769978702172</v>
      </c>
      <c r="L66" s="52">
        <v>1.4668936862194277</v>
      </c>
      <c r="M66" s="60">
        <v>1.3144301742863884</v>
      </c>
      <c r="N66" s="62">
        <v>0.45913772378668088</v>
      </c>
      <c r="O66" s="60">
        <v>21.727359581996986</v>
      </c>
      <c r="P66" s="52">
        <v>1001.9716506330971</v>
      </c>
      <c r="Q66" s="60">
        <v>1.5527098399233887</v>
      </c>
      <c r="R66" s="62">
        <v>380.74922724057689</v>
      </c>
      <c r="S66" s="60">
        <v>5.0207796974720571</v>
      </c>
      <c r="T66" s="52">
        <v>57.35355163235905</v>
      </c>
      <c r="U66" s="60">
        <v>2.0320004467686892</v>
      </c>
      <c r="V66" s="62">
        <v>13.133963323810223</v>
      </c>
      <c r="W66" s="60">
        <v>9.4858769054716756</v>
      </c>
      <c r="X66" s="52">
        <v>0</v>
      </c>
      <c r="Y66" s="60">
        <v>3.1712965586608619</v>
      </c>
      <c r="Z66" s="62">
        <v>0</v>
      </c>
      <c r="AA66" s="60">
        <v>9.4858769054716756</v>
      </c>
      <c r="AB66" s="52">
        <v>0</v>
      </c>
      <c r="AC66" s="60">
        <v>3.1712965586608619</v>
      </c>
      <c r="AD66" s="62">
        <v>0</v>
      </c>
      <c r="AE66" s="60">
        <v>9.197285134143014</v>
      </c>
      <c r="AF66" s="52">
        <v>0</v>
      </c>
      <c r="AG66" s="60">
        <v>3.312464592480489</v>
      </c>
      <c r="AH66" s="62">
        <v>0</v>
      </c>
      <c r="AI66" s="60">
        <v>0</v>
      </c>
      <c r="AJ66" s="52">
        <v>0</v>
      </c>
      <c r="AK66" s="60">
        <v>0</v>
      </c>
      <c r="AL66" s="62">
        <v>0</v>
      </c>
      <c r="AM66" s="60">
        <v>0</v>
      </c>
      <c r="AN66" s="52">
        <v>57.35355163235905</v>
      </c>
      <c r="AO66" s="60">
        <v>0</v>
      </c>
      <c r="AP66" s="62">
        <v>13.133963323810223</v>
      </c>
      <c r="AQ66" s="60">
        <v>65.660249643222301</v>
      </c>
      <c r="AR66" s="52">
        <v>2447.9627820731439</v>
      </c>
      <c r="AS66" s="60">
        <v>22.705982941991493</v>
      </c>
      <c r="AT66" s="62">
        <v>24.479627820731441</v>
      </c>
      <c r="AU66" s="60">
        <v>58.424960426338295</v>
      </c>
      <c r="AV66" s="52">
        <v>787.63384966751346</v>
      </c>
      <c r="AW66" s="60">
        <v>20.203946254168738</v>
      </c>
      <c r="AX66" s="62">
        <v>7.8763384966751353</v>
      </c>
      <c r="AY66" s="60">
        <v>72.136940934560556</v>
      </c>
      <c r="AZ66" s="52">
        <v>972.48669193641967</v>
      </c>
      <c r="BA66" s="60">
        <v>24.945688742392015</v>
      </c>
      <c r="BB66" s="62">
        <v>9.7248669193641977</v>
      </c>
      <c r="BC66" s="60">
        <v>42.677580848003039</v>
      </c>
      <c r="BD66" s="52">
        <v>0.92713696793099454</v>
      </c>
      <c r="BE66" s="60">
        <v>1.8666687543501781</v>
      </c>
      <c r="BF66" s="62">
        <v>0.29019387096240129</v>
      </c>
      <c r="BG66" s="60">
        <v>43.622970297167662</v>
      </c>
      <c r="BH66" s="52">
        <v>5.3915927705950049</v>
      </c>
      <c r="BI66" s="60">
        <v>1.9080190115667961</v>
      </c>
      <c r="BJ66" s="62">
        <v>1.6875685371962363</v>
      </c>
      <c r="BK66" s="60">
        <v>27.242803584792451</v>
      </c>
      <c r="BL66" s="52">
        <v>1.2851133985753842</v>
      </c>
      <c r="BM66" s="60">
        <v>1.1915691850891452</v>
      </c>
      <c r="BN66" s="62">
        <v>0.40224049375409532</v>
      </c>
      <c r="BO66" s="60">
        <v>42.027007969222502</v>
      </c>
      <c r="BP66" s="52">
        <v>0.96191469936089713</v>
      </c>
      <c r="BQ66" s="60">
        <v>1.8382134379728887</v>
      </c>
      <c r="BR66" s="62">
        <v>0.30107930089996082</v>
      </c>
      <c r="BS66" s="60">
        <v>21.727422017117728</v>
      </c>
      <c r="BT66" s="52">
        <v>1002.9619812294842</v>
      </c>
      <c r="BU66" s="60">
        <v>1.5527143017460954</v>
      </c>
      <c r="BV66" s="62">
        <v>381.12555286720402</v>
      </c>
      <c r="BW66" s="60">
        <v>21.664986896378881</v>
      </c>
      <c r="BX66" s="52">
        <v>12.631384842338193</v>
      </c>
      <c r="BY66" s="60">
        <v>1.5482524790399281</v>
      </c>
      <c r="BZ66" s="62">
        <v>4.7999262400885137</v>
      </c>
      <c r="CA66" s="60">
        <v>22.518919088506696</v>
      </c>
      <c r="CB66" s="52">
        <v>57.35355163235905</v>
      </c>
      <c r="CC66" s="60">
        <v>2.082780845171798</v>
      </c>
      <c r="CD66" s="62">
        <v>13.133963323810223</v>
      </c>
      <c r="CE66" s="60">
        <v>49.820790893408436</v>
      </c>
      <c r="CF66" s="52">
        <v>57.35355163235905</v>
      </c>
      <c r="CG66" s="60">
        <v>2.8864494474288618</v>
      </c>
      <c r="CH66" s="62">
        <v>13.133963323810223</v>
      </c>
      <c r="CI66" s="60">
        <v>72.429439388022658</v>
      </c>
      <c r="CJ66" s="52">
        <v>57.35355163235905</v>
      </c>
      <c r="CK66" s="60">
        <v>4.0230906094834866</v>
      </c>
      <c r="CL66" s="62">
        <v>13.133963323810223</v>
      </c>
      <c r="CM66" s="60">
        <v>73.006443263539055</v>
      </c>
      <c r="CN66" s="52">
        <v>57.35355163235905</v>
      </c>
      <c r="CO66" s="60">
        <v>3.0424293424619342</v>
      </c>
      <c r="CP66" s="62">
        <v>13.133963323810223</v>
      </c>
      <c r="CQ66" s="60">
        <v>5.0207796974720571</v>
      </c>
      <c r="CR66" s="52">
        <v>57.35355163235905</v>
      </c>
      <c r="CS66" s="60">
        <v>2.0320004467686892</v>
      </c>
      <c r="CT66" s="62">
        <v>13.133963323810223</v>
      </c>
      <c r="CU66" s="60">
        <v>14.171388736732665</v>
      </c>
      <c r="CV66" s="52">
        <v>0</v>
      </c>
      <c r="CW66" s="60">
        <v>1.3107155318753556</v>
      </c>
      <c r="CX66" s="62">
        <v>0</v>
      </c>
      <c r="CY66" s="60">
        <v>31.352739096713936</v>
      </c>
      <c r="CZ66" s="52">
        <v>0</v>
      </c>
      <c r="DA66" s="60">
        <v>1.8164724970888531</v>
      </c>
      <c r="DB66" s="62">
        <v>0</v>
      </c>
      <c r="DC66" s="60">
        <v>45.580595476945305</v>
      </c>
      <c r="DD66" s="52">
        <v>0</v>
      </c>
      <c r="DE66" s="60">
        <v>2.5317725387266772</v>
      </c>
      <c r="DF66" s="62">
        <v>0</v>
      </c>
      <c r="DG66" s="60">
        <v>45.943709984813374</v>
      </c>
      <c r="DH66" s="52">
        <v>0</v>
      </c>
      <c r="DI66" s="60">
        <v>1.9146322586182865</v>
      </c>
      <c r="DJ66" s="62">
        <v>0</v>
      </c>
      <c r="DK66" s="60">
        <v>3.1596286027194842</v>
      </c>
      <c r="DL66" s="52">
        <v>0</v>
      </c>
      <c r="DM66" s="60">
        <v>1.278758901845813</v>
      </c>
      <c r="DN66" s="62">
        <v>0</v>
      </c>
      <c r="DO66" s="60">
        <v>9.4858769054716738</v>
      </c>
      <c r="DP66" s="52">
        <v>0</v>
      </c>
      <c r="DQ66" s="60">
        <v>3.1712965586608615</v>
      </c>
      <c r="DR66" s="62">
        <v>0</v>
      </c>
      <c r="DS66" s="60">
        <v>9.4858769054716738</v>
      </c>
      <c r="DT66" s="52">
        <v>0</v>
      </c>
      <c r="DU66" s="60">
        <v>3.1712965586608615</v>
      </c>
      <c r="DV66" s="62">
        <v>0</v>
      </c>
      <c r="DW66" s="60">
        <v>0</v>
      </c>
      <c r="DX66" s="52">
        <v>0</v>
      </c>
      <c r="DY66" s="60">
        <v>0</v>
      </c>
      <c r="DZ66" s="62">
        <v>0</v>
      </c>
      <c r="EA66" s="60">
        <v>0</v>
      </c>
      <c r="EB66" s="52">
        <v>0</v>
      </c>
      <c r="EC66" s="60">
        <v>0</v>
      </c>
      <c r="ED66" s="62">
        <v>0</v>
      </c>
      <c r="EE66" s="60">
        <v>0</v>
      </c>
      <c r="EF66" s="52">
        <v>0</v>
      </c>
      <c r="EG66" s="60">
        <v>0</v>
      </c>
      <c r="EH66" s="62">
        <v>0</v>
      </c>
      <c r="EI66" s="60">
        <v>0</v>
      </c>
      <c r="EJ66" s="52">
        <v>0</v>
      </c>
      <c r="EK66" s="60">
        <v>0</v>
      </c>
      <c r="EL66" s="62">
        <v>0</v>
      </c>
      <c r="EM66" s="60">
        <v>0</v>
      </c>
      <c r="EN66" s="52">
        <v>0</v>
      </c>
      <c r="EO66" s="60">
        <v>0</v>
      </c>
      <c r="EP66" s="62">
        <v>0</v>
      </c>
      <c r="EQ66" s="60">
        <v>0</v>
      </c>
      <c r="ER66" s="52">
        <v>0</v>
      </c>
      <c r="ES66" s="60">
        <v>0</v>
      </c>
      <c r="ET66" s="62">
        <v>0</v>
      </c>
    </row>
    <row r="67" spans="2:150">
      <c r="B67" s="84" t="s">
        <v>123</v>
      </c>
      <c r="C67" s="60">
        <v>325.28767801640726</v>
      </c>
      <c r="D67" s="52">
        <v>5.6561878873877216</v>
      </c>
      <c r="E67" s="60"/>
      <c r="F67" s="62"/>
      <c r="G67" s="60">
        <v>352.10637781366671</v>
      </c>
      <c r="H67" s="52">
        <v>10.708201180512447</v>
      </c>
      <c r="I67" s="60"/>
      <c r="J67" s="62"/>
      <c r="K67" s="60">
        <v>474.61855528421705</v>
      </c>
      <c r="L67" s="52">
        <v>14.09618896098833</v>
      </c>
      <c r="M67" s="60"/>
      <c r="N67" s="62"/>
      <c r="O67" s="60">
        <v>456.38982356025127</v>
      </c>
      <c r="P67" s="52">
        <v>3.2609193630927296</v>
      </c>
      <c r="Q67" s="60"/>
      <c r="R67" s="62"/>
      <c r="S67" s="60">
        <v>17.431326433322923</v>
      </c>
      <c r="T67" s="52">
        <v>48.177178717065907</v>
      </c>
      <c r="U67" s="60"/>
      <c r="V67" s="62"/>
      <c r="W67" s="60">
        <v>8.2458204524687559</v>
      </c>
      <c r="X67" s="52">
        <v>0</v>
      </c>
      <c r="Y67" s="60"/>
      <c r="Z67" s="62"/>
      <c r="AA67" s="60">
        <v>8.2458204524687559</v>
      </c>
      <c r="AB67" s="52">
        <v>0</v>
      </c>
      <c r="AC67" s="60"/>
      <c r="AD67" s="62"/>
      <c r="AE67" s="60">
        <v>7.777553278954513</v>
      </c>
      <c r="AF67" s="52">
        <v>0</v>
      </c>
      <c r="AG67" s="60"/>
      <c r="AH67" s="62"/>
      <c r="AI67" s="60">
        <v>0</v>
      </c>
      <c r="AJ67" s="52">
        <v>0</v>
      </c>
      <c r="AK67" s="60"/>
      <c r="AL67" s="62"/>
      <c r="AM67" s="60">
        <v>0</v>
      </c>
      <c r="AN67" s="52">
        <v>48.177178717065907</v>
      </c>
      <c r="AO67" s="60"/>
      <c r="AP67" s="62"/>
      <c r="AQ67" s="60">
        <v>347.62771255358535</v>
      </c>
      <c r="AR67" s="52">
        <v>10.536249399844374</v>
      </c>
      <c r="AS67" s="60"/>
      <c r="AT67" s="62"/>
      <c r="AU67" s="60">
        <v>309.32162852564204</v>
      </c>
      <c r="AV67" s="52">
        <v>12.436469704335527</v>
      </c>
      <c r="AW67" s="60"/>
      <c r="AX67" s="62"/>
      <c r="AY67" s="60">
        <v>381.91752093472127</v>
      </c>
      <c r="AZ67" s="52">
        <v>11.000763941940411</v>
      </c>
      <c r="BA67" s="60"/>
      <c r="BB67" s="62"/>
      <c r="BC67" s="60">
        <v>674.02258766987075</v>
      </c>
      <c r="BD67" s="52">
        <v>3.5098756643101932</v>
      </c>
      <c r="BE67" s="60"/>
      <c r="BF67" s="62"/>
      <c r="BG67" s="60">
        <v>688.95346777648172</v>
      </c>
      <c r="BH67" s="52">
        <v>3.5740878629932986</v>
      </c>
      <c r="BI67" s="60"/>
      <c r="BJ67" s="62"/>
      <c r="BK67" s="60">
        <v>430.25552533076723</v>
      </c>
      <c r="BL67" s="52">
        <v>2.4138149690346848</v>
      </c>
      <c r="BM67" s="60"/>
      <c r="BN67" s="62"/>
      <c r="BO67" s="60">
        <v>663.7478531017324</v>
      </c>
      <c r="BP67" s="52">
        <v>1279.3595930611709</v>
      </c>
      <c r="BQ67" s="60"/>
      <c r="BR67" s="62"/>
      <c r="BS67" s="60">
        <v>456.39113502903018</v>
      </c>
      <c r="BT67" s="52">
        <v>3.2609533202854104</v>
      </c>
      <c r="BU67" s="60"/>
      <c r="BV67" s="62"/>
      <c r="BW67" s="60">
        <v>455.07966625021112</v>
      </c>
      <c r="BX67" s="52">
        <v>3.2269961276046475</v>
      </c>
      <c r="BY67" s="60"/>
      <c r="BZ67" s="62"/>
      <c r="CA67" s="60">
        <v>22.833892046333549</v>
      </c>
      <c r="CB67" s="52">
        <v>48.177178717065907</v>
      </c>
      <c r="CC67" s="60"/>
      <c r="CD67" s="62"/>
      <c r="CE67" s="60">
        <v>27.725747170734813</v>
      </c>
      <c r="CF67" s="52">
        <v>48.177178717065907</v>
      </c>
      <c r="CG67" s="60"/>
      <c r="CH67" s="62"/>
      <c r="CI67" s="60">
        <v>48.821762392902805</v>
      </c>
      <c r="CJ67" s="52">
        <v>48.177178717065907</v>
      </c>
      <c r="CK67" s="60"/>
      <c r="CL67" s="62"/>
      <c r="CM67" s="60">
        <v>31.085365864793957</v>
      </c>
      <c r="CN67" s="52">
        <v>48.177178717065907</v>
      </c>
      <c r="CO67" s="60"/>
      <c r="CP67" s="62"/>
      <c r="CQ67" s="60">
        <v>17.431326433322926</v>
      </c>
      <c r="CR67" s="52">
        <v>48.177178717065907</v>
      </c>
      <c r="CS67" s="60"/>
      <c r="CT67" s="62"/>
      <c r="CU67" s="60">
        <v>14.369604477434043</v>
      </c>
      <c r="CV67" s="52">
        <v>11.78314620021581</v>
      </c>
      <c r="CW67" s="60"/>
      <c r="CX67" s="62"/>
      <c r="CY67" s="60">
        <v>17.448099512617596</v>
      </c>
      <c r="CZ67" s="52">
        <v>11.78314620021581</v>
      </c>
      <c r="DA67" s="60"/>
      <c r="DB67" s="62"/>
      <c r="DC67" s="60">
        <v>30.724040126568152</v>
      </c>
      <c r="DD67" s="52">
        <v>11.78314620021581</v>
      </c>
      <c r="DE67" s="60"/>
      <c r="DF67" s="62"/>
      <c r="DG67" s="60">
        <v>19.562342311465166</v>
      </c>
      <c r="DH67" s="52">
        <v>11.783145860224964</v>
      </c>
      <c r="DI67" s="60"/>
      <c r="DJ67" s="62"/>
      <c r="DK67" s="60">
        <v>10.969714048556668</v>
      </c>
      <c r="DL67" s="52">
        <v>11.783145860224964</v>
      </c>
      <c r="DM67" s="60"/>
      <c r="DN67" s="62"/>
      <c r="DO67" s="60">
        <v>8.2458204524687577</v>
      </c>
      <c r="DP67" s="52">
        <v>0</v>
      </c>
      <c r="DQ67" s="60"/>
      <c r="DR67" s="62"/>
      <c r="DS67" s="60">
        <v>8.2458204524687577</v>
      </c>
      <c r="DT67" s="52">
        <v>0</v>
      </c>
      <c r="DU67" s="60"/>
      <c r="DV67" s="62"/>
      <c r="DW67" s="60">
        <v>0</v>
      </c>
      <c r="DX67" s="52">
        <v>0</v>
      </c>
      <c r="DY67" s="60"/>
      <c r="DZ67" s="62"/>
      <c r="EA67" s="60">
        <v>0</v>
      </c>
      <c r="EB67" s="52">
        <v>0</v>
      </c>
      <c r="EC67" s="60"/>
      <c r="ED67" s="62"/>
      <c r="EE67" s="60">
        <v>0</v>
      </c>
      <c r="EF67" s="52">
        <v>0</v>
      </c>
      <c r="EG67" s="60"/>
      <c r="EH67" s="62"/>
      <c r="EI67" s="60">
        <v>0</v>
      </c>
      <c r="EJ67" s="52">
        <v>0</v>
      </c>
      <c r="EK67" s="60"/>
      <c r="EL67" s="62"/>
      <c r="EM67" s="60">
        <v>0</v>
      </c>
      <c r="EN67" s="52">
        <v>0</v>
      </c>
      <c r="EO67" s="60"/>
      <c r="EP67" s="62"/>
      <c r="EQ67" s="60">
        <v>0</v>
      </c>
      <c r="ER67" s="52">
        <v>0</v>
      </c>
      <c r="ES67" s="60"/>
      <c r="ET67" s="62"/>
    </row>
    <row r="68" spans="2:150">
      <c r="B68" s="84" t="s">
        <v>124</v>
      </c>
      <c r="C68" s="60">
        <v>0.87488986874884844</v>
      </c>
      <c r="D68" s="52">
        <v>2.7468922210675286</v>
      </c>
      <c r="E68" s="60"/>
      <c r="F68" s="62"/>
      <c r="G68" s="60">
        <v>0.64070024512425938</v>
      </c>
      <c r="H68" s="52">
        <v>2.1114417423560403</v>
      </c>
      <c r="I68" s="60"/>
      <c r="J68" s="62"/>
      <c r="K68" s="60">
        <v>3.3179649520294898</v>
      </c>
      <c r="L68" s="52">
        <v>0.51433987990305141</v>
      </c>
      <c r="M68" s="60"/>
      <c r="N68" s="62"/>
      <c r="O68" s="60">
        <v>0.11097283053718052</v>
      </c>
      <c r="P68" s="52">
        <v>4.8883183803003654</v>
      </c>
      <c r="Q68" s="60"/>
      <c r="R68" s="62"/>
      <c r="S68" s="60">
        <v>0.18839843895157921</v>
      </c>
      <c r="T68" s="52">
        <v>29.824432886479627</v>
      </c>
      <c r="U68" s="60"/>
      <c r="V68" s="62"/>
      <c r="W68" s="60">
        <v>7.6183844277647114E-2</v>
      </c>
      <c r="X68" s="52">
        <v>0</v>
      </c>
      <c r="Y68" s="60"/>
      <c r="Z68" s="62"/>
      <c r="AA68" s="60">
        <v>7.6183844277647114E-2</v>
      </c>
      <c r="AB68" s="52">
        <v>0</v>
      </c>
      <c r="AC68" s="60"/>
      <c r="AD68" s="62"/>
      <c r="AE68" s="60">
        <v>7.3094652096766591E-2</v>
      </c>
      <c r="AF68" s="52">
        <v>0</v>
      </c>
      <c r="AG68" s="60"/>
      <c r="AH68" s="62"/>
      <c r="AI68" s="60">
        <v>0</v>
      </c>
      <c r="AJ68" s="52">
        <v>0</v>
      </c>
      <c r="AK68" s="60"/>
      <c r="AL68" s="62"/>
      <c r="AM68" s="60">
        <v>0</v>
      </c>
      <c r="AN68" s="52">
        <v>29.824432886479627</v>
      </c>
      <c r="AO68" s="60"/>
      <c r="AP68" s="62"/>
      <c r="AQ68" s="60">
        <v>0.63255077067343835</v>
      </c>
      <c r="AR68" s="52">
        <v>2.1125478054999087</v>
      </c>
      <c r="AS68" s="60"/>
      <c r="AT68" s="62"/>
      <c r="AU68" s="60">
        <v>0.56284820641190247</v>
      </c>
      <c r="AV68" s="52">
        <v>1.7677995315331241</v>
      </c>
      <c r="AW68" s="60"/>
      <c r="AX68" s="62"/>
      <c r="AY68" s="60">
        <v>0.69494523444734901</v>
      </c>
      <c r="AZ68" s="52">
        <v>2.1936047146131181</v>
      </c>
      <c r="BA68" s="60"/>
      <c r="BB68" s="62"/>
      <c r="BC68" s="60">
        <v>4.7119593152560926</v>
      </c>
      <c r="BD68" s="52">
        <v>2.4834025926723058</v>
      </c>
      <c r="BE68" s="60"/>
      <c r="BF68" s="62"/>
      <c r="BG68" s="60">
        <v>4.8163381608472084</v>
      </c>
      <c r="BH68" s="52">
        <v>0.34522439585730724</v>
      </c>
      <c r="BI68" s="60"/>
      <c r="BJ68" s="62"/>
      <c r="BK68" s="60">
        <v>3.0078317368136713</v>
      </c>
      <c r="BL68" s="52">
        <v>0.25152712899748469</v>
      </c>
      <c r="BM68" s="60"/>
      <c r="BN68" s="62"/>
      <c r="BO68" s="60">
        <v>4.6401306671576759</v>
      </c>
      <c r="BP68" s="52">
        <v>0.36194078518325279</v>
      </c>
      <c r="BQ68" s="60"/>
      <c r="BR68" s="62"/>
      <c r="BS68" s="60">
        <v>0.11097314942554096</v>
      </c>
      <c r="BT68" s="52">
        <v>4.8883477939250115</v>
      </c>
      <c r="BU68" s="60"/>
      <c r="BV68" s="62"/>
      <c r="BW68" s="60">
        <v>0.11065426106512273</v>
      </c>
      <c r="BX68" s="52">
        <v>4.8589341692789967</v>
      </c>
      <c r="BY68" s="60"/>
      <c r="BZ68" s="62"/>
      <c r="CA68" s="60">
        <v>20.512631135717417</v>
      </c>
      <c r="CB68" s="52">
        <v>29.824432886479627</v>
      </c>
      <c r="CC68" s="60"/>
      <c r="CD68" s="62"/>
      <c r="CE68" s="60">
        <v>21.090777425730085</v>
      </c>
      <c r="CF68" s="52">
        <v>29.824432886479627</v>
      </c>
      <c r="CG68" s="60"/>
      <c r="CH68" s="62"/>
      <c r="CI68" s="60">
        <v>75.723617760998735</v>
      </c>
      <c r="CJ68" s="52">
        <v>29.824432886479627</v>
      </c>
      <c r="CK68" s="60"/>
      <c r="CL68" s="62"/>
      <c r="CM68" s="60">
        <v>38.400103339541467</v>
      </c>
      <c r="CN68" s="52">
        <v>29.824432886479627</v>
      </c>
      <c r="CO68" s="60"/>
      <c r="CP68" s="62"/>
      <c r="CQ68" s="60">
        <v>0.18839843895157921</v>
      </c>
      <c r="CR68" s="52">
        <v>29.824432886479627</v>
      </c>
      <c r="CS68" s="60"/>
      <c r="CT68" s="62"/>
      <c r="CU68" s="60">
        <v>12.90881097333941</v>
      </c>
      <c r="CV68" s="52">
        <v>33.806626098715348</v>
      </c>
      <c r="CW68" s="60"/>
      <c r="CX68" s="62"/>
      <c r="CY68" s="60">
        <v>13.272644414468072</v>
      </c>
      <c r="CZ68" s="52">
        <v>33.806626098715348</v>
      </c>
      <c r="DA68" s="60"/>
      <c r="DB68" s="62"/>
      <c r="DC68" s="60">
        <v>47.653656004766447</v>
      </c>
      <c r="DD68" s="52">
        <v>33.806626098715348</v>
      </c>
      <c r="DE68" s="60"/>
      <c r="DF68" s="62"/>
      <c r="DG68" s="60">
        <v>24.165582274021784</v>
      </c>
      <c r="DH68" s="52">
        <v>33.806626098715348</v>
      </c>
      <c r="DI68" s="60"/>
      <c r="DJ68" s="62"/>
      <c r="DK68" s="60">
        <v>0.11856108658159727</v>
      </c>
      <c r="DL68" s="52">
        <v>33.806626098715348</v>
      </c>
      <c r="DM68" s="60"/>
      <c r="DN68" s="62"/>
      <c r="DO68" s="60">
        <v>7.6183844277647114E-2</v>
      </c>
      <c r="DP68" s="52">
        <v>0</v>
      </c>
      <c r="DQ68" s="60"/>
      <c r="DR68" s="62"/>
      <c r="DS68" s="60">
        <v>7.6183844277647114E-2</v>
      </c>
      <c r="DT68" s="52">
        <v>0</v>
      </c>
      <c r="DU68" s="60"/>
      <c r="DV68" s="62"/>
      <c r="DW68" s="60">
        <v>0</v>
      </c>
      <c r="DX68" s="52">
        <v>0</v>
      </c>
      <c r="DY68" s="60"/>
      <c r="DZ68" s="62"/>
      <c r="EA68" s="60">
        <v>0</v>
      </c>
      <c r="EB68" s="52">
        <v>0</v>
      </c>
      <c r="EC68" s="60"/>
      <c r="ED68" s="62"/>
      <c r="EE68" s="60">
        <v>0</v>
      </c>
      <c r="EF68" s="52">
        <v>0</v>
      </c>
      <c r="EG68" s="60"/>
      <c r="EH68" s="62"/>
      <c r="EI68" s="60">
        <v>0</v>
      </c>
      <c r="EJ68" s="52">
        <v>0</v>
      </c>
      <c r="EK68" s="60"/>
      <c r="EL68" s="62"/>
      <c r="EM68" s="60">
        <v>0</v>
      </c>
      <c r="EN68" s="52">
        <v>0</v>
      </c>
      <c r="EO68" s="60"/>
      <c r="EP68" s="62"/>
      <c r="EQ68" s="60">
        <v>0</v>
      </c>
      <c r="ER68" s="52">
        <v>0</v>
      </c>
      <c r="ES68" s="60"/>
      <c r="ET68" s="62"/>
    </row>
    <row r="69" spans="2:150">
      <c r="B69" s="84" t="s">
        <v>125</v>
      </c>
      <c r="C69" s="54">
        <v>7822.9586816797364</v>
      </c>
      <c r="D69" s="56">
        <v>175311.13471707562</v>
      </c>
      <c r="E69" s="54"/>
      <c r="F69" s="64"/>
      <c r="G69" s="54">
        <v>37391.187385892874</v>
      </c>
      <c r="H69" s="56">
        <v>285096.68375789677</v>
      </c>
      <c r="I69" s="54"/>
      <c r="J69" s="64"/>
      <c r="K69" s="54">
        <v>16092.208709987804</v>
      </c>
      <c r="L69" s="56">
        <v>138373.68965668874</v>
      </c>
      <c r="M69" s="54"/>
      <c r="N69" s="64"/>
      <c r="O69" s="54">
        <v>5573.3100982392971</v>
      </c>
      <c r="P69" s="56">
        <v>308270.42297380959</v>
      </c>
      <c r="Q69" s="54"/>
      <c r="R69" s="64"/>
      <c r="S69" s="54">
        <v>13324.092547844588</v>
      </c>
      <c r="T69" s="56">
        <v>-2417.1647289052962</v>
      </c>
      <c r="U69" s="54"/>
      <c r="V69" s="64"/>
      <c r="W69" s="54">
        <v>3881.9885863779173</v>
      </c>
      <c r="X69" s="56">
        <v>0</v>
      </c>
      <c r="Y69" s="54"/>
      <c r="Z69" s="64"/>
      <c r="AA69" s="54">
        <v>3881.9885863779173</v>
      </c>
      <c r="AB69" s="56">
        <v>0</v>
      </c>
      <c r="AC69" s="54"/>
      <c r="AD69" s="64"/>
      <c r="AE69" s="54">
        <v>3712.5659711073231</v>
      </c>
      <c r="AF69" s="56">
        <v>0</v>
      </c>
      <c r="AG69" s="54"/>
      <c r="AH69" s="64"/>
      <c r="AI69" s="54">
        <v>0</v>
      </c>
      <c r="AJ69" s="56">
        <v>1186.5773724646842</v>
      </c>
      <c r="AK69" s="54"/>
      <c r="AL69" s="64"/>
      <c r="AM69" s="54">
        <v>0</v>
      </c>
      <c r="AN69" s="56">
        <v>-2417.1647289052962</v>
      </c>
      <c r="AO69" s="54"/>
      <c r="AP69" s="64"/>
      <c r="AQ69" s="54">
        <v>36915.585060771089</v>
      </c>
      <c r="AR69" s="56">
        <v>281586.39190556679</v>
      </c>
      <c r="AS69" s="54"/>
      <c r="AT69" s="64"/>
      <c r="AU69" s="54">
        <v>32847.751996223305</v>
      </c>
      <c r="AV69" s="56">
        <v>247582.88513108794</v>
      </c>
      <c r="AW69" s="54"/>
      <c r="AX69" s="64"/>
      <c r="AY69" s="54">
        <v>40556.918281051228</v>
      </c>
      <c r="AZ69" s="56">
        <v>309468.00269653404</v>
      </c>
      <c r="BA69" s="54"/>
      <c r="BB69" s="64"/>
      <c r="BC69" s="54">
        <v>22853.114433198607</v>
      </c>
      <c r="BD69" s="56">
        <v>196576.04842062172</v>
      </c>
      <c r="BE69" s="54"/>
      <c r="BF69" s="64"/>
      <c r="BG69" s="54">
        <v>23359.354309883383</v>
      </c>
      <c r="BH69" s="56">
        <v>200844.81508554338</v>
      </c>
      <c r="BI69" s="54"/>
      <c r="BJ69" s="64"/>
      <c r="BK69" s="54">
        <v>14588.055260717687</v>
      </c>
      <c r="BL69" s="56">
        <v>125522.33527878518</v>
      </c>
      <c r="BM69" s="54"/>
      <c r="BN69" s="64"/>
      <c r="BO69" s="54">
        <v>22504.743786351068</v>
      </c>
      <c r="BP69" s="56">
        <v>185237.99941441481</v>
      </c>
      <c r="BQ69" s="54"/>
      <c r="BR69" s="64"/>
      <c r="BS69" s="54">
        <v>5573.3261135442217</v>
      </c>
      <c r="BT69" s="56">
        <v>308271.24641761777</v>
      </c>
      <c r="BU69" s="54"/>
      <c r="BV69" s="64"/>
      <c r="BW69" s="54">
        <v>5557.3108086202437</v>
      </c>
      <c r="BX69" s="56">
        <v>307447.80260929262</v>
      </c>
      <c r="BY69" s="54"/>
      <c r="BZ69" s="64"/>
      <c r="CA69" s="54">
        <v>15059.315027609602</v>
      </c>
      <c r="CB69" s="56">
        <v>-2417.1647289052607</v>
      </c>
      <c r="CC69" s="54"/>
      <c r="CD69" s="64"/>
      <c r="CE69" s="54">
        <v>18200.574329880565</v>
      </c>
      <c r="CF69" s="56">
        <v>-2417.1647289052607</v>
      </c>
      <c r="CG69" s="54"/>
      <c r="CH69" s="64"/>
      <c r="CI69" s="54">
        <v>26479.52060262737</v>
      </c>
      <c r="CJ69" s="56">
        <v>-2417.1647289052607</v>
      </c>
      <c r="CK69" s="54"/>
      <c r="CL69" s="64"/>
      <c r="CM69" s="54">
        <v>16829.328153972347</v>
      </c>
      <c r="CN69" s="56">
        <v>-2417.1647289052607</v>
      </c>
      <c r="CO69" s="54"/>
      <c r="CP69" s="64"/>
      <c r="CQ69" s="54">
        <v>13324.092547844588</v>
      </c>
      <c r="CR69" s="56">
        <v>-2417.1647289052607</v>
      </c>
      <c r="CS69" s="54"/>
      <c r="CT69" s="64"/>
      <c r="CU69" s="54">
        <v>9476.9827328922493</v>
      </c>
      <c r="CV69" s="56">
        <v>-95.035461288805152</v>
      </c>
      <c r="CW69" s="54"/>
      <c r="CX69" s="64"/>
      <c r="CY69" s="54">
        <v>11453.809707597253</v>
      </c>
      <c r="CZ69" s="56">
        <v>-95.035461288805152</v>
      </c>
      <c r="DA69" s="54"/>
      <c r="DB69" s="64"/>
      <c r="DC69" s="54">
        <v>16663.836241308607</v>
      </c>
      <c r="DD69" s="56">
        <v>-95.035461288805152</v>
      </c>
      <c r="DE69" s="54"/>
      <c r="DF69" s="64"/>
      <c r="DG69" s="54">
        <v>10590.870303792944</v>
      </c>
      <c r="DH69" s="56">
        <v>-95.033323674297307</v>
      </c>
      <c r="DI69" s="54"/>
      <c r="DJ69" s="64"/>
      <c r="DK69" s="54">
        <v>8384.9892757987509</v>
      </c>
      <c r="DL69" s="56">
        <v>-95.033323674297307</v>
      </c>
      <c r="DM69" s="54"/>
      <c r="DN69" s="64"/>
      <c r="DO69" s="54">
        <v>3881.9885863779177</v>
      </c>
      <c r="DP69" s="56">
        <v>0</v>
      </c>
      <c r="DQ69" s="54"/>
      <c r="DR69" s="64"/>
      <c r="DS69" s="54">
        <v>3881.9885863779177</v>
      </c>
      <c r="DT69" s="56">
        <v>0</v>
      </c>
      <c r="DU69" s="54"/>
      <c r="DV69" s="64"/>
      <c r="DW69" s="54">
        <v>0</v>
      </c>
      <c r="DX69" s="56">
        <v>0</v>
      </c>
      <c r="DY69" s="54"/>
      <c r="DZ69" s="64"/>
      <c r="EA69" s="54">
        <v>0</v>
      </c>
      <c r="EB69" s="56">
        <v>0</v>
      </c>
      <c r="EC69" s="54"/>
      <c r="ED69" s="64"/>
      <c r="EE69" s="54">
        <v>0</v>
      </c>
      <c r="EF69" s="56">
        <v>0</v>
      </c>
      <c r="EG69" s="54"/>
      <c r="EH69" s="64"/>
      <c r="EI69" s="54">
        <v>0</v>
      </c>
      <c r="EJ69" s="56">
        <v>28523.494530401062</v>
      </c>
      <c r="EK69" s="54"/>
      <c r="EL69" s="64"/>
      <c r="EM69" s="54">
        <v>0</v>
      </c>
      <c r="EN69" s="56">
        <v>0</v>
      </c>
      <c r="EO69" s="54"/>
      <c r="EP69" s="64"/>
      <c r="EQ69" s="54">
        <v>0</v>
      </c>
      <c r="ER69" s="56">
        <v>0</v>
      </c>
      <c r="ES69" s="54"/>
      <c r="ET69" s="64"/>
    </row>
    <row r="70" spans="2:150">
      <c r="B70" s="84" t="s">
        <v>126</v>
      </c>
      <c r="C70" s="54">
        <v>7916.4754289473058</v>
      </c>
      <c r="D70" s="56">
        <v>175406.25989483006</v>
      </c>
      <c r="E70" s="54"/>
      <c r="F70" s="64"/>
      <c r="G70" s="54">
        <v>37531.962745829129</v>
      </c>
      <c r="H70" s="56">
        <v>285321.37681724911</v>
      </c>
      <c r="I70" s="54"/>
      <c r="J70" s="64"/>
      <c r="K70" s="54">
        <v>16288.413781470086</v>
      </c>
      <c r="L70" s="56">
        <v>138488.50968192305</v>
      </c>
      <c r="M70" s="54"/>
      <c r="N70" s="64"/>
      <c r="O70" s="54">
        <v>5665.6462970510629</v>
      </c>
      <c r="P70" s="56">
        <v>308344.86256937758</v>
      </c>
      <c r="Q70" s="54"/>
      <c r="R70" s="64"/>
      <c r="S70" s="54">
        <v>13384.19892958904</v>
      </c>
      <c r="T70" s="56">
        <v>-132.48724147196663</v>
      </c>
      <c r="U70" s="54"/>
      <c r="V70" s="64"/>
      <c r="W70" s="54">
        <v>3893.1623114482509</v>
      </c>
      <c r="X70" s="56">
        <v>0</v>
      </c>
      <c r="Y70" s="54"/>
      <c r="Z70" s="64"/>
      <c r="AA70" s="54">
        <v>3893.1623114482509</v>
      </c>
      <c r="AB70" s="56">
        <v>0</v>
      </c>
      <c r="AC70" s="54"/>
      <c r="AD70" s="64"/>
      <c r="AE70" s="54">
        <v>3722.2749767864902</v>
      </c>
      <c r="AF70" s="56">
        <v>0</v>
      </c>
      <c r="AG70" s="54"/>
      <c r="AH70" s="64"/>
      <c r="AI70" s="54">
        <v>0</v>
      </c>
      <c r="AJ70" s="56">
        <v>1186.5773724646842</v>
      </c>
      <c r="AK70" s="54"/>
      <c r="AL70" s="64"/>
      <c r="AM70" s="54">
        <v>0</v>
      </c>
      <c r="AN70" s="56">
        <v>-132.48724147196663</v>
      </c>
      <c r="AO70" s="54"/>
      <c r="AP70" s="64"/>
      <c r="AQ70" s="54">
        <v>37054.569809250839</v>
      </c>
      <c r="AR70" s="56">
        <v>281692.29082240909</v>
      </c>
      <c r="AS70" s="54"/>
      <c r="AT70" s="64"/>
      <c r="AU70" s="54">
        <v>32971.421620903631</v>
      </c>
      <c r="AV70" s="56">
        <v>250643.39959582701</v>
      </c>
      <c r="AW70" s="54"/>
      <c r="AX70" s="64"/>
      <c r="AY70" s="54">
        <v>40709.612409483059</v>
      </c>
      <c r="AZ70" s="56">
        <v>309479.84571945749</v>
      </c>
      <c r="BA70" s="54"/>
      <c r="BB70" s="64"/>
      <c r="BC70" s="54">
        <v>23131.752190871706</v>
      </c>
      <c r="BD70" s="56">
        <v>196717.82674185734</v>
      </c>
      <c r="BE70" s="54"/>
      <c r="BF70" s="64"/>
      <c r="BG70" s="54">
        <v>23644.164422947975</v>
      </c>
      <c r="BH70" s="56">
        <v>201075.53734913236</v>
      </c>
      <c r="BI70" s="54"/>
      <c r="BJ70" s="64"/>
      <c r="BK70" s="54">
        <v>14765.920864924034</v>
      </c>
      <c r="BL70" s="56">
        <v>125572.36533823979</v>
      </c>
      <c r="BM70" s="54"/>
      <c r="BN70" s="64"/>
      <c r="BO70" s="54">
        <v>22779.134017230368</v>
      </c>
      <c r="BP70" s="56">
        <v>190210.34552359019</v>
      </c>
      <c r="BQ70" s="54"/>
      <c r="BR70" s="64"/>
      <c r="BS70" s="54">
        <v>5665.6625776906549</v>
      </c>
      <c r="BT70" s="56">
        <v>308345.74855276576</v>
      </c>
      <c r="BU70" s="54"/>
      <c r="BV70" s="64"/>
      <c r="BW70" s="54">
        <v>5649.3819380995892</v>
      </c>
      <c r="BX70" s="56">
        <v>307459.76516442961</v>
      </c>
      <c r="BY70" s="54"/>
      <c r="BZ70" s="64"/>
      <c r="CA70" s="54">
        <v>15149.746433163118</v>
      </c>
      <c r="CB70" s="56">
        <v>-132.48724147193116</v>
      </c>
      <c r="CC70" s="54"/>
      <c r="CD70" s="64"/>
      <c r="CE70" s="54">
        <v>18314.36445079594</v>
      </c>
      <c r="CF70" s="56">
        <v>-132.48724147193116</v>
      </c>
      <c r="CG70" s="54"/>
      <c r="CH70" s="64"/>
      <c r="CI70" s="54">
        <v>26647.335609269725</v>
      </c>
      <c r="CJ70" s="56">
        <v>-132.48724147193116</v>
      </c>
      <c r="CK70" s="54"/>
      <c r="CL70" s="64"/>
      <c r="CM70" s="54">
        <v>16930.151586625936</v>
      </c>
      <c r="CN70" s="56">
        <v>-132.48724147193116</v>
      </c>
      <c r="CO70" s="54"/>
      <c r="CP70" s="64"/>
      <c r="CQ70" s="54">
        <v>13384.19892958904</v>
      </c>
      <c r="CR70" s="56">
        <v>-132.48724147193116</v>
      </c>
      <c r="CS70" s="54"/>
      <c r="CT70" s="64"/>
      <c r="CU70" s="54">
        <v>9533.8921519043743</v>
      </c>
      <c r="CV70" s="56">
        <v>-32.403652050593507</v>
      </c>
      <c r="CW70" s="54"/>
      <c r="CX70" s="64"/>
      <c r="CY70" s="54">
        <v>11525.419007828479</v>
      </c>
      <c r="CZ70" s="56">
        <v>-32.403652050593507</v>
      </c>
      <c r="DA70" s="54"/>
      <c r="DB70" s="64"/>
      <c r="DC70" s="54">
        <v>16769.443961005953</v>
      </c>
      <c r="DD70" s="56">
        <v>-32.403652050593507</v>
      </c>
      <c r="DE70" s="54"/>
      <c r="DF70" s="64"/>
      <c r="DG70" s="54">
        <v>10654.319532962878</v>
      </c>
      <c r="DH70" s="56">
        <v>-32.403651115618651</v>
      </c>
      <c r="DI70" s="54"/>
      <c r="DJ70" s="64"/>
      <c r="DK70" s="54">
        <v>8422.814843620692</v>
      </c>
      <c r="DL70" s="56">
        <v>-32.403651115618651</v>
      </c>
      <c r="DM70" s="54"/>
      <c r="DN70" s="64"/>
      <c r="DO70" s="54">
        <v>3893.1623114482513</v>
      </c>
      <c r="DP70" s="56">
        <v>0</v>
      </c>
      <c r="DQ70" s="54"/>
      <c r="DR70" s="64"/>
      <c r="DS70" s="54">
        <v>3893.1623114482513</v>
      </c>
      <c r="DT70" s="56">
        <v>0</v>
      </c>
      <c r="DU70" s="54"/>
      <c r="DV70" s="64"/>
      <c r="DW70" s="54">
        <v>0</v>
      </c>
      <c r="DX70" s="56">
        <v>0</v>
      </c>
      <c r="DY70" s="54"/>
      <c r="DZ70" s="64"/>
      <c r="EA70" s="54">
        <v>0</v>
      </c>
      <c r="EB70" s="56">
        <v>0</v>
      </c>
      <c r="EC70" s="54"/>
      <c r="ED70" s="64"/>
      <c r="EE70" s="54">
        <v>0</v>
      </c>
      <c r="EF70" s="56">
        <v>0</v>
      </c>
      <c r="EG70" s="54"/>
      <c r="EH70" s="64"/>
      <c r="EI70" s="54">
        <v>0</v>
      </c>
      <c r="EJ70" s="56">
        <v>28523.494530401062</v>
      </c>
      <c r="EK70" s="54"/>
      <c r="EL70" s="64"/>
      <c r="EM70" s="54">
        <v>0</v>
      </c>
      <c r="EN70" s="56">
        <v>0</v>
      </c>
      <c r="EO70" s="54"/>
      <c r="EP70" s="64"/>
      <c r="EQ70" s="54">
        <v>0</v>
      </c>
      <c r="ER70" s="56">
        <v>0</v>
      </c>
      <c r="ES70" s="54"/>
      <c r="ET70" s="64"/>
    </row>
    <row r="71" spans="2:150">
      <c r="B71" s="120" t="s">
        <v>158</v>
      </c>
      <c r="C71" s="69">
        <v>16309.384560244644</v>
      </c>
      <c r="D71" s="68">
        <v>176366.23847389288</v>
      </c>
      <c r="E71" s="69"/>
      <c r="F71" s="67"/>
      <c r="G71" s="69">
        <v>46525.550864217825</v>
      </c>
      <c r="H71" s="68">
        <v>286218.29148598399</v>
      </c>
      <c r="I71" s="69"/>
      <c r="J71" s="67"/>
      <c r="K71" s="69">
        <v>29142.631219280302</v>
      </c>
      <c r="L71" s="68">
        <v>138994.18769015887</v>
      </c>
      <c r="M71" s="69"/>
      <c r="N71" s="67"/>
      <c r="O71" s="69">
        <v>17108.461789557423</v>
      </c>
      <c r="P71" s="68">
        <v>309883.10443078441</v>
      </c>
      <c r="Q71" s="69"/>
      <c r="R71" s="67"/>
      <c r="S71" s="69">
        <v>13876.124825229683</v>
      </c>
      <c r="T71" s="68">
        <v>9959.6232266256102</v>
      </c>
      <c r="U71" s="69"/>
      <c r="V71" s="67"/>
      <c r="W71" s="69">
        <v>4122.0106083547089</v>
      </c>
      <c r="X71" s="68">
        <v>0</v>
      </c>
      <c r="Y71" s="69"/>
      <c r="Z71" s="67"/>
      <c r="AA71" s="69">
        <v>4122.0106083547089</v>
      </c>
      <c r="AB71" s="68">
        <v>0</v>
      </c>
      <c r="AC71" s="69"/>
      <c r="AD71" s="67"/>
      <c r="AE71" s="69">
        <v>3938.4960150851894</v>
      </c>
      <c r="AF71" s="68">
        <v>0</v>
      </c>
      <c r="AG71" s="69"/>
      <c r="AH71" s="67"/>
      <c r="AI71" s="69">
        <v>0</v>
      </c>
      <c r="AJ71" s="68">
        <v>1186.5773724646842</v>
      </c>
      <c r="AK71" s="69"/>
      <c r="AL71" s="67"/>
      <c r="AM71" s="69">
        <v>0</v>
      </c>
      <c r="AN71" s="68">
        <v>9959.6232266256102</v>
      </c>
      <c r="AO71" s="69"/>
      <c r="AP71" s="67"/>
      <c r="AQ71" s="69">
        <v>45933.762752751158</v>
      </c>
      <c r="AR71" s="68">
        <v>282585.2363034442</v>
      </c>
      <c r="AS71" s="69"/>
      <c r="AT71" s="67"/>
      <c r="AU71" s="69">
        <v>40872.191099555428</v>
      </c>
      <c r="AV71" s="68">
        <v>251481.11559883226</v>
      </c>
      <c r="AW71" s="69"/>
      <c r="AX71" s="67"/>
      <c r="AY71" s="69">
        <v>50464.6441127164</v>
      </c>
      <c r="AZ71" s="68">
        <v>310408.55902296072</v>
      </c>
      <c r="BA71" s="69"/>
      <c r="BB71" s="67"/>
      <c r="BC71" s="69">
        <v>41386.480758564794</v>
      </c>
      <c r="BD71" s="68">
        <v>197545.62760608143</v>
      </c>
      <c r="BE71" s="69"/>
      <c r="BF71" s="67"/>
      <c r="BG71" s="69">
        <v>42303.269889292482</v>
      </c>
      <c r="BH71" s="68">
        <v>201267.76641567267</v>
      </c>
      <c r="BI71" s="69"/>
      <c r="BJ71" s="67"/>
      <c r="BK71" s="69">
        <v>26418.64285576369</v>
      </c>
      <c r="BL71" s="68">
        <v>125707.66579690691</v>
      </c>
      <c r="BM71" s="69"/>
      <c r="BN71" s="67"/>
      <c r="BO71" s="69">
        <v>40755.589283586669</v>
      </c>
      <c r="BP71" s="68">
        <v>222302.19370410408</v>
      </c>
      <c r="BQ71" s="69"/>
      <c r="BR71" s="67"/>
      <c r="BS71" s="69">
        <v>17108.510951945223</v>
      </c>
      <c r="BT71" s="68">
        <v>309884.00002836256</v>
      </c>
      <c r="BU71" s="69"/>
      <c r="BV71" s="67"/>
      <c r="BW71" s="69">
        <v>17059.348564152271</v>
      </c>
      <c r="BX71" s="68">
        <v>308988.4024500649</v>
      </c>
      <c r="BY71" s="69"/>
      <c r="BZ71" s="67"/>
      <c r="CA71" s="69">
        <v>21833.357812765247</v>
      </c>
      <c r="CB71" s="68">
        <v>9959.6232266256447</v>
      </c>
      <c r="CC71" s="69"/>
      <c r="CD71" s="67"/>
      <c r="CE71" s="69">
        <v>25292.559802931875</v>
      </c>
      <c r="CF71" s="68">
        <v>9959.6232266256447</v>
      </c>
      <c r="CG71" s="69"/>
      <c r="CH71" s="67"/>
      <c r="CI71" s="69">
        <v>50433.517761869916</v>
      </c>
      <c r="CJ71" s="68">
        <v>9959.6232266256447</v>
      </c>
      <c r="CK71" s="69"/>
      <c r="CL71" s="67"/>
      <c r="CM71" s="69">
        <v>29150.516528429143</v>
      </c>
      <c r="CN71" s="68">
        <v>9959.6232266256447</v>
      </c>
      <c r="CO71" s="69"/>
      <c r="CP71" s="67"/>
      <c r="CQ71" s="69">
        <v>13876.124825229683</v>
      </c>
      <c r="CR71" s="68">
        <v>9959.6232266256447</v>
      </c>
      <c r="CS71" s="69"/>
      <c r="CT71" s="67"/>
      <c r="CU71" s="69">
        <v>13739.95793389537</v>
      </c>
      <c r="CV71" s="68">
        <v>10336.549580371973</v>
      </c>
      <c r="CW71" s="69"/>
      <c r="CX71" s="67"/>
      <c r="CY71" s="69">
        <v>15916.869531155404</v>
      </c>
      <c r="CZ71" s="68">
        <v>10336.549580371973</v>
      </c>
      <c r="DA71" s="69"/>
      <c r="DB71" s="67"/>
      <c r="DC71" s="69">
        <v>31738.334453590556</v>
      </c>
      <c r="DD71" s="68">
        <v>10336.549580371973</v>
      </c>
      <c r="DE71" s="69"/>
      <c r="DF71" s="67"/>
      <c r="DG71" s="69">
        <v>18344.721608407999</v>
      </c>
      <c r="DH71" s="68">
        <v>10336.549572807178</v>
      </c>
      <c r="DI71" s="69"/>
      <c r="DJ71" s="67"/>
      <c r="DK71" s="69">
        <v>8732.3888986359252</v>
      </c>
      <c r="DL71" s="68">
        <v>10336.549572807178</v>
      </c>
      <c r="DM71" s="69"/>
      <c r="DN71" s="67"/>
      <c r="DO71" s="69">
        <v>4122.0106083547089</v>
      </c>
      <c r="DP71" s="68">
        <v>0</v>
      </c>
      <c r="DQ71" s="69"/>
      <c r="DR71" s="67"/>
      <c r="DS71" s="69">
        <v>4122.0106083547089</v>
      </c>
      <c r="DT71" s="68">
        <v>0</v>
      </c>
      <c r="DU71" s="69"/>
      <c r="DV71" s="67"/>
      <c r="DW71" s="69">
        <v>0</v>
      </c>
      <c r="DX71" s="68">
        <v>0</v>
      </c>
      <c r="DY71" s="69"/>
      <c r="DZ71" s="67"/>
      <c r="EA71" s="69">
        <v>0</v>
      </c>
      <c r="EB71" s="68">
        <v>0</v>
      </c>
      <c r="EC71" s="69"/>
      <c r="ED71" s="67"/>
      <c r="EE71" s="69">
        <v>0</v>
      </c>
      <c r="EF71" s="68">
        <v>0</v>
      </c>
      <c r="EG71" s="69"/>
      <c r="EH71" s="67"/>
      <c r="EI71" s="69">
        <v>0</v>
      </c>
      <c r="EJ71" s="68">
        <v>28523.494530401062</v>
      </c>
      <c r="EK71" s="69"/>
      <c r="EL71" s="67"/>
      <c r="EM71" s="69">
        <v>0</v>
      </c>
      <c r="EN71" s="68">
        <v>0</v>
      </c>
      <c r="EO71" s="69"/>
      <c r="EP71" s="67"/>
      <c r="EQ71" s="69">
        <v>0</v>
      </c>
      <c r="ER71" s="68">
        <v>0</v>
      </c>
      <c r="ES71" s="69"/>
      <c r="ET71" s="67"/>
    </row>
    <row r="74" spans="2:150">
      <c r="B74" t="s">
        <v>215</v>
      </c>
    </row>
    <row r="75" spans="2:150" ht="15" customHeight="1">
      <c r="B75" s="119"/>
      <c r="C75" s="214" t="s">
        <v>216</v>
      </c>
      <c r="D75" s="215"/>
      <c r="E75" s="220" t="s">
        <v>216</v>
      </c>
      <c r="F75" s="221"/>
      <c r="G75" s="222"/>
    </row>
    <row r="76" spans="2:150" ht="15" customHeight="1">
      <c r="B76" s="84"/>
      <c r="C76" s="214" t="s">
        <v>217</v>
      </c>
      <c r="D76" s="215"/>
      <c r="E76" s="217" t="s">
        <v>218</v>
      </c>
      <c r="F76" s="218"/>
      <c r="G76" s="219"/>
    </row>
    <row r="77" spans="2:150">
      <c r="B77" s="120"/>
      <c r="C77" s="121" t="s">
        <v>162</v>
      </c>
      <c r="D77" s="123" t="s">
        <v>163</v>
      </c>
      <c r="E77" s="121" t="s">
        <v>162</v>
      </c>
      <c r="F77" s="122" t="s">
        <v>163</v>
      </c>
      <c r="G77" s="123" t="s">
        <v>160</v>
      </c>
    </row>
    <row r="78" spans="2:150">
      <c r="B78" s="84" t="s">
        <v>112</v>
      </c>
      <c r="C78" s="130">
        <f>'CA Electricity Mix'!$C$5*'CA-GREET Output'!O56+'CA Electricity Mix'!$C$6*'CA-GREET Output'!DW56+'CA Electricity Mix'!$C$7*'CA-GREET Output'!K56+'CA Electricity Mix'!$C$8*'CA-GREET Output'!DO56+'CA Electricity Mix'!$C$11*'CA-GREET Output'!EA56+'CA Electricity Mix'!$C$12*'CA-GREET Output'!S56+'CA Electricity Mix'!$C$13*'CA-GREET Output'!EQ56+'CA Electricity Mix'!$C$14*'CA-GREET Output'!DW56+'CA Electricity Mix'!$C$15*'CA-GREET Output'!EE56+'CA Electricity Mix'!$C$16*'CA-GREET Output'!EA56+'CA Electricity Mix'!$C$17*'CA-GREET Output'!C56</f>
        <v>160595.667778362</v>
      </c>
      <c r="D78" s="102">
        <f>'CA Electricity Mix'!$C$5*'CA-GREET Output'!P56+'CA Electricity Mix'!$C$6*'CA-GREET Output'!DX56+'CA Electricity Mix'!$C$7*'CA-GREET Output'!L56+'CA Electricity Mix'!$C$8*'CA-GREET Output'!DP56+'CA Electricity Mix'!$C$11*'CA-GREET Output'!EB56+'CA Electricity Mix'!$C$12*'CA-GREET Output'!T56+'CA Electricity Mix'!$C$13*'CA-GREET Output'!ER56+'CA Electricity Mix'!$C$14*'CA-GREET Output'!DX56+'CA Electricity Mix'!$C$15*'CA-GREET Output'!EF56+'CA Electricity Mix'!$C$16*'CA-GREET Output'!EB56+'CA Electricity Mix'!$C$17*'CA-GREET Output'!D56</f>
        <v>2263508.5464991145</v>
      </c>
      <c r="E78" s="128">
        <f>C78/293.29722222222</f>
        <v>547.5526381108541</v>
      </c>
      <c r="F78" s="133">
        <f>D78/293.29722222222</f>
        <v>7717.4564741842023</v>
      </c>
      <c r="G78" s="135">
        <f>E78+F78</f>
        <v>8265.0091122950562</v>
      </c>
    </row>
    <row r="79" spans="2:150">
      <c r="B79" s="84" t="s">
        <v>113</v>
      </c>
      <c r="C79" s="129">
        <f>'CA Electricity Mix'!$C$5*'CA-GREET Output'!O57+'CA Electricity Mix'!$C$6*'CA-GREET Output'!DW57+'CA Electricity Mix'!$C$7*'CA-GREET Output'!K57+'CA Electricity Mix'!$C$8*'CA-GREET Output'!DO57+'CA Electricity Mix'!$C$11*'CA-GREET Output'!EA57+'CA Electricity Mix'!$C$12*'CA-GREET Output'!S57+'CA Electricity Mix'!$C$13*'CA-GREET Output'!EQ57+'CA Electricity Mix'!$C$14*'CA-GREET Output'!DW57+'CA Electricity Mix'!$C$15*'CA-GREET Output'!EE57+'CA Electricity Mix'!$C$16*'CA-GREET Output'!EA57+'CA Electricity Mix'!$C$17*'CA-GREET Output'!C57</f>
        <v>158371.65313932952</v>
      </c>
      <c r="D79" s="102">
        <f>'CA Electricity Mix'!$C$5*'CA-GREET Output'!P57+'CA Electricity Mix'!$C$6*'CA-GREET Output'!DX57+'CA Electricity Mix'!$C$7*'CA-GREET Output'!L57+'CA Electricity Mix'!$C$8*'CA-GREET Output'!DP57+'CA Electricity Mix'!$C$11*'CA-GREET Output'!EB57+'CA Electricity Mix'!$C$12*'CA-GREET Output'!T57+'CA Electricity Mix'!$C$13*'CA-GREET Output'!ER57+'CA Electricity Mix'!$C$14*'CA-GREET Output'!DX57+'CA Electricity Mix'!$C$15*'CA-GREET Output'!EF57+'CA Electricity Mix'!$C$16*'CA-GREET Output'!EB57+'CA Electricity Mix'!$C$17*'CA-GREET Output'!D57</f>
        <v>1532919.9693496991</v>
      </c>
      <c r="E79" s="128">
        <f t="shared" ref="E79:E92" si="0">C79/293.29722222222</f>
        <v>539.96983653441293</v>
      </c>
      <c r="F79" s="133">
        <f t="shared" ref="F79:F92" si="1">D79/293.29722222222</f>
        <v>5226.5069465549341</v>
      </c>
      <c r="G79" s="135">
        <f t="shared" ref="G79:G93" si="2">E79+F79</f>
        <v>5766.476783089347</v>
      </c>
    </row>
    <row r="80" spans="2:150">
      <c r="B80" s="84" t="s">
        <v>114</v>
      </c>
      <c r="C80" s="129">
        <f>'CA Electricity Mix'!$C$5*'CA-GREET Output'!O58+'CA Electricity Mix'!$C$6*'CA-GREET Output'!DW58+'CA Electricity Mix'!$C$7*'CA-GREET Output'!K58+'CA Electricity Mix'!$C$8*'CA-GREET Output'!DO58+'CA Electricity Mix'!$C$11*'CA-GREET Output'!EA58+'CA Electricity Mix'!$C$12*'CA-GREET Output'!S58+'CA Electricity Mix'!$C$13*'CA-GREET Output'!EQ58+'CA Electricity Mix'!$C$14*'CA-GREET Output'!DW58+'CA Electricity Mix'!$C$15*'CA-GREET Output'!EE58+'CA Electricity Mix'!$C$16*'CA-GREET Output'!EA58+'CA Electricity Mix'!$C$17*'CA-GREET Output'!C58</f>
        <v>8561.154290336337</v>
      </c>
      <c r="D80" s="102">
        <f>'CA Electricity Mix'!$C$5*'CA-GREET Output'!P58+'CA Electricity Mix'!$C$6*'CA-GREET Output'!DX58+'CA Electricity Mix'!$C$7*'CA-GREET Output'!L58+'CA Electricity Mix'!$C$8*'CA-GREET Output'!DP58+'CA Electricity Mix'!$C$11*'CA-GREET Output'!EB58+'CA Electricity Mix'!$C$12*'CA-GREET Output'!T58+'CA Electricity Mix'!$C$13*'CA-GREET Output'!ER58+'CA Electricity Mix'!$C$14*'CA-GREET Output'!DX58+'CA Electricity Mix'!$C$15*'CA-GREET Output'!EF58+'CA Electricity Mix'!$C$16*'CA-GREET Output'!EB58+'CA Electricity Mix'!$C$17*'CA-GREET Output'!D58</f>
        <v>404243.00919359544</v>
      </c>
      <c r="E80" s="128">
        <f t="shared" si="0"/>
        <v>29.189346647987961</v>
      </c>
      <c r="F80" s="133">
        <f t="shared" si="1"/>
        <v>1378.2708411991578</v>
      </c>
      <c r="G80" s="135">
        <f t="shared" si="2"/>
        <v>1407.4601878471458</v>
      </c>
    </row>
    <row r="81" spans="2:7">
      <c r="B81" s="84" t="s">
        <v>115</v>
      </c>
      <c r="C81" s="129">
        <f>'CA Electricity Mix'!$C$5*'CA-GREET Output'!O59+'CA Electricity Mix'!$C$6*'CA-GREET Output'!DW59+'CA Electricity Mix'!$C$7*'CA-GREET Output'!K59+'CA Electricity Mix'!$C$8*'CA-GREET Output'!DO59+'CA Electricity Mix'!$C$11*'CA-GREET Output'!EA59+'CA Electricity Mix'!$C$12*'CA-GREET Output'!S59+'CA Electricity Mix'!$C$13*'CA-GREET Output'!EQ59+'CA Electricity Mix'!$C$14*'CA-GREET Output'!DW59+'CA Electricity Mix'!$C$15*'CA-GREET Output'!EE59+'CA Electricity Mix'!$C$16*'CA-GREET Output'!EA59+'CA Electricity Mix'!$C$17*'CA-GREET Output'!C59</f>
        <v>133507.88249686148</v>
      </c>
      <c r="D81" s="102">
        <f>'CA Electricity Mix'!$C$5*'CA-GREET Output'!P59+'CA Electricity Mix'!$C$6*'CA-GREET Output'!DX59+'CA Electricity Mix'!$C$7*'CA-GREET Output'!L59+'CA Electricity Mix'!$C$8*'CA-GREET Output'!DP59+'CA Electricity Mix'!$C$11*'CA-GREET Output'!EB59+'CA Electricity Mix'!$C$12*'CA-GREET Output'!T59+'CA Electricity Mix'!$C$13*'CA-GREET Output'!ER59+'CA Electricity Mix'!$C$14*'CA-GREET Output'!DX59+'CA Electricity Mix'!$C$15*'CA-GREET Output'!EF59+'CA Electricity Mix'!$C$16*'CA-GREET Output'!EB59+'CA Electricity Mix'!$C$17*'CA-GREET Output'!D59</f>
        <v>1121784.7709078081</v>
      </c>
      <c r="E81" s="128">
        <f t="shared" si="0"/>
        <v>455.1965459656065</v>
      </c>
      <c r="F81" s="133">
        <f t="shared" si="1"/>
        <v>3824.7371127772735</v>
      </c>
      <c r="G81" s="135">
        <f t="shared" si="2"/>
        <v>4279.9336587428797</v>
      </c>
    </row>
    <row r="82" spans="2:7">
      <c r="B82" s="84" t="s">
        <v>116</v>
      </c>
      <c r="C82" s="129">
        <f>'CA Electricity Mix'!$C$5*'CA-GREET Output'!O60+'CA Electricity Mix'!$C$6*'CA-GREET Output'!DW60+'CA Electricity Mix'!$C$7*'CA-GREET Output'!K60+'CA Electricity Mix'!$C$8*'CA-GREET Output'!DO60+'CA Electricity Mix'!$C$11*'CA-GREET Output'!EA60+'CA Electricity Mix'!$C$12*'CA-GREET Output'!S60+'CA Electricity Mix'!$C$13*'CA-GREET Output'!EQ60+'CA Electricity Mix'!$C$14*'CA-GREET Output'!DW60+'CA Electricity Mix'!$C$15*'CA-GREET Output'!EE60+'CA Electricity Mix'!$C$16*'CA-GREET Output'!EA60+'CA Electricity Mix'!$C$17*'CA-GREET Output'!C60</f>
        <v>16302.616352131692</v>
      </c>
      <c r="D82" s="102">
        <f>'CA Electricity Mix'!$C$5*'CA-GREET Output'!P60+'CA Electricity Mix'!$C$6*'CA-GREET Output'!DX60+'CA Electricity Mix'!$C$7*'CA-GREET Output'!L60+'CA Electricity Mix'!$C$8*'CA-GREET Output'!DP60+'CA Electricity Mix'!$C$11*'CA-GREET Output'!EB60+'CA Electricity Mix'!$C$12*'CA-GREET Output'!T60+'CA Electricity Mix'!$C$13*'CA-GREET Output'!ER60+'CA Electricity Mix'!$C$14*'CA-GREET Output'!DX60+'CA Electricity Mix'!$C$15*'CA-GREET Output'!EF60+'CA Electricity Mix'!$C$16*'CA-GREET Output'!EB60+'CA Electricity Mix'!$C$17*'CA-GREET Output'!D60</f>
        <v>6892.1892482956346</v>
      </c>
      <c r="E82" s="128">
        <f t="shared" si="0"/>
        <v>55.583943920818413</v>
      </c>
      <c r="F82" s="133">
        <f t="shared" si="1"/>
        <v>23.498992578503483</v>
      </c>
      <c r="G82" s="135">
        <f t="shared" si="2"/>
        <v>79.082936499321903</v>
      </c>
    </row>
    <row r="83" spans="2:7">
      <c r="B83" s="84" t="s">
        <v>117</v>
      </c>
      <c r="C83" s="129">
        <f>'CA Electricity Mix'!$C$5*'CA-GREET Output'!O61+'CA Electricity Mix'!$C$6*'CA-GREET Output'!DW61+'CA Electricity Mix'!$C$7*'CA-GREET Output'!K61+'CA Electricity Mix'!$C$8*'CA-GREET Output'!DO61+'CA Electricity Mix'!$C$11*'CA-GREET Output'!EA61+'CA Electricity Mix'!$C$12*'CA-GREET Output'!S61+'CA Electricity Mix'!$C$13*'CA-GREET Output'!EQ61+'CA Electricity Mix'!$C$14*'CA-GREET Output'!DW61+'CA Electricity Mix'!$C$15*'CA-GREET Output'!EE61+'CA Electricity Mix'!$C$16*'CA-GREET Output'!EA61+'CA Electricity Mix'!$C$17*'CA-GREET Output'!C61</f>
        <v>15.200924414006064</v>
      </c>
      <c r="D83" s="102">
        <f>'CA Electricity Mix'!$C$5*'CA-GREET Output'!P61+'CA Electricity Mix'!$C$6*'CA-GREET Output'!DX61+'CA Electricity Mix'!$C$7*'CA-GREET Output'!L61+'CA Electricity Mix'!$C$8*'CA-GREET Output'!DP61+'CA Electricity Mix'!$C$11*'CA-GREET Output'!EB61+'CA Electricity Mix'!$C$12*'CA-GREET Output'!T61+'CA Electricity Mix'!$C$13*'CA-GREET Output'!ER61+'CA Electricity Mix'!$C$14*'CA-GREET Output'!DX61+'CA Electricity Mix'!$C$15*'CA-GREET Output'!EF61+'CA Electricity Mix'!$C$16*'CA-GREET Output'!EB61+'CA Electricity Mix'!$C$17*'CA-GREET Output'!D61</f>
        <v>4.3354126960440409</v>
      </c>
      <c r="E83" s="128">
        <f t="shared" si="0"/>
        <v>5.1827713535210061E-2</v>
      </c>
      <c r="F83" s="133">
        <f t="shared" si="1"/>
        <v>1.4781635718183739E-2</v>
      </c>
      <c r="G83" s="135">
        <f t="shared" si="2"/>
        <v>6.6609349253393804E-2</v>
      </c>
    </row>
    <row r="84" spans="2:7">
      <c r="B84" s="84" t="s">
        <v>118</v>
      </c>
      <c r="C84" s="129">
        <f>'CA Electricity Mix'!$C$5*'CA-GREET Output'!O62+'CA Electricity Mix'!$C$6*'CA-GREET Output'!DW62+'CA Electricity Mix'!$C$7*'CA-GREET Output'!K62+'CA Electricity Mix'!$C$8*'CA-GREET Output'!DO62+'CA Electricity Mix'!$C$11*'CA-GREET Output'!EA62+'CA Electricity Mix'!$C$12*'CA-GREET Output'!S62+'CA Electricity Mix'!$C$13*'CA-GREET Output'!EQ62+'CA Electricity Mix'!$C$14*'CA-GREET Output'!DW62+'CA Electricity Mix'!$C$15*'CA-GREET Output'!EE62+'CA Electricity Mix'!$C$16*'CA-GREET Output'!EA62+'CA Electricity Mix'!$C$17*'CA-GREET Output'!C62</f>
        <v>39.661043783862716</v>
      </c>
      <c r="D84" s="102">
        <f>'CA Electricity Mix'!$C$5*'CA-GREET Output'!P62+'CA Electricity Mix'!$C$6*'CA-GREET Output'!DX62+'CA Electricity Mix'!$C$7*'CA-GREET Output'!L62+'CA Electricity Mix'!$C$8*'CA-GREET Output'!DP62+'CA Electricity Mix'!$C$11*'CA-GREET Output'!EB62+'CA Electricity Mix'!$C$12*'CA-GREET Output'!T62+'CA Electricity Mix'!$C$13*'CA-GREET Output'!ER62+'CA Electricity Mix'!$C$14*'CA-GREET Output'!DX62+'CA Electricity Mix'!$C$15*'CA-GREET Output'!EF62+'CA Electricity Mix'!$C$16*'CA-GREET Output'!EB62+'CA Electricity Mix'!$C$17*'CA-GREET Output'!D62</f>
        <v>72.375369155479973</v>
      </c>
      <c r="E84" s="128">
        <f t="shared" si="0"/>
        <v>0.13522475079499072</v>
      </c>
      <c r="F84" s="133">
        <f t="shared" si="1"/>
        <v>0.24676459124677269</v>
      </c>
      <c r="G84" s="135">
        <f t="shared" si="2"/>
        <v>0.38198934204176338</v>
      </c>
    </row>
    <row r="85" spans="2:7">
      <c r="B85" s="84" t="s">
        <v>119</v>
      </c>
      <c r="C85" s="129">
        <f>'CA Electricity Mix'!$C$5*'CA-GREET Output'!O63+'CA Electricity Mix'!$C$6*'CA-GREET Output'!DW63+'CA Electricity Mix'!$C$7*'CA-GREET Output'!K63+'CA Electricity Mix'!$C$8*'CA-GREET Output'!DO63+'CA Electricity Mix'!$C$11*'CA-GREET Output'!EA63+'CA Electricity Mix'!$C$12*'CA-GREET Output'!S63+'CA Electricity Mix'!$C$13*'CA-GREET Output'!EQ63+'CA Electricity Mix'!$C$14*'CA-GREET Output'!DW63+'CA Electricity Mix'!$C$15*'CA-GREET Output'!EE63+'CA Electricity Mix'!$C$16*'CA-GREET Output'!EA63+'CA Electricity Mix'!$C$17*'CA-GREET Output'!C63</f>
        <v>55.486991730546663</v>
      </c>
      <c r="D85" s="102">
        <f>'CA Electricity Mix'!$C$5*'CA-GREET Output'!P63+'CA Electricity Mix'!$C$6*'CA-GREET Output'!DX63+'CA Electricity Mix'!$C$7*'CA-GREET Output'!L63+'CA Electricity Mix'!$C$8*'CA-GREET Output'!DP63+'CA Electricity Mix'!$C$11*'CA-GREET Output'!EB63+'CA Electricity Mix'!$C$12*'CA-GREET Output'!T63+'CA Electricity Mix'!$C$13*'CA-GREET Output'!ER63+'CA Electricity Mix'!$C$14*'CA-GREET Output'!DX63+'CA Electricity Mix'!$C$15*'CA-GREET Output'!EF63+'CA Electricity Mix'!$C$16*'CA-GREET Output'!EB63+'CA Electricity Mix'!$C$17*'CA-GREET Output'!D63</f>
        <v>99.557494893137886</v>
      </c>
      <c r="E85" s="128">
        <f t="shared" si="0"/>
        <v>0.18918348871543797</v>
      </c>
      <c r="F85" s="133">
        <f t="shared" si="1"/>
        <v>0.33944233818111991</v>
      </c>
      <c r="G85" s="135">
        <f t="shared" si="2"/>
        <v>0.5286258268965579</v>
      </c>
    </row>
    <row r="86" spans="2:7">
      <c r="B86" s="84" t="s">
        <v>120</v>
      </c>
      <c r="C86" s="129">
        <f>'CA Electricity Mix'!$C$5*'CA-GREET Output'!O64+'CA Electricity Mix'!$C$6*'CA-GREET Output'!DW64+'CA Electricity Mix'!$C$7*'CA-GREET Output'!K64+'CA Electricity Mix'!$C$8*'CA-GREET Output'!DO64+'CA Electricity Mix'!$C$11*'CA-GREET Output'!EA64+'CA Electricity Mix'!$C$12*'CA-GREET Output'!S64+'CA Electricity Mix'!$C$13*'CA-GREET Output'!EQ64+'CA Electricity Mix'!$C$14*'CA-GREET Output'!DW64+'CA Electricity Mix'!$C$15*'CA-GREET Output'!EE64+'CA Electricity Mix'!$C$16*'CA-GREET Output'!EA64+'CA Electricity Mix'!$C$17*'CA-GREET Output'!C64</f>
        <v>4.5511770904360613</v>
      </c>
      <c r="D86" s="102">
        <f>'CA Electricity Mix'!$C$5*'CA-GREET Output'!P64+'CA Electricity Mix'!$C$6*'CA-GREET Output'!DX64+'CA Electricity Mix'!$C$7*'CA-GREET Output'!L64+'CA Electricity Mix'!$C$8*'CA-GREET Output'!DP64+'CA Electricity Mix'!$C$11*'CA-GREET Output'!EB64+'CA Electricity Mix'!$C$12*'CA-GREET Output'!T64+'CA Electricity Mix'!$C$13*'CA-GREET Output'!ER64+'CA Electricity Mix'!$C$14*'CA-GREET Output'!DX64+'CA Electricity Mix'!$C$15*'CA-GREET Output'!EF64+'CA Electricity Mix'!$C$16*'CA-GREET Output'!EB64+'CA Electricity Mix'!$C$17*'CA-GREET Output'!D64</f>
        <v>17.901477169417273</v>
      </c>
      <c r="E86" s="128">
        <f t="shared" si="0"/>
        <v>1.5517286716707497E-2</v>
      </c>
      <c r="F86" s="133">
        <f t="shared" si="1"/>
        <v>6.1035276890055279E-2</v>
      </c>
      <c r="G86" s="135">
        <f t="shared" si="2"/>
        <v>7.6552563606762769E-2</v>
      </c>
    </row>
    <row r="87" spans="2:7">
      <c r="B87" s="84" t="s">
        <v>121</v>
      </c>
      <c r="C87" s="129">
        <f>'CA Electricity Mix'!$C$5*'CA-GREET Output'!O65+'CA Electricity Mix'!$C$6*'CA-GREET Output'!DW65+'CA Electricity Mix'!$C$7*'CA-GREET Output'!K65+'CA Electricity Mix'!$C$8*'CA-GREET Output'!DO65+'CA Electricity Mix'!$C$11*'CA-GREET Output'!EA65+'CA Electricity Mix'!$C$12*'CA-GREET Output'!S65+'CA Electricity Mix'!$C$13*'CA-GREET Output'!EQ65+'CA Electricity Mix'!$C$14*'CA-GREET Output'!DW65+'CA Electricity Mix'!$C$15*'CA-GREET Output'!EE65+'CA Electricity Mix'!$C$16*'CA-GREET Output'!EA65+'CA Electricity Mix'!$C$17*'CA-GREET Output'!C65</f>
        <v>1.4100160036230909</v>
      </c>
      <c r="D87" s="102">
        <f>'CA Electricity Mix'!$C$5*'CA-GREET Output'!P65+'CA Electricity Mix'!$C$6*'CA-GREET Output'!DX65+'CA Electricity Mix'!$C$7*'CA-GREET Output'!L65+'CA Electricity Mix'!$C$8*'CA-GREET Output'!DP65+'CA Electricity Mix'!$C$11*'CA-GREET Output'!EB65+'CA Electricity Mix'!$C$12*'CA-GREET Output'!T65+'CA Electricity Mix'!$C$13*'CA-GREET Output'!ER65+'CA Electricity Mix'!$C$14*'CA-GREET Output'!DX65+'CA Electricity Mix'!$C$15*'CA-GREET Output'!EF65+'CA Electricity Mix'!$C$16*'CA-GREET Output'!EB65+'CA Electricity Mix'!$C$17*'CA-GREET Output'!D65</f>
        <v>13.825115743237086</v>
      </c>
      <c r="E87" s="128">
        <f t="shared" si="0"/>
        <v>4.8074645676486364E-3</v>
      </c>
      <c r="F87" s="133">
        <f t="shared" si="1"/>
        <v>4.7136879232911141E-2</v>
      </c>
      <c r="G87" s="135">
        <f t="shared" si="2"/>
        <v>5.1944343800559775E-2</v>
      </c>
    </row>
    <row r="88" spans="2:7">
      <c r="B88" s="84" t="s">
        <v>122</v>
      </c>
      <c r="C88" s="129">
        <f>'CA Electricity Mix'!$C$5*'CA-GREET Output'!O66+'CA Electricity Mix'!$C$6*'CA-GREET Output'!DW66+'CA Electricity Mix'!$C$7*'CA-GREET Output'!K66+'CA Electricity Mix'!$C$8*'CA-GREET Output'!DO66+'CA Electricity Mix'!$C$11*'CA-GREET Output'!EA66+'CA Electricity Mix'!$C$12*'CA-GREET Output'!S66+'CA Electricity Mix'!$C$13*'CA-GREET Output'!EQ66+'CA Electricity Mix'!$C$14*'CA-GREET Output'!DW66+'CA Electricity Mix'!$C$15*'CA-GREET Output'!EE66+'CA Electricity Mix'!$C$16*'CA-GREET Output'!EA66+'CA Electricity Mix'!$C$17*'CA-GREET Output'!C66</f>
        <v>18.665206674958302</v>
      </c>
      <c r="D88" s="102">
        <f>'CA Electricity Mix'!$C$5*'CA-GREET Output'!P66+'CA Electricity Mix'!$C$6*'CA-GREET Output'!DX66+'CA Electricity Mix'!$C$7*'CA-GREET Output'!L66+'CA Electricity Mix'!$C$8*'CA-GREET Output'!DP66+'CA Electricity Mix'!$C$11*'CA-GREET Output'!EB66+'CA Electricity Mix'!$C$12*'CA-GREET Output'!T66+'CA Electricity Mix'!$C$13*'CA-GREET Output'!ER66+'CA Electricity Mix'!$C$14*'CA-GREET Output'!DX66+'CA Electricity Mix'!$C$15*'CA-GREET Output'!EF66+'CA Electricity Mix'!$C$16*'CA-GREET Output'!EB66+'CA Electricity Mix'!$C$17*'CA-GREET Output'!D66</f>
        <v>137.99195357594471</v>
      </c>
      <c r="E88" s="128">
        <f t="shared" si="0"/>
        <v>6.3639220765672286E-2</v>
      </c>
      <c r="F88" s="133">
        <f t="shared" si="1"/>
        <v>0.47048503402256403</v>
      </c>
      <c r="G88" s="135">
        <f t="shared" si="2"/>
        <v>0.53412425478823633</v>
      </c>
    </row>
    <row r="89" spans="2:7">
      <c r="B89" s="84" t="s">
        <v>123</v>
      </c>
      <c r="C89" s="129">
        <f>'CA Electricity Mix'!$C$5*'CA-GREET Output'!O67+'CA Electricity Mix'!$C$6*'CA-GREET Output'!DW67+'CA Electricity Mix'!$C$7*'CA-GREET Output'!K67+'CA Electricity Mix'!$C$8*'CA-GREET Output'!DO67+'CA Electricity Mix'!$C$11*'CA-GREET Output'!EA67+'CA Electricity Mix'!$C$12*'CA-GREET Output'!S67+'CA Electricity Mix'!$C$13*'CA-GREET Output'!EQ67+'CA Electricity Mix'!$C$14*'CA-GREET Output'!DW67+'CA Electricity Mix'!$C$15*'CA-GREET Output'!EE67+'CA Electricity Mix'!$C$16*'CA-GREET Output'!EA67+'CA Electricity Mix'!$C$17*'CA-GREET Output'!C67</f>
        <v>290.34403541108668</v>
      </c>
      <c r="D89" s="102">
        <f>'CA Electricity Mix'!$C$5*'CA-GREET Output'!P67+'CA Electricity Mix'!$C$6*'CA-GREET Output'!DX67+'CA Electricity Mix'!$C$7*'CA-GREET Output'!L67+'CA Electricity Mix'!$C$8*'CA-GREET Output'!DP67+'CA Electricity Mix'!$C$11*'CA-GREET Output'!EB67+'CA Electricity Mix'!$C$12*'CA-GREET Output'!T67+'CA Electricity Mix'!$C$13*'CA-GREET Output'!ER67+'CA Electricity Mix'!$C$14*'CA-GREET Output'!DX67+'CA Electricity Mix'!$C$15*'CA-GREET Output'!EF67+'CA Electricity Mix'!$C$16*'CA-GREET Output'!EB67+'CA Electricity Mix'!$C$17*'CA-GREET Output'!D67</f>
        <v>8.5343605779125475</v>
      </c>
      <c r="E89" s="128">
        <f t="shared" si="0"/>
        <v>0.98993107814401393</v>
      </c>
      <c r="F89" s="133">
        <f t="shared" si="1"/>
        <v>2.9097993200380163E-2</v>
      </c>
      <c r="G89" s="135">
        <f t="shared" si="2"/>
        <v>1.0190290713443941</v>
      </c>
    </row>
    <row r="90" spans="2:7">
      <c r="B90" s="84" t="s">
        <v>124</v>
      </c>
      <c r="C90" s="129">
        <f>'CA Electricity Mix'!$C$5*'CA-GREET Output'!O68+'CA Electricity Mix'!$C$6*'CA-GREET Output'!DW68+'CA Electricity Mix'!$C$7*'CA-GREET Output'!K68+'CA Electricity Mix'!$C$8*'CA-GREET Output'!DO68+'CA Electricity Mix'!$C$11*'CA-GREET Output'!EA68+'CA Electricity Mix'!$C$12*'CA-GREET Output'!S68+'CA Electricity Mix'!$C$13*'CA-GREET Output'!EQ68+'CA Electricity Mix'!$C$14*'CA-GREET Output'!DW68+'CA Electricity Mix'!$C$15*'CA-GREET Output'!EE68+'CA Electricity Mix'!$C$16*'CA-GREET Output'!EA68+'CA Electricity Mix'!$C$17*'CA-GREET Output'!C68</f>
        <v>1.6260157328572191</v>
      </c>
      <c r="D90" s="102">
        <f>'CA Electricity Mix'!$C$5*'CA-GREET Output'!P68+'CA Electricity Mix'!$C$6*'CA-GREET Output'!DX68+'CA Electricity Mix'!$C$7*'CA-GREET Output'!L68+'CA Electricity Mix'!$C$8*'CA-GREET Output'!DP68+'CA Electricity Mix'!$C$11*'CA-GREET Output'!EB68+'CA Electricity Mix'!$C$12*'CA-GREET Output'!T68+'CA Electricity Mix'!$C$13*'CA-GREET Output'!ER68+'CA Electricity Mix'!$C$14*'CA-GREET Output'!DX68+'CA Electricity Mix'!$C$15*'CA-GREET Output'!EF68+'CA Electricity Mix'!$C$16*'CA-GREET Output'!EB68+'CA Electricity Mix'!$C$17*'CA-GREET Output'!D68</f>
        <v>1.6993782782182012</v>
      </c>
      <c r="E90" s="128">
        <f t="shared" si="0"/>
        <v>5.5439179428206442E-3</v>
      </c>
      <c r="F90" s="133">
        <f t="shared" si="1"/>
        <v>5.7940483218441386E-3</v>
      </c>
      <c r="G90" s="135">
        <f t="shared" si="2"/>
        <v>1.1337966264664783E-2</v>
      </c>
    </row>
    <row r="91" spans="2:7">
      <c r="B91" s="84" t="s">
        <v>125</v>
      </c>
      <c r="C91" s="129">
        <f>'CA Electricity Mix'!$C$5*'CA-GREET Output'!O69+'CA Electricity Mix'!$C$6*'CA-GREET Output'!DW69+'CA Electricity Mix'!$C$7*'CA-GREET Output'!K69+'CA Electricity Mix'!$C$8*'CA-GREET Output'!DO69+'CA Electricity Mix'!$C$11*'CA-GREET Output'!EA69+'CA Electricity Mix'!$C$12*'CA-GREET Output'!S69+'CA Electricity Mix'!$C$13*'CA-GREET Output'!EQ69+'CA Electricity Mix'!$C$14*'CA-GREET Output'!DW69+'CA Electricity Mix'!$C$15*'CA-GREET Output'!EE69+'CA Electricity Mix'!$C$16*'CA-GREET Output'!EA69+'CA Electricity Mix'!$C$17*'CA-GREET Output'!C69</f>
        <v>9354.2398680220849</v>
      </c>
      <c r="D91" s="102">
        <f>'CA Electricity Mix'!$C$5*'CA-GREET Output'!P69+'CA Electricity Mix'!$C$6*'CA-GREET Output'!DX69+'CA Electricity Mix'!$C$7*'CA-GREET Output'!L69+'CA Electricity Mix'!$C$8*'CA-GREET Output'!DP69+'CA Electricity Mix'!$C$11*'CA-GREET Output'!EB69+'CA Electricity Mix'!$C$12*'CA-GREET Output'!T69+'CA Electricity Mix'!$C$13*'CA-GREET Output'!ER69+'CA Electricity Mix'!$C$14*'CA-GREET Output'!DX69+'CA Electricity Mix'!$C$15*'CA-GREET Output'!EF69+'CA Electricity Mix'!$C$16*'CA-GREET Output'!EB69+'CA Electricity Mix'!$C$17*'CA-GREET Output'!D69</f>
        <v>107541.84005688902</v>
      </c>
      <c r="E91" s="128">
        <f t="shared" si="0"/>
        <v>31.893380363946093</v>
      </c>
      <c r="F91" s="133">
        <f t="shared" si="1"/>
        <v>366.66504797446976</v>
      </c>
      <c r="G91" s="135">
        <f t="shared" si="2"/>
        <v>398.55842833841587</v>
      </c>
    </row>
    <row r="92" spans="2:7">
      <c r="B92" s="84" t="s">
        <v>126</v>
      </c>
      <c r="C92" s="129">
        <f>'CA Electricity Mix'!$C$5*'CA-GREET Output'!O70+'CA Electricity Mix'!$C$6*'CA-GREET Output'!DW70+'CA Electricity Mix'!$C$7*'CA-GREET Output'!K70+'CA Electricity Mix'!$C$8*'CA-GREET Output'!DO70+'CA Electricity Mix'!$C$11*'CA-GREET Output'!EA70+'CA Electricity Mix'!$C$12*'CA-GREET Output'!S70+'CA Electricity Mix'!$C$13*'CA-GREET Output'!EQ70+'CA Electricity Mix'!$C$14*'CA-GREET Output'!DW70+'CA Electricity Mix'!$C$15*'CA-GREET Output'!EE70+'CA Electricity Mix'!$C$16*'CA-GREET Output'!EA70+'CA Electricity Mix'!$C$17*'CA-GREET Output'!C70</f>
        <v>9463.9405798203807</v>
      </c>
      <c r="D92" s="102">
        <f>'CA Electricity Mix'!$C$5*'CA-GREET Output'!P70+'CA Electricity Mix'!$C$6*'CA-GREET Output'!DX70+'CA Electricity Mix'!$C$7*'CA-GREET Output'!L70+'CA Electricity Mix'!$C$8*'CA-GREET Output'!DP70+'CA Electricity Mix'!$C$11*'CA-GREET Output'!EB70+'CA Electricity Mix'!$C$12*'CA-GREET Output'!T70+'CA Electricity Mix'!$C$13*'CA-GREET Output'!ER70+'CA Electricity Mix'!$C$14*'CA-GREET Output'!DX70+'CA Electricity Mix'!$C$15*'CA-GREET Output'!EF70+'CA Electricity Mix'!$C$16*'CA-GREET Output'!EB70+'CA Electricity Mix'!$C$17*'CA-GREET Output'!D70</f>
        <v>107669.08481608363</v>
      </c>
      <c r="E92" s="128">
        <f t="shared" si="0"/>
        <v>32.267406108094391</v>
      </c>
      <c r="F92" s="133">
        <f t="shared" si="1"/>
        <v>367.0988903348935</v>
      </c>
      <c r="G92" s="135">
        <f t="shared" si="2"/>
        <v>399.3662964429879</v>
      </c>
    </row>
    <row r="93" spans="2:7">
      <c r="B93" s="120" t="s">
        <v>158</v>
      </c>
      <c r="C93" s="131">
        <f>'CA Electricity Mix'!$C$5*'CA-GREET Output'!O71+'CA Electricity Mix'!$C$6*'CA-GREET Output'!DW71+'CA Electricity Mix'!$C$7*'CA-GREET Output'!K71+'CA Electricity Mix'!$C$8*'CA-GREET Output'!DO71+'CA Electricity Mix'!$C$11*'CA-GREET Output'!EA71+'CA Electricity Mix'!$C$12*'CA-GREET Output'!S71+'CA Electricity Mix'!$C$13*'CA-GREET Output'!EQ71+'CA Electricity Mix'!$C$14*'CA-GREET Output'!DW71+'CA Electricity Mix'!$C$15*'CA-GREET Output'!EE71+'CA Electricity Mix'!$C$16*'CA-GREET Output'!EA71+'CA Electricity Mix'!$C$17*'CA-GREET Output'!C71</f>
        <v>17207.094153489001</v>
      </c>
      <c r="D93" s="104">
        <f>'CA Electricity Mix'!$C$5*'CA-GREET Output'!P71+'CA Electricity Mix'!$C$6*'CA-GREET Output'!DX71+'CA Electricity Mix'!$C$7*'CA-GREET Output'!L71+'CA Electricity Mix'!$C$8*'CA-GREET Output'!DP71+'CA Electricity Mix'!$C$11*'CA-GREET Output'!EB71+'CA Electricity Mix'!$C$12*'CA-GREET Output'!T71+'CA Electricity Mix'!$C$13*'CA-GREET Output'!ER71+'CA Electricity Mix'!$C$14*'CA-GREET Output'!DX71+'CA Electricity Mix'!$C$15*'CA-GREET Output'!EF71+'CA Electricity Mix'!$C$16*'CA-GREET Output'!EB71+'CA Electricity Mix'!$C$17*'CA-GREET Output'!D71</f>
        <v>108388.85855744049</v>
      </c>
      <c r="E93" s="132">
        <f>C93/293.29722222222</f>
        <v>58.667770608655303</v>
      </c>
      <c r="F93" s="134">
        <f>D93/293.29722222222</f>
        <v>369.55296656481261</v>
      </c>
      <c r="G93" s="136">
        <f t="shared" si="2"/>
        <v>428.22073717346791</v>
      </c>
    </row>
  </sheetData>
  <mergeCells count="115">
    <mergeCell ref="C76:D76"/>
    <mergeCell ref="C75:D75"/>
    <mergeCell ref="E76:G76"/>
    <mergeCell ref="E75:G75"/>
    <mergeCell ref="G54:H54"/>
    <mergeCell ref="I54:J54"/>
    <mergeCell ref="K54:L54"/>
    <mergeCell ref="M54:N54"/>
    <mergeCell ref="O54:P54"/>
    <mergeCell ref="U54:V54"/>
    <mergeCell ref="W54:X54"/>
    <mergeCell ref="Y54:Z54"/>
    <mergeCell ref="AA54:AB54"/>
    <mergeCell ref="AC54:AD54"/>
    <mergeCell ref="AE54:AF54"/>
    <mergeCell ref="C53:F53"/>
    <mergeCell ref="C54:D54"/>
    <mergeCell ref="E54:F54"/>
    <mergeCell ref="G53:J53"/>
    <mergeCell ref="K53:N53"/>
    <mergeCell ref="O53:R53"/>
    <mergeCell ref="Q54:R54"/>
    <mergeCell ref="S53:V53"/>
    <mergeCell ref="W53:Z53"/>
    <mergeCell ref="AA53:AD53"/>
    <mergeCell ref="AE53:AH53"/>
    <mergeCell ref="S54:T54"/>
    <mergeCell ref="EI53:EL53"/>
    <mergeCell ref="EM53:EP53"/>
    <mergeCell ref="EQ53:ET53"/>
    <mergeCell ref="DS53:DV53"/>
    <mergeCell ref="DW53:DZ53"/>
    <mergeCell ref="EA53:ED53"/>
    <mergeCell ref="EE53:EH53"/>
    <mergeCell ref="BC53:BF53"/>
    <mergeCell ref="BG53:BJ53"/>
    <mergeCell ref="BK53:BN53"/>
    <mergeCell ref="DK53:DN53"/>
    <mergeCell ref="DO53:DR53"/>
    <mergeCell ref="CM53:CP53"/>
    <mergeCell ref="CQ53:CT53"/>
    <mergeCell ref="CU53:CX53"/>
    <mergeCell ref="CY53:DB53"/>
    <mergeCell ref="DC53:DF53"/>
    <mergeCell ref="DG53:DJ53"/>
    <mergeCell ref="BO53:BR53"/>
    <mergeCell ref="BS53:BV53"/>
    <mergeCell ref="BW53:BZ53"/>
    <mergeCell ref="CA53:CD53"/>
    <mergeCell ref="CE53:CH53"/>
    <mergeCell ref="CI53:CL53"/>
    <mergeCell ref="AQ53:AT53"/>
    <mergeCell ref="AU53:AX53"/>
    <mergeCell ref="AY54:AZ54"/>
    <mergeCell ref="BA54:BB54"/>
    <mergeCell ref="BC54:BD54"/>
    <mergeCell ref="AG54:AH54"/>
    <mergeCell ref="AI54:AJ54"/>
    <mergeCell ref="AK54:AL54"/>
    <mergeCell ref="AM54:AN54"/>
    <mergeCell ref="AO54:AP54"/>
    <mergeCell ref="AQ54:AR54"/>
    <mergeCell ref="AY53:BB53"/>
    <mergeCell ref="AI53:AL53"/>
    <mergeCell ref="AM53:AP53"/>
    <mergeCell ref="AS54:AT54"/>
    <mergeCell ref="AU54:AV54"/>
    <mergeCell ref="AW54:AX54"/>
    <mergeCell ref="BQ54:BR54"/>
    <mergeCell ref="BS54:BT54"/>
    <mergeCell ref="BU54:BV54"/>
    <mergeCell ref="BW54:BX54"/>
    <mergeCell ref="BY54:BZ54"/>
    <mergeCell ref="CA54:CB54"/>
    <mergeCell ref="BE54:BF54"/>
    <mergeCell ref="BG54:BH54"/>
    <mergeCell ref="BI54:BJ54"/>
    <mergeCell ref="BK54:BL54"/>
    <mergeCell ref="BM54:BN54"/>
    <mergeCell ref="BO54:BP54"/>
    <mergeCell ref="CO54:CP54"/>
    <mergeCell ref="CQ54:CR54"/>
    <mergeCell ref="CS54:CT54"/>
    <mergeCell ref="CU54:CV54"/>
    <mergeCell ref="CW54:CX54"/>
    <mergeCell ref="CY54:CZ54"/>
    <mergeCell ref="CC54:CD54"/>
    <mergeCell ref="CE54:CF54"/>
    <mergeCell ref="CG54:CH54"/>
    <mergeCell ref="CI54:CJ54"/>
    <mergeCell ref="CK54:CL54"/>
    <mergeCell ref="CM54:CN54"/>
    <mergeCell ref="DM54:DN54"/>
    <mergeCell ref="DO54:DP54"/>
    <mergeCell ref="DQ54:DR54"/>
    <mergeCell ref="DS54:DT54"/>
    <mergeCell ref="DU54:DV54"/>
    <mergeCell ref="DW54:DX54"/>
    <mergeCell ref="DA54:DB54"/>
    <mergeCell ref="DC54:DD54"/>
    <mergeCell ref="DE54:DF54"/>
    <mergeCell ref="DG54:DH54"/>
    <mergeCell ref="DI54:DJ54"/>
    <mergeCell ref="DK54:DL54"/>
    <mergeCell ref="EK54:EL54"/>
    <mergeCell ref="EM54:EN54"/>
    <mergeCell ref="EO54:EP54"/>
    <mergeCell ref="EQ54:ER54"/>
    <mergeCell ref="ES54:ET54"/>
    <mergeCell ref="DY54:DZ54"/>
    <mergeCell ref="EA54:EB54"/>
    <mergeCell ref="EC54:ED54"/>
    <mergeCell ref="EE54:EF54"/>
    <mergeCell ref="EG54:EH54"/>
    <mergeCell ref="EI54:EJ54"/>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workbookViewId="0">
      <selection activeCell="B5" sqref="B5:B17"/>
    </sheetView>
  </sheetViews>
  <sheetFormatPr baseColWidth="10" defaultRowHeight="15" x14ac:dyDescent="0"/>
  <cols>
    <col min="2" max="2" width="30.1640625" bestFit="1" customWidth="1"/>
    <col min="3" max="3" width="31" bestFit="1" customWidth="1"/>
  </cols>
  <sheetData>
    <row r="2" spans="2:8">
      <c r="B2" s="223" t="s">
        <v>199</v>
      </c>
      <c r="C2" s="223"/>
      <c r="D2" s="223"/>
      <c r="E2" s="223"/>
      <c r="F2" s="223"/>
      <c r="G2" s="223"/>
      <c r="H2" s="223"/>
    </row>
    <row r="3" spans="2:8">
      <c r="B3" s="224" t="s">
        <v>200</v>
      </c>
      <c r="C3" s="224" t="s">
        <v>201</v>
      </c>
    </row>
    <row r="4" spans="2:8">
      <c r="B4" s="224"/>
      <c r="C4" s="224"/>
    </row>
    <row r="5" spans="2:8" ht="16">
      <c r="B5" s="124" t="s">
        <v>114</v>
      </c>
      <c r="C5" s="125">
        <v>6.4000000000000001E-2</v>
      </c>
    </row>
    <row r="6" spans="2:8" ht="16">
      <c r="B6" s="124" t="s">
        <v>202</v>
      </c>
      <c r="C6" s="125">
        <v>5.5E-2</v>
      </c>
    </row>
    <row r="7" spans="2:8" ht="16">
      <c r="B7" s="124" t="s">
        <v>203</v>
      </c>
      <c r="C7" s="125">
        <v>0.44500000000000001</v>
      </c>
    </row>
    <row r="8" spans="2:8" ht="16">
      <c r="B8" s="124" t="s">
        <v>204</v>
      </c>
      <c r="C8" s="125">
        <v>8.5000000000000006E-2</v>
      </c>
    </row>
    <row r="9" spans="2:8" ht="16">
      <c r="B9" s="124" t="s">
        <v>205</v>
      </c>
      <c r="C9" s="125">
        <v>0</v>
      </c>
    </row>
    <row r="10" spans="2:8" ht="16">
      <c r="B10" s="124" t="s">
        <v>206</v>
      </c>
      <c r="C10" s="125">
        <v>0</v>
      </c>
    </row>
    <row r="11" spans="2:8" ht="16">
      <c r="B11" s="124" t="s">
        <v>207</v>
      </c>
      <c r="C11" s="125">
        <v>0.20100000000000001</v>
      </c>
    </row>
    <row r="12" spans="2:8" ht="16">
      <c r="B12" s="124" t="s">
        <v>208</v>
      </c>
      <c r="C12" s="125">
        <v>2.5000000000000001E-2</v>
      </c>
    </row>
    <row r="13" spans="2:8" ht="16">
      <c r="B13" s="124" t="s">
        <v>209</v>
      </c>
      <c r="C13" s="125">
        <v>4.3999999999999997E-2</v>
      </c>
    </row>
    <row r="14" spans="2:8" ht="16">
      <c r="B14" s="124" t="s">
        <v>210</v>
      </c>
      <c r="C14" s="125">
        <v>8.9999999999999993E-3</v>
      </c>
    </row>
    <row r="15" spans="2:8" ht="16">
      <c r="B15" s="124" t="s">
        <v>211</v>
      </c>
      <c r="C15" s="125">
        <v>4.2000000000000003E-2</v>
      </c>
    </row>
    <row r="16" spans="2:8" ht="16">
      <c r="B16" s="124" t="s">
        <v>212</v>
      </c>
      <c r="C16" s="125">
        <v>8.1000000000000003E-2</v>
      </c>
    </row>
    <row r="17" spans="2:3" ht="16">
      <c r="B17" s="124" t="s">
        <v>213</v>
      </c>
      <c r="C17" s="125">
        <v>0.15</v>
      </c>
    </row>
    <row r="18" spans="2:3" ht="16">
      <c r="B18" s="124" t="s">
        <v>160</v>
      </c>
      <c r="C18" s="125">
        <v>1</v>
      </c>
    </row>
    <row r="20" spans="2:3" ht="16">
      <c r="B20" s="124" t="s">
        <v>214</v>
      </c>
    </row>
  </sheetData>
  <mergeCells count="3">
    <mergeCell ref="B2:H2"/>
    <mergeCell ref="B3:B4"/>
    <mergeCell ref="C3:C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9"/>
  <sheetViews>
    <sheetView workbookViewId="0">
      <selection activeCell="B30" sqref="B30"/>
    </sheetView>
  </sheetViews>
  <sheetFormatPr baseColWidth="10" defaultRowHeight="15" x14ac:dyDescent="0"/>
  <cols>
    <col min="2" max="2" width="46.33203125" customWidth="1"/>
    <col min="5" max="5" width="1.5" customWidth="1"/>
  </cols>
  <sheetData>
    <row r="2" spans="2:7">
      <c r="B2" t="s">
        <v>229</v>
      </c>
    </row>
    <row r="3" spans="2:7">
      <c r="B3" s="137"/>
      <c r="C3" s="138" t="s">
        <v>220</v>
      </c>
      <c r="D3" s="139" t="s">
        <v>221</v>
      </c>
      <c r="F3" s="137" t="s">
        <v>220</v>
      </c>
      <c r="G3" s="139" t="s">
        <v>221</v>
      </c>
    </row>
    <row r="4" spans="2:7">
      <c r="B4" s="140" t="s">
        <v>219</v>
      </c>
      <c r="C4" s="141">
        <v>1</v>
      </c>
      <c r="D4" s="142" t="s">
        <v>222</v>
      </c>
      <c r="F4" s="140">
        <v>1</v>
      </c>
      <c r="G4" s="142" t="s">
        <v>227</v>
      </c>
    </row>
    <row r="5" spans="2:7">
      <c r="B5" s="126" t="s">
        <v>223</v>
      </c>
      <c r="C5" s="91">
        <v>640</v>
      </c>
      <c r="D5" s="92" t="s">
        <v>228</v>
      </c>
      <c r="F5" s="126">
        <v>77</v>
      </c>
      <c r="G5" s="92" t="s">
        <v>228</v>
      </c>
    </row>
    <row r="6" spans="2:7">
      <c r="B6" s="126"/>
      <c r="C6" s="91"/>
      <c r="D6" s="92"/>
      <c r="F6" s="126"/>
      <c r="G6" s="92"/>
    </row>
    <row r="7" spans="2:7">
      <c r="B7" s="140" t="s">
        <v>224</v>
      </c>
      <c r="C7" s="141">
        <v>1</v>
      </c>
      <c r="D7" s="142" t="s">
        <v>222</v>
      </c>
      <c r="F7" s="140">
        <v>1</v>
      </c>
      <c r="G7" s="142" t="s">
        <v>222</v>
      </c>
    </row>
    <row r="8" spans="2:7">
      <c r="B8" s="127" t="s">
        <v>223</v>
      </c>
      <c r="C8" s="94">
        <v>1250</v>
      </c>
      <c r="D8" s="95" t="s">
        <v>228</v>
      </c>
      <c r="F8" s="127">
        <v>150</v>
      </c>
      <c r="G8" s="95" t="s">
        <v>228</v>
      </c>
    </row>
    <row r="11" spans="2:7">
      <c r="B11" s="143" t="s">
        <v>225</v>
      </c>
    </row>
    <row r="13" spans="2:7">
      <c r="B13" s="143" t="s">
        <v>226</v>
      </c>
    </row>
    <row r="19" spans="2:2">
      <c r="B19" s="144" t="s">
        <v>230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B63"/>
  <sheetViews>
    <sheetView topLeftCell="A28" workbookViewId="0">
      <selection activeCell="C63" sqref="C63"/>
    </sheetView>
  </sheetViews>
  <sheetFormatPr baseColWidth="10" defaultRowHeight="15" x14ac:dyDescent="0"/>
  <cols>
    <col min="1" max="1" width="4" customWidth="1"/>
    <col min="2" max="2" width="27.33203125" customWidth="1"/>
    <col min="3" max="3" width="12.1640625" customWidth="1"/>
    <col min="4" max="4" width="23" customWidth="1"/>
    <col min="5" max="5" width="31.6640625" customWidth="1"/>
    <col min="8" max="9" width="13.33203125" customWidth="1"/>
    <col min="10" max="10" width="13.6640625" bestFit="1" customWidth="1"/>
    <col min="11" max="11" width="13.6640625" style="146" customWidth="1"/>
    <col min="16" max="17" width="14.83203125" customWidth="1"/>
  </cols>
  <sheetData>
    <row r="1" spans="2:18" ht="26" customHeight="1">
      <c r="B1" s="184" t="s">
        <v>231</v>
      </c>
    </row>
    <row r="2" spans="2:18">
      <c r="B2" t="s">
        <v>277</v>
      </c>
      <c r="C2" s="147" t="s">
        <v>220</v>
      </c>
      <c r="D2" s="147" t="s">
        <v>221</v>
      </c>
      <c r="E2" s="1" t="s">
        <v>235</v>
      </c>
      <c r="F2" s="147" t="s">
        <v>236</v>
      </c>
      <c r="J2" s="154" t="s">
        <v>262</v>
      </c>
      <c r="K2" s="155"/>
      <c r="L2" s="156"/>
      <c r="M2" s="156"/>
      <c r="N2" s="156"/>
      <c r="O2" s="157"/>
      <c r="P2" s="179" t="s">
        <v>266</v>
      </c>
      <c r="Q2" s="168"/>
      <c r="R2" s="169"/>
    </row>
    <row r="3" spans="2:18">
      <c r="B3" t="s">
        <v>200</v>
      </c>
      <c r="C3" t="s">
        <v>269</v>
      </c>
      <c r="D3" t="s">
        <v>25</v>
      </c>
      <c r="E3" t="s">
        <v>25</v>
      </c>
      <c r="F3" t="s">
        <v>25</v>
      </c>
      <c r="J3" s="158" t="s">
        <v>243</v>
      </c>
      <c r="K3" s="159" t="s">
        <v>254</v>
      </c>
      <c r="L3" s="160" t="s">
        <v>120</v>
      </c>
      <c r="M3" s="160" t="s">
        <v>244</v>
      </c>
      <c r="N3" s="160" t="s">
        <v>245</v>
      </c>
      <c r="O3" s="161" t="s">
        <v>118</v>
      </c>
      <c r="P3" s="173" t="s">
        <v>121</v>
      </c>
      <c r="Q3" s="163" t="s">
        <v>117</v>
      </c>
      <c r="R3" s="166" t="s">
        <v>265</v>
      </c>
    </row>
    <row r="4" spans="2:18">
      <c r="B4" t="s">
        <v>233</v>
      </c>
      <c r="C4" s="198">
        <v>640</v>
      </c>
      <c r="D4" s="147" t="s">
        <v>232</v>
      </c>
      <c r="E4" s="148" t="s">
        <v>242</v>
      </c>
      <c r="F4" s="149">
        <v>42375</v>
      </c>
      <c r="J4" s="162" t="s">
        <v>246</v>
      </c>
      <c r="K4" s="163" t="s">
        <v>257</v>
      </c>
      <c r="L4" s="164">
        <v>0.32</v>
      </c>
      <c r="M4" s="164">
        <v>0.48</v>
      </c>
      <c r="N4" s="164">
        <v>13</v>
      </c>
      <c r="O4" s="165">
        <v>1.28</v>
      </c>
      <c r="P4" s="162"/>
      <c r="Q4" s="164"/>
      <c r="R4" s="165"/>
    </row>
    <row r="5" spans="2:18">
      <c r="B5" t="s">
        <v>234</v>
      </c>
      <c r="C5" s="196">
        <v>20.8</v>
      </c>
      <c r="D5" s="147" t="s">
        <v>237</v>
      </c>
      <c r="E5" s="148" t="s">
        <v>241</v>
      </c>
      <c r="F5" s="149">
        <v>42375</v>
      </c>
      <c r="J5" s="162" t="s">
        <v>247</v>
      </c>
      <c r="K5" s="163" t="s">
        <v>256</v>
      </c>
      <c r="L5" s="164">
        <v>0.32</v>
      </c>
      <c r="M5" s="164">
        <v>0.48</v>
      </c>
      <c r="N5" s="164">
        <v>8.6</v>
      </c>
      <c r="O5" s="165">
        <v>1.28</v>
      </c>
      <c r="P5" s="162"/>
      <c r="Q5" s="164"/>
      <c r="R5" s="165"/>
    </row>
    <row r="6" spans="2:18">
      <c r="B6" t="s">
        <v>238</v>
      </c>
      <c r="C6">
        <v>3500</v>
      </c>
      <c r="D6" s="147" t="s">
        <v>239</v>
      </c>
      <c r="E6" s="148" t="s">
        <v>240</v>
      </c>
      <c r="F6" s="149">
        <v>42375</v>
      </c>
      <c r="J6" s="162" t="s">
        <v>248</v>
      </c>
      <c r="K6" s="163" t="s">
        <v>258</v>
      </c>
      <c r="L6" s="164">
        <v>0.2</v>
      </c>
      <c r="M6" s="164">
        <v>0.4</v>
      </c>
      <c r="N6" s="164">
        <v>7.2</v>
      </c>
      <c r="O6" s="165">
        <v>1.28</v>
      </c>
      <c r="P6" s="162"/>
      <c r="Q6" s="164"/>
      <c r="R6" s="165"/>
    </row>
    <row r="7" spans="2:18">
      <c r="J7" s="162" t="s">
        <v>249</v>
      </c>
      <c r="K7" s="163" t="s">
        <v>259</v>
      </c>
      <c r="L7" s="164">
        <v>0.32</v>
      </c>
      <c r="M7" s="164">
        <v>0.47</v>
      </c>
      <c r="N7" s="164">
        <v>6.7</v>
      </c>
      <c r="O7" s="165">
        <v>1.28</v>
      </c>
      <c r="P7" s="162"/>
      <c r="Q7" s="164"/>
      <c r="R7" s="165"/>
    </row>
    <row r="8" spans="2:18">
      <c r="B8" t="s">
        <v>278</v>
      </c>
      <c r="C8" s="147" t="s">
        <v>220</v>
      </c>
      <c r="D8" s="147" t="s">
        <v>221</v>
      </c>
      <c r="E8" s="1" t="s">
        <v>235</v>
      </c>
      <c r="F8" s="147" t="s">
        <v>236</v>
      </c>
      <c r="J8" s="162" t="s">
        <v>250</v>
      </c>
      <c r="K8" s="163" t="s">
        <v>258</v>
      </c>
      <c r="L8" s="164">
        <v>0.2</v>
      </c>
      <c r="M8" s="164">
        <v>0.28999999999999998</v>
      </c>
      <c r="N8" s="164">
        <v>6.7</v>
      </c>
      <c r="O8" s="165">
        <v>1.28</v>
      </c>
      <c r="P8" s="162"/>
      <c r="Q8" s="164"/>
      <c r="R8" s="165"/>
    </row>
    <row r="9" spans="2:18">
      <c r="B9" s="72" t="s">
        <v>272</v>
      </c>
      <c r="C9" s="182">
        <f>$O$12*$C$5/$C$4/ton2mt/mi2km*gram2kg</f>
        <v>2.8493753583482931E-5</v>
      </c>
      <c r="D9" s="147" t="s">
        <v>268</v>
      </c>
      <c r="E9" s="1" t="s">
        <v>270</v>
      </c>
      <c r="F9" s="149">
        <v>42375</v>
      </c>
      <c r="J9" s="162" t="s">
        <v>251</v>
      </c>
      <c r="K9" s="163" t="s">
        <v>260</v>
      </c>
      <c r="L9" s="164">
        <v>0.18</v>
      </c>
      <c r="M9" s="164">
        <v>0.26</v>
      </c>
      <c r="N9" s="164">
        <v>4.95</v>
      </c>
      <c r="O9" s="165">
        <v>1.28</v>
      </c>
      <c r="P9" s="162"/>
      <c r="Q9" s="164"/>
      <c r="R9" s="165"/>
    </row>
    <row r="10" spans="2:18">
      <c r="B10" s="72" t="s">
        <v>279</v>
      </c>
      <c r="C10" s="183">
        <f>$N$12*$C$5/$C$4/ton2mt/mi2km*gram2kg</f>
        <v>1.4544975265788705E-4</v>
      </c>
      <c r="D10" s="147" t="s">
        <v>268</v>
      </c>
      <c r="E10" s="1" t="s">
        <v>270</v>
      </c>
      <c r="F10" s="149">
        <v>42375</v>
      </c>
      <c r="J10" s="162" t="s">
        <v>252</v>
      </c>
      <c r="K10" s="164">
        <v>2012</v>
      </c>
      <c r="L10" s="164">
        <v>0.08</v>
      </c>
      <c r="M10" s="164">
        <v>0.13</v>
      </c>
      <c r="N10" s="164">
        <v>4.95</v>
      </c>
      <c r="O10" s="165">
        <v>1.28</v>
      </c>
      <c r="P10" s="162"/>
      <c r="Q10" s="164"/>
      <c r="R10" s="165"/>
    </row>
    <row r="11" spans="2:18">
      <c r="B11" s="72" t="s">
        <v>273</v>
      </c>
      <c r="C11" s="181">
        <f>$L$12*$C$5/$C$4/ton2mt/mi2km*gram2kg</f>
        <v>3.8668806232117336E-6</v>
      </c>
      <c r="D11" s="147" t="s">
        <v>268</v>
      </c>
      <c r="E11" s="1" t="s">
        <v>270</v>
      </c>
      <c r="F11" s="149">
        <v>42375</v>
      </c>
      <c r="J11" s="162" t="s">
        <v>253</v>
      </c>
      <c r="K11" s="164">
        <v>2015</v>
      </c>
      <c r="L11" s="164">
        <v>1.4999999999999999E-2</v>
      </c>
      <c r="M11" s="164">
        <v>0.04</v>
      </c>
      <c r="N11" s="164">
        <v>1</v>
      </c>
      <c r="O11" s="165">
        <v>1.28</v>
      </c>
      <c r="P11" s="162"/>
      <c r="Q11" s="164"/>
      <c r="R11" s="165"/>
    </row>
    <row r="12" spans="2:18" s="146" customFormat="1">
      <c r="B12" s="72" t="s">
        <v>274</v>
      </c>
      <c r="C12" s="181">
        <f>C11</f>
        <v>3.8668806232117336E-6</v>
      </c>
      <c r="D12" s="147" t="s">
        <v>268</v>
      </c>
      <c r="E12" s="1" t="s">
        <v>5</v>
      </c>
      <c r="F12" s="149">
        <v>42375</v>
      </c>
      <c r="H12" s="151"/>
      <c r="I12" s="151"/>
      <c r="J12" s="167" t="s">
        <v>264</v>
      </c>
      <c r="K12" s="168"/>
      <c r="L12" s="170">
        <f>L6*$M19+$M21*L8+$M23*L10</f>
        <v>0.17370850011773015</v>
      </c>
      <c r="M12" s="170">
        <f>M6*$M19+$M21*M8+$M23*M10</f>
        <v>0.30275724040499175</v>
      </c>
      <c r="N12" s="170">
        <f>N6*$M19+$M21*N8+$M23*N10</f>
        <v>6.5339121732988001</v>
      </c>
      <c r="O12" s="170">
        <f>O6*$M19+$M21*O8+$M23*O10</f>
        <v>1.28</v>
      </c>
      <c r="P12" s="171">
        <v>54.042999999999999</v>
      </c>
      <c r="Q12" s="172">
        <v>58.387958729766503</v>
      </c>
      <c r="R12" s="169">
        <v>0</v>
      </c>
    </row>
    <row r="13" spans="2:18">
      <c r="B13" s="72" t="s">
        <v>281</v>
      </c>
      <c r="C13">
        <v>0</v>
      </c>
      <c r="D13" s="147" t="s">
        <v>268</v>
      </c>
      <c r="E13" s="1" t="s">
        <v>5</v>
      </c>
      <c r="F13" s="149">
        <v>42375</v>
      </c>
      <c r="J13" s="152"/>
      <c r="K13" s="152"/>
    </row>
    <row r="14" spans="2:18">
      <c r="B14" s="72" t="s">
        <v>275</v>
      </c>
      <c r="C14" s="186">
        <f>1/C4*10180*gram2kg</f>
        <v>1.590625E-2</v>
      </c>
      <c r="D14" s="147" t="s">
        <v>268</v>
      </c>
      <c r="E14" s="148" t="s">
        <v>276</v>
      </c>
      <c r="F14" s="149">
        <v>42375</v>
      </c>
    </row>
    <row r="15" spans="2:18">
      <c r="J15" s="174"/>
      <c r="K15" s="156"/>
      <c r="L15" s="225" t="s">
        <v>263</v>
      </c>
      <c r="M15" s="225" t="s">
        <v>263</v>
      </c>
    </row>
    <row r="16" spans="2:18">
      <c r="B16" t="s">
        <v>280</v>
      </c>
      <c r="J16" s="158" t="s">
        <v>243</v>
      </c>
      <c r="K16" s="159" t="s">
        <v>254</v>
      </c>
      <c r="L16" s="226"/>
      <c r="M16" s="226"/>
    </row>
    <row r="17" spans="2:54">
      <c r="B17" s="72" t="s">
        <v>118</v>
      </c>
      <c r="C17" s="181">
        <f>Main!C199*Main!C217/C4/ton2mt/mi2km</f>
        <v>2.7133374126575361E-6</v>
      </c>
      <c r="D17" s="147" t="s">
        <v>268</v>
      </c>
      <c r="E17" s="1" t="s">
        <v>5</v>
      </c>
      <c r="F17" s="149">
        <v>42375</v>
      </c>
      <c r="J17" s="162" t="s">
        <v>246</v>
      </c>
      <c r="K17" s="163" t="s">
        <v>257</v>
      </c>
      <c r="L17" s="175" t="s">
        <v>25</v>
      </c>
      <c r="M17" s="175" t="s">
        <v>25</v>
      </c>
    </row>
    <row r="18" spans="2:54">
      <c r="B18" s="72" t="s">
        <v>119</v>
      </c>
      <c r="C18" s="181">
        <f>Main!C194*Main!C217/C4/ton2mt/mi2km</f>
        <v>6.3786986093375222E-6</v>
      </c>
      <c r="D18" s="147" t="s">
        <v>268</v>
      </c>
      <c r="E18" s="1" t="s">
        <v>5</v>
      </c>
      <c r="F18" s="149">
        <v>42375</v>
      </c>
      <c r="J18" s="162" t="s">
        <v>247</v>
      </c>
      <c r="K18" s="163" t="s">
        <v>256</v>
      </c>
      <c r="L18" s="175" t="s">
        <v>25</v>
      </c>
      <c r="M18" s="175" t="s">
        <v>25</v>
      </c>
    </row>
    <row r="19" spans="2:54">
      <c r="B19" s="72" t="s">
        <v>120</v>
      </c>
      <c r="C19" s="181">
        <f>Main!C195*Main!C217/C4/ton2mt/mi2km</f>
        <v>6.5388392983684477E-7</v>
      </c>
      <c r="D19" s="147" t="s">
        <v>268</v>
      </c>
      <c r="E19" s="1" t="s">
        <v>5</v>
      </c>
      <c r="F19" s="149">
        <v>42375</v>
      </c>
      <c r="J19" s="162" t="s">
        <v>248</v>
      </c>
      <c r="K19" s="163" t="s">
        <v>258</v>
      </c>
      <c r="L19" s="176">
        <f>2464+1558+7054</f>
        <v>11076</v>
      </c>
      <c r="M19" s="177">
        <f>L19/SUM($L$19,$L$21,$L$23)</f>
        <v>0.43465975983046856</v>
      </c>
    </row>
    <row r="20" spans="2:54">
      <c r="B20" s="72" t="s">
        <v>121</v>
      </c>
      <c r="C20" s="181">
        <f>Main!C196*Main!C217/C4/ton2mt/mi2km</f>
        <v>5.3818729773233862E-7</v>
      </c>
      <c r="D20" s="147" t="s">
        <v>268</v>
      </c>
      <c r="E20" s="1" t="s">
        <v>5</v>
      </c>
      <c r="F20" s="149">
        <v>42375</v>
      </c>
      <c r="J20" s="162" t="s">
        <v>249</v>
      </c>
      <c r="K20" s="163" t="s">
        <v>259</v>
      </c>
      <c r="L20" s="175" t="s">
        <v>25</v>
      </c>
      <c r="M20" s="175" t="s">
        <v>25</v>
      </c>
    </row>
    <row r="21" spans="2:54">
      <c r="B21" s="72" t="s">
        <v>122</v>
      </c>
      <c r="C21" s="181">
        <f>Main!C198*Main!C217/C4/ton2mt/mi2km</f>
        <v>4.4397319730744083E-6</v>
      </c>
      <c r="D21" s="147" t="s">
        <v>268</v>
      </c>
      <c r="E21" s="1" t="s">
        <v>5</v>
      </c>
      <c r="F21" s="149">
        <v>42375</v>
      </c>
      <c r="J21" s="162" t="s">
        <v>250</v>
      </c>
      <c r="K21" s="163" t="s">
        <v>258</v>
      </c>
      <c r="L21" s="176">
        <f>4650+4173</f>
        <v>8823</v>
      </c>
      <c r="M21" s="177">
        <f>L21/SUM($L$19,$L$21,$L$23)</f>
        <v>0.34624440781728277</v>
      </c>
    </row>
    <row r="22" spans="2:54">
      <c r="B22" s="72" t="s">
        <v>267</v>
      </c>
      <c r="C22" s="185">
        <f>Main!C193*Main!C217/C4/ton2mt/mi2km</f>
        <v>4.1139910107330152E-3</v>
      </c>
      <c r="D22" s="147" t="s">
        <v>268</v>
      </c>
      <c r="E22" s="1" t="s">
        <v>5</v>
      </c>
      <c r="F22" s="149">
        <v>42375</v>
      </c>
      <c r="J22" s="162" t="s">
        <v>251</v>
      </c>
      <c r="K22" s="163" t="s">
        <v>260</v>
      </c>
      <c r="L22" s="175" t="s">
        <v>25</v>
      </c>
      <c r="M22" s="175" t="s">
        <v>25</v>
      </c>
    </row>
    <row r="23" spans="2:54">
      <c r="J23" s="162" t="s">
        <v>252</v>
      </c>
      <c r="K23" s="164">
        <v>2012</v>
      </c>
      <c r="L23" s="176">
        <f>683+498+256+461+777+911+1122+875</f>
        <v>5583</v>
      </c>
      <c r="M23" s="177">
        <f>L23/SUM($L$19,$L$21,$L$23)</f>
        <v>0.21909583235224864</v>
      </c>
    </row>
    <row r="24" spans="2:54">
      <c r="J24" s="158" t="s">
        <v>253</v>
      </c>
      <c r="K24" s="159">
        <v>2015</v>
      </c>
      <c r="L24" s="178" t="s">
        <v>25</v>
      </c>
      <c r="M24" s="178" t="s">
        <v>25</v>
      </c>
    </row>
    <row r="25" spans="2:54">
      <c r="J25" s="153" t="s">
        <v>261</v>
      </c>
    </row>
    <row r="26" spans="2:54">
      <c r="J26" t="s">
        <v>255</v>
      </c>
    </row>
    <row r="29" spans="2:54" s="150" customFormat="1" ht="26" customHeight="1">
      <c r="B29" s="184" t="s">
        <v>283</v>
      </c>
    </row>
    <row r="30" spans="2:54">
      <c r="B30" s="150" t="s">
        <v>277</v>
      </c>
      <c r="C30" s="147" t="s">
        <v>220</v>
      </c>
      <c r="D30" s="147" t="s">
        <v>221</v>
      </c>
      <c r="E30" s="1" t="s">
        <v>235</v>
      </c>
      <c r="F30" s="147" t="s">
        <v>236</v>
      </c>
    </row>
    <row r="31" spans="2:54">
      <c r="B31" t="s">
        <v>284</v>
      </c>
      <c r="C31">
        <v>2012</v>
      </c>
      <c r="D31" t="s">
        <v>285</v>
      </c>
      <c r="E31" t="s">
        <v>286</v>
      </c>
      <c r="F31" s="195">
        <v>42375</v>
      </c>
      <c r="J31" s="174" t="s">
        <v>296</v>
      </c>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7"/>
    </row>
    <row r="32" spans="2:54" s="150" customFormat="1">
      <c r="B32" s="150" t="s">
        <v>238</v>
      </c>
      <c r="C32" s="196">
        <v>24.1</v>
      </c>
      <c r="D32" s="150" t="s">
        <v>289</v>
      </c>
      <c r="E32" s="150" t="s">
        <v>290</v>
      </c>
      <c r="F32" s="195">
        <v>42375</v>
      </c>
      <c r="J32" s="162" t="s">
        <v>297</v>
      </c>
      <c r="K32" s="164"/>
      <c r="L32" s="164"/>
      <c r="M32" s="164"/>
      <c r="N32" s="164"/>
      <c r="O32" s="164"/>
      <c r="P32" s="164"/>
      <c r="Q32" s="164"/>
      <c r="R32" s="164"/>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5"/>
    </row>
    <row r="33" spans="2:54" s="150" customFormat="1">
      <c r="B33" s="150" t="s">
        <v>291</v>
      </c>
      <c r="C33" s="197">
        <v>0.5</v>
      </c>
      <c r="D33" s="150" t="s">
        <v>292</v>
      </c>
      <c r="E33" s="150" t="s">
        <v>25</v>
      </c>
      <c r="F33" s="195">
        <v>42375</v>
      </c>
      <c r="J33" s="162" t="s">
        <v>298</v>
      </c>
      <c r="K33" s="164"/>
      <c r="L33" s="164"/>
      <c r="M33" s="164"/>
      <c r="N33" s="164"/>
      <c r="O33" s="164"/>
      <c r="P33" s="164"/>
      <c r="Q33" s="164"/>
      <c r="R33" s="164"/>
      <c r="S33" s="164"/>
      <c r="T33" s="164"/>
      <c r="U33" s="164"/>
      <c r="V33" s="164"/>
      <c r="W33" s="164"/>
      <c r="X33" s="164"/>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5"/>
    </row>
    <row r="34" spans="2:54">
      <c r="B34" t="s">
        <v>287</v>
      </c>
      <c r="C34" s="196">
        <v>20.5</v>
      </c>
      <c r="D34" t="s">
        <v>288</v>
      </c>
      <c r="E34" t="s">
        <v>286</v>
      </c>
      <c r="F34" s="195">
        <v>42375</v>
      </c>
      <c r="J34" s="162" t="s">
        <v>299</v>
      </c>
      <c r="K34" s="164"/>
      <c r="L34" s="164"/>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5"/>
    </row>
    <row r="35" spans="2:54">
      <c r="J35" s="162" t="s">
        <v>300</v>
      </c>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5"/>
    </row>
    <row r="36" spans="2:54">
      <c r="B36" s="72" t="s">
        <v>272</v>
      </c>
      <c r="C36" s="182">
        <f>0.421921677193617*gram2kg/mi2km/(1-C33)/C32</f>
        <v>2.1756898523624411E-5</v>
      </c>
      <c r="D36" s="147" t="s">
        <v>268</v>
      </c>
      <c r="E36" s="153" t="s">
        <v>293</v>
      </c>
      <c r="F36" s="195">
        <v>42375</v>
      </c>
      <c r="J36" s="162" t="s">
        <v>301</v>
      </c>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5"/>
    </row>
    <row r="37" spans="2:54">
      <c r="B37" s="72" t="s">
        <v>279</v>
      </c>
      <c r="C37" s="183">
        <f>2.12443902702653*gram2kg/mi2km/(1-C33)/C32</f>
        <v>1.095492524538695E-4</v>
      </c>
      <c r="D37" s="147" t="s">
        <v>268</v>
      </c>
      <c r="E37" t="s">
        <v>293</v>
      </c>
      <c r="F37" s="195">
        <v>42375</v>
      </c>
      <c r="J37" s="162" t="s">
        <v>302</v>
      </c>
      <c r="K37" s="164"/>
      <c r="L37" s="164"/>
      <c r="M37" s="164"/>
      <c r="N37" s="164"/>
      <c r="O37" s="164"/>
      <c r="P37" s="164"/>
      <c r="Q37" s="164"/>
      <c r="R37" s="164"/>
      <c r="S37" s="164"/>
      <c r="T37" s="164"/>
      <c r="U37" s="164"/>
      <c r="V37" s="164"/>
      <c r="W37" s="164"/>
      <c r="X37" s="164"/>
      <c r="Y37" s="164"/>
      <c r="Z37" s="164"/>
      <c r="AA37" s="164"/>
      <c r="AB37" s="164"/>
      <c r="AC37" s="164"/>
      <c r="AD37" s="164"/>
      <c r="AE37" s="164"/>
      <c r="AF37" s="164"/>
      <c r="AG37" s="164"/>
      <c r="AH37" s="164"/>
      <c r="AI37" s="164"/>
      <c r="AJ37" s="164"/>
      <c r="AK37" s="164"/>
      <c r="AL37" s="164"/>
      <c r="AM37" s="164"/>
      <c r="AN37" s="164"/>
      <c r="AO37" s="164"/>
      <c r="AP37" s="164"/>
      <c r="AQ37" s="164"/>
      <c r="AR37" s="164"/>
      <c r="AS37" s="164"/>
      <c r="AT37" s="164"/>
      <c r="AU37" s="164"/>
      <c r="AV37" s="164"/>
      <c r="AW37" s="164"/>
      <c r="AX37" s="164"/>
      <c r="AY37" s="164"/>
      <c r="AZ37" s="164"/>
      <c r="BA37" s="164"/>
      <c r="BB37" s="165"/>
    </row>
    <row r="38" spans="2:54">
      <c r="B38" s="72" t="s">
        <v>273</v>
      </c>
      <c r="C38" s="180">
        <f>0.00552674105653893*gram2kg/mi2km/(1-C33)/C32</f>
        <v>2.8499304689265054E-7</v>
      </c>
      <c r="D38" s="147" t="s">
        <v>268</v>
      </c>
      <c r="E38" s="150" t="s">
        <v>293</v>
      </c>
      <c r="F38" s="195">
        <v>42375</v>
      </c>
      <c r="J38" s="162"/>
      <c r="K38" s="164"/>
      <c r="L38" s="164"/>
      <c r="M38" s="164"/>
      <c r="N38" s="164"/>
      <c r="O38" s="164"/>
      <c r="P38" s="164"/>
      <c r="Q38" s="164"/>
      <c r="R38" s="164"/>
      <c r="S38" s="164"/>
      <c r="T38" s="164"/>
      <c r="U38" s="164"/>
      <c r="V38" s="164"/>
      <c r="W38" s="164"/>
      <c r="X38" s="164"/>
      <c r="Y38" s="164"/>
      <c r="Z38" s="164"/>
      <c r="AA38" s="164"/>
      <c r="AB38" s="164"/>
      <c r="AC38" s="164"/>
      <c r="AD38" s="164"/>
      <c r="AE38" s="164"/>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5"/>
    </row>
    <row r="39" spans="2:54">
      <c r="B39" s="72" t="s">
        <v>274</v>
      </c>
      <c r="C39" s="180">
        <f>0.00528765668487779*gram2kg/mi2km/(1-C33)/C32</f>
        <v>2.7266437383793834E-7</v>
      </c>
      <c r="D39" s="147" t="s">
        <v>268</v>
      </c>
      <c r="E39" s="150" t="s">
        <v>293</v>
      </c>
      <c r="F39" s="195">
        <v>42375</v>
      </c>
      <c r="J39" s="162" t="s">
        <v>303</v>
      </c>
      <c r="K39" s="164" t="s">
        <v>304</v>
      </c>
      <c r="L39" s="164" t="s">
        <v>305</v>
      </c>
      <c r="M39" s="164" t="s">
        <v>306</v>
      </c>
      <c r="N39" s="164" t="s">
        <v>307</v>
      </c>
      <c r="O39" s="164" t="s">
        <v>163</v>
      </c>
      <c r="P39" s="164" t="s">
        <v>308</v>
      </c>
      <c r="Q39" s="164" t="s">
        <v>309</v>
      </c>
      <c r="R39" s="164" t="s">
        <v>310</v>
      </c>
      <c r="S39" s="164" t="s">
        <v>311</v>
      </c>
      <c r="T39" s="164" t="s">
        <v>312</v>
      </c>
      <c r="U39" s="164" t="s">
        <v>313</v>
      </c>
      <c r="V39" s="164" t="s">
        <v>314</v>
      </c>
      <c r="W39" s="164" t="s">
        <v>315</v>
      </c>
      <c r="X39" s="164" t="s">
        <v>316</v>
      </c>
      <c r="Y39" s="164" t="s">
        <v>317</v>
      </c>
      <c r="Z39" s="164" t="s">
        <v>318</v>
      </c>
      <c r="AA39" s="164" t="s">
        <v>319</v>
      </c>
      <c r="AB39" s="164" t="s">
        <v>320</v>
      </c>
      <c r="AC39" s="164" t="s">
        <v>321</v>
      </c>
      <c r="AD39" s="164" t="s">
        <v>322</v>
      </c>
      <c r="AE39" s="164" t="s">
        <v>323</v>
      </c>
      <c r="AF39" s="164" t="s">
        <v>324</v>
      </c>
      <c r="AG39" s="164" t="s">
        <v>325</v>
      </c>
      <c r="AH39" s="164" t="s">
        <v>326</v>
      </c>
      <c r="AI39" s="164" t="s">
        <v>327</v>
      </c>
      <c r="AJ39" s="164" t="s">
        <v>328</v>
      </c>
      <c r="AK39" s="164" t="s">
        <v>329</v>
      </c>
      <c r="AL39" s="164" t="s">
        <v>330</v>
      </c>
      <c r="AM39" s="164" t="s">
        <v>331</v>
      </c>
      <c r="AN39" s="164" t="s">
        <v>332</v>
      </c>
      <c r="AO39" s="164" t="s">
        <v>333</v>
      </c>
      <c r="AP39" s="164" t="s">
        <v>334</v>
      </c>
      <c r="AQ39" s="164" t="s">
        <v>335</v>
      </c>
      <c r="AR39" s="164" t="s">
        <v>336</v>
      </c>
      <c r="AS39" s="164" t="s">
        <v>337</v>
      </c>
      <c r="AT39" s="164" t="s">
        <v>338</v>
      </c>
      <c r="AU39" s="164" t="s">
        <v>339</v>
      </c>
      <c r="AV39" s="164" t="s">
        <v>340</v>
      </c>
      <c r="AW39" s="164" t="s">
        <v>341</v>
      </c>
      <c r="AX39" s="164" t="s">
        <v>342</v>
      </c>
      <c r="AY39" s="164" t="s">
        <v>343</v>
      </c>
      <c r="AZ39" s="164" t="s">
        <v>344</v>
      </c>
      <c r="BA39" s="164" t="s">
        <v>345</v>
      </c>
      <c r="BB39" s="165" t="s">
        <v>346</v>
      </c>
    </row>
    <row r="40" spans="2:54">
      <c r="B40" s="72" t="s">
        <v>281</v>
      </c>
      <c r="C40" s="180">
        <f>0.0153103153691916*gram2kg/mi2km/(1-C33)/C32</f>
        <v>7.8949481825113539E-7</v>
      </c>
      <c r="D40" s="147" t="s">
        <v>268</v>
      </c>
      <c r="E40" s="150" t="s">
        <v>293</v>
      </c>
      <c r="F40" s="195">
        <v>42375</v>
      </c>
      <c r="J40" s="158" t="s">
        <v>347</v>
      </c>
      <c r="K40" s="159">
        <v>2015</v>
      </c>
      <c r="L40" s="159" t="s">
        <v>348</v>
      </c>
      <c r="M40" s="159">
        <v>2012</v>
      </c>
      <c r="N40" s="159" t="s">
        <v>349</v>
      </c>
      <c r="O40" s="159" t="s">
        <v>350</v>
      </c>
      <c r="P40" s="159">
        <v>11005.076725987499</v>
      </c>
      <c r="Q40" s="159">
        <v>2959260.1498813401</v>
      </c>
      <c r="R40" s="159">
        <v>0</v>
      </c>
      <c r="S40" s="159">
        <v>7.1454407512284907E-2</v>
      </c>
      <c r="T40" s="159">
        <v>2.7809237035479399</v>
      </c>
      <c r="U40" s="159">
        <v>0</v>
      </c>
      <c r="V40" s="159">
        <v>0</v>
      </c>
      <c r="W40" s="159">
        <v>0</v>
      </c>
      <c r="X40" s="159">
        <v>0</v>
      </c>
      <c r="Y40" s="159">
        <v>0</v>
      </c>
      <c r="Z40" s="159">
        <v>8.13454037511539E-2</v>
      </c>
      <c r="AA40" s="159">
        <v>3.1658699489932598</v>
      </c>
      <c r="AB40" s="159">
        <v>0</v>
      </c>
      <c r="AC40" s="159">
        <v>0</v>
      </c>
      <c r="AD40" s="159">
        <v>0</v>
      </c>
      <c r="AE40" s="159">
        <v>0</v>
      </c>
      <c r="AF40" s="159">
        <v>0</v>
      </c>
      <c r="AG40" s="159">
        <v>0.42192167719361701</v>
      </c>
      <c r="AH40" s="159">
        <v>10.2805096523117</v>
      </c>
      <c r="AI40" s="159">
        <v>0</v>
      </c>
      <c r="AJ40" s="159">
        <v>2.1244390270265301</v>
      </c>
      <c r="AK40" s="159">
        <v>84.8195512667955</v>
      </c>
      <c r="AL40" s="159">
        <v>0</v>
      </c>
      <c r="AM40" s="159">
        <v>1604.7762226141001</v>
      </c>
      <c r="AN40" s="159">
        <v>35665.9657482603</v>
      </c>
      <c r="AO40" s="159">
        <v>0</v>
      </c>
      <c r="AP40" s="159">
        <v>5.5267410565389297E-3</v>
      </c>
      <c r="AQ40" s="159">
        <v>8.1874925459415396E-3</v>
      </c>
      <c r="AR40" s="159">
        <v>0</v>
      </c>
      <c r="AS40" s="159">
        <v>3.60000103176338E-2</v>
      </c>
      <c r="AT40" s="159">
        <v>6.1740017694742001E-2</v>
      </c>
      <c r="AU40" s="159">
        <v>5.2876566848777899E-3</v>
      </c>
      <c r="AV40" s="159">
        <v>7.8333052426462803E-3</v>
      </c>
      <c r="AW40" s="159">
        <v>0</v>
      </c>
      <c r="AX40" s="159">
        <v>9.0000025794084604E-3</v>
      </c>
      <c r="AY40" s="159">
        <v>2.6460007583460898E-2</v>
      </c>
      <c r="AZ40" s="159">
        <v>1.5310315369191601E-2</v>
      </c>
      <c r="BA40" s="159">
        <v>0.34026998646773998</v>
      </c>
      <c r="BB40" s="199">
        <v>0</v>
      </c>
    </row>
    <row r="41" spans="2:54">
      <c r="B41" s="72" t="s">
        <v>275</v>
      </c>
      <c r="C41" s="185">
        <f>1604.7762226141*gram2kg/mi2km/(1-C33)/C32</f>
        <v>8.2752215199689866E-2</v>
      </c>
      <c r="D41" s="147" t="s">
        <v>268</v>
      </c>
      <c r="E41" s="150" t="s">
        <v>293</v>
      </c>
      <c r="F41" s="195">
        <v>42375</v>
      </c>
    </row>
    <row r="43" spans="2:54">
      <c r="B43" s="150" t="s">
        <v>280</v>
      </c>
    </row>
    <row r="44" spans="2:54">
      <c r="B44" s="72" t="s">
        <v>118</v>
      </c>
      <c r="C44" s="182">
        <f>C34/Main!C220*Main!C217*Main!C199/(1-C33)/C32</f>
        <v>3.2073392026601688E-5</v>
      </c>
      <c r="D44" s="147" t="s">
        <v>268</v>
      </c>
      <c r="E44" s="1" t="s">
        <v>5</v>
      </c>
      <c r="F44" s="149">
        <v>42375</v>
      </c>
    </row>
    <row r="45" spans="2:54">
      <c r="B45" s="72" t="s">
        <v>119</v>
      </c>
      <c r="C45" s="182">
        <f>C34/Main!C220*Main!C217*Main!C194/(1-C33)/C32</f>
        <v>7.5400317027450817E-5</v>
      </c>
      <c r="D45" s="147" t="s">
        <v>268</v>
      </c>
      <c r="E45" s="1" t="s">
        <v>5</v>
      </c>
      <c r="F45" s="149">
        <v>42375</v>
      </c>
    </row>
    <row r="46" spans="2:54">
      <c r="B46" s="72" t="s">
        <v>120</v>
      </c>
      <c r="C46" s="182">
        <f>C34/Main!C220*Main!C217*Main!C195/(1-C33)/C32</f>
        <v>7.7293282891091185E-6</v>
      </c>
      <c r="D46" s="147" t="s">
        <v>268</v>
      </c>
      <c r="E46" s="1" t="s">
        <v>5</v>
      </c>
      <c r="F46" s="149">
        <v>42375</v>
      </c>
    </row>
    <row r="47" spans="2:54">
      <c r="B47" s="72" t="s">
        <v>121</v>
      </c>
      <c r="C47" s="182">
        <f>C34/Main!C220*Main!C217*Main!C196/(1-C33)/C32</f>
        <v>6.3617197416668495E-6</v>
      </c>
      <c r="D47" s="147" t="s">
        <v>268</v>
      </c>
      <c r="E47" s="1" t="s">
        <v>5</v>
      </c>
      <c r="F47" s="149">
        <v>42375</v>
      </c>
    </row>
    <row r="48" spans="2:54">
      <c r="B48" s="72" t="s">
        <v>122</v>
      </c>
      <c r="C48" s="182">
        <f>C34/Main!C220*Main!C217*Main!C198/(1-C33)/C32</f>
        <v>5.2480485250813136E-5</v>
      </c>
      <c r="D48" s="147" t="s">
        <v>268</v>
      </c>
      <c r="E48" s="1" t="s">
        <v>5</v>
      </c>
      <c r="F48" s="149">
        <v>42375</v>
      </c>
    </row>
    <row r="49" spans="2:6">
      <c r="B49" s="72" t="s">
        <v>267</v>
      </c>
      <c r="C49" s="185">
        <f>C34/Main!C220*Main!C217*Main!C193/(1-C33)/C32</f>
        <v>4.8630017728579986E-2</v>
      </c>
      <c r="D49" s="147" t="s">
        <v>268</v>
      </c>
      <c r="E49" s="1" t="s">
        <v>5</v>
      </c>
      <c r="F49" s="149">
        <v>42375</v>
      </c>
    </row>
    <row r="52" spans="2:6" s="150" customFormat="1" ht="26" customHeight="1">
      <c r="B52" s="184" t="s">
        <v>351</v>
      </c>
    </row>
    <row r="53" spans="2:6">
      <c r="B53" s="150" t="s">
        <v>277</v>
      </c>
      <c r="C53" s="147" t="s">
        <v>220</v>
      </c>
      <c r="D53" s="147" t="s">
        <v>221</v>
      </c>
      <c r="E53" s="1" t="s">
        <v>235</v>
      </c>
      <c r="F53" s="147" t="s">
        <v>236</v>
      </c>
    </row>
    <row r="54" spans="2:6">
      <c r="B54" t="s">
        <v>352</v>
      </c>
      <c r="C54">
        <v>8</v>
      </c>
      <c r="D54" t="s">
        <v>353</v>
      </c>
      <c r="E54" s="153" t="s">
        <v>354</v>
      </c>
      <c r="F54" s="149">
        <v>42375</v>
      </c>
    </row>
    <row r="55" spans="2:6" s="150" customFormat="1">
      <c r="B55" s="150" t="s">
        <v>355</v>
      </c>
      <c r="C55" s="150">
        <v>71</v>
      </c>
      <c r="D55" s="150" t="s">
        <v>356</v>
      </c>
      <c r="E55" s="201" t="s">
        <v>357</v>
      </c>
      <c r="F55" s="149">
        <v>42375</v>
      </c>
    </row>
    <row r="56" spans="2:6" s="150" customFormat="1">
      <c r="B56" s="150" t="s">
        <v>200</v>
      </c>
      <c r="C56" s="150" t="s">
        <v>358</v>
      </c>
      <c r="D56" s="150" t="s">
        <v>25</v>
      </c>
      <c r="E56" s="201" t="s">
        <v>357</v>
      </c>
      <c r="F56" s="149">
        <v>42375</v>
      </c>
    </row>
    <row r="58" spans="2:6">
      <c r="B58" s="72" t="s">
        <v>118</v>
      </c>
      <c r="C58" s="182">
        <f>C55/1000/3.6*'CA-GREET Output'!G84*gram2kg</f>
        <v>7.5336786902681105E-6</v>
      </c>
      <c r="D58" s="147" t="s">
        <v>268</v>
      </c>
      <c r="E58" s="1" t="s">
        <v>359</v>
      </c>
    </row>
    <row r="59" spans="2:6">
      <c r="B59" s="72" t="s">
        <v>119</v>
      </c>
      <c r="C59" s="182">
        <f>C55/1000/3.6*'CA-GREET Output'!G85*gram2kg</f>
        <v>1.0425676030459891E-5</v>
      </c>
      <c r="D59" s="147" t="s">
        <v>268</v>
      </c>
      <c r="E59" s="1" t="s">
        <v>359</v>
      </c>
    </row>
    <row r="60" spans="2:6">
      <c r="B60" s="72" t="s">
        <v>120</v>
      </c>
      <c r="C60" s="181">
        <f>C55/1000/3.6*'CA-GREET Output'!G86*gram2kg</f>
        <v>1.5097866711333767E-6</v>
      </c>
      <c r="D60" s="147" t="s">
        <v>268</v>
      </c>
      <c r="E60" s="1" t="s">
        <v>359</v>
      </c>
    </row>
    <row r="61" spans="2:6">
      <c r="B61" s="72" t="s">
        <v>121</v>
      </c>
      <c r="C61" s="181">
        <f>C55/1000/3.6*'CA-GREET Output'!G87*gram2kg</f>
        <v>1.0244578916221509E-6</v>
      </c>
      <c r="D61" s="147" t="s">
        <v>268</v>
      </c>
      <c r="E61" s="1" t="s">
        <v>359</v>
      </c>
    </row>
    <row r="62" spans="2:6">
      <c r="B62" s="72" t="s">
        <v>122</v>
      </c>
      <c r="C62" s="182">
        <f>C55/1000/3.6*'CA-GREET Output'!G88*gram2kg</f>
        <v>1.0534117247212438E-5</v>
      </c>
      <c r="D62" s="147" t="s">
        <v>268</v>
      </c>
      <c r="E62" s="1" t="s">
        <v>359</v>
      </c>
    </row>
    <row r="63" spans="2:6">
      <c r="B63" s="72" t="s">
        <v>267</v>
      </c>
      <c r="C63" s="183">
        <f>C55/1000/3.6*'CA-GREET Output'!G93*gram2kg</f>
        <v>8.4454645386989498E-3</v>
      </c>
      <c r="D63" s="147" t="s">
        <v>268</v>
      </c>
      <c r="E63" s="1" t="s">
        <v>359</v>
      </c>
    </row>
  </sheetData>
  <mergeCells count="2">
    <mergeCell ref="L15:L16"/>
    <mergeCell ref="M15:M16"/>
  </mergeCells>
  <hyperlinks>
    <hyperlink ref="E6" r:id="rId1"/>
    <hyperlink ref="E5" r:id="rId2"/>
    <hyperlink ref="E4" r:id="rId3"/>
    <hyperlink ref="J25" r:id="rId4"/>
    <hyperlink ref="E14" r:id="rId5"/>
    <hyperlink ref="E36" r:id="rId6"/>
    <hyperlink ref="E54" r:id="rId7"/>
  </hyperlinks>
  <pageMargins left="0.75" right="0.75" top="1" bottom="1" header="0.5" footer="0.5"/>
  <pageSetup orientation="portrait" horizontalDpi="4294967292" verticalDpi="4294967292"/>
  <legacyDrawing r:id="rId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CA-GREET Output</vt:lpstr>
      <vt:lpstr>CA Electricity Mix</vt:lpstr>
      <vt:lpstr>Pretreatment Urban Wood &amp; Mill</vt:lpstr>
      <vt:lpstr>Transport Modes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Taptich</dc:creator>
  <cp:lastModifiedBy>Michael Taptich</cp:lastModifiedBy>
  <dcterms:created xsi:type="dcterms:W3CDTF">2016-01-05T16:29:00Z</dcterms:created>
  <dcterms:modified xsi:type="dcterms:W3CDTF">2016-02-17T23:25:05Z</dcterms:modified>
</cp:coreProperties>
</file>