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300" yWindow="0" windowWidth="27120" windowHeight="20800" tabRatio="500"/>
  </bookViews>
  <sheets>
    <sheet name="Whitewater River" sheetId="2" r:id="rId1"/>
    <sheet name="Ditch 1" sheetId="1" r:id="rId2"/>
    <sheet name="Whitewater RiverFamily" sheetId="3" r:id="rId3"/>
    <sheet name="Ditch 1 Family" sheetId="4" r:id="rId4"/>
    <sheet name="Sheet1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2" l="1"/>
  <c r="F38" i="2"/>
  <c r="C39" i="2"/>
  <c r="F39" i="2"/>
  <c r="C18" i="4"/>
  <c r="D16" i="4"/>
  <c r="D15" i="4"/>
  <c r="D14" i="4"/>
  <c r="D13" i="4"/>
  <c r="D12" i="4"/>
  <c r="D11" i="4"/>
  <c r="D10" i="4"/>
  <c r="D9" i="4"/>
  <c r="D8" i="4"/>
  <c r="D7" i="4"/>
  <c r="C19" i="4"/>
  <c r="G15" i="3"/>
  <c r="G14" i="3"/>
  <c r="G13" i="3"/>
  <c r="G12" i="3"/>
  <c r="G11" i="3"/>
  <c r="G10" i="3"/>
  <c r="G9" i="3"/>
  <c r="G8" i="3"/>
  <c r="G7" i="3"/>
  <c r="C15" i="3"/>
  <c r="C14" i="3"/>
  <c r="C13" i="3"/>
  <c r="C12" i="3"/>
  <c r="C11" i="3"/>
  <c r="C10" i="3"/>
  <c r="C9" i="3"/>
  <c r="C8" i="3"/>
  <c r="B18" i="3"/>
  <c r="B17" i="3"/>
  <c r="I5" i="3"/>
  <c r="C7" i="3"/>
  <c r="J5" i="4"/>
  <c r="H7" i="4"/>
  <c r="H8" i="4"/>
  <c r="H9" i="4"/>
  <c r="H10" i="4"/>
  <c r="H11" i="4"/>
  <c r="H12" i="4"/>
  <c r="H13" i="4"/>
  <c r="H14" i="4"/>
  <c r="H15" i="4"/>
  <c r="H16" i="4"/>
  <c r="H18" i="4"/>
  <c r="H19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F18" i="4"/>
  <c r="F19" i="4"/>
  <c r="G17" i="3"/>
  <c r="G18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E17" i="3"/>
  <c r="E18" i="3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33" i="1"/>
  <c r="H34" i="1"/>
  <c r="J5" i="1"/>
  <c r="H38" i="2"/>
  <c r="H39" i="2"/>
  <c r="J5" i="2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34" i="1"/>
  <c r="C33" i="1"/>
</calcChain>
</file>

<file path=xl/sharedStrings.xml><?xml version="1.0" encoding="utf-8"?>
<sst xmlns="http://schemas.openxmlformats.org/spreadsheetml/2006/main" count="147" uniqueCount="80">
  <si>
    <t>Lepomis macrochirus</t>
  </si>
  <si>
    <t>total specimens</t>
  </si>
  <si>
    <t>total species</t>
  </si>
  <si>
    <t>Fundulus olivaceus</t>
  </si>
  <si>
    <t>Fundulus catenatus</t>
  </si>
  <si>
    <t>Luxilus chrysocephalus</t>
  </si>
  <si>
    <t>Luxilus zonatus</t>
  </si>
  <si>
    <t>Notropis boops</t>
  </si>
  <si>
    <t>Notropis nubilus</t>
  </si>
  <si>
    <t>Hypentelium nigricans</t>
  </si>
  <si>
    <t>Etheostoma zonale</t>
  </si>
  <si>
    <t>Semotilus atromaculatus</t>
  </si>
  <si>
    <t>Lythrurus umbratilus</t>
  </si>
  <si>
    <t>Cottus carolinae</t>
  </si>
  <si>
    <t>Etheostoma blennioides</t>
  </si>
  <si>
    <t>Moxostoma duquesnei</t>
  </si>
  <si>
    <t>Notropis rubellus</t>
  </si>
  <si>
    <t>Etheostoma spectabile</t>
  </si>
  <si>
    <t>Noturus exilis</t>
  </si>
  <si>
    <t>Notropis amblops</t>
  </si>
  <si>
    <t>Labidesthes sicculus</t>
  </si>
  <si>
    <t>Fundulus notatus</t>
  </si>
  <si>
    <t>Ammocrypta clara</t>
  </si>
  <si>
    <t>Gambusia affinis</t>
  </si>
  <si>
    <t>Lepomis gulosus</t>
  </si>
  <si>
    <t>Cyprinella venusta</t>
  </si>
  <si>
    <t>Micropterus punctulatus</t>
  </si>
  <si>
    <t>Lepisosteus oculatus</t>
  </si>
  <si>
    <t>Lepomis microlophus</t>
  </si>
  <si>
    <t>Carpiodes carpio</t>
  </si>
  <si>
    <t>Pomoxis annularis</t>
  </si>
  <si>
    <t>Percina sciera</t>
  </si>
  <si>
    <t>Moxostoma erythrurum</t>
  </si>
  <si>
    <t>Ameiurus natalis</t>
  </si>
  <si>
    <t>Cyprinella whipplei</t>
  </si>
  <si>
    <t>Campostoma oligolepis</t>
  </si>
  <si>
    <t>Notropis atherinoides</t>
  </si>
  <si>
    <t>Notropis volucellus</t>
  </si>
  <si>
    <t>Pimephales notatus</t>
  </si>
  <si>
    <t>Ictalurus punctatus</t>
  </si>
  <si>
    <t>Lepomis cyanellus</t>
  </si>
  <si>
    <t>Lepomis megalotis</t>
  </si>
  <si>
    <t>Micropterus dolomieu</t>
  </si>
  <si>
    <t>Etheostoma caeruleum</t>
  </si>
  <si>
    <t>Etheostoma nigrum</t>
  </si>
  <si>
    <t>Species</t>
  </si>
  <si>
    <t>Family</t>
  </si>
  <si>
    <t>No. Spmns</t>
  </si>
  <si>
    <t>Whitewater River</t>
  </si>
  <si>
    <t>Ditch 1</t>
  </si>
  <si>
    <t>Dorosoma cepedianum</t>
  </si>
  <si>
    <t>Macryhybopsis aestivalis</t>
  </si>
  <si>
    <t>Notropis texanus</t>
  </si>
  <si>
    <t>Pylodictus olivaris</t>
  </si>
  <si>
    <t>Ambloplites arriomus</t>
  </si>
  <si>
    <t>pi</t>
  </si>
  <si>
    <t>H'</t>
  </si>
  <si>
    <t>E</t>
  </si>
  <si>
    <t>ln(pi)</t>
  </si>
  <si>
    <t>pl*ln(pi)</t>
  </si>
  <si>
    <t>pi*ln(pi)</t>
  </si>
  <si>
    <t>Shannon Weiner</t>
  </si>
  <si>
    <t>Simpsons</t>
  </si>
  <si>
    <t xml:space="preserve">N(N-1) = </t>
  </si>
  <si>
    <t>D'</t>
  </si>
  <si>
    <t>Simpson</t>
  </si>
  <si>
    <t>Shannon</t>
  </si>
  <si>
    <t>N*(N-1)=</t>
  </si>
  <si>
    <t>Cyprinidae</t>
  </si>
  <si>
    <t>Catostomidae</t>
  </si>
  <si>
    <t>Ictaluridae</t>
  </si>
  <si>
    <t>Fundulidae</t>
  </si>
  <si>
    <t>Poeciliidae</t>
  </si>
  <si>
    <t>Atherinidae</t>
  </si>
  <si>
    <t>Cottidae</t>
  </si>
  <si>
    <t>Centrarchidae</t>
  </si>
  <si>
    <t>Percidae</t>
  </si>
  <si>
    <t>total families</t>
  </si>
  <si>
    <t>Lepisostidae</t>
  </si>
  <si>
    <t>Clupeidae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</si>
</sst>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12"/>
      <name val="Times New Roman"/>
    </font>
    <font>
      <b/>
      <sz val="12"/>
      <name val="Times New Roman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4"/>
      <name val="Verdana"/>
    </font>
    <font>
      <b/>
      <sz val="14"/>
      <name val="Verdana"/>
    </font>
    <font>
      <i/>
      <sz val="14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3" workbookViewId="0">
      <selection activeCell="D12" sqref="D12"/>
    </sheetView>
  </sheetViews>
  <sheetFormatPr baseColWidth="10" defaultRowHeight="13" x14ac:dyDescent="0"/>
  <cols>
    <col min="1" max="1" width="15" customWidth="1"/>
    <col min="2" max="2" width="22.140625" customWidth="1"/>
    <col min="4" max="4" width="15.7109375" customWidth="1"/>
  </cols>
  <sheetData>
    <row r="1" spans="1:10" ht="15">
      <c r="A1" s="1"/>
    </row>
    <row r="3" spans="1:10" ht="15">
      <c r="A3" s="5" t="s">
        <v>48</v>
      </c>
    </row>
    <row r="5" spans="1:10" ht="18">
      <c r="A5" s="9"/>
      <c r="B5" s="9"/>
      <c r="C5" s="9"/>
      <c r="D5" s="10" t="s">
        <v>61</v>
      </c>
      <c r="E5" s="9"/>
      <c r="F5" s="9"/>
      <c r="H5" t="s">
        <v>62</v>
      </c>
      <c r="I5" t="s">
        <v>63</v>
      </c>
      <c r="J5">
        <f>$C$38*($C$38-1)</f>
        <v>1101450</v>
      </c>
    </row>
    <row r="6" spans="1:10" ht="18">
      <c r="A6" s="10" t="s">
        <v>46</v>
      </c>
      <c r="B6" s="10" t="s">
        <v>45</v>
      </c>
      <c r="C6" s="10" t="s">
        <v>47</v>
      </c>
      <c r="D6" s="10" t="s">
        <v>55</v>
      </c>
      <c r="E6" s="10" t="s">
        <v>58</v>
      </c>
      <c r="F6" s="10" t="s">
        <v>60</v>
      </c>
    </row>
    <row r="7" spans="1:10" ht="18">
      <c r="A7" s="9"/>
      <c r="B7" s="11" t="s">
        <v>35</v>
      </c>
      <c r="C7" s="9">
        <v>66</v>
      </c>
      <c r="D7" s="9"/>
      <c r="E7" s="9"/>
      <c r="F7" s="9"/>
    </row>
    <row r="8" spans="1:10" ht="18">
      <c r="A8" s="9"/>
      <c r="B8" s="11" t="s">
        <v>34</v>
      </c>
      <c r="C8" s="9">
        <v>10</v>
      </c>
      <c r="D8" s="9"/>
      <c r="E8" s="9"/>
      <c r="F8" s="9"/>
    </row>
    <row r="9" spans="1:10" ht="18">
      <c r="A9" s="9"/>
      <c r="B9" s="11" t="s">
        <v>5</v>
      </c>
      <c r="C9" s="9">
        <v>174</v>
      </c>
      <c r="D9" s="9"/>
      <c r="E9" s="9"/>
      <c r="F9" s="9"/>
    </row>
    <row r="10" spans="1:10" ht="18">
      <c r="A10" s="9"/>
      <c r="B10" s="11" t="s">
        <v>6</v>
      </c>
      <c r="C10" s="9">
        <v>282</v>
      </c>
      <c r="D10" s="9"/>
      <c r="E10" s="9"/>
      <c r="F10" s="9"/>
    </row>
    <row r="11" spans="1:10" ht="18">
      <c r="A11" s="9"/>
      <c r="B11" s="11" t="s">
        <v>12</v>
      </c>
      <c r="C11" s="9">
        <v>25</v>
      </c>
      <c r="D11" s="9"/>
      <c r="E11" s="9"/>
      <c r="F11" s="9"/>
    </row>
    <row r="12" spans="1:10" ht="18">
      <c r="A12" s="9"/>
      <c r="B12" s="11" t="s">
        <v>19</v>
      </c>
      <c r="C12" s="9">
        <v>5</v>
      </c>
      <c r="D12" s="9"/>
      <c r="E12" s="9"/>
      <c r="F12" s="9"/>
    </row>
    <row r="13" spans="1:10" ht="18">
      <c r="A13" s="9"/>
      <c r="B13" s="11" t="s">
        <v>7</v>
      </c>
      <c r="C13" s="9">
        <v>158</v>
      </c>
      <c r="D13" s="9"/>
      <c r="E13" s="9"/>
      <c r="F13" s="9"/>
    </row>
    <row r="14" spans="1:10" ht="18">
      <c r="A14" s="9"/>
      <c r="B14" s="11" t="s">
        <v>8</v>
      </c>
      <c r="C14" s="9">
        <v>111</v>
      </c>
      <c r="D14" s="9"/>
      <c r="E14" s="9"/>
      <c r="F14" s="9"/>
    </row>
    <row r="15" spans="1:10" ht="18">
      <c r="A15" s="9"/>
      <c r="B15" s="11" t="s">
        <v>16</v>
      </c>
      <c r="C15" s="9">
        <v>16</v>
      </c>
      <c r="D15" s="9"/>
      <c r="E15" s="9"/>
      <c r="F15" s="9"/>
    </row>
    <row r="16" spans="1:10" ht="18">
      <c r="A16" s="9"/>
      <c r="B16" s="11" t="s">
        <v>38</v>
      </c>
      <c r="C16" s="9">
        <v>53</v>
      </c>
      <c r="D16" s="9"/>
      <c r="E16" s="9"/>
      <c r="F16" s="9"/>
    </row>
    <row r="17" spans="1:6" ht="18">
      <c r="A17" s="9"/>
      <c r="B17" s="11" t="s">
        <v>11</v>
      </c>
      <c r="C17" s="9">
        <v>4</v>
      </c>
      <c r="D17" s="9"/>
      <c r="E17" s="9"/>
      <c r="F17" s="9"/>
    </row>
    <row r="18" spans="1:6" ht="18">
      <c r="A18" s="9"/>
      <c r="B18" s="11" t="s">
        <v>9</v>
      </c>
      <c r="C18" s="9">
        <v>2</v>
      </c>
      <c r="D18" s="9"/>
      <c r="E18" s="9"/>
      <c r="F18" s="9"/>
    </row>
    <row r="19" spans="1:6" ht="18">
      <c r="A19" s="9"/>
      <c r="B19" s="11" t="s">
        <v>15</v>
      </c>
      <c r="C19" s="9">
        <v>5</v>
      </c>
      <c r="D19" s="9"/>
      <c r="E19" s="9"/>
      <c r="F19" s="9"/>
    </row>
    <row r="20" spans="1:6" ht="18">
      <c r="A20" s="9"/>
      <c r="B20" s="11" t="s">
        <v>32</v>
      </c>
      <c r="C20" s="9">
        <v>4</v>
      </c>
      <c r="D20" s="9"/>
      <c r="E20" s="9"/>
      <c r="F20" s="9"/>
    </row>
    <row r="21" spans="1:6" ht="18">
      <c r="A21" s="9"/>
      <c r="B21" s="11" t="s">
        <v>33</v>
      </c>
      <c r="C21" s="9">
        <v>2</v>
      </c>
      <c r="D21" s="9"/>
      <c r="E21" s="9"/>
      <c r="F21" s="9"/>
    </row>
    <row r="22" spans="1:6" ht="18">
      <c r="A22" s="9"/>
      <c r="B22" s="11" t="s">
        <v>18</v>
      </c>
      <c r="C22" s="9">
        <v>2</v>
      </c>
      <c r="D22" s="9"/>
      <c r="E22" s="9"/>
      <c r="F22" s="9"/>
    </row>
    <row r="23" spans="1:6" ht="18">
      <c r="A23" s="9"/>
      <c r="B23" s="11" t="s">
        <v>4</v>
      </c>
      <c r="C23" s="9">
        <v>10</v>
      </c>
      <c r="D23" s="9"/>
      <c r="E23" s="9"/>
      <c r="F23" s="9"/>
    </row>
    <row r="24" spans="1:6" ht="18">
      <c r="A24" s="9"/>
      <c r="B24" s="11" t="s">
        <v>3</v>
      </c>
      <c r="C24" s="9">
        <v>26</v>
      </c>
      <c r="D24" s="9"/>
      <c r="E24" s="9"/>
      <c r="F24" s="9"/>
    </row>
    <row r="25" spans="1:6" ht="18">
      <c r="A25" s="9"/>
      <c r="B25" s="11" t="s">
        <v>23</v>
      </c>
      <c r="C25" s="9">
        <v>3</v>
      </c>
      <c r="D25" s="9"/>
      <c r="E25" s="9"/>
      <c r="F25" s="9"/>
    </row>
    <row r="26" spans="1:6" ht="18">
      <c r="A26" s="9"/>
      <c r="B26" s="11" t="s">
        <v>20</v>
      </c>
      <c r="C26" s="9">
        <v>46</v>
      </c>
      <c r="D26" s="9"/>
      <c r="E26" s="9"/>
      <c r="F26" s="9"/>
    </row>
    <row r="27" spans="1:6" ht="18">
      <c r="A27" s="9"/>
      <c r="B27" s="11" t="s">
        <v>13</v>
      </c>
      <c r="C27" s="9">
        <v>1</v>
      </c>
      <c r="D27" s="9"/>
      <c r="E27" s="9"/>
      <c r="F27" s="9"/>
    </row>
    <row r="28" spans="1:6" ht="18">
      <c r="A28" s="9"/>
      <c r="B28" s="11" t="s">
        <v>40</v>
      </c>
      <c r="C28" s="9">
        <v>1</v>
      </c>
      <c r="D28" s="9"/>
      <c r="E28" s="9"/>
      <c r="F28" s="9"/>
    </row>
    <row r="29" spans="1:6" ht="18">
      <c r="A29" s="9"/>
      <c r="B29" s="11" t="s">
        <v>0</v>
      </c>
      <c r="C29" s="9">
        <v>3</v>
      </c>
      <c r="D29" s="9"/>
      <c r="E29" s="9"/>
      <c r="F29" s="9"/>
    </row>
    <row r="30" spans="1:6" ht="18">
      <c r="A30" s="9"/>
      <c r="B30" s="11" t="s">
        <v>41</v>
      </c>
      <c r="C30" s="9">
        <v>26</v>
      </c>
      <c r="D30" s="9"/>
      <c r="E30" s="9"/>
      <c r="F30" s="9"/>
    </row>
    <row r="31" spans="1:6" ht="18">
      <c r="A31" s="9"/>
      <c r="B31" s="11" t="s">
        <v>42</v>
      </c>
      <c r="C31" s="9">
        <v>3</v>
      </c>
      <c r="D31" s="9"/>
      <c r="E31" s="9"/>
      <c r="F31" s="9"/>
    </row>
    <row r="32" spans="1:6" ht="18">
      <c r="A32" s="9"/>
      <c r="B32" s="11" t="s">
        <v>14</v>
      </c>
      <c r="C32" s="9">
        <v>2</v>
      </c>
      <c r="D32" s="9"/>
      <c r="E32" s="9"/>
      <c r="F32" s="9"/>
    </row>
    <row r="33" spans="1:8" ht="18">
      <c r="A33" s="9"/>
      <c r="B33" s="11" t="s">
        <v>43</v>
      </c>
      <c r="C33" s="9">
        <v>2</v>
      </c>
      <c r="D33" s="9"/>
      <c r="E33" s="9"/>
      <c r="F33" s="9"/>
    </row>
    <row r="34" spans="1:8" ht="18">
      <c r="A34" s="9"/>
      <c r="B34" s="11" t="s">
        <v>44</v>
      </c>
      <c r="C34" s="9">
        <v>2</v>
      </c>
      <c r="D34" s="9"/>
      <c r="E34" s="9"/>
      <c r="F34" s="9"/>
    </row>
    <row r="35" spans="1:8" ht="18">
      <c r="A35" s="9"/>
      <c r="B35" s="11" t="s">
        <v>17</v>
      </c>
      <c r="C35" s="9">
        <v>3</v>
      </c>
      <c r="D35" s="9"/>
      <c r="E35" s="9"/>
      <c r="F35" s="9"/>
    </row>
    <row r="36" spans="1:8" ht="18">
      <c r="A36" s="9"/>
      <c r="B36" s="11" t="s">
        <v>10</v>
      </c>
      <c r="C36" s="9">
        <v>3</v>
      </c>
      <c r="D36" s="9"/>
      <c r="E36" s="9"/>
      <c r="F36" s="9"/>
    </row>
    <row r="37" spans="1:8">
      <c r="B37" s="3"/>
    </row>
    <row r="38" spans="1:8" ht="18">
      <c r="B38" s="3"/>
      <c r="C38" s="2">
        <f>SUM(C7:C36)</f>
        <v>1050</v>
      </c>
      <c r="D38" s="2" t="s">
        <v>1</v>
      </c>
      <c r="E38" s="7" t="s">
        <v>56</v>
      </c>
      <c r="F38" s="9">
        <f>-SUM(F7:F36)</f>
        <v>0</v>
      </c>
      <c r="G38" s="7" t="s">
        <v>64</v>
      </c>
      <c r="H38">
        <f>1-SUM(H7:H36)</f>
        <v>1</v>
      </c>
    </row>
    <row r="39" spans="1:8">
      <c r="B39" s="3"/>
      <c r="C39" s="2">
        <f>COUNT(C7:C36)</f>
        <v>30</v>
      </c>
      <c r="D39" s="2" t="s">
        <v>2</v>
      </c>
      <c r="E39" s="7" t="s">
        <v>57</v>
      </c>
      <c r="F39">
        <f>F38/LN(C39)</f>
        <v>0</v>
      </c>
      <c r="G39" s="7" t="s">
        <v>57</v>
      </c>
      <c r="H39">
        <f>H38/C39</f>
        <v>3.3333333333333333E-2</v>
      </c>
    </row>
  </sheetData>
  <phoneticPr fontId="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H33" sqref="H33"/>
    </sheetView>
  </sheetViews>
  <sheetFormatPr baseColWidth="10" defaultRowHeight="13" x14ac:dyDescent="0"/>
  <cols>
    <col min="1" max="1" width="16" customWidth="1"/>
    <col min="2" max="2" width="22.42578125" customWidth="1"/>
    <col min="4" max="4" width="21.28515625" customWidth="1"/>
  </cols>
  <sheetData>
    <row r="1" spans="1:10" ht="15">
      <c r="A1" s="1"/>
    </row>
    <row r="3" spans="1:10" ht="15">
      <c r="A3" s="5" t="s">
        <v>49</v>
      </c>
    </row>
    <row r="5" spans="1:10">
      <c r="D5" s="2" t="s">
        <v>66</v>
      </c>
      <c r="H5" s="2" t="s">
        <v>65</v>
      </c>
      <c r="I5" s="6" t="s">
        <v>67</v>
      </c>
      <c r="J5">
        <f>$C$33*($C$33-1)</f>
        <v>79242</v>
      </c>
    </row>
    <row r="6" spans="1:10">
      <c r="A6" s="2" t="s">
        <v>46</v>
      </c>
      <c r="B6" s="2" t="s">
        <v>45</v>
      </c>
      <c r="C6" s="2" t="s">
        <v>47</v>
      </c>
      <c r="D6" s="2" t="s">
        <v>55</v>
      </c>
      <c r="E6" s="2" t="s">
        <v>58</v>
      </c>
      <c r="F6" s="2" t="s">
        <v>59</v>
      </c>
    </row>
    <row r="7" spans="1:10">
      <c r="B7" s="3" t="s">
        <v>27</v>
      </c>
      <c r="C7">
        <v>1</v>
      </c>
      <c r="D7">
        <f>C7/$C$33</f>
        <v>3.5460992907801418E-3</v>
      </c>
      <c r="E7">
        <f>LN(D7)</f>
        <v>-5.6419070709381138</v>
      </c>
      <c r="F7">
        <f>D7*E7</f>
        <v>-2.0006762662901113E-2</v>
      </c>
      <c r="H7">
        <f>C7*(C7-1)/$J$5</f>
        <v>0</v>
      </c>
    </row>
    <row r="8" spans="1:10">
      <c r="B8" s="3" t="s">
        <v>50</v>
      </c>
      <c r="C8">
        <v>1</v>
      </c>
      <c r="D8">
        <f t="shared" ref="D8:D31" si="0">C8/$C$33</f>
        <v>3.5460992907801418E-3</v>
      </c>
      <c r="E8">
        <f t="shared" ref="E8:E31" si="1">LN(D8)</f>
        <v>-5.6419070709381138</v>
      </c>
      <c r="F8">
        <f t="shared" ref="F8:F31" si="2">D8*E8</f>
        <v>-2.0006762662901113E-2</v>
      </c>
      <c r="H8">
        <f t="shared" ref="H8:H31" si="3">C8*(C8-1)/$J$5</f>
        <v>0</v>
      </c>
    </row>
    <row r="9" spans="1:10">
      <c r="B9" s="3" t="s">
        <v>25</v>
      </c>
      <c r="C9">
        <v>67</v>
      </c>
      <c r="D9">
        <f t="shared" si="0"/>
        <v>0.23758865248226951</v>
      </c>
      <c r="E9">
        <f t="shared" si="1"/>
        <v>-1.4372144515471474</v>
      </c>
      <c r="F9">
        <f t="shared" si="2"/>
        <v>-0.3414658448711308</v>
      </c>
      <c r="H9">
        <f t="shared" si="3"/>
        <v>5.5803740440675396E-2</v>
      </c>
    </row>
    <row r="10" spans="1:10">
      <c r="B10" s="3" t="s">
        <v>51</v>
      </c>
      <c r="C10">
        <v>1</v>
      </c>
      <c r="D10">
        <f t="shared" si="0"/>
        <v>3.5460992907801418E-3</v>
      </c>
      <c r="E10">
        <f t="shared" si="1"/>
        <v>-5.6419070709381138</v>
      </c>
      <c r="F10">
        <f t="shared" si="2"/>
        <v>-2.0006762662901113E-2</v>
      </c>
      <c r="H10">
        <f t="shared" si="3"/>
        <v>0</v>
      </c>
    </row>
    <row r="11" spans="1:10">
      <c r="B11" s="3" t="s">
        <v>36</v>
      </c>
      <c r="C11" s="4">
        <v>111</v>
      </c>
      <c r="D11">
        <f t="shared" si="0"/>
        <v>0.39361702127659576</v>
      </c>
      <c r="E11">
        <f t="shared" si="1"/>
        <v>-0.93237686962577937</v>
      </c>
      <c r="F11">
        <f t="shared" si="2"/>
        <v>-0.36699940612929616</v>
      </c>
      <c r="H11">
        <f t="shared" si="3"/>
        <v>0.15408495494813357</v>
      </c>
    </row>
    <row r="12" spans="1:10">
      <c r="B12" s="3" t="s">
        <v>52</v>
      </c>
      <c r="C12" s="4">
        <v>3</v>
      </c>
      <c r="D12">
        <f t="shared" si="0"/>
        <v>1.0638297872340425E-2</v>
      </c>
      <c r="E12">
        <f t="shared" si="1"/>
        <v>-4.5432947822700038</v>
      </c>
      <c r="F12">
        <f t="shared" si="2"/>
        <v>-4.833292321563834E-2</v>
      </c>
      <c r="H12">
        <f t="shared" si="3"/>
        <v>7.5717422578935406E-5</v>
      </c>
    </row>
    <row r="13" spans="1:10">
      <c r="B13" s="3" t="s">
        <v>37</v>
      </c>
      <c r="C13" s="4">
        <v>1</v>
      </c>
      <c r="D13">
        <f t="shared" si="0"/>
        <v>3.5460992907801418E-3</v>
      </c>
      <c r="E13">
        <f t="shared" si="1"/>
        <v>-5.6419070709381138</v>
      </c>
      <c r="F13">
        <f t="shared" si="2"/>
        <v>-2.0006762662901113E-2</v>
      </c>
      <c r="H13">
        <f t="shared" si="3"/>
        <v>0</v>
      </c>
    </row>
    <row r="14" spans="1:10">
      <c r="A14" s="4"/>
      <c r="B14" s="3" t="s">
        <v>38</v>
      </c>
      <c r="C14">
        <v>5</v>
      </c>
      <c r="D14">
        <f t="shared" si="0"/>
        <v>1.7730496453900711E-2</v>
      </c>
      <c r="E14">
        <f t="shared" si="1"/>
        <v>-4.0324691585040133</v>
      </c>
      <c r="F14">
        <f t="shared" si="2"/>
        <v>-7.1497680115319387E-2</v>
      </c>
      <c r="H14">
        <f t="shared" si="3"/>
        <v>2.5239140859645135E-4</v>
      </c>
    </row>
    <row r="15" spans="1:10">
      <c r="A15" s="4"/>
      <c r="B15" s="3" t="s">
        <v>29</v>
      </c>
      <c r="C15">
        <v>2</v>
      </c>
      <c r="D15">
        <f t="shared" si="0"/>
        <v>7.0921985815602835E-3</v>
      </c>
      <c r="E15">
        <f t="shared" si="1"/>
        <v>-4.9487598903781684</v>
      </c>
      <c r="F15">
        <f t="shared" si="2"/>
        <v>-3.5097587875022471E-2</v>
      </c>
      <c r="H15">
        <f t="shared" si="3"/>
        <v>2.5239140859645139E-5</v>
      </c>
    </row>
    <row r="16" spans="1:10">
      <c r="B16" s="3" t="s">
        <v>39</v>
      </c>
      <c r="C16">
        <v>1</v>
      </c>
      <c r="D16">
        <f t="shared" si="0"/>
        <v>3.5460992907801418E-3</v>
      </c>
      <c r="E16">
        <f t="shared" si="1"/>
        <v>-5.6419070709381138</v>
      </c>
      <c r="F16">
        <f t="shared" si="2"/>
        <v>-2.0006762662901113E-2</v>
      </c>
      <c r="H16">
        <f t="shared" si="3"/>
        <v>0</v>
      </c>
    </row>
    <row r="17" spans="2:8">
      <c r="B17" s="3" t="s">
        <v>53</v>
      </c>
      <c r="C17">
        <v>1</v>
      </c>
      <c r="D17">
        <f t="shared" si="0"/>
        <v>3.5460992907801418E-3</v>
      </c>
      <c r="E17">
        <f t="shared" si="1"/>
        <v>-5.6419070709381138</v>
      </c>
      <c r="F17">
        <f t="shared" si="2"/>
        <v>-2.0006762662901113E-2</v>
      </c>
      <c r="H17">
        <f t="shared" si="3"/>
        <v>0</v>
      </c>
    </row>
    <row r="18" spans="2:8">
      <c r="B18" s="3" t="s">
        <v>23</v>
      </c>
      <c r="C18">
        <v>1</v>
      </c>
      <c r="D18">
        <f t="shared" si="0"/>
        <v>3.5460992907801418E-3</v>
      </c>
      <c r="E18">
        <f t="shared" si="1"/>
        <v>-5.6419070709381138</v>
      </c>
      <c r="F18">
        <f t="shared" si="2"/>
        <v>-2.0006762662901113E-2</v>
      </c>
      <c r="H18">
        <f t="shared" si="3"/>
        <v>0</v>
      </c>
    </row>
    <row r="19" spans="2:8">
      <c r="B19" s="3" t="s">
        <v>21</v>
      </c>
      <c r="C19">
        <v>11</v>
      </c>
      <c r="D19">
        <f t="shared" si="0"/>
        <v>3.9007092198581561E-2</v>
      </c>
      <c r="E19">
        <f t="shared" si="1"/>
        <v>-3.2440117981397432</v>
      </c>
      <c r="F19">
        <f t="shared" si="2"/>
        <v>-0.12653946730332333</v>
      </c>
      <c r="H19">
        <f t="shared" si="3"/>
        <v>1.3881527472804826E-3</v>
      </c>
    </row>
    <row r="20" spans="2:8">
      <c r="B20" s="3" t="s">
        <v>20</v>
      </c>
      <c r="C20">
        <v>18</v>
      </c>
      <c r="D20">
        <f t="shared" si="0"/>
        <v>6.3829787234042548E-2</v>
      </c>
      <c r="E20">
        <f t="shared" si="1"/>
        <v>-2.7515353130419489</v>
      </c>
      <c r="F20">
        <f t="shared" si="2"/>
        <v>-0.17562991359842225</v>
      </c>
      <c r="H20">
        <f t="shared" si="3"/>
        <v>3.8615885515257062E-3</v>
      </c>
    </row>
    <row r="21" spans="2:8">
      <c r="B21" s="3" t="s">
        <v>54</v>
      </c>
      <c r="C21">
        <v>1</v>
      </c>
      <c r="D21">
        <f t="shared" si="0"/>
        <v>3.5460992907801418E-3</v>
      </c>
      <c r="E21">
        <f t="shared" si="1"/>
        <v>-5.6419070709381138</v>
      </c>
      <c r="F21">
        <f t="shared" si="2"/>
        <v>-2.0006762662901113E-2</v>
      </c>
      <c r="H21">
        <f t="shared" si="3"/>
        <v>0</v>
      </c>
    </row>
    <row r="22" spans="2:8">
      <c r="B22" s="3" t="s">
        <v>40</v>
      </c>
      <c r="C22">
        <v>1</v>
      </c>
      <c r="D22">
        <f t="shared" si="0"/>
        <v>3.5460992907801418E-3</v>
      </c>
      <c r="E22">
        <f t="shared" si="1"/>
        <v>-5.6419070709381138</v>
      </c>
      <c r="F22">
        <f t="shared" si="2"/>
        <v>-2.0006762662901113E-2</v>
      </c>
      <c r="H22">
        <f t="shared" si="3"/>
        <v>0</v>
      </c>
    </row>
    <row r="23" spans="2:8">
      <c r="B23" s="3" t="s">
        <v>24</v>
      </c>
      <c r="C23">
        <v>2</v>
      </c>
      <c r="D23">
        <f t="shared" si="0"/>
        <v>7.0921985815602835E-3</v>
      </c>
      <c r="E23">
        <f t="shared" si="1"/>
        <v>-4.9487598903781684</v>
      </c>
      <c r="F23">
        <f t="shared" si="2"/>
        <v>-3.5097587875022471E-2</v>
      </c>
      <c r="H23">
        <f t="shared" si="3"/>
        <v>2.5239140859645139E-5</v>
      </c>
    </row>
    <row r="24" spans="2:8">
      <c r="B24" s="3" t="s">
        <v>0</v>
      </c>
      <c r="C24">
        <v>9</v>
      </c>
      <c r="D24">
        <f t="shared" si="0"/>
        <v>3.1914893617021274E-2</v>
      </c>
      <c r="E24">
        <f t="shared" si="1"/>
        <v>-3.4446824936018943</v>
      </c>
      <c r="F24">
        <f t="shared" si="2"/>
        <v>-0.10993667532772002</v>
      </c>
      <c r="H24">
        <f t="shared" si="3"/>
        <v>9.0860907094722498E-4</v>
      </c>
    </row>
    <row r="25" spans="2:8">
      <c r="B25" s="3" t="s">
        <v>41</v>
      </c>
      <c r="C25">
        <v>20</v>
      </c>
      <c r="D25">
        <f t="shared" si="0"/>
        <v>7.0921985815602842E-2</v>
      </c>
      <c r="E25">
        <f t="shared" si="1"/>
        <v>-2.6461747973841225</v>
      </c>
      <c r="F25">
        <f t="shared" si="2"/>
        <v>-0.18767197144568246</v>
      </c>
      <c r="H25">
        <f t="shared" si="3"/>
        <v>4.7954367633325761E-3</v>
      </c>
    </row>
    <row r="26" spans="2:8">
      <c r="B26" s="3" t="s">
        <v>28</v>
      </c>
      <c r="C26">
        <v>6</v>
      </c>
      <c r="D26">
        <f t="shared" si="0"/>
        <v>2.1276595744680851E-2</v>
      </c>
      <c r="E26">
        <f t="shared" si="1"/>
        <v>-3.8501476017100584</v>
      </c>
      <c r="F26">
        <f t="shared" si="2"/>
        <v>-8.1918034078937413E-2</v>
      </c>
      <c r="H26">
        <f t="shared" si="3"/>
        <v>3.7858711289467706E-4</v>
      </c>
    </row>
    <row r="27" spans="2:8">
      <c r="B27" s="3" t="s">
        <v>26</v>
      </c>
      <c r="C27">
        <v>7</v>
      </c>
      <c r="D27">
        <f t="shared" si="0"/>
        <v>2.4822695035460994E-2</v>
      </c>
      <c r="E27">
        <f t="shared" si="1"/>
        <v>-3.6959969218828004</v>
      </c>
      <c r="F27">
        <f t="shared" si="2"/>
        <v>-9.17446044438993E-2</v>
      </c>
      <c r="H27">
        <f t="shared" si="3"/>
        <v>5.3002195805254787E-4</v>
      </c>
    </row>
    <row r="28" spans="2:8">
      <c r="B28" s="3" t="s">
        <v>30</v>
      </c>
      <c r="C28">
        <v>1</v>
      </c>
      <c r="D28">
        <f t="shared" si="0"/>
        <v>3.5460992907801418E-3</v>
      </c>
      <c r="E28">
        <f t="shared" si="1"/>
        <v>-5.6419070709381138</v>
      </c>
      <c r="F28">
        <f t="shared" si="2"/>
        <v>-2.0006762662901113E-2</v>
      </c>
      <c r="H28">
        <f t="shared" si="3"/>
        <v>0</v>
      </c>
    </row>
    <row r="29" spans="2:8">
      <c r="B29" s="3" t="s">
        <v>22</v>
      </c>
      <c r="C29">
        <v>9</v>
      </c>
      <c r="D29">
        <f t="shared" si="0"/>
        <v>3.1914893617021274E-2</v>
      </c>
      <c r="E29">
        <f t="shared" si="1"/>
        <v>-3.4446824936018943</v>
      </c>
      <c r="F29">
        <f t="shared" si="2"/>
        <v>-0.10993667532772002</v>
      </c>
      <c r="H29">
        <f t="shared" si="3"/>
        <v>9.0860907094722498E-4</v>
      </c>
    </row>
    <row r="30" spans="2:8">
      <c r="B30" s="3" t="s">
        <v>44</v>
      </c>
      <c r="C30">
        <v>1</v>
      </c>
      <c r="D30">
        <f t="shared" si="0"/>
        <v>3.5460992907801418E-3</v>
      </c>
      <c r="E30">
        <f t="shared" si="1"/>
        <v>-5.6419070709381138</v>
      </c>
      <c r="F30">
        <f t="shared" si="2"/>
        <v>-2.0006762662901113E-2</v>
      </c>
      <c r="H30">
        <f t="shared" si="3"/>
        <v>0</v>
      </c>
    </row>
    <row r="31" spans="2:8">
      <c r="B31" s="3" t="s">
        <v>31</v>
      </c>
      <c r="C31">
        <v>1</v>
      </c>
      <c r="D31">
        <f t="shared" si="0"/>
        <v>3.5460992907801418E-3</v>
      </c>
      <c r="E31">
        <f t="shared" si="1"/>
        <v>-5.6419070709381138</v>
      </c>
      <c r="F31">
        <f t="shared" si="2"/>
        <v>-2.0006762662901113E-2</v>
      </c>
      <c r="H31">
        <f t="shared" si="3"/>
        <v>0</v>
      </c>
    </row>
    <row r="32" spans="2:8">
      <c r="B32" s="3"/>
    </row>
    <row r="33" spans="2:8">
      <c r="B33" s="3"/>
      <c r="C33" s="2">
        <f>SUM(C7:C31)</f>
        <v>282</v>
      </c>
      <c r="D33" s="2" t="s">
        <v>1</v>
      </c>
      <c r="E33" s="7" t="s">
        <v>56</v>
      </c>
      <c r="F33">
        <f>-SUM(F7:F31)</f>
        <v>2.0219495235619473</v>
      </c>
      <c r="G33" s="7" t="s">
        <v>64</v>
      </c>
      <c r="H33">
        <f>1-SUM(H7:H31)</f>
        <v>0.77696171222331589</v>
      </c>
    </row>
    <row r="34" spans="2:8">
      <c r="B34" s="3"/>
      <c r="C34" s="2">
        <f>COUNT(C7:C31)</f>
        <v>25</v>
      </c>
      <c r="D34" s="2" t="s">
        <v>2</v>
      </c>
      <c r="E34" s="7" t="s">
        <v>57</v>
      </c>
      <c r="F34">
        <f>F33/LN(C34)</f>
        <v>0.62815393745260051</v>
      </c>
      <c r="G34" s="7" t="s">
        <v>57</v>
      </c>
      <c r="H34">
        <f>H33/C34</f>
        <v>3.1078468488932635E-2</v>
      </c>
    </row>
    <row r="35" spans="2:8">
      <c r="B35" s="3"/>
    </row>
    <row r="36" spans="2:8">
      <c r="B36" s="3"/>
    </row>
    <row r="37" spans="2:8">
      <c r="B37" s="3"/>
      <c r="C37" s="2"/>
      <c r="D37" s="2"/>
    </row>
    <row r="38" spans="2:8">
      <c r="B38" s="3"/>
      <c r="C38" s="2"/>
      <c r="D38" s="2"/>
    </row>
    <row r="39" spans="2:8">
      <c r="B39" s="3"/>
    </row>
    <row r="40" spans="2:8">
      <c r="B40" s="3"/>
    </row>
    <row r="41" spans="2:8">
      <c r="B41" s="3"/>
    </row>
    <row r="42" spans="2:8">
      <c r="B42" s="3"/>
    </row>
    <row r="47" spans="2:8" s="4" customFormat="1"/>
    <row r="48" spans="2:8" s="4" customFormat="1"/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3" workbookViewId="0">
      <selection activeCell="E17" sqref="E17"/>
    </sheetView>
  </sheetViews>
  <sheetFormatPr baseColWidth="10" defaultRowHeight="13" x14ac:dyDescent="0"/>
  <cols>
    <col min="1" max="1" width="15" customWidth="1"/>
    <col min="3" max="3" width="21.42578125" customWidth="1"/>
  </cols>
  <sheetData>
    <row r="1" spans="1:9" ht="15">
      <c r="A1" s="1"/>
    </row>
    <row r="3" spans="1:9" ht="15">
      <c r="A3" s="5" t="s">
        <v>48</v>
      </c>
    </row>
    <row r="5" spans="1:9">
      <c r="C5" s="2" t="s">
        <v>61</v>
      </c>
      <c r="G5" s="2" t="s">
        <v>62</v>
      </c>
      <c r="H5" t="s">
        <v>63</v>
      </c>
      <c r="I5">
        <f>$B$17*($B$17-1)</f>
        <v>1101450</v>
      </c>
    </row>
    <row r="6" spans="1:9">
      <c r="A6" s="2" t="s">
        <v>46</v>
      </c>
      <c r="B6" s="2" t="s">
        <v>47</v>
      </c>
      <c r="C6" s="2" t="s">
        <v>55</v>
      </c>
      <c r="D6" s="2" t="s">
        <v>58</v>
      </c>
      <c r="E6" s="2" t="s">
        <v>60</v>
      </c>
    </row>
    <row r="7" spans="1:9">
      <c r="A7" t="s">
        <v>68</v>
      </c>
      <c r="B7">
        <v>904</v>
      </c>
      <c r="C7">
        <f>B7/$B$17</f>
        <v>0.86095238095238091</v>
      </c>
      <c r="D7">
        <f>LN(C7)</f>
        <v>-0.1497160827593926</v>
      </c>
      <c r="E7">
        <f>C7*D7</f>
        <v>-0.12889841791856277</v>
      </c>
      <c r="G7">
        <f>B7*(B7-1)/$I$5</f>
        <v>0.74112488083889416</v>
      </c>
    </row>
    <row r="8" spans="1:9">
      <c r="A8" t="s">
        <v>69</v>
      </c>
      <c r="B8">
        <v>11</v>
      </c>
      <c r="C8">
        <f t="shared" ref="C8:C15" si="0">B8/$B$17</f>
        <v>1.0476190476190476E-2</v>
      </c>
      <c r="D8">
        <f t="shared" ref="D8:D15" si="1">LN(C8)</f>
        <v>-4.5586501703531983</v>
      </c>
      <c r="E8">
        <f t="shared" ref="E8:E15" si="2">C8*D8</f>
        <v>-4.7757287498938268E-2</v>
      </c>
      <c r="G8">
        <f t="shared" ref="G8:G15" si="3">B8*(B8-1)/$I$5</f>
        <v>9.9868355349766214E-5</v>
      </c>
    </row>
    <row r="9" spans="1:9">
      <c r="A9" t="s">
        <v>70</v>
      </c>
      <c r="B9">
        <v>4</v>
      </c>
      <c r="C9">
        <f t="shared" si="0"/>
        <v>3.8095238095238095E-3</v>
      </c>
      <c r="D9">
        <f t="shared" si="1"/>
        <v>-5.5702510820316782</v>
      </c>
      <c r="E9">
        <f t="shared" si="2"/>
        <v>-2.1220004122025439E-2</v>
      </c>
      <c r="G9">
        <f t="shared" si="3"/>
        <v>1.0894729674519951E-5</v>
      </c>
    </row>
    <row r="10" spans="1:9">
      <c r="A10" t="s">
        <v>71</v>
      </c>
      <c r="B10">
        <v>36</v>
      </c>
      <c r="C10">
        <f t="shared" si="0"/>
        <v>3.4285714285714287E-2</v>
      </c>
      <c r="D10">
        <f t="shared" si="1"/>
        <v>-3.3730265046954591</v>
      </c>
      <c r="E10">
        <f t="shared" si="2"/>
        <v>-0.11564662301813003</v>
      </c>
      <c r="G10">
        <f t="shared" si="3"/>
        <v>1.1439466158245949E-3</v>
      </c>
    </row>
    <row r="11" spans="1:9">
      <c r="A11" t="s">
        <v>72</v>
      </c>
      <c r="B11">
        <v>3</v>
      </c>
      <c r="C11">
        <f t="shared" si="0"/>
        <v>2.8571428571428571E-3</v>
      </c>
      <c r="D11">
        <f t="shared" si="1"/>
        <v>-5.857933154483459</v>
      </c>
      <c r="E11">
        <f t="shared" si="2"/>
        <v>-1.6736951869952738E-2</v>
      </c>
      <c r="G11">
        <f t="shared" si="3"/>
        <v>5.4473648372599755E-6</v>
      </c>
    </row>
    <row r="12" spans="1:9">
      <c r="A12" t="s">
        <v>73</v>
      </c>
      <c r="B12">
        <v>46</v>
      </c>
      <c r="C12">
        <f t="shared" si="0"/>
        <v>4.3809523809523812E-2</v>
      </c>
      <c r="D12">
        <f t="shared" si="1"/>
        <v>-3.1279040466624739</v>
      </c>
      <c r="E12">
        <f t="shared" si="2"/>
        <v>-0.13703198680616552</v>
      </c>
      <c r="G12">
        <f t="shared" si="3"/>
        <v>1.8793408688546915E-3</v>
      </c>
    </row>
    <row r="13" spans="1:9">
      <c r="A13" t="s">
        <v>74</v>
      </c>
      <c r="B13">
        <v>1</v>
      </c>
      <c r="C13">
        <f t="shared" si="0"/>
        <v>9.5238095238095238E-4</v>
      </c>
      <c r="D13">
        <f t="shared" si="1"/>
        <v>-6.956545443151569</v>
      </c>
      <c r="E13">
        <f t="shared" si="2"/>
        <v>-6.6252813744300653E-3</v>
      </c>
      <c r="G13">
        <f t="shared" si="3"/>
        <v>0</v>
      </c>
    </row>
    <row r="14" spans="1:9">
      <c r="A14" t="s">
        <v>75</v>
      </c>
      <c r="B14">
        <v>33</v>
      </c>
      <c r="C14">
        <f t="shared" si="0"/>
        <v>3.1428571428571431E-2</v>
      </c>
      <c r="D14">
        <f t="shared" si="1"/>
        <v>-3.4600378816850887</v>
      </c>
      <c r="E14">
        <f t="shared" si="2"/>
        <v>-0.10874404771010279</v>
      </c>
      <c r="G14">
        <f t="shared" si="3"/>
        <v>9.587362113577557E-4</v>
      </c>
    </row>
    <row r="15" spans="1:9">
      <c r="A15" t="s">
        <v>76</v>
      </c>
      <c r="B15">
        <v>12</v>
      </c>
      <c r="C15">
        <f t="shared" si="0"/>
        <v>1.1428571428571429E-2</v>
      </c>
      <c r="D15">
        <f t="shared" si="1"/>
        <v>-4.4716387933635691</v>
      </c>
      <c r="E15">
        <f t="shared" si="2"/>
        <v>-5.11044433527265E-2</v>
      </c>
      <c r="G15">
        <f t="shared" si="3"/>
        <v>1.1984202641971946E-4</v>
      </c>
    </row>
    <row r="17" spans="2:7">
      <c r="B17" s="2">
        <f>SUM(B7:B15)</f>
        <v>1050</v>
      </c>
      <c r="C17" s="2" t="s">
        <v>1</v>
      </c>
      <c r="D17" s="7" t="s">
        <v>56</v>
      </c>
      <c r="E17">
        <f>-SUM(E7:E15)</f>
        <v>0.63376504367103403</v>
      </c>
      <c r="F17" s="7" t="s">
        <v>64</v>
      </c>
      <c r="G17">
        <f>1-SUM(G7:G15)</f>
        <v>0.25465704298878755</v>
      </c>
    </row>
    <row r="18" spans="2:7">
      <c r="B18" s="2">
        <f>COUNT(B7:B15)</f>
        <v>9</v>
      </c>
      <c r="C18" s="2" t="s">
        <v>77</v>
      </c>
      <c r="D18" s="7" t="s">
        <v>57</v>
      </c>
      <c r="E18">
        <f>E17/LN(B18)</f>
        <v>0.28843890160712288</v>
      </c>
      <c r="F18" s="7" t="s">
        <v>57</v>
      </c>
      <c r="G18">
        <f>G17/B18</f>
        <v>2.8295226998754173E-2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C21" sqref="C21"/>
    </sheetView>
  </sheetViews>
  <sheetFormatPr baseColWidth="10" defaultRowHeight="13" x14ac:dyDescent="0"/>
  <cols>
    <col min="1" max="1" width="16" customWidth="1"/>
    <col min="2" max="2" width="22.42578125" customWidth="1"/>
    <col min="4" max="4" width="21.28515625" customWidth="1"/>
  </cols>
  <sheetData>
    <row r="1" spans="1:10" ht="15">
      <c r="A1" s="1"/>
    </row>
    <row r="3" spans="1:10" ht="15">
      <c r="A3" s="5" t="s">
        <v>49</v>
      </c>
    </row>
    <row r="5" spans="1:10">
      <c r="D5" s="2" t="s">
        <v>66</v>
      </c>
      <c r="H5" s="2" t="s">
        <v>65</v>
      </c>
      <c r="I5" s="6" t="s">
        <v>67</v>
      </c>
      <c r="J5">
        <f>$C$18*($C$18-1)</f>
        <v>79242</v>
      </c>
    </row>
    <row r="6" spans="1:10">
      <c r="A6" s="2" t="s">
        <v>46</v>
      </c>
      <c r="B6" s="2" t="s">
        <v>45</v>
      </c>
      <c r="C6" s="2" t="s">
        <v>47</v>
      </c>
      <c r="D6" s="2" t="s">
        <v>55</v>
      </c>
      <c r="E6" s="2" t="s">
        <v>58</v>
      </c>
      <c r="F6" s="2" t="s">
        <v>59</v>
      </c>
    </row>
    <row r="7" spans="1:10">
      <c r="A7" t="s">
        <v>78</v>
      </c>
      <c r="B7" s="3" t="s">
        <v>27</v>
      </c>
      <c r="C7">
        <v>1</v>
      </c>
      <c r="D7">
        <f>C7/$C$18</f>
        <v>3.5460992907801418E-3</v>
      </c>
      <c r="E7">
        <f>LN(D7)</f>
        <v>-5.6419070709381138</v>
      </c>
      <c r="F7">
        <f>D7*E7</f>
        <v>-2.0006762662901113E-2</v>
      </c>
      <c r="H7" t="e">
        <f>#REF!*(#REF!-1)/$J$5</f>
        <v>#REF!</v>
      </c>
    </row>
    <row r="8" spans="1:10">
      <c r="A8" t="s">
        <v>79</v>
      </c>
      <c r="B8" s="3" t="s">
        <v>50</v>
      </c>
      <c r="C8">
        <v>1</v>
      </c>
      <c r="D8">
        <f t="shared" ref="D8:D16" si="0">C8/$C$18</f>
        <v>3.5460992907801418E-3</v>
      </c>
      <c r="E8">
        <f t="shared" ref="E8:E16" si="1">LN(D8)</f>
        <v>-5.6419070709381138</v>
      </c>
      <c r="F8">
        <f t="shared" ref="F8:F16" si="2">D8*E8</f>
        <v>-2.0006762662901113E-2</v>
      </c>
      <c r="H8" t="e">
        <f>#REF!*(#REF!-1)/$J$5</f>
        <v>#REF!</v>
      </c>
    </row>
    <row r="9" spans="1:10">
      <c r="A9" t="s">
        <v>68</v>
      </c>
      <c r="B9" s="3" t="s">
        <v>25</v>
      </c>
      <c r="C9">
        <v>188</v>
      </c>
      <c r="D9">
        <f t="shared" si="0"/>
        <v>0.66666666666666663</v>
      </c>
      <c r="E9">
        <f t="shared" si="1"/>
        <v>-0.40546510810816444</v>
      </c>
      <c r="F9">
        <f t="shared" si="2"/>
        <v>-0.27031007207210961</v>
      </c>
      <c r="H9" t="e">
        <f>#REF!*(#REF!-1)/$J$5</f>
        <v>#REF!</v>
      </c>
    </row>
    <row r="10" spans="1:10">
      <c r="A10" s="8" t="s">
        <v>69</v>
      </c>
      <c r="B10" s="3" t="s">
        <v>29</v>
      </c>
      <c r="C10">
        <v>2</v>
      </c>
      <c r="D10">
        <f t="shared" si="0"/>
        <v>7.0921985815602835E-3</v>
      </c>
      <c r="E10">
        <f t="shared" si="1"/>
        <v>-4.9487598903781684</v>
      </c>
      <c r="F10">
        <f t="shared" si="2"/>
        <v>-3.5097587875022471E-2</v>
      </c>
      <c r="H10" t="e">
        <f>#REF!*(#REF!-1)/$J$5</f>
        <v>#REF!</v>
      </c>
    </row>
    <row r="11" spans="1:10">
      <c r="A11" s="8" t="s">
        <v>70</v>
      </c>
      <c r="B11" s="3" t="s">
        <v>39</v>
      </c>
      <c r="C11">
        <v>2</v>
      </c>
      <c r="D11">
        <f t="shared" si="0"/>
        <v>7.0921985815602835E-3</v>
      </c>
      <c r="E11">
        <f t="shared" si="1"/>
        <v>-4.9487598903781684</v>
      </c>
      <c r="F11">
        <f t="shared" si="2"/>
        <v>-3.5097587875022471E-2</v>
      </c>
      <c r="H11" t="e">
        <f>#REF!*(#REF!-1)/$J$5</f>
        <v>#REF!</v>
      </c>
    </row>
    <row r="12" spans="1:10">
      <c r="A12" s="8" t="s">
        <v>72</v>
      </c>
      <c r="B12" s="3" t="s">
        <v>23</v>
      </c>
      <c r="C12">
        <v>1</v>
      </c>
      <c r="D12">
        <f t="shared" si="0"/>
        <v>3.5460992907801418E-3</v>
      </c>
      <c r="E12">
        <f t="shared" si="1"/>
        <v>-5.6419070709381138</v>
      </c>
      <c r="F12">
        <f t="shared" si="2"/>
        <v>-2.0006762662901113E-2</v>
      </c>
      <c r="H12" t="e">
        <f>#REF!*(#REF!-1)/$J$5</f>
        <v>#REF!</v>
      </c>
    </row>
    <row r="13" spans="1:10">
      <c r="A13" s="8" t="s">
        <v>71</v>
      </c>
      <c r="B13" s="3" t="s">
        <v>21</v>
      </c>
      <c r="C13">
        <v>11</v>
      </c>
      <c r="D13">
        <f t="shared" si="0"/>
        <v>3.9007092198581561E-2</v>
      </c>
      <c r="E13">
        <f t="shared" si="1"/>
        <v>-3.2440117981397432</v>
      </c>
      <c r="F13">
        <f t="shared" si="2"/>
        <v>-0.12653946730332333</v>
      </c>
      <c r="H13" t="e">
        <f>#REF!*(#REF!-1)/$J$5</f>
        <v>#REF!</v>
      </c>
    </row>
    <row r="14" spans="1:10">
      <c r="A14" s="8" t="s">
        <v>73</v>
      </c>
      <c r="B14" s="3" t="s">
        <v>20</v>
      </c>
      <c r="C14">
        <v>18</v>
      </c>
      <c r="D14">
        <f t="shared" si="0"/>
        <v>6.3829787234042548E-2</v>
      </c>
      <c r="E14">
        <f t="shared" si="1"/>
        <v>-2.7515353130419489</v>
      </c>
      <c r="F14">
        <f t="shared" si="2"/>
        <v>-0.17562991359842225</v>
      </c>
      <c r="H14" t="e">
        <f>#REF!*(#REF!-1)/$J$5</f>
        <v>#REF!</v>
      </c>
    </row>
    <row r="15" spans="1:10">
      <c r="A15" s="8" t="s">
        <v>75</v>
      </c>
      <c r="B15" s="3" t="s">
        <v>54</v>
      </c>
      <c r="C15">
        <v>47</v>
      </c>
      <c r="D15">
        <f t="shared" si="0"/>
        <v>0.16666666666666666</v>
      </c>
      <c r="E15">
        <f t="shared" si="1"/>
        <v>-1.791759469228055</v>
      </c>
      <c r="F15">
        <f t="shared" si="2"/>
        <v>-0.29862657820467581</v>
      </c>
      <c r="H15" t="e">
        <f>#REF!*(#REF!-1)/$J$5</f>
        <v>#REF!</v>
      </c>
    </row>
    <row r="16" spans="1:10">
      <c r="A16" s="8" t="s">
        <v>76</v>
      </c>
      <c r="B16" s="3" t="s">
        <v>22</v>
      </c>
      <c r="C16">
        <v>11</v>
      </c>
      <c r="D16">
        <f t="shared" si="0"/>
        <v>3.9007092198581561E-2</v>
      </c>
      <c r="E16">
        <f t="shared" si="1"/>
        <v>-3.2440117981397432</v>
      </c>
      <c r="F16">
        <f t="shared" si="2"/>
        <v>-0.12653946730332333</v>
      </c>
      <c r="H16" t="e">
        <f>#REF!*(#REF!-1)/$J$5</f>
        <v>#REF!</v>
      </c>
    </row>
    <row r="17" spans="2:8">
      <c r="B17" s="3"/>
    </row>
    <row r="18" spans="2:8">
      <c r="B18" s="3"/>
      <c r="C18" s="2">
        <f>SUM(C7:C16)</f>
        <v>282</v>
      </c>
      <c r="D18" s="2" t="s">
        <v>1</v>
      </c>
      <c r="E18" s="7" t="s">
        <v>56</v>
      </c>
      <c r="F18">
        <f>-SUM(F7:F16)</f>
        <v>1.1278609622206026</v>
      </c>
      <c r="G18" s="7" t="s">
        <v>64</v>
      </c>
      <c r="H18" t="e">
        <f>1-SUM(H7:H16)</f>
        <v>#REF!</v>
      </c>
    </row>
    <row r="19" spans="2:8">
      <c r="B19" s="3"/>
      <c r="C19" s="2">
        <f>COUNT(C7:C16)</f>
        <v>10</v>
      </c>
      <c r="D19" s="2" t="s">
        <v>77</v>
      </c>
      <c r="E19" s="7" t="s">
        <v>57</v>
      </c>
      <c r="F19">
        <f>F18/LN(C19)</f>
        <v>0.48982379224649963</v>
      </c>
      <c r="G19" s="7" t="s">
        <v>57</v>
      </c>
      <c r="H19" t="e">
        <f>H18/C19</f>
        <v>#REF!</v>
      </c>
    </row>
    <row r="20" spans="2:8">
      <c r="B20" s="3"/>
    </row>
    <row r="21" spans="2:8">
      <c r="B21" s="3"/>
    </row>
    <row r="22" spans="2:8">
      <c r="B22" s="3"/>
      <c r="C22" s="2"/>
      <c r="D22" s="2"/>
    </row>
    <row r="23" spans="2:8">
      <c r="B23" s="3"/>
      <c r="C23" s="2"/>
      <c r="D23" s="2"/>
    </row>
    <row r="24" spans="2:8">
      <c r="B24" s="3"/>
    </row>
    <row r="25" spans="2:8">
      <c r="B25" s="3"/>
    </row>
    <row r="26" spans="2:8">
      <c r="B26" s="3"/>
    </row>
    <row r="27" spans="2:8">
      <c r="B27" s="3"/>
    </row>
    <row r="32" spans="2:8" s="4" customFormat="1"/>
    <row r="33" spans="2:2" s="4" customFormat="1"/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Whitewater River</vt:lpstr>
      <vt:lpstr>Ditch 1</vt:lpstr>
      <vt:lpstr>Whitewater RiverFamily</vt:lpstr>
      <vt:lpstr>Ditch 1 Family</vt:lpstr>
      <vt:lpstr>Sheet1</vt:lpstr>
    </vt:vector>
  </TitlesOfParts>
  <Company>Southeast 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 Taylor</dc:creator>
  <cp:lastModifiedBy>Michael S Taylor</cp:lastModifiedBy>
  <cp:lastPrinted>2008-12-01T19:44:08Z</cp:lastPrinted>
  <dcterms:created xsi:type="dcterms:W3CDTF">2007-04-20T17:47:10Z</dcterms:created>
  <dcterms:modified xsi:type="dcterms:W3CDTF">2014-12-15T19:34:59Z</dcterms:modified>
</cp:coreProperties>
</file>