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hlers\Desktop\HAST\Documents\Bill of Materials\"/>
    </mc:Choice>
  </mc:AlternateContent>
  <xr:revisionPtr revIDLastSave="0" documentId="13_ncr:1_{F50D2F74-065D-4C26-8BC3-822EF4B0845C}" xr6:coauthVersionLast="36" xr6:coauthVersionMax="36" xr10:uidLastSave="{00000000-0000-0000-0000-000000000000}"/>
  <bookViews>
    <workbookView xWindow="0" yWindow="0" windowWidth="28800" windowHeight="12225" activeTab="2" xr2:uid="{FAC5E84A-A512-4384-AC1D-AC5F197F461A}"/>
  </bookViews>
  <sheets>
    <sheet name="Total" sheetId="1" r:id="rId1"/>
    <sheet name="To-Order for Symposium" sheetId="4" r:id="rId2"/>
    <sheet name="Inventory" sheetId="9" r:id="rId3"/>
    <sheet name="Case Materials" sheetId="6" r:id="rId4"/>
    <sheet name="Electronics" sheetId="7" r:id="rId5"/>
    <sheet name="Components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9" l="1"/>
  <c r="H12" i="9"/>
  <c r="H11" i="9"/>
  <c r="H10" i="9"/>
  <c r="H9" i="9"/>
  <c r="H8" i="9"/>
  <c r="H7" i="9"/>
  <c r="H6" i="9"/>
  <c r="H5" i="9"/>
  <c r="H4" i="9"/>
  <c r="H3" i="9"/>
  <c r="B29" i="1" l="1"/>
  <c r="B28" i="1"/>
  <c r="B27" i="1"/>
  <c r="H12" i="1" l="1"/>
  <c r="H8" i="8"/>
  <c r="H6" i="4"/>
  <c r="H14" i="8"/>
  <c r="H13" i="8"/>
  <c r="H12" i="8"/>
  <c r="H11" i="8"/>
  <c r="H10" i="8"/>
  <c r="H9" i="8"/>
  <c r="H7" i="8"/>
  <c r="H6" i="8"/>
  <c r="H5" i="8"/>
  <c r="H4" i="8"/>
  <c r="H3" i="8"/>
  <c r="H7" i="7"/>
  <c r="H6" i="7"/>
  <c r="H5" i="7"/>
  <c r="H4" i="7"/>
  <c r="H3" i="7"/>
  <c r="H4" i="6"/>
  <c r="H3" i="6"/>
  <c r="H24" i="6" s="1"/>
  <c r="H13" i="4"/>
  <c r="H12" i="4"/>
  <c r="H11" i="4"/>
  <c r="H10" i="4"/>
  <c r="H9" i="4"/>
  <c r="H8" i="4"/>
  <c r="H7" i="4"/>
  <c r="H5" i="4"/>
  <c r="H4" i="4"/>
  <c r="H3" i="4"/>
  <c r="H24" i="8" l="1"/>
  <c r="H24" i="4"/>
  <c r="B26" i="1" s="1"/>
  <c r="H24" i="7"/>
  <c r="H17" i="1"/>
  <c r="H18" i="1"/>
  <c r="H3" i="1"/>
  <c r="H14" i="1"/>
  <c r="H4" i="1"/>
  <c r="H5" i="1"/>
  <c r="H6" i="1"/>
  <c r="H7" i="1"/>
  <c r="H8" i="1"/>
  <c r="H9" i="1"/>
  <c r="H10" i="1"/>
  <c r="H15" i="1"/>
  <c r="H16" i="1"/>
  <c r="H13" i="1"/>
  <c r="H19" i="1"/>
  <c r="H20" i="1"/>
  <c r="H21" i="1"/>
  <c r="H11" i="1"/>
  <c r="H24" i="1" l="1"/>
</calcChain>
</file>

<file path=xl/sharedStrings.xml><?xml version="1.0" encoding="utf-8"?>
<sst xmlns="http://schemas.openxmlformats.org/spreadsheetml/2006/main" count="415" uniqueCount="112">
  <si>
    <t>Name of Component</t>
  </si>
  <si>
    <t>Cost/Unit</t>
  </si>
  <si>
    <t>Units</t>
  </si>
  <si>
    <t>Total</t>
  </si>
  <si>
    <t>RocketScream</t>
  </si>
  <si>
    <t>RockBlock</t>
  </si>
  <si>
    <t>SD Card Adapter</t>
  </si>
  <si>
    <t>Distributer #</t>
  </si>
  <si>
    <t>SHT-10 Sensor</t>
  </si>
  <si>
    <t>Industrial SD Card</t>
  </si>
  <si>
    <t>Description</t>
  </si>
  <si>
    <t>Low power microcontroller</t>
  </si>
  <si>
    <t>Soil temperature and humidity sensor</t>
  </si>
  <si>
    <t>Low temperature rated SD card</t>
  </si>
  <si>
    <t xml:space="preserve">PC817 </t>
  </si>
  <si>
    <t>Optoisolator</t>
  </si>
  <si>
    <t>3.3V Regulator</t>
  </si>
  <si>
    <t>5V Regulator</t>
  </si>
  <si>
    <t>N/A</t>
  </si>
  <si>
    <t>TOTAL</t>
  </si>
  <si>
    <t>SD card adapter, reads and writes to SD card, pack of 5</t>
  </si>
  <si>
    <t>SDCIT/8GB</t>
  </si>
  <si>
    <t>B07BJ2P6X6</t>
  </si>
  <si>
    <t>B01DOFCPNW</t>
  </si>
  <si>
    <t>Screwdown terminals</t>
  </si>
  <si>
    <t>PC817X1NSZ0F</t>
  </si>
  <si>
    <t>Manufacturer Part #</t>
  </si>
  <si>
    <t>Distributer</t>
  </si>
  <si>
    <t>Amazon</t>
  </si>
  <si>
    <t>3.3kΩ R805</t>
  </si>
  <si>
    <t>425-2763-ND</t>
  </si>
  <si>
    <t>Mouser</t>
  </si>
  <si>
    <t>579-MCP1755T-3302EOT</t>
  </si>
  <si>
    <t>MCP1755T-3302E/OT</t>
  </si>
  <si>
    <t>R1517S502B-E2-KE</t>
  </si>
  <si>
    <t>5V LDO</t>
  </si>
  <si>
    <t>3.3 LDO</t>
  </si>
  <si>
    <t>848-R1517S502BE2KE</t>
  </si>
  <si>
    <t>Digi-Key</t>
  </si>
  <si>
    <t>ERA-6AEB332V</t>
  </si>
  <si>
    <t>P3.3KDATR-ND</t>
  </si>
  <si>
    <t>Manufacturor</t>
  </si>
  <si>
    <t>Rock Seven</t>
  </si>
  <si>
    <t>HiLetGo</t>
  </si>
  <si>
    <t>Kingston</t>
  </si>
  <si>
    <t>Sonbest</t>
  </si>
  <si>
    <t>RICOH</t>
  </si>
  <si>
    <t>Microchip</t>
  </si>
  <si>
    <t>SHARP/Socle Tech</t>
  </si>
  <si>
    <t>Keystone</t>
  </si>
  <si>
    <t>Panasonic</t>
  </si>
  <si>
    <t>polycase</t>
  </si>
  <si>
    <t>ML-47F*1508</t>
  </si>
  <si>
    <t>mxuteuk</t>
  </si>
  <si>
    <t>PG7 Cable Glands</t>
  </si>
  <si>
    <t>PG7-L-BK</t>
  </si>
  <si>
    <t>B083NP966N</t>
  </si>
  <si>
    <t>Cable glands for sensors, comes in packs of 20</t>
  </si>
  <si>
    <t>IP68 NEMA case</t>
  </si>
  <si>
    <t>Pheonix Contact</t>
  </si>
  <si>
    <t>Satellite modem, PATCH ANTENNA OPTION, message credits and line fee not included</t>
  </si>
  <si>
    <t>Surface Mount 3.3kΩ Resistor</t>
  </si>
  <si>
    <t>Connectors for sensors</t>
  </si>
  <si>
    <t>Lithium-Thionyl Batteries</t>
  </si>
  <si>
    <t>3.6V 19000 mAh Batteries</t>
  </si>
  <si>
    <t>Xeno</t>
  </si>
  <si>
    <t>XL-205F</t>
  </si>
  <si>
    <t>Mini Ultra Pro V3 w/out Radio</t>
  </si>
  <si>
    <t>Battery Junction</t>
  </si>
  <si>
    <t>Water and dust proof NEMA case, clear lid</t>
  </si>
  <si>
    <t>Battery Holder</t>
  </si>
  <si>
    <t>Memory Protection Devices</t>
  </si>
  <si>
    <t>BHD-2</t>
  </si>
  <si>
    <t>BHD-2-ND</t>
  </si>
  <si>
    <t>Holder for 3.6V batteries</t>
  </si>
  <si>
    <t>Adafruit</t>
  </si>
  <si>
    <t>JLCPCB</t>
  </si>
  <si>
    <t>Custom Circuit Board</t>
  </si>
  <si>
    <t>Sullins Connector Solutions</t>
  </si>
  <si>
    <t>PPTC191LFBN-RC</t>
  </si>
  <si>
    <t>S7017-ND</t>
  </si>
  <si>
    <t>1 X 19 Female Pin Headers</t>
  </si>
  <si>
    <t>Harwin</t>
  </si>
  <si>
    <t>9.5 mm Standoffs</t>
  </si>
  <si>
    <t>18mm Standoff</t>
  </si>
  <si>
    <t>R25-1001802</t>
  </si>
  <si>
    <t>855-R25-1001802</t>
  </si>
  <si>
    <t>651-1725672</t>
  </si>
  <si>
    <t>534-4829</t>
  </si>
  <si>
    <t>10uF Capactiors</t>
  </si>
  <si>
    <t>Water and dust proof NEMA case, clear lid. ML-47F</t>
  </si>
  <si>
    <t>399-4925-2-ND</t>
  </si>
  <si>
    <t>C0805C106K8PACTU</t>
  </si>
  <si>
    <t>KEMET</t>
  </si>
  <si>
    <t>Ceramic, 0805 capacitors, rated for 10V</t>
  </si>
  <si>
    <t>Surface Mount 3.3kΩ Resistor, 0.125W, 0805 Package</t>
  </si>
  <si>
    <t>HAST Bill Of Materials (Components)</t>
  </si>
  <si>
    <t>HAST Bill Of Materials (Electronics)</t>
  </si>
  <si>
    <t>HAST Bill Of Materials (Case)</t>
  </si>
  <si>
    <t>HAST Bill Of Materials (Symposium Order)</t>
  </si>
  <si>
    <t>HAST Bill Of Materials (Total)</t>
  </si>
  <si>
    <t>Case Materials</t>
  </si>
  <si>
    <t>To-Order for Symposium</t>
  </si>
  <si>
    <t>Electronics</t>
  </si>
  <si>
    <t>Components</t>
  </si>
  <si>
    <t>Category</t>
  </si>
  <si>
    <t>Jamison can order, just let know, shipping is 18.56</t>
  </si>
  <si>
    <t>Status</t>
  </si>
  <si>
    <t>Arrived</t>
  </si>
  <si>
    <t>Ordered</t>
  </si>
  <si>
    <t>Need to Order different ones</t>
  </si>
  <si>
    <t>HAST Bill Of Materials (Inventory)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</si>
</sst>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9">
    <xf numFmtId="0" fontId="0" fillId="0" borderId="0" xfId="0"/>
    <xf numFmtId="44" fontId="0" fillId="0" borderId="0" xfId="1" applyFont="1"/>
    <xf numFmtId="0" fontId="2" fillId="0" borderId="2" xfId="0" applyFont="1" applyBorder="1"/>
    <xf numFmtId="0" fontId="0" fillId="0" borderId="1" xfId="0" applyBorder="1"/>
    <xf numFmtId="0" fontId="0" fillId="0" borderId="0" xfId="0" applyFont="1" applyFill="1" applyBorder="1"/>
    <xf numFmtId="0" fontId="0" fillId="0" borderId="0" xfId="0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44" fontId="0" fillId="0" borderId="1" xfId="1" applyNumberFormat="1" applyFont="1" applyBorder="1"/>
    <xf numFmtId="44" fontId="0" fillId="0" borderId="2" xfId="1" applyFont="1" applyBorder="1"/>
    <xf numFmtId="44" fontId="2" fillId="0" borderId="1" xfId="1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/>
    <xf numFmtId="12" fontId="0" fillId="0" borderId="0" xfId="0" applyNumberFormat="1" applyAlignment="1">
      <alignment horizontal="left"/>
    </xf>
    <xf numFmtId="12" fontId="0" fillId="0" borderId="1" xfId="0" applyNumberFormat="1" applyBorder="1" applyAlignment="1">
      <alignment horizontal="left"/>
    </xf>
    <xf numFmtId="0" fontId="2" fillId="0" borderId="0" xfId="0" applyFont="1" applyFill="1" applyBorder="1"/>
    <xf numFmtId="44" fontId="2" fillId="0" borderId="0" xfId="0" applyNumberFormat="1" applyFont="1" applyBorder="1"/>
    <xf numFmtId="0" fontId="0" fillId="0" borderId="0" xfId="0"/>
    <xf numFmtId="0" fontId="0" fillId="0" borderId="0" xfId="0"/>
    <xf numFmtId="0" fontId="4" fillId="3" borderId="1" xfId="3" applyBorder="1"/>
    <xf numFmtId="0" fontId="4" fillId="3" borderId="1" xfId="3" applyBorder="1" applyAlignment="1">
      <alignment horizontal="left"/>
    </xf>
    <xf numFmtId="0" fontId="4" fillId="3" borderId="1" xfId="3" applyBorder="1" applyAlignment="1">
      <alignment horizontal="center"/>
    </xf>
    <xf numFmtId="12" fontId="4" fillId="3" borderId="1" xfId="3" applyNumberFormat="1" applyBorder="1" applyAlignment="1">
      <alignment horizontal="left"/>
    </xf>
    <xf numFmtId="44" fontId="4" fillId="3" borderId="1" xfId="3" applyNumberFormat="1" applyBorder="1"/>
    <xf numFmtId="0" fontId="4" fillId="3" borderId="0" xfId="3"/>
    <xf numFmtId="0" fontId="3" fillId="2" borderId="0" xfId="2" applyBorder="1"/>
    <xf numFmtId="0" fontId="3" fillId="2" borderId="1" xfId="2" applyBorder="1"/>
    <xf numFmtId="0" fontId="3" fillId="2" borderId="1" xfId="2" applyBorder="1" applyAlignment="1">
      <alignment horizontal="left"/>
    </xf>
    <xf numFmtId="0" fontId="3" fillId="2" borderId="1" xfId="2" applyBorder="1" applyAlignment="1">
      <alignment horizontal="center"/>
    </xf>
    <xf numFmtId="12" fontId="3" fillId="2" borderId="1" xfId="2" applyNumberFormat="1" applyBorder="1" applyAlignment="1">
      <alignment horizontal="left"/>
    </xf>
    <xf numFmtId="44" fontId="3" fillId="2" borderId="1" xfId="2" applyNumberFormat="1" applyBorder="1"/>
    <xf numFmtId="0" fontId="3" fillId="2" borderId="0" xfId="2"/>
  </cellXfs>
  <cellStyles count="4">
    <cellStyle name="Bad" xfId="2" builtinId="27"/>
    <cellStyle name="Currency" xfId="1" builtinId="4"/>
    <cellStyle name="Neutral" xfId="3" builtinId="28"/>
    <cellStyle name="Normal" xfId="0" builtinId="0"/>
  </cellStyles>
  <dxfs count="131"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  <dxf>
      <font>
        <b/>
      </font>
      <numFmt numFmtId="34" formatCode="_(&quot;$&quot;* #,##0.00_);_(&quot;$&quot;* \(#,##0.00\);_(&quot;$&quot;* &quot;-&quot;??_);_(@_)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7" formatCode="#\ ?/?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A2000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2060"/>
      </font>
      <fill>
        <patternFill>
          <bgColor theme="5"/>
        </patternFill>
      </fill>
    </dxf>
    <dxf>
      <font>
        <color theme="4"/>
      </font>
      <fill>
        <patternFill>
          <bgColor theme="0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A20000"/>
        </patternFill>
      </fill>
    </dxf>
  </dxfs>
  <tableStyles count="0" defaultTableStyle="TableStyleMedium2" defaultPivotStyle="PivotStyleLight16"/>
  <colors>
    <mruColors>
      <color rgb="FFA20000"/>
      <color rgb="FF9F0303"/>
      <color rgb="FFE8B8F2"/>
      <color rgb="FFC65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1DE0E-CC35-4393-93F5-0CA5A5777D64}" name="Table4" displayName="Table4" ref="A2:I23" totalsRowShown="0">
  <autoFilter ref="A2:I23" xr:uid="{9C060FE1-BCE9-4379-9A39-3C83DCC49F04}"/>
  <sortState ref="A3:I23">
    <sortCondition ref="D21"/>
  </sortState>
  <tableColumns count="9">
    <tableColumn id="1" xr3:uid="{B1580F3A-C021-43AA-9C90-F69A7F544206}" name="Name of Component" dataDxfId="111"/>
    <tableColumn id="2" xr3:uid="{56E44659-70AF-4305-BF4A-D031AB885C53}" name="Manufacturor"/>
    <tableColumn id="3" xr3:uid="{CF9AD25B-DC28-40BA-A187-A1C8836C16D8}" name="Manufacturer Part #" dataDxfId="110"/>
    <tableColumn id="4" xr3:uid="{A3741756-9E01-48C3-A252-A0AB793127B5}" name="Distributer" dataDxfId="109"/>
    <tableColumn id="5" xr3:uid="{2D95122F-FDF3-4A4C-A145-89C0A57B6CCC}" name="Distributer #" dataDxfId="108"/>
    <tableColumn id="6" xr3:uid="{EDFBD541-0F91-4135-A4AD-F0FB9AF2DB25}" name="Cost/Unit" dataDxfId="107" dataCellStyle="Currency"/>
    <tableColumn id="7" xr3:uid="{B15E900A-3EE6-4402-8BBB-46AB4FC1CABC}" name="Units" dataDxfId="106"/>
    <tableColumn id="8" xr3:uid="{3113BC34-8922-4137-BF5E-DD1F2FA263A7}" name="Total" dataDxfId="105" dataCellStyle="Currency">
      <calculatedColumnFormula>Table4[[#This Row],[Units]]*Table4[[#This Row],[Cost/Unit]]</calculatedColumnFormula>
    </tableColumn>
    <tableColumn id="9" xr3:uid="{27C32758-9B77-41AC-B55D-6621202ED7FB}" name="Description" dataDxfId="104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11321-E634-4A97-9F72-415BD47C1804}" name="Table6" displayName="Table6" ref="A25:B29" totalsRowShown="0">
  <autoFilter ref="A25:B29" xr:uid="{B63EBF2D-C15E-4DA8-9504-66DB8DB802C2}"/>
  <tableColumns count="2">
    <tableColumn id="1" xr3:uid="{A2B7738E-7F3C-4805-81E7-A59B7D70E07C}" name="Category"/>
    <tableColumn id="2" xr3:uid="{E81F2B9A-1BE3-4E7E-A0F2-75E36496F250}" name="TOTAL" dataDxfId="103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D8846-9E7F-4FDC-A82B-B576A127EE0A}" name="Table42" displayName="Table42" ref="A2:I23" totalsRowShown="0">
  <autoFilter ref="A2:I23" xr:uid="{9C060FE1-BCE9-4379-9A39-3C83DCC49F04}"/>
  <sortState ref="A3:I23">
    <sortCondition ref="D3"/>
  </sortState>
  <tableColumns count="9">
    <tableColumn id="1" xr3:uid="{02187B9B-03D6-4555-A658-E06AF0C8D8C1}" name="Name of Component" dataDxfId="91"/>
    <tableColumn id="2" xr3:uid="{6BE92344-D0D6-471A-97A8-533A1E1973AD}" name="Manufacturor"/>
    <tableColumn id="3" xr3:uid="{1AD785CB-E6DD-4780-8280-3EBE02819049}" name="Manufacturer Part #" dataDxfId="90"/>
    <tableColumn id="4" xr3:uid="{DB1D4F59-97B3-4984-ABD0-94A4E32E34D0}" name="Distributer" dataDxfId="89"/>
    <tableColumn id="5" xr3:uid="{E1DCD5F6-28A5-4ED5-B76F-5CC1DF638EFF}" name="Distributer #" dataDxfId="88"/>
    <tableColumn id="6" xr3:uid="{1553D514-31CF-4DEE-B737-D2C7541235A1}" name="Cost/Unit" dataDxfId="87" dataCellStyle="Currency"/>
    <tableColumn id="7" xr3:uid="{A560B3FE-D422-4383-9E95-3FCA88A02F32}" name="Units" dataDxfId="86"/>
    <tableColumn id="8" xr3:uid="{D95EC991-C727-4380-8C52-55F0F095C009}" name="Total" dataDxfId="85" dataCellStyle="Currency">
      <calculatedColumnFormula>Table42[[#This Row],[Units]]*Table42[[#This Row],[Cost/Unit]]</calculatedColumnFormula>
    </tableColumn>
    <tableColumn id="9" xr3:uid="{E46FA524-390B-4A3D-80F5-0E86306990F9}" name="Description" dataDxfId="84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3B25EB-CD72-40EE-876E-3A16E26E74DA}" name="Table428" displayName="Table428" ref="A2:J23" totalsRowShown="0">
  <autoFilter ref="A2:J23" xr:uid="{F8165D3D-7FC0-4F94-9D35-28701CEE2BB1}"/>
  <sortState ref="A3:I23">
    <sortCondition ref="D3"/>
  </sortState>
  <tableColumns count="10">
    <tableColumn id="1" xr3:uid="{8CEF19DD-26C7-4505-80CF-A5910D6724D9}" name="Name of Component" dataDxfId="7"/>
    <tableColumn id="2" xr3:uid="{18DF3637-F0ED-4892-8CCF-CEC2BBD5E6A9}" name="Manufacturor"/>
    <tableColumn id="3" xr3:uid="{D3798D5E-0C11-4CAF-9246-0AD2044DA614}" name="Manufacturer Part #" dataDxfId="6"/>
    <tableColumn id="4" xr3:uid="{136177DC-6724-4364-9BCB-2A05CDD8B95D}" name="Distributer" dataDxfId="5"/>
    <tableColumn id="5" xr3:uid="{07650D01-2887-4024-9DD3-22966286D653}" name="Distributer #" dataDxfId="4"/>
    <tableColumn id="6" xr3:uid="{FF7398F6-FC17-4519-874A-6EC17930AC2B}" name="Cost/Unit" dataDxfId="3" dataCellStyle="Currency"/>
    <tableColumn id="7" xr3:uid="{4381CE96-34D0-4159-9C51-46C9926A63DA}" name="Units" dataDxfId="2"/>
    <tableColumn id="8" xr3:uid="{4FD0A994-AE79-464C-A5DE-919B68E9B774}" name="Total" dataDxfId="1" dataCellStyle="Currency">
      <calculatedColumnFormula>Table428[[#This Row],[Units]]*Table428[[#This Row],[Cost/Unit]]</calculatedColumnFormula>
    </tableColumn>
    <tableColumn id="9" xr3:uid="{FFFC5E37-F5C0-4C66-82C1-F35814D9467B}" name="Description" dataDxfId="0"/>
    <tableColumn id="10" xr3:uid="{2A4C3AE0-FB63-4458-97EE-97C18A636625}" name="Status"/>
  </tableColumns>
  <tableStyleInfo name="TableStyleDark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077280-C3F3-4405-A57C-11FF768BABD0}" name="Table43" displayName="Table43" ref="A2:I23" totalsRowShown="0">
  <autoFilter ref="A2:I23" xr:uid="{9C060FE1-BCE9-4379-9A39-3C83DCC49F04}"/>
  <sortState ref="A3:I23">
    <sortCondition ref="D3"/>
  </sortState>
  <tableColumns count="9">
    <tableColumn id="1" xr3:uid="{E44CA488-9FD8-4535-9522-1448B8E224DB}" name="Name of Component" dataDxfId="72"/>
    <tableColumn id="2" xr3:uid="{0001FD67-FAE7-4C0F-B5F0-DD63743C1C15}" name="Manufacturor"/>
    <tableColumn id="3" xr3:uid="{3E75A2FF-E806-4B8F-B1F0-342B9073A2E4}" name="Manufacturer Part #" dataDxfId="71"/>
    <tableColumn id="4" xr3:uid="{2DD9C0A6-2E85-4209-B08B-722B0A8969B8}" name="Distributer" dataDxfId="70"/>
    <tableColumn id="5" xr3:uid="{C7580864-E100-4130-984B-D1264E514D95}" name="Distributer #" dataDxfId="69"/>
    <tableColumn id="6" xr3:uid="{C43C2540-0D6B-4960-8BC8-6CF08826886A}" name="Cost/Unit" dataDxfId="68" dataCellStyle="Currency"/>
    <tableColumn id="7" xr3:uid="{57D7AB92-B2E5-4E55-BBE8-CF9218F3CF15}" name="Units" dataDxfId="67"/>
    <tableColumn id="8" xr3:uid="{97EF689D-3D00-4CF1-B1F1-311CD717654A}" name="Total" dataDxfId="66" dataCellStyle="Currency">
      <calculatedColumnFormula>Table43[[#This Row],[Units]]*Table43[[#This Row],[Cost/Unit]]</calculatedColumnFormula>
    </tableColumn>
    <tableColumn id="9" xr3:uid="{D9FDCBF0-9533-4177-9545-E79B91C11DDC}" name="Description" dataDxfId="65"/>
  </tableColumns>
  <tableStyleInfo name="TableStyleDark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346975-95BB-4408-9EE3-9F878F037181}" name="Table44" displayName="Table44" ref="A2:I23" totalsRowShown="0">
  <autoFilter ref="A2:I23" xr:uid="{9C060FE1-BCE9-4379-9A39-3C83DCC49F04}"/>
  <sortState ref="A3:I23">
    <sortCondition ref="D3"/>
  </sortState>
  <tableColumns count="9">
    <tableColumn id="1" xr3:uid="{6C9EF776-F331-4C91-A6D4-184C44902B91}" name="Name of Component" dataDxfId="53"/>
    <tableColumn id="2" xr3:uid="{C9137155-D40F-4EE5-8A8C-C567381CC42D}" name="Manufacturor"/>
    <tableColumn id="3" xr3:uid="{041ECB0B-6106-4E4F-8F3C-C205876990D4}" name="Manufacturer Part #" dataDxfId="52"/>
    <tableColumn id="4" xr3:uid="{3A97FE3A-ABD9-403C-A1BB-7A49218C34C0}" name="Distributer" dataDxfId="51"/>
    <tableColumn id="5" xr3:uid="{74CDBC5C-E625-4DAD-825A-FC05E88E37EA}" name="Distributer #" dataDxfId="50"/>
    <tableColumn id="6" xr3:uid="{0DF0B49D-051C-4CC0-B9C6-6C63033CC4E8}" name="Cost/Unit" dataDxfId="49" dataCellStyle="Currency"/>
    <tableColumn id="7" xr3:uid="{B69E40EF-F7FB-481A-81BD-337B23E5547E}" name="Units" dataDxfId="48"/>
    <tableColumn id="8" xr3:uid="{ACEAD1D9-8E44-4A6A-A5FB-1619579DC537}" name="Total" dataDxfId="47" dataCellStyle="Currency">
      <calculatedColumnFormula>Table44[[#This Row],[Units]]*Table44[[#This Row],[Cost/Unit]]</calculatedColumnFormula>
    </tableColumn>
    <tableColumn id="9" xr3:uid="{5DC7DFC3-9670-47EB-A86C-7D5887758E51}" name="Description" dataDxfId="46"/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1A367D-F4E7-4B21-9BDF-8AA5C9CF0EF0}" name="Table46" displayName="Table46" ref="A2:I23" totalsRowShown="0">
  <autoFilter ref="A2:I23" xr:uid="{9C060FE1-BCE9-4379-9A39-3C83DCC49F04}"/>
  <sortState ref="A3:I23">
    <sortCondition ref="D3"/>
  </sortState>
  <tableColumns count="9">
    <tableColumn id="1" xr3:uid="{C7155BD7-1889-4EB2-B4CA-2FBE85D71DD7}" name="Name of Component" dataDxfId="26"/>
    <tableColumn id="2" xr3:uid="{DE0F707C-A925-4D50-82D3-C7E321113BC4}" name="Manufacturor"/>
    <tableColumn id="3" xr3:uid="{1A7B10A6-84F5-4807-86CE-12AA944B6B3B}" name="Manufacturer Part #" dataDxfId="25"/>
    <tableColumn id="4" xr3:uid="{614AB2E6-F4F6-4AF1-8931-A13AF4D8AD52}" name="Distributer" dataDxfId="24"/>
    <tableColumn id="5" xr3:uid="{3D9507DC-E6D5-4415-967C-1B9B627A56B0}" name="Distributer #" dataDxfId="23"/>
    <tableColumn id="6" xr3:uid="{9F7C0263-FBF1-49A6-A7D4-48651EF19D28}" name="Cost/Unit" dataDxfId="22" dataCellStyle="Currency"/>
    <tableColumn id="7" xr3:uid="{E303088C-9D1A-4DF2-9DF0-FFAFA6EB8C6D}" name="Units" dataDxfId="21"/>
    <tableColumn id="8" xr3:uid="{DCBF2361-4A3D-4B0B-9CCA-58EE032D1F6D}" name="Total" dataDxfId="20" dataCellStyle="Currency">
      <calculatedColumnFormula>Table46[[#This Row],[Units]]*Table46[[#This Row],[Cost/Unit]]</calculatedColumnFormula>
    </tableColumn>
    <tableColumn id="9" xr3:uid="{68A2A92A-528F-467E-875B-FC31FB0DFDC2}" name="Description" dataDxfId="19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A-6AEB332V/P3-3KDATR-ND/1465761" TargetMode="External"/><Relationship Id="rId13" Type="http://schemas.openxmlformats.org/officeDocument/2006/relationships/hyperlink" Target="https://www.adafruit.com/product/1298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amazon.com/HiLetgo-Adater-Interface-Conversion-Arduino/dp/B07BJ2P6X6/ref=sr_1_1_sspa?dchild=1&amp;keywords=arduino+sd+card+module&amp;qid=1594656884&amp;sr=8-1-spons&amp;psc=1&amp;spLa=ZW5jcnlwdGVkUXVhbGlmaWVyPUEzUjg1U05ZMjE1Q0NLJmVuY3J5cHRlZElkPUEwODM0NTQ5MTU2UjVNQkc5VDdQViZlbmNyeXB0ZWRBZElkPUEwNTQ0Mzg1MU02S1JOTEMyTFZOSyZ3aWRnZXROYW1lPXNwX2F0ZiZhY3Rpb249Y2xpY2tSZWRpcmVjdCZkb05vdExvZ0NsaWNrPXRydWU=" TargetMode="External"/><Relationship Id="rId7" Type="http://schemas.openxmlformats.org/officeDocument/2006/relationships/hyperlink" Target="https://www.mouser.com/ProductDetail/Ricoh-Electronic-Devices-Company/R1517S502B-E2-KE?qs=55YtniHzbhCGtUA09e4RAQ%3D%3D" TargetMode="External"/><Relationship Id="rId12" Type="http://schemas.openxmlformats.org/officeDocument/2006/relationships/hyperlink" Target="https://jlcpcb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rock7.com/shop-product-detail?productId=46" TargetMode="External"/><Relationship Id="rId16" Type="http://schemas.openxmlformats.org/officeDocument/2006/relationships/hyperlink" Target="https://www.mouser.com/ProductDetail/Keystone-Electronics/4829?qs=Rc9fedAPY0Nk7yJqbzhNyg%3D%3D" TargetMode="External"/><Relationship Id="rId1" Type="http://schemas.openxmlformats.org/officeDocument/2006/relationships/hyperlink" Target="https://www.rocketscream.com/blog/product/mini-ultra-pro-v3-without-radio/" TargetMode="External"/><Relationship Id="rId6" Type="http://schemas.openxmlformats.org/officeDocument/2006/relationships/hyperlink" Target="https://www.mouser.com/ProductDetail/Microchip-Technology/MCP1755T-3302E-OT?qs=OCR3PNzn1cdSAPBsg9LlMg%3D%3D" TargetMode="External"/><Relationship Id="rId11" Type="http://schemas.openxmlformats.org/officeDocument/2006/relationships/hyperlink" Target="https://www.digikey.com/product-detail/en/mpd-memory-protection-devices/BHD-2/BHD-2-ND/1640078" TargetMode="External"/><Relationship Id="rId5" Type="http://schemas.openxmlformats.org/officeDocument/2006/relationships/hyperlink" Target="https://www.digikey.com/product-detail/en/sharp-socle-technology/PC817X1NSZ0F/425-2763-ND/2451191" TargetMode="External"/><Relationship Id="rId15" Type="http://schemas.openxmlformats.org/officeDocument/2006/relationships/hyperlink" Target="https://www.mouser.com/ProductDetail/Phoenix-Contact/1725672?qs=Ul7CXFMnlWXX93F9bOV2pQ%3D%3D" TargetMode="External"/><Relationship Id="rId10" Type="http://schemas.openxmlformats.org/officeDocument/2006/relationships/hyperlink" Target="https://www.amazon.com/mxuteuk-lengthening-Connectors-Protectors-Waterproof/dp/B083NP966N/ref=sr_1_12?dchild=1&amp;keywords=pg7+cable+gland+waterproof&amp;qid=1591221043&amp;s=hi&amp;sr=1-12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www.amazon.com/Kingston-Digital-16GB-Industrial-SDCIT/dp/B01DOFCPNW?ref_=fsclp_pl_dp_3&amp;th=1" TargetMode="External"/><Relationship Id="rId9" Type="http://schemas.openxmlformats.org/officeDocument/2006/relationships/hyperlink" Target="https://www.polycase.com/ml-47f" TargetMode="External"/><Relationship Id="rId14" Type="http://schemas.openxmlformats.org/officeDocument/2006/relationships/hyperlink" Target="https://www.mouser.com/ProductDetail/Harwin/R25-1001802?qs=WS5Jv%252B%252Bx1qUffmgQshpKPQ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hoenix-Contact/1725672?qs=Ul7CXFMnlWXX93F9bOV2pQ%3D%3D" TargetMode="External"/><Relationship Id="rId3" Type="http://schemas.openxmlformats.org/officeDocument/2006/relationships/hyperlink" Target="https://www.mouser.com/ProductDetail/Ricoh-Electronic-Devices-Company/R1517S502B-E2-KE?qs=55YtniHzbhCGtUA09e4RAQ%3D%3D" TargetMode="External"/><Relationship Id="rId7" Type="http://schemas.openxmlformats.org/officeDocument/2006/relationships/hyperlink" Target="https://www.mouser.com/ProductDetail/Harwin/R25-1001802?qs=WS5Jv%252B%252Bx1qUffmgQshpKPQ%3D%3D" TargetMode="External"/><Relationship Id="rId12" Type="http://schemas.openxmlformats.org/officeDocument/2006/relationships/table" Target="../tables/table3.xml"/><Relationship Id="rId2" Type="http://schemas.openxmlformats.org/officeDocument/2006/relationships/hyperlink" Target="https://www.mouser.com/ProductDetail/Microchip-Technology/MCP1755T-3302E-OT?qs=OCR3PNzn1cdSAPBsg9LlMg%3D%3D" TargetMode="External"/><Relationship Id="rId1" Type="http://schemas.openxmlformats.org/officeDocument/2006/relationships/hyperlink" Target="https://www.digikey.com/product-detail/en/sharp-socle-technology/PC817X1NSZ0F/425-2763-ND/2451191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polycase.com/ml-47f" TargetMode="External"/><Relationship Id="rId10" Type="http://schemas.openxmlformats.org/officeDocument/2006/relationships/hyperlink" Target="https://www.digikey.com/product-detail/en/sullins-connector-solutions/PPTC191LFBN-RC/S7017-ND/810157" TargetMode="External"/><Relationship Id="rId4" Type="http://schemas.openxmlformats.org/officeDocument/2006/relationships/hyperlink" Target="https://www.digikey.com/product-detail/en/panasonic-electronic-components/ERA-6AEB332V/P3-3KDATR-ND/1465761" TargetMode="External"/><Relationship Id="rId9" Type="http://schemas.openxmlformats.org/officeDocument/2006/relationships/hyperlink" Target="https://www.mouser.com/ProductDetail/Keystone-Electronics/4829?qs=Rc9fedAPY0Nk7yJqbzhNyg%3D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hoenix-Contact/1725672?qs=Ul7CXFMnlWXX93F9bOV2pQ%3D%3D" TargetMode="External"/><Relationship Id="rId3" Type="http://schemas.openxmlformats.org/officeDocument/2006/relationships/hyperlink" Target="https://www.mouser.com/ProductDetail/Ricoh-Electronic-Devices-Company/R1517S502B-E2-KE?qs=55YtniHzbhCGtUA09e4RAQ%3D%3D" TargetMode="External"/><Relationship Id="rId7" Type="http://schemas.openxmlformats.org/officeDocument/2006/relationships/hyperlink" Target="https://www.mouser.com/ProductDetail/Harwin/R25-1001802?qs=WS5Jv%252B%252Bx1qUffmgQshpKPQ%3D%3D" TargetMode="External"/><Relationship Id="rId12" Type="http://schemas.openxmlformats.org/officeDocument/2006/relationships/table" Target="../tables/table4.xml"/><Relationship Id="rId2" Type="http://schemas.openxmlformats.org/officeDocument/2006/relationships/hyperlink" Target="https://www.mouser.com/ProductDetail/Microchip-Technology/MCP1755T-3302E-OT?qs=OCR3PNzn1cdSAPBsg9LlMg%3D%3D" TargetMode="External"/><Relationship Id="rId1" Type="http://schemas.openxmlformats.org/officeDocument/2006/relationships/hyperlink" Target="https://www.digikey.com/product-detail/en/sharp-socle-technology/PC817X1NSZ0F/425-2763-ND/2451191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polycase.com/ml-47f" TargetMode="External"/><Relationship Id="rId10" Type="http://schemas.openxmlformats.org/officeDocument/2006/relationships/hyperlink" Target="https://www.digikey.com/product-detail/en/sullins-connector-solutions/PPTC191LFBN-RC/S7017-ND/810157" TargetMode="External"/><Relationship Id="rId4" Type="http://schemas.openxmlformats.org/officeDocument/2006/relationships/hyperlink" Target="https://www.digikey.com/product-detail/en/panasonic-electronic-components/ERA-6AEB332V/P3-3KDATR-ND/1465761" TargetMode="External"/><Relationship Id="rId9" Type="http://schemas.openxmlformats.org/officeDocument/2006/relationships/hyperlink" Target="https://www.mouser.com/ProductDetail/Keystone-Electronics/4829?qs=Rc9fedAPY0Nk7yJqbzhNyg%3D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amazon.com/mxuteuk-lengthening-Connectors-Protectors-Waterproof/dp/B083NP966N/ref=sr_1_12?dchild=1&amp;keywords=pg7+cable+gland+waterproof&amp;qid=1591221043&amp;s=hi&amp;sr=1-12" TargetMode="External"/><Relationship Id="rId1" Type="http://schemas.openxmlformats.org/officeDocument/2006/relationships/hyperlink" Target="https://www.polycase.com/ml-47f" TargetMode="Externa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iLetgo-Adater-Interface-Conversion-Arduino/dp/B07BJ2P6X6/ref=sr_1_1_sspa?dchild=1&amp;keywords=arduino+sd+card+module&amp;qid=1594656884&amp;sr=8-1-spons&amp;psc=1&amp;spLa=ZW5jcnlwdGVkUXVhbGlmaWVyPUEzUjg1U05ZMjE1Q0NLJmVuY3J5cHRlZElkPUEwODM0NTQ5MTU2UjVNQkc5VDdQViZlbmNyeXB0ZWRBZElkPUEwNTQ0Mzg1MU02S1JOTEMyTFZOSyZ3aWRnZXROYW1lPXNwX2F0ZiZhY3Rpb249Y2xpY2tSZWRpcmVjdCZkb05vdExvZ0NsaWNrPXRydWU=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rock7.com/shop-product-detail?productId=46" TargetMode="External"/><Relationship Id="rId1" Type="http://schemas.openxmlformats.org/officeDocument/2006/relationships/hyperlink" Target="https://www.rocketscream.com/blog/product/mini-ultra-pro-v3-without-radio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dafruit.com/product/1298" TargetMode="External"/><Relationship Id="rId4" Type="http://schemas.openxmlformats.org/officeDocument/2006/relationships/hyperlink" Target="https://www.amazon.com/Kingston-Digital-16GB-Industrial-SDCIT/dp/B01DOFCPNW?ref_=fsclp_pl_dp_3&amp;th=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hoenix-Contact/1725672?qs=Ul7CXFMnlWXX93F9bOV2pQ%3D%3D" TargetMode="External"/><Relationship Id="rId3" Type="http://schemas.openxmlformats.org/officeDocument/2006/relationships/hyperlink" Target="https://www.mouser.com/ProductDetail/Ricoh-Electronic-Devices-Company/R1517S502B-E2-KE?qs=55YtniHzbhCGtUA09e4RAQ%3D%3D" TargetMode="External"/><Relationship Id="rId7" Type="http://schemas.openxmlformats.org/officeDocument/2006/relationships/hyperlink" Target="https://www.mouser.com/ProductDetail/Harwin/R25-1001802?qs=WS5Jv%252B%252Bx1qUffmgQshpKPQ%3D%3D" TargetMode="External"/><Relationship Id="rId2" Type="http://schemas.openxmlformats.org/officeDocument/2006/relationships/hyperlink" Target="https://www.mouser.com/ProductDetail/Microchip-Technology/MCP1755T-3302E-OT?qs=OCR3PNzn1cdSAPBsg9LlMg%3D%3D" TargetMode="External"/><Relationship Id="rId1" Type="http://schemas.openxmlformats.org/officeDocument/2006/relationships/hyperlink" Target="https://www.digikey.com/product-detail/en/sharp-socle-technology/PC817X1NSZ0F/425-2763-ND/2451191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table" Target="../tables/table7.xml"/><Relationship Id="rId5" Type="http://schemas.openxmlformats.org/officeDocument/2006/relationships/hyperlink" Target="https://www.digikey.com/product-detail/en/mpd-memory-protection-devices/BHD-2/BHD-2-ND/1640078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product-detail/en/panasonic-electronic-components/ERA-6AEB332V/P3-3KDATR-ND/1465761" TargetMode="External"/><Relationship Id="rId9" Type="http://schemas.openxmlformats.org/officeDocument/2006/relationships/hyperlink" Target="https://www.mouser.com/ProductDetail/Keystone-Electronics/4829?qs=Rc9fedAPY0Nk7yJqbzhN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324-878F-4D32-9FFF-DD9E05D491FC}">
  <dimension ref="A1:I29"/>
  <sheetViews>
    <sheetView zoomScale="85" zoomScaleNormal="85" workbookViewId="0">
      <selection activeCell="H30" sqref="H30"/>
    </sheetView>
  </sheetViews>
  <sheetFormatPr defaultRowHeight="15" x14ac:dyDescent="0.25"/>
  <cols>
    <col min="1" max="1" width="40.7109375" bestFit="1" customWidth="1"/>
    <col min="2" max="2" width="26" bestFit="1" customWidth="1"/>
    <col min="3" max="3" width="21.140625" style="7" bestFit="1" customWidth="1"/>
    <col min="4" max="4" width="22.28515625" style="1" bestFit="1" customWidth="1"/>
    <col min="5" max="5" width="23" style="20" bestFit="1" customWidth="1"/>
    <col min="6" max="6" width="11.140625" style="1" customWidth="1"/>
    <col min="7" max="7" width="11.140625" bestFit="1" customWidth="1"/>
    <col min="8" max="8" width="12.42578125" style="1" bestFit="1" customWidth="1"/>
    <col min="9" max="9" width="84.85546875" bestFit="1" customWidth="1"/>
  </cols>
  <sheetData>
    <row r="1" spans="1:9" x14ac:dyDescent="0.25">
      <c r="A1" s="25" t="s">
        <v>100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t="s">
        <v>0</v>
      </c>
      <c r="B2" t="s">
        <v>41</v>
      </c>
      <c r="C2" s="7" t="s">
        <v>26</v>
      </c>
      <c r="D2" t="s">
        <v>27</v>
      </c>
      <c r="E2" s="20" t="s">
        <v>7</v>
      </c>
      <c r="F2" s="1" t="s">
        <v>1</v>
      </c>
      <c r="G2" t="s">
        <v>2</v>
      </c>
      <c r="H2" s="1" t="s">
        <v>3</v>
      </c>
      <c r="I2" t="s">
        <v>10</v>
      </c>
    </row>
    <row r="3" spans="1:9" x14ac:dyDescent="0.25">
      <c r="A3" s="5" t="s">
        <v>8</v>
      </c>
      <c r="B3" s="3" t="s">
        <v>45</v>
      </c>
      <c r="C3" s="8">
        <v>31068</v>
      </c>
      <c r="D3" s="17" t="s">
        <v>75</v>
      </c>
      <c r="E3" s="21">
        <v>1298</v>
      </c>
      <c r="F3" s="6">
        <v>49.95</v>
      </c>
      <c r="G3" s="3">
        <v>4</v>
      </c>
      <c r="H3" s="6">
        <f>Table4[[#This Row],[Units]]*Table4[[#This Row],[Cost/Unit]]</f>
        <v>199.8</v>
      </c>
      <c r="I3" s="3" t="s">
        <v>12</v>
      </c>
    </row>
    <row r="4" spans="1:9" x14ac:dyDescent="0.25">
      <c r="A4" s="3" t="s">
        <v>6</v>
      </c>
      <c r="B4" s="3" t="s">
        <v>43</v>
      </c>
      <c r="C4" s="8" t="s">
        <v>18</v>
      </c>
      <c r="D4" s="17" t="s">
        <v>28</v>
      </c>
      <c r="E4" s="21" t="s">
        <v>22</v>
      </c>
      <c r="F4" s="6">
        <v>1.3979999999999999</v>
      </c>
      <c r="G4" s="3">
        <v>5</v>
      </c>
      <c r="H4" s="6">
        <f>Table4[[#This Row],[Units]]*Table4[[#This Row],[Cost/Unit]]</f>
        <v>6.9899999999999993</v>
      </c>
      <c r="I4" s="3" t="s">
        <v>20</v>
      </c>
    </row>
    <row r="5" spans="1:9" x14ac:dyDescent="0.25">
      <c r="A5" s="3" t="s">
        <v>9</v>
      </c>
      <c r="B5" s="3" t="s">
        <v>44</v>
      </c>
      <c r="C5" s="8" t="s">
        <v>21</v>
      </c>
      <c r="D5" s="17" t="s">
        <v>28</v>
      </c>
      <c r="E5" s="21" t="s">
        <v>23</v>
      </c>
      <c r="F5" s="6">
        <v>11.99</v>
      </c>
      <c r="G5" s="3">
        <v>1</v>
      </c>
      <c r="H5" s="6">
        <f>Table4[[#This Row],[Units]]*Table4[[#This Row],[Cost/Unit]]</f>
        <v>11.99</v>
      </c>
      <c r="I5" s="3" t="s">
        <v>13</v>
      </c>
    </row>
    <row r="6" spans="1:9" x14ac:dyDescent="0.25">
      <c r="A6" s="3" t="s">
        <v>54</v>
      </c>
      <c r="B6" s="3" t="s">
        <v>53</v>
      </c>
      <c r="C6" s="8" t="s">
        <v>55</v>
      </c>
      <c r="D6" s="17" t="s">
        <v>28</v>
      </c>
      <c r="E6" s="21" t="s">
        <v>56</v>
      </c>
      <c r="F6" s="6">
        <v>0.48299999999999998</v>
      </c>
      <c r="G6" s="3">
        <v>4</v>
      </c>
      <c r="H6" s="6">
        <f>Table4[[#This Row],[Units]]*Table4[[#This Row],[Cost/Unit]]</f>
        <v>1.9319999999999999</v>
      </c>
      <c r="I6" s="3" t="s">
        <v>57</v>
      </c>
    </row>
    <row r="7" spans="1:9" x14ac:dyDescent="0.25">
      <c r="A7" s="3" t="s">
        <v>63</v>
      </c>
      <c r="B7" s="3" t="s">
        <v>65</v>
      </c>
      <c r="C7" s="8" t="s">
        <v>66</v>
      </c>
      <c r="D7" s="17" t="s">
        <v>68</v>
      </c>
      <c r="E7" s="21">
        <v>658921936101</v>
      </c>
      <c r="F7" s="6">
        <v>12.5</v>
      </c>
      <c r="G7" s="3">
        <v>3</v>
      </c>
      <c r="H7" s="6">
        <f>Table4[[#This Row],[Units]]*Table4[[#This Row],[Cost/Unit]]</f>
        <v>37.5</v>
      </c>
      <c r="I7" s="3" t="s">
        <v>64</v>
      </c>
    </row>
    <row r="8" spans="1:9" x14ac:dyDescent="0.25">
      <c r="A8" s="3" t="s">
        <v>14</v>
      </c>
      <c r="B8" s="3" t="s">
        <v>48</v>
      </c>
      <c r="C8" s="8" t="s">
        <v>25</v>
      </c>
      <c r="D8" s="17" t="s">
        <v>38</v>
      </c>
      <c r="E8" s="21" t="s">
        <v>30</v>
      </c>
      <c r="F8" s="6">
        <v>0.54</v>
      </c>
      <c r="G8" s="3">
        <v>2</v>
      </c>
      <c r="H8" s="6">
        <f>Table4[[#This Row],[Units]]*Table4[[#This Row],[Cost/Unit]]</f>
        <v>1.08</v>
      </c>
      <c r="I8" s="3" t="s">
        <v>15</v>
      </c>
    </row>
    <row r="9" spans="1:9" x14ac:dyDescent="0.25">
      <c r="A9" s="3" t="s">
        <v>29</v>
      </c>
      <c r="B9" s="3" t="s">
        <v>50</v>
      </c>
      <c r="C9" s="8" t="s">
        <v>39</v>
      </c>
      <c r="D9" s="17" t="s">
        <v>38</v>
      </c>
      <c r="E9" s="21" t="s">
        <v>40</v>
      </c>
      <c r="F9" s="6">
        <v>3.5700000000000003E-2</v>
      </c>
      <c r="G9" s="3">
        <v>8</v>
      </c>
      <c r="H9" s="6">
        <f>Table4[[#This Row],[Units]]*Table4[[#This Row],[Cost/Unit]]</f>
        <v>0.28560000000000002</v>
      </c>
      <c r="I9" s="3" t="s">
        <v>61</v>
      </c>
    </row>
    <row r="10" spans="1:9" x14ac:dyDescent="0.25">
      <c r="A10" s="3" t="s">
        <v>70</v>
      </c>
      <c r="B10" s="3" t="s">
        <v>71</v>
      </c>
      <c r="C10" s="8" t="s">
        <v>72</v>
      </c>
      <c r="D10" s="17" t="s">
        <v>38</v>
      </c>
      <c r="E10" s="21" t="s">
        <v>73</v>
      </c>
      <c r="F10" s="6">
        <v>7.52</v>
      </c>
      <c r="G10" s="3">
        <v>3</v>
      </c>
      <c r="H10" s="6">
        <f>Table4[[#This Row],[Units]]*Table4[[#This Row],[Cost/Unit]]</f>
        <v>22.56</v>
      </c>
      <c r="I10" s="3" t="s">
        <v>74</v>
      </c>
    </row>
    <row r="11" spans="1:9" x14ac:dyDescent="0.25">
      <c r="A11" s="3" t="s">
        <v>81</v>
      </c>
      <c r="B11" s="3" t="s">
        <v>78</v>
      </c>
      <c r="C11" s="8" t="s">
        <v>79</v>
      </c>
      <c r="D11" s="17" t="s">
        <v>38</v>
      </c>
      <c r="E11" s="21" t="s">
        <v>80</v>
      </c>
      <c r="F11" s="6">
        <v>1.17</v>
      </c>
      <c r="G11" s="3">
        <v>3</v>
      </c>
      <c r="H11" s="6">
        <f>Table4[[#This Row],[Units]]*Table4[[#This Row],[Cost/Unit]]</f>
        <v>3.51</v>
      </c>
      <c r="I11" s="3"/>
    </row>
    <row r="12" spans="1:9" x14ac:dyDescent="0.25">
      <c r="A12" s="3" t="s">
        <v>89</v>
      </c>
      <c r="B12" s="3" t="s">
        <v>93</v>
      </c>
      <c r="C12" s="8" t="s">
        <v>92</v>
      </c>
      <c r="D12" s="17" t="s">
        <v>38</v>
      </c>
      <c r="E12" s="21" t="s">
        <v>91</v>
      </c>
      <c r="F12" s="6">
        <v>2.5850000000000001E-2</v>
      </c>
      <c r="G12" s="3">
        <v>5</v>
      </c>
      <c r="H12" s="6">
        <f>Table4[[#This Row],[Units]]*Table4[[#This Row],[Cost/Unit]]</f>
        <v>0.12925</v>
      </c>
      <c r="I12" s="3" t="s">
        <v>94</v>
      </c>
    </row>
    <row r="13" spans="1:9" x14ac:dyDescent="0.25">
      <c r="A13" s="3" t="s">
        <v>77</v>
      </c>
      <c r="B13" s="3" t="s">
        <v>76</v>
      </c>
      <c r="C13" s="8" t="s">
        <v>18</v>
      </c>
      <c r="D13" s="17" t="s">
        <v>76</v>
      </c>
      <c r="E13" s="21" t="s">
        <v>18</v>
      </c>
      <c r="F13" s="6">
        <v>1.9</v>
      </c>
      <c r="G13" s="3">
        <v>5</v>
      </c>
      <c r="H13" s="6">
        <f>Table4[[#This Row],[Units]]*Table4[[#This Row],[Cost/Unit]]</f>
        <v>9.5</v>
      </c>
      <c r="I13" s="3"/>
    </row>
    <row r="14" spans="1:9" x14ac:dyDescent="0.25">
      <c r="A14" s="3" t="s">
        <v>24</v>
      </c>
      <c r="B14" s="3" t="s">
        <v>59</v>
      </c>
      <c r="C14" s="8">
        <v>1725672</v>
      </c>
      <c r="D14" s="17" t="s">
        <v>31</v>
      </c>
      <c r="E14" s="21" t="s">
        <v>87</v>
      </c>
      <c r="F14" s="6">
        <v>3.31</v>
      </c>
      <c r="G14" s="3">
        <v>4</v>
      </c>
      <c r="H14" s="6">
        <f>Table4[[#This Row],[Units]]*Table4[[#This Row],[Cost/Unit]]</f>
        <v>13.24</v>
      </c>
      <c r="I14" s="3" t="s">
        <v>62</v>
      </c>
    </row>
    <row r="15" spans="1:9" x14ac:dyDescent="0.25">
      <c r="A15" s="3" t="s">
        <v>36</v>
      </c>
      <c r="B15" s="3" t="s">
        <v>47</v>
      </c>
      <c r="C15" s="8" t="s">
        <v>33</v>
      </c>
      <c r="D15" s="17" t="s">
        <v>31</v>
      </c>
      <c r="E15" s="21" t="s">
        <v>32</v>
      </c>
      <c r="F15" s="6">
        <v>0.51</v>
      </c>
      <c r="G15" s="3">
        <v>2</v>
      </c>
      <c r="H15" s="6">
        <f>Table4[[#This Row],[Units]]*Table4[[#This Row],[Cost/Unit]]</f>
        <v>1.02</v>
      </c>
      <c r="I15" s="3" t="s">
        <v>16</v>
      </c>
    </row>
    <row r="16" spans="1:9" x14ac:dyDescent="0.25">
      <c r="A16" s="3" t="s">
        <v>35</v>
      </c>
      <c r="B16" s="3" t="s">
        <v>46</v>
      </c>
      <c r="C16" s="8" t="s">
        <v>34</v>
      </c>
      <c r="D16" s="17" t="s">
        <v>31</v>
      </c>
      <c r="E16" s="21" t="s">
        <v>37</v>
      </c>
      <c r="F16" s="6">
        <v>2.91</v>
      </c>
      <c r="G16" s="3">
        <v>2</v>
      </c>
      <c r="H16" s="6">
        <f>Table4[[#This Row],[Units]]*Table4[[#This Row],[Cost/Unit]]</f>
        <v>5.82</v>
      </c>
      <c r="I16" s="3" t="s">
        <v>17</v>
      </c>
    </row>
    <row r="17" spans="1:9" x14ac:dyDescent="0.25">
      <c r="A17" s="3" t="s">
        <v>84</v>
      </c>
      <c r="B17" s="3" t="s">
        <v>82</v>
      </c>
      <c r="C17" s="8" t="s">
        <v>85</v>
      </c>
      <c r="D17" s="18" t="s">
        <v>31</v>
      </c>
      <c r="E17" s="21" t="s">
        <v>86</v>
      </c>
      <c r="F17" s="6">
        <v>0.5</v>
      </c>
      <c r="G17" s="3">
        <v>2</v>
      </c>
      <c r="H17" s="13">
        <f>Table4[[#This Row],[Units]]*Table4[[#This Row],[Cost/Unit]]</f>
        <v>1</v>
      </c>
      <c r="I17" s="3"/>
    </row>
    <row r="18" spans="1:9" x14ac:dyDescent="0.25">
      <c r="A18" s="3" t="s">
        <v>83</v>
      </c>
      <c r="B18" s="3" t="s">
        <v>49</v>
      </c>
      <c r="C18" s="8">
        <v>4829</v>
      </c>
      <c r="D18" s="18" t="s">
        <v>31</v>
      </c>
      <c r="E18" s="21" t="s">
        <v>88</v>
      </c>
      <c r="F18" s="6">
        <v>0.22</v>
      </c>
      <c r="G18" s="3">
        <v>6</v>
      </c>
      <c r="H18" s="13">
        <f>Table4[[#This Row],[Units]]*Table4[[#This Row],[Cost/Unit]]</f>
        <v>1.32</v>
      </c>
      <c r="I18" s="3"/>
    </row>
    <row r="19" spans="1:9" x14ac:dyDescent="0.25">
      <c r="A19" s="10" t="s">
        <v>58</v>
      </c>
      <c r="B19" s="3" t="s">
        <v>51</v>
      </c>
      <c r="C19" s="8" t="s">
        <v>52</v>
      </c>
      <c r="D19" s="17" t="s">
        <v>51</v>
      </c>
      <c r="E19" s="21" t="s">
        <v>52</v>
      </c>
      <c r="F19" s="6">
        <v>26.46</v>
      </c>
      <c r="G19" s="3">
        <v>1</v>
      </c>
      <c r="H19" s="6">
        <f>Table4[[#This Row],[Units]]*Table4[[#This Row],[Cost/Unit]]</f>
        <v>26.46</v>
      </c>
      <c r="I19" s="3" t="s">
        <v>69</v>
      </c>
    </row>
    <row r="20" spans="1:9" x14ac:dyDescent="0.25">
      <c r="A20" s="3" t="s">
        <v>5</v>
      </c>
      <c r="B20" s="3" t="s">
        <v>42</v>
      </c>
      <c r="C20" s="8" t="s">
        <v>18</v>
      </c>
      <c r="D20" s="17" t="s">
        <v>5</v>
      </c>
      <c r="E20" s="21" t="s">
        <v>18</v>
      </c>
      <c r="F20" s="6">
        <v>249</v>
      </c>
      <c r="G20" s="3">
        <v>1</v>
      </c>
      <c r="H20" s="6">
        <f>Table4[[#This Row],[Units]]*Table4[[#This Row],[Cost/Unit]]</f>
        <v>249</v>
      </c>
      <c r="I20" s="3" t="s">
        <v>60</v>
      </c>
    </row>
    <row r="21" spans="1:9" x14ac:dyDescent="0.25">
      <c r="A21" s="3" t="s">
        <v>67</v>
      </c>
      <c r="B21" s="3" t="s">
        <v>4</v>
      </c>
      <c r="C21" s="8" t="s">
        <v>18</v>
      </c>
      <c r="D21" s="17" t="s">
        <v>4</v>
      </c>
      <c r="E21" s="21" t="s">
        <v>18</v>
      </c>
      <c r="F21" s="6">
        <v>24.9</v>
      </c>
      <c r="G21" s="3">
        <v>1</v>
      </c>
      <c r="H21" s="6">
        <f>Table4[[#This Row],[Units]]*Table4[[#This Row],[Cost/Unit]]</f>
        <v>24.9</v>
      </c>
      <c r="I21" s="3" t="s">
        <v>11</v>
      </c>
    </row>
    <row r="22" spans="1:9" x14ac:dyDescent="0.25">
      <c r="A22" s="3"/>
      <c r="B22" s="3"/>
      <c r="C22" s="8"/>
      <c r="D22" s="17"/>
      <c r="E22" s="21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1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618.03684999999984</v>
      </c>
    </row>
    <row r="25" spans="1:9" x14ac:dyDescent="0.25">
      <c r="A25" s="4" t="s">
        <v>105</v>
      </c>
      <c r="B25" s="9" t="s">
        <v>19</v>
      </c>
      <c r="C25" s="11"/>
    </row>
    <row r="26" spans="1:9" x14ac:dyDescent="0.25">
      <c r="A26" s="22" t="s">
        <v>102</v>
      </c>
      <c r="B26" s="23">
        <f>'To-Order for Symposium'!H24</f>
        <v>64.864850000000004</v>
      </c>
      <c r="C26" s="11"/>
    </row>
    <row r="27" spans="1:9" x14ac:dyDescent="0.25">
      <c r="A27" s="9" t="s">
        <v>101</v>
      </c>
      <c r="B27" s="23">
        <f>'Case Materials'!H24</f>
        <v>28.391999999999999</v>
      </c>
      <c r="C27" s="11"/>
    </row>
    <row r="28" spans="1:9" x14ac:dyDescent="0.25">
      <c r="A28" s="9" t="s">
        <v>103</v>
      </c>
      <c r="B28" s="23">
        <f>Electronics!H24</f>
        <v>492.68</v>
      </c>
      <c r="C28" s="11"/>
    </row>
    <row r="29" spans="1:9" x14ac:dyDescent="0.25">
      <c r="A29" s="22" t="s">
        <v>104</v>
      </c>
      <c r="B29" s="23">
        <f>Components!H24</f>
        <v>96.964849999999984</v>
      </c>
      <c r="C29" s="11"/>
    </row>
  </sheetData>
  <sortState ref="A3:I19">
    <sortCondition ref="D3"/>
  </sortState>
  <mergeCells count="1">
    <mergeCell ref="A1:I1"/>
  </mergeCells>
  <conditionalFormatting sqref="D2">
    <cfRule type="cellIs" dxfId="130" priority="26" operator="equal">
      <formula>"Digi-Key"</formula>
    </cfRule>
  </conditionalFormatting>
  <conditionalFormatting sqref="F3:F23">
    <cfRule type="top10" dxfId="129" priority="16" rank="3"/>
  </conditionalFormatting>
  <conditionalFormatting sqref="D1:D20 D22:D1048576">
    <cfRule type="cellIs" dxfId="128" priority="11" operator="equal">
      <formula>"Adafruit"</formula>
    </cfRule>
    <cfRule type="cellIs" dxfId="127" priority="12" operator="equal">
      <formula>"polycase"</formula>
    </cfRule>
    <cfRule type="cellIs" dxfId="126" priority="13" operator="equal">
      <formula>"Battery Junction"</formula>
    </cfRule>
    <cfRule type="cellIs" dxfId="125" priority="14" operator="equal">
      <formula>"JLCPCB"</formula>
    </cfRule>
    <cfRule type="cellIs" dxfId="124" priority="17" operator="equal">
      <formula>"Digi-Key"</formula>
    </cfRule>
    <cfRule type="cellIs" dxfId="123" priority="22" operator="equal">
      <formula>"Allied"</formula>
    </cfRule>
    <cfRule type="cellIs" dxfId="122" priority="24" operator="equal">
      <formula>"Amazon"</formula>
    </cfRule>
    <cfRule type="cellIs" dxfId="121" priority="25" operator="equal">
      <formula>"Mouser"</formula>
    </cfRule>
  </conditionalFormatting>
  <conditionalFormatting sqref="H3:H23">
    <cfRule type="top10" dxfId="120" priority="44" rank="3"/>
  </conditionalFormatting>
  <conditionalFormatting sqref="D21">
    <cfRule type="cellIs" dxfId="119" priority="1" operator="equal">
      <formula>"Adafruit"</formula>
    </cfRule>
    <cfRule type="cellIs" dxfId="118" priority="2" operator="equal">
      <formula>"polycase"</formula>
    </cfRule>
    <cfRule type="cellIs" dxfId="117" priority="3" operator="equal">
      <formula>"Battery Junction"</formula>
    </cfRule>
    <cfRule type="cellIs" dxfId="116" priority="4" operator="equal">
      <formula>"JLCPCB"</formula>
    </cfRule>
    <cfRule type="cellIs" dxfId="115" priority="6" operator="equal">
      <formula>"Digi-Key"</formula>
    </cfRule>
    <cfRule type="cellIs" dxfId="114" priority="7" operator="equal">
      <formula>"Allied"</formula>
    </cfRule>
    <cfRule type="cellIs" dxfId="113" priority="8" operator="equal">
      <formula>"Amazon"</formula>
    </cfRule>
    <cfRule type="cellIs" dxfId="112" priority="9" operator="equal">
      <formula>"Mouser"</formula>
    </cfRule>
  </conditionalFormatting>
  <hyperlinks>
    <hyperlink ref="A21" r:id="rId1" display="Mini Ultrap Pro V3" xr:uid="{5BEFFF8A-01F8-4D40-8499-47A77A4A7C1F}"/>
    <hyperlink ref="A20" r:id="rId2" xr:uid="{6B687B28-5205-46FA-B48D-D9F528F65583}"/>
    <hyperlink ref="A4" r:id="rId3" xr:uid="{08F4D766-6A36-4C07-9BDD-50BD6EF3552E}"/>
    <hyperlink ref="A5" r:id="rId4" xr:uid="{2F82024E-8338-4095-8771-9C6FF1D34E32}"/>
    <hyperlink ref="A8" r:id="rId5" xr:uid="{D7E7C1F2-9918-45DA-9519-39464DEE54DA}"/>
    <hyperlink ref="A15" r:id="rId6" xr:uid="{93BDF10B-C53C-4184-83DD-2866C0EBFA25}"/>
    <hyperlink ref="A16" r:id="rId7" xr:uid="{0D76D36A-71F7-46E6-9FDE-35A635A99558}"/>
    <hyperlink ref="A9" r:id="rId8" xr:uid="{444C7BAB-C3F0-40BF-80E4-D31482988BAC}"/>
    <hyperlink ref="A19" r:id="rId9" display="NEMA case" xr:uid="{A12CD74F-FCFB-4446-88DC-33201CC9AF7E}"/>
    <hyperlink ref="A6" r:id="rId10" display="Cable glands" xr:uid="{74B492C1-9953-42F3-AC02-5557B12898DE}"/>
    <hyperlink ref="A10" r:id="rId11" xr:uid="{A86E3A6E-27B4-4575-B405-786011083F16}"/>
    <hyperlink ref="A13" r:id="rId12" xr:uid="{7F2DFF90-2F4C-4561-A62F-22DE6140B623}"/>
    <hyperlink ref="A3" r:id="rId13" xr:uid="{90B565A2-242F-4ACD-A1A5-18C7641032E3}"/>
    <hyperlink ref="A17" r:id="rId14" xr:uid="{8DD1ED25-4494-4DC0-B9A7-B4F2975073A1}"/>
    <hyperlink ref="A14" r:id="rId15" xr:uid="{2881607D-1737-4B5B-A57F-719CDC152426}"/>
    <hyperlink ref="A18" r:id="rId16" xr:uid="{2642B63E-39AD-4368-8AD5-15C0D2586D15}"/>
  </hyperlinks>
  <pageMargins left="0.7" right="0.7" top="0.75" bottom="0.75" header="0.3" footer="0.3"/>
  <pageSetup orientation="portrait" r:id="rId17"/>
  <tableParts count="2"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C3FA-88AB-4E45-9EFC-623469EDFB68}">
  <dimension ref="A1:I29"/>
  <sheetViews>
    <sheetView zoomScaleNormal="100" workbookViewId="0">
      <selection activeCell="H24" sqref="H24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0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5" t="s">
        <v>99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0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0" t="s">
        <v>14</v>
      </c>
      <c r="B3" s="3" t="s">
        <v>48</v>
      </c>
      <c r="C3" s="8" t="s">
        <v>25</v>
      </c>
      <c r="D3" s="17" t="s">
        <v>38</v>
      </c>
      <c r="E3" s="21" t="s">
        <v>30</v>
      </c>
      <c r="F3" s="6">
        <v>0.54</v>
      </c>
      <c r="G3" s="3">
        <v>2</v>
      </c>
      <c r="H3" s="6">
        <f>Table42[[#This Row],[Units]]*Table42[[#This Row],[Cost/Unit]]</f>
        <v>1.08</v>
      </c>
      <c r="I3" s="3" t="s">
        <v>15</v>
      </c>
    </row>
    <row r="4" spans="1:9" x14ac:dyDescent="0.25">
      <c r="A4" s="3" t="s">
        <v>29</v>
      </c>
      <c r="B4" s="3" t="s">
        <v>50</v>
      </c>
      <c r="C4" s="8" t="s">
        <v>39</v>
      </c>
      <c r="D4" s="17" t="s">
        <v>38</v>
      </c>
      <c r="E4" s="21" t="s">
        <v>40</v>
      </c>
      <c r="F4" s="6">
        <v>3.5700000000000003E-2</v>
      </c>
      <c r="G4" s="3">
        <v>8</v>
      </c>
      <c r="H4" s="6">
        <f>Table42[[#This Row],[Units]]*Table42[[#This Row],[Cost/Unit]]</f>
        <v>0.28560000000000002</v>
      </c>
      <c r="I4" s="3" t="s">
        <v>95</v>
      </c>
    </row>
    <row r="5" spans="1:9" x14ac:dyDescent="0.25">
      <c r="A5" s="19" t="s">
        <v>81</v>
      </c>
      <c r="B5" s="3" t="s">
        <v>78</v>
      </c>
      <c r="C5" s="8" t="s">
        <v>79</v>
      </c>
      <c r="D5" s="17" t="s">
        <v>38</v>
      </c>
      <c r="E5" s="21" t="s">
        <v>80</v>
      </c>
      <c r="F5" s="6">
        <v>1.17</v>
      </c>
      <c r="G5" s="3">
        <v>3</v>
      </c>
      <c r="H5" s="6">
        <f>Table42[[#This Row],[Units]]*Table42[[#This Row],[Cost/Unit]]</f>
        <v>3.51</v>
      </c>
      <c r="I5" s="3"/>
    </row>
    <row r="6" spans="1:9" x14ac:dyDescent="0.25">
      <c r="A6" s="3" t="s">
        <v>89</v>
      </c>
      <c r="B6" s="3" t="s">
        <v>93</v>
      </c>
      <c r="C6" s="8" t="s">
        <v>92</v>
      </c>
      <c r="D6" s="17" t="s">
        <v>38</v>
      </c>
      <c r="E6" s="21" t="s">
        <v>91</v>
      </c>
      <c r="F6" s="6">
        <v>2.5850000000000001E-2</v>
      </c>
      <c r="G6" s="3">
        <v>5</v>
      </c>
      <c r="H6" s="6">
        <f>Table42[[#This Row],[Units]]*Table42[[#This Row],[Cost/Unit]]</f>
        <v>0.12925</v>
      </c>
      <c r="I6" s="3" t="s">
        <v>94</v>
      </c>
    </row>
    <row r="7" spans="1:9" x14ac:dyDescent="0.25">
      <c r="A7" s="3" t="s">
        <v>77</v>
      </c>
      <c r="B7" s="3" t="s">
        <v>76</v>
      </c>
      <c r="C7" s="8" t="s">
        <v>18</v>
      </c>
      <c r="D7" s="17" t="s">
        <v>76</v>
      </c>
      <c r="E7" s="21" t="s">
        <v>18</v>
      </c>
      <c r="F7" s="6">
        <v>2.2000000000000002</v>
      </c>
      <c r="G7" s="3">
        <v>5</v>
      </c>
      <c r="H7" s="6">
        <f>Table42[[#This Row],[Units]]*Table42[[#This Row],[Cost/Unit]]</f>
        <v>11</v>
      </c>
      <c r="I7" s="3" t="s">
        <v>106</v>
      </c>
    </row>
    <row r="8" spans="1:9" x14ac:dyDescent="0.25">
      <c r="A8" s="3" t="s">
        <v>24</v>
      </c>
      <c r="B8" s="3" t="s">
        <v>59</v>
      </c>
      <c r="C8" s="8">
        <v>1725672</v>
      </c>
      <c r="D8" s="17" t="s">
        <v>31</v>
      </c>
      <c r="E8" s="21" t="s">
        <v>87</v>
      </c>
      <c r="F8" s="6">
        <v>3.31</v>
      </c>
      <c r="G8" s="3">
        <v>4</v>
      </c>
      <c r="H8" s="6">
        <f>Table42[[#This Row],[Units]]*Table42[[#This Row],[Cost/Unit]]</f>
        <v>13.24</v>
      </c>
      <c r="I8" s="3" t="s">
        <v>62</v>
      </c>
    </row>
    <row r="9" spans="1:9" x14ac:dyDescent="0.25">
      <c r="A9" s="3" t="s">
        <v>36</v>
      </c>
      <c r="B9" s="3" t="s">
        <v>47</v>
      </c>
      <c r="C9" s="8" t="s">
        <v>33</v>
      </c>
      <c r="D9" s="17" t="s">
        <v>31</v>
      </c>
      <c r="E9" s="21" t="s">
        <v>32</v>
      </c>
      <c r="F9" s="6">
        <v>0.51</v>
      </c>
      <c r="G9" s="3">
        <v>2</v>
      </c>
      <c r="H9" s="6">
        <f>Table42[[#This Row],[Units]]*Table42[[#This Row],[Cost/Unit]]</f>
        <v>1.02</v>
      </c>
      <c r="I9" s="3" t="s">
        <v>16</v>
      </c>
    </row>
    <row r="10" spans="1:9" x14ac:dyDescent="0.25">
      <c r="A10" s="3" t="s">
        <v>35</v>
      </c>
      <c r="B10" s="3" t="s">
        <v>46</v>
      </c>
      <c r="C10" s="8" t="s">
        <v>34</v>
      </c>
      <c r="D10" s="17" t="s">
        <v>31</v>
      </c>
      <c r="E10" s="21" t="s">
        <v>37</v>
      </c>
      <c r="F10" s="6">
        <v>2.91</v>
      </c>
      <c r="G10" s="3">
        <v>2</v>
      </c>
      <c r="H10" s="6">
        <f>Table42[[#This Row],[Units]]*Table42[[#This Row],[Cost/Unit]]</f>
        <v>5.82</v>
      </c>
      <c r="I10" s="3" t="s">
        <v>17</v>
      </c>
    </row>
    <row r="11" spans="1:9" x14ac:dyDescent="0.25">
      <c r="A11" s="3" t="s">
        <v>84</v>
      </c>
      <c r="B11" s="3" t="s">
        <v>82</v>
      </c>
      <c r="C11" s="8" t="s">
        <v>85</v>
      </c>
      <c r="D11" s="18" t="s">
        <v>31</v>
      </c>
      <c r="E11" s="21" t="s">
        <v>86</v>
      </c>
      <c r="F11" s="6">
        <v>0.5</v>
      </c>
      <c r="G11" s="3">
        <v>2</v>
      </c>
      <c r="H11" s="13">
        <f>Table42[[#This Row],[Units]]*Table42[[#This Row],[Cost/Unit]]</f>
        <v>1</v>
      </c>
      <c r="I11" s="3"/>
    </row>
    <row r="12" spans="1:9" x14ac:dyDescent="0.25">
      <c r="A12" s="3" t="s">
        <v>83</v>
      </c>
      <c r="B12" s="3" t="s">
        <v>49</v>
      </c>
      <c r="C12" s="8">
        <v>4829</v>
      </c>
      <c r="D12" s="18" t="s">
        <v>31</v>
      </c>
      <c r="E12" s="21" t="s">
        <v>88</v>
      </c>
      <c r="F12" s="6">
        <v>0.22</v>
      </c>
      <c r="G12" s="3">
        <v>6</v>
      </c>
      <c r="H12" s="13">
        <f>Table42[[#This Row],[Units]]*Table42[[#This Row],[Cost/Unit]]</f>
        <v>1.32</v>
      </c>
      <c r="I12" s="3"/>
    </row>
    <row r="13" spans="1:9" x14ac:dyDescent="0.25">
      <c r="A13" s="3" t="s">
        <v>58</v>
      </c>
      <c r="B13" s="3" t="s">
        <v>51</v>
      </c>
      <c r="C13" s="8" t="s">
        <v>52</v>
      </c>
      <c r="D13" s="17" t="s">
        <v>51</v>
      </c>
      <c r="E13" s="21" t="s">
        <v>52</v>
      </c>
      <c r="F13" s="6">
        <v>26.46</v>
      </c>
      <c r="G13" s="3">
        <v>1</v>
      </c>
      <c r="H13" s="6">
        <f>Table42[[#This Row],[Units]]*Table42[[#This Row],[Cost/Unit]]</f>
        <v>26.46</v>
      </c>
      <c r="I13" s="3" t="s">
        <v>90</v>
      </c>
    </row>
    <row r="14" spans="1:9" x14ac:dyDescent="0.25">
      <c r="A14" s="3"/>
      <c r="B14" s="3"/>
      <c r="C14" s="8"/>
      <c r="D14" s="17"/>
      <c r="E14" s="21"/>
      <c r="F14" s="6"/>
      <c r="G14" s="3"/>
      <c r="H14" s="6"/>
      <c r="I14" s="3"/>
    </row>
    <row r="15" spans="1:9" x14ac:dyDescent="0.25">
      <c r="A15" s="3"/>
      <c r="B15" s="3"/>
      <c r="C15" s="8"/>
      <c r="D15" s="17"/>
      <c r="E15" s="21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1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1"/>
      <c r="F17" s="6"/>
      <c r="G17" s="3"/>
      <c r="H17" s="6"/>
      <c r="I17" s="3"/>
    </row>
    <row r="18" spans="1:9" x14ac:dyDescent="0.25">
      <c r="A18" s="3"/>
      <c r="B18" s="3"/>
      <c r="C18" s="8"/>
      <c r="D18" s="17"/>
      <c r="E18" s="21"/>
      <c r="F18" s="6"/>
      <c r="G18" s="3"/>
      <c r="H18" s="6"/>
      <c r="I18" s="3"/>
    </row>
    <row r="19" spans="1:9" x14ac:dyDescent="0.25">
      <c r="A19" s="10"/>
      <c r="B19" s="3"/>
      <c r="C19" s="8"/>
      <c r="D19" s="17"/>
      <c r="E19" s="21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1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1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1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1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64.864850000000004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102" priority="10" operator="equal">
      <formula>"Digi-Key"</formula>
    </cfRule>
  </conditionalFormatting>
  <conditionalFormatting sqref="F3:F18">
    <cfRule type="top10" dxfId="101" priority="5" rank="3"/>
  </conditionalFormatting>
  <conditionalFormatting sqref="D1:D1048576">
    <cfRule type="cellIs" dxfId="100" priority="1" operator="equal">
      <formula>"Adafruit"</formula>
    </cfRule>
    <cfRule type="cellIs" dxfId="99" priority="2" operator="equal">
      <formula>"polycase"</formula>
    </cfRule>
    <cfRule type="cellIs" dxfId="98" priority="3" operator="equal">
      <formula>"Battery Junction"</formula>
    </cfRule>
    <cfRule type="cellIs" dxfId="97" priority="4" operator="equal">
      <formula>"JLCPCB"</formula>
    </cfRule>
    <cfRule type="cellIs" dxfId="96" priority="6" operator="equal">
      <formula>"Digi-Key"</formula>
    </cfRule>
    <cfRule type="cellIs" dxfId="95" priority="7" operator="equal">
      <formula>"Allied"</formula>
    </cfRule>
    <cfRule type="cellIs" dxfId="94" priority="8" operator="equal">
      <formula>"Amazon"</formula>
    </cfRule>
    <cfRule type="cellIs" dxfId="93" priority="9" operator="equal">
      <formula>"Mouser"</formula>
    </cfRule>
  </conditionalFormatting>
  <conditionalFormatting sqref="H3:H23">
    <cfRule type="top10" dxfId="92" priority="11" rank="3"/>
  </conditionalFormatting>
  <hyperlinks>
    <hyperlink ref="A3" r:id="rId1" xr:uid="{85577C00-46BF-41F0-B217-E81336A489D6}"/>
    <hyperlink ref="A9" r:id="rId2" xr:uid="{D3397D4F-ED76-4E4A-93C5-6D1A7792F5DE}"/>
    <hyperlink ref="A10" r:id="rId3" xr:uid="{CAAF7393-7867-4628-81F9-E561ADF00A76}"/>
    <hyperlink ref="A4" r:id="rId4" xr:uid="{94E640AD-4B0A-4872-B8EB-FE8C9DE4139D}"/>
    <hyperlink ref="A13" r:id="rId5" display="NEMA case" xr:uid="{D9EFFF13-1F32-4A64-9164-4271EE4275F8}"/>
    <hyperlink ref="A7" r:id="rId6" xr:uid="{5C780AAC-C847-4564-9888-2313C7B5D068}"/>
    <hyperlink ref="A11" r:id="rId7" xr:uid="{610DB9FF-CBCC-448A-BA88-45721C1599A8}"/>
    <hyperlink ref="A8" r:id="rId8" xr:uid="{EF139C5D-52A7-4621-99F1-35D50D542E7D}"/>
    <hyperlink ref="A12" r:id="rId9" xr:uid="{BB62395B-3B56-4D1E-BC7A-0C4EBDF9EE4D}"/>
    <hyperlink ref="A5" r:id="rId10" xr:uid="{A4204EC3-AB97-41AE-B4F2-FF110E94C88E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1889-74BA-4FA5-BCA5-5CFE57E3C224}">
  <dimension ref="A1:J23"/>
  <sheetViews>
    <sheetView tabSelected="1" workbookViewId="0">
      <selection activeCell="I18" sqref="I18"/>
    </sheetView>
  </sheetViews>
  <sheetFormatPr defaultRowHeight="15" x14ac:dyDescent="0.25"/>
  <cols>
    <col min="1" max="1" width="24.42578125" bestFit="1" customWidth="1"/>
    <col min="2" max="2" width="25.7109375" bestFit="1" customWidth="1"/>
    <col min="3" max="3" width="21.140625" bestFit="1" customWidth="1"/>
    <col min="4" max="4" width="12.85546875" bestFit="1" customWidth="1"/>
    <col min="5" max="5" width="22.28515625" bestFit="1" customWidth="1"/>
    <col min="6" max="6" width="13.28515625" bestFit="1" customWidth="1"/>
    <col min="9" max="9" width="48.140625" bestFit="1" customWidth="1"/>
    <col min="10" max="10" width="27.42578125" bestFit="1" customWidth="1"/>
  </cols>
  <sheetData>
    <row r="1" spans="1:10" x14ac:dyDescent="0.25">
      <c r="A1" s="25" t="s">
        <v>111</v>
      </c>
      <c r="B1" s="25"/>
      <c r="C1" s="25"/>
      <c r="D1" s="25"/>
      <c r="E1" s="25"/>
      <c r="F1" s="25"/>
      <c r="G1" s="25"/>
      <c r="H1" s="25"/>
      <c r="I1" s="25"/>
    </row>
    <row r="2" spans="1:10" x14ac:dyDescent="0.25">
      <c r="A2" s="24" t="s">
        <v>0</v>
      </c>
      <c r="B2" s="24" t="s">
        <v>41</v>
      </c>
      <c r="C2" s="7" t="s">
        <v>26</v>
      </c>
      <c r="D2" s="24" t="s">
        <v>27</v>
      </c>
      <c r="E2" s="20" t="s">
        <v>7</v>
      </c>
      <c r="F2" s="1" t="s">
        <v>1</v>
      </c>
      <c r="G2" s="24" t="s">
        <v>2</v>
      </c>
      <c r="H2" s="1" t="s">
        <v>3</v>
      </c>
      <c r="I2" s="24" t="s">
        <v>10</v>
      </c>
      <c r="J2" t="s">
        <v>107</v>
      </c>
    </row>
    <row r="3" spans="1:10" x14ac:dyDescent="0.25">
      <c r="A3" s="32" t="s">
        <v>14</v>
      </c>
      <c r="B3" s="33" t="s">
        <v>48</v>
      </c>
      <c r="C3" s="34" t="s">
        <v>25</v>
      </c>
      <c r="D3" s="35" t="s">
        <v>38</v>
      </c>
      <c r="E3" s="36" t="s">
        <v>30</v>
      </c>
      <c r="F3" s="37">
        <v>0.54</v>
      </c>
      <c r="G3" s="33">
        <v>2</v>
      </c>
      <c r="H3" s="37">
        <f>Table428[[#This Row],[Units]]*Table428[[#This Row],[Cost/Unit]]</f>
        <v>1.08</v>
      </c>
      <c r="I3" s="33" t="s">
        <v>15</v>
      </c>
      <c r="J3" s="38" t="s">
        <v>110</v>
      </c>
    </row>
    <row r="4" spans="1:10" x14ac:dyDescent="0.25">
      <c r="A4" s="3" t="s">
        <v>29</v>
      </c>
      <c r="B4" s="3" t="s">
        <v>50</v>
      </c>
      <c r="C4" s="8" t="s">
        <v>39</v>
      </c>
      <c r="D4" s="17" t="s">
        <v>38</v>
      </c>
      <c r="E4" s="21" t="s">
        <v>40</v>
      </c>
      <c r="F4" s="6">
        <v>3.5700000000000003E-2</v>
      </c>
      <c r="G4" s="3">
        <v>8</v>
      </c>
      <c r="H4" s="6">
        <f>Table428[[#This Row],[Units]]*Table428[[#This Row],[Cost/Unit]]</f>
        <v>0.28560000000000002</v>
      </c>
      <c r="I4" s="3" t="s">
        <v>95</v>
      </c>
      <c r="J4" t="s">
        <v>108</v>
      </c>
    </row>
    <row r="5" spans="1:10" x14ac:dyDescent="0.25">
      <c r="A5" s="24" t="s">
        <v>81</v>
      </c>
      <c r="B5" s="3" t="s">
        <v>78</v>
      </c>
      <c r="C5" s="8" t="s">
        <v>79</v>
      </c>
      <c r="D5" s="17" t="s">
        <v>38</v>
      </c>
      <c r="E5" s="21" t="s">
        <v>80</v>
      </c>
      <c r="F5" s="6">
        <v>1.17</v>
      </c>
      <c r="G5" s="3">
        <v>3</v>
      </c>
      <c r="H5" s="6">
        <f>Table428[[#This Row],[Units]]*Table428[[#This Row],[Cost/Unit]]</f>
        <v>3.51</v>
      </c>
      <c r="I5" s="3"/>
      <c r="J5" t="s">
        <v>108</v>
      </c>
    </row>
    <row r="6" spans="1:10" x14ac:dyDescent="0.25">
      <c r="A6" s="3" t="s">
        <v>89</v>
      </c>
      <c r="B6" s="3" t="s">
        <v>93</v>
      </c>
      <c r="C6" s="8" t="s">
        <v>92</v>
      </c>
      <c r="D6" s="17" t="s">
        <v>38</v>
      </c>
      <c r="E6" s="21" t="s">
        <v>91</v>
      </c>
      <c r="F6" s="6">
        <v>2.5850000000000001E-2</v>
      </c>
      <c r="G6" s="3">
        <v>5</v>
      </c>
      <c r="H6" s="6">
        <f>Table428[[#This Row],[Units]]*Table428[[#This Row],[Cost/Unit]]</f>
        <v>0.12925</v>
      </c>
      <c r="I6" s="3" t="s">
        <v>94</v>
      </c>
      <c r="J6" t="s">
        <v>108</v>
      </c>
    </row>
    <row r="7" spans="1:10" x14ac:dyDescent="0.25">
      <c r="A7" s="26" t="s">
        <v>77</v>
      </c>
      <c r="B7" s="26" t="s">
        <v>76</v>
      </c>
      <c r="C7" s="27" t="s">
        <v>18</v>
      </c>
      <c r="D7" s="28" t="s">
        <v>76</v>
      </c>
      <c r="E7" s="29" t="s">
        <v>18</v>
      </c>
      <c r="F7" s="30">
        <v>2.2000000000000002</v>
      </c>
      <c r="G7" s="26">
        <v>5</v>
      </c>
      <c r="H7" s="30">
        <f>Table428[[#This Row],[Units]]*Table428[[#This Row],[Cost/Unit]]</f>
        <v>11</v>
      </c>
      <c r="I7" s="26" t="s">
        <v>106</v>
      </c>
      <c r="J7" s="31" t="s">
        <v>109</v>
      </c>
    </row>
    <row r="8" spans="1:10" x14ac:dyDescent="0.25">
      <c r="A8" s="3" t="s">
        <v>24</v>
      </c>
      <c r="B8" s="3" t="s">
        <v>59</v>
      </c>
      <c r="C8" s="8">
        <v>1725672</v>
      </c>
      <c r="D8" s="17" t="s">
        <v>31</v>
      </c>
      <c r="E8" s="21" t="s">
        <v>87</v>
      </c>
      <c r="F8" s="6">
        <v>3.31</v>
      </c>
      <c r="G8" s="3">
        <v>4</v>
      </c>
      <c r="H8" s="6">
        <f>Table428[[#This Row],[Units]]*Table428[[#This Row],[Cost/Unit]]</f>
        <v>13.24</v>
      </c>
      <c r="I8" s="3" t="s">
        <v>62</v>
      </c>
      <c r="J8" t="s">
        <v>108</v>
      </c>
    </row>
    <row r="9" spans="1:10" x14ac:dyDescent="0.25">
      <c r="A9" s="3" t="s">
        <v>36</v>
      </c>
      <c r="B9" s="3" t="s">
        <v>47</v>
      </c>
      <c r="C9" s="8" t="s">
        <v>33</v>
      </c>
      <c r="D9" s="17" t="s">
        <v>31</v>
      </c>
      <c r="E9" s="21" t="s">
        <v>32</v>
      </c>
      <c r="F9" s="6">
        <v>0.51</v>
      </c>
      <c r="G9" s="3">
        <v>2</v>
      </c>
      <c r="H9" s="6">
        <f>Table428[[#This Row],[Units]]*Table428[[#This Row],[Cost/Unit]]</f>
        <v>1.02</v>
      </c>
      <c r="I9" s="3" t="s">
        <v>16</v>
      </c>
      <c r="J9" t="s">
        <v>108</v>
      </c>
    </row>
    <row r="10" spans="1:10" x14ac:dyDescent="0.25">
      <c r="A10" s="3" t="s">
        <v>35</v>
      </c>
      <c r="B10" s="3" t="s">
        <v>46</v>
      </c>
      <c r="C10" s="8" t="s">
        <v>34</v>
      </c>
      <c r="D10" s="17" t="s">
        <v>31</v>
      </c>
      <c r="E10" s="21" t="s">
        <v>37</v>
      </c>
      <c r="F10" s="6">
        <v>2.91</v>
      </c>
      <c r="G10" s="3">
        <v>2</v>
      </c>
      <c r="H10" s="6">
        <f>Table428[[#This Row],[Units]]*Table428[[#This Row],[Cost/Unit]]</f>
        <v>5.82</v>
      </c>
      <c r="I10" s="3" t="s">
        <v>17</v>
      </c>
      <c r="J10" t="s">
        <v>108</v>
      </c>
    </row>
    <row r="11" spans="1:10" x14ac:dyDescent="0.25">
      <c r="A11" s="3" t="s">
        <v>84</v>
      </c>
      <c r="B11" s="3" t="s">
        <v>82</v>
      </c>
      <c r="C11" s="8" t="s">
        <v>85</v>
      </c>
      <c r="D11" s="18" t="s">
        <v>31</v>
      </c>
      <c r="E11" s="21" t="s">
        <v>86</v>
      </c>
      <c r="F11" s="6">
        <v>0.5</v>
      </c>
      <c r="G11" s="3">
        <v>2</v>
      </c>
      <c r="H11" s="13">
        <f>Table428[[#This Row],[Units]]*Table428[[#This Row],[Cost/Unit]]</f>
        <v>1</v>
      </c>
      <c r="I11" s="3"/>
      <c r="J11" t="s">
        <v>108</v>
      </c>
    </row>
    <row r="12" spans="1:10" x14ac:dyDescent="0.25">
      <c r="A12" s="3" t="s">
        <v>83</v>
      </c>
      <c r="B12" s="3" t="s">
        <v>49</v>
      </c>
      <c r="C12" s="8">
        <v>4829</v>
      </c>
      <c r="D12" s="18" t="s">
        <v>31</v>
      </c>
      <c r="E12" s="21" t="s">
        <v>88</v>
      </c>
      <c r="F12" s="6">
        <v>0.22</v>
      </c>
      <c r="G12" s="3">
        <v>6</v>
      </c>
      <c r="H12" s="13">
        <f>Table428[[#This Row],[Units]]*Table428[[#This Row],[Cost/Unit]]</f>
        <v>1.32</v>
      </c>
      <c r="I12" s="3"/>
      <c r="J12" t="s">
        <v>108</v>
      </c>
    </row>
    <row r="13" spans="1:10" x14ac:dyDescent="0.25">
      <c r="A13" s="3" t="s">
        <v>58</v>
      </c>
      <c r="B13" s="3" t="s">
        <v>51</v>
      </c>
      <c r="C13" s="8" t="s">
        <v>52</v>
      </c>
      <c r="D13" s="17" t="s">
        <v>51</v>
      </c>
      <c r="E13" s="21" t="s">
        <v>52</v>
      </c>
      <c r="F13" s="6">
        <v>26.46</v>
      </c>
      <c r="G13" s="3">
        <v>1</v>
      </c>
      <c r="H13" s="6">
        <f>Table428[[#This Row],[Units]]*Table428[[#This Row],[Cost/Unit]]</f>
        <v>26.46</v>
      </c>
      <c r="I13" s="3" t="s">
        <v>90</v>
      </c>
      <c r="J13" t="s">
        <v>108</v>
      </c>
    </row>
    <row r="14" spans="1:10" x14ac:dyDescent="0.25">
      <c r="A14" s="3"/>
      <c r="B14" s="3"/>
      <c r="C14" s="8"/>
      <c r="D14" s="17"/>
      <c r="E14" s="21"/>
      <c r="F14" s="6"/>
      <c r="G14" s="3"/>
      <c r="H14" s="6"/>
      <c r="I14" s="3"/>
    </row>
    <row r="15" spans="1:10" x14ac:dyDescent="0.25">
      <c r="A15" s="3"/>
      <c r="B15" s="3"/>
      <c r="C15" s="8"/>
      <c r="D15" s="17"/>
      <c r="E15" s="21"/>
      <c r="F15" s="6"/>
      <c r="G15" s="3"/>
      <c r="H15" s="6"/>
      <c r="I15" s="3"/>
    </row>
    <row r="16" spans="1:10" x14ac:dyDescent="0.25">
      <c r="A16" s="3"/>
      <c r="B16" s="3"/>
      <c r="C16" s="8"/>
      <c r="D16" s="17"/>
      <c r="E16" s="21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1"/>
      <c r="F17" s="6"/>
      <c r="G17" s="3"/>
      <c r="H17" s="6"/>
      <c r="I17" s="3"/>
    </row>
    <row r="18" spans="1:9" x14ac:dyDescent="0.25">
      <c r="A18" s="3"/>
      <c r="B18" s="3"/>
      <c r="C18" s="8"/>
      <c r="D18" s="17"/>
      <c r="E18" s="21"/>
      <c r="F18" s="6"/>
      <c r="G18" s="3"/>
      <c r="H18" s="6"/>
      <c r="I18" s="3"/>
    </row>
    <row r="19" spans="1:9" x14ac:dyDescent="0.25">
      <c r="A19" s="10"/>
      <c r="B19" s="3"/>
      <c r="C19" s="8"/>
      <c r="D19" s="17"/>
      <c r="E19" s="21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1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1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1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1"/>
      <c r="F23" s="6"/>
      <c r="G23" s="15"/>
      <c r="H23" s="13"/>
      <c r="I23" s="3"/>
    </row>
  </sheetData>
  <mergeCells count="1">
    <mergeCell ref="A1:I1"/>
  </mergeCells>
  <conditionalFormatting sqref="D2">
    <cfRule type="cellIs" dxfId="18" priority="11" operator="equal">
      <formula>"Digi-Key"</formula>
    </cfRule>
  </conditionalFormatting>
  <conditionalFormatting sqref="F3:F18">
    <cfRule type="top10" dxfId="17" priority="6" rank="3"/>
  </conditionalFormatting>
  <conditionalFormatting sqref="D1:D23">
    <cfRule type="cellIs" dxfId="16" priority="2" operator="equal">
      <formula>"Adafruit"</formula>
    </cfRule>
    <cfRule type="cellIs" dxfId="15" priority="3" operator="equal">
      <formula>"polycase"</formula>
    </cfRule>
    <cfRule type="cellIs" dxfId="14" priority="4" operator="equal">
      <formula>"Battery Junction"</formula>
    </cfRule>
    <cfRule type="cellIs" dxfId="13" priority="5" operator="equal">
      <formula>"JLCPCB"</formula>
    </cfRule>
    <cfRule type="cellIs" dxfId="12" priority="7" operator="equal">
      <formula>"Digi-Key"</formula>
    </cfRule>
    <cfRule type="cellIs" dxfId="11" priority="8" operator="equal">
      <formula>"Allied"</formula>
    </cfRule>
    <cfRule type="cellIs" dxfId="10" priority="9" operator="equal">
      <formula>"Amazon"</formula>
    </cfRule>
    <cfRule type="cellIs" dxfId="9" priority="10" operator="equal">
      <formula>"Mouser"</formula>
    </cfRule>
  </conditionalFormatting>
  <conditionalFormatting sqref="H3:H23">
    <cfRule type="top10" dxfId="8" priority="12" rank="3"/>
  </conditionalFormatting>
  <conditionalFormatting sqref="J5">
    <cfRule type="cellIs" priority="1" operator="equal">
      <formula>"Arrived"</formula>
    </cfRule>
  </conditionalFormatting>
  <hyperlinks>
    <hyperlink ref="A3" r:id="rId1" xr:uid="{B1C53A1C-3FC0-4136-981A-3A7ED0A50B23}"/>
    <hyperlink ref="A9" r:id="rId2" xr:uid="{CD98C1B4-38C0-43F9-A8BB-5F9A5F987332}"/>
    <hyperlink ref="A10" r:id="rId3" xr:uid="{06CF0F48-0561-4F89-85DF-694F2033745B}"/>
    <hyperlink ref="A4" r:id="rId4" xr:uid="{A37ED23E-CF06-417A-9D29-725B8ED75BAF}"/>
    <hyperlink ref="A13" r:id="rId5" display="NEMA case" xr:uid="{82FB0CFA-9917-4B04-AAA8-3571FE2724CD}"/>
    <hyperlink ref="A7" r:id="rId6" xr:uid="{F3197E54-69E5-4D68-B9D6-622ACB88FF3E}"/>
    <hyperlink ref="A11" r:id="rId7" xr:uid="{B45CF62E-DD9B-4226-876E-9A6C381D82D1}"/>
    <hyperlink ref="A8" r:id="rId8" xr:uid="{F93BA724-9F76-40BF-967E-5C16AF62F286}"/>
    <hyperlink ref="A12" r:id="rId9" xr:uid="{137351B7-6597-4D52-9B4E-08754DB00A53}"/>
    <hyperlink ref="A5" r:id="rId10" xr:uid="{BCD0ABE2-A451-4637-B913-3BFD549A9227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4932-A5BD-42F4-BC8B-CB090A38521F}">
  <dimension ref="A1:I29"/>
  <sheetViews>
    <sheetView zoomScaleNormal="100" workbookViewId="0">
      <selection activeCell="A2" sqref="A2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0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5" t="s">
        <v>98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0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0" t="s">
        <v>54</v>
      </c>
      <c r="B3" s="3" t="s">
        <v>53</v>
      </c>
      <c r="C3" s="8" t="s">
        <v>55</v>
      </c>
      <c r="D3" s="17" t="s">
        <v>28</v>
      </c>
      <c r="E3" s="21" t="s">
        <v>56</v>
      </c>
      <c r="F3" s="6">
        <v>0.48299999999999998</v>
      </c>
      <c r="G3" s="3">
        <v>4</v>
      </c>
      <c r="H3" s="6">
        <f>Table43[[#This Row],[Units]]*Table43[[#This Row],[Cost/Unit]]</f>
        <v>1.9319999999999999</v>
      </c>
      <c r="I3" s="3" t="s">
        <v>57</v>
      </c>
    </row>
    <row r="4" spans="1:9" x14ac:dyDescent="0.25">
      <c r="A4" s="3" t="s">
        <v>58</v>
      </c>
      <c r="B4" s="3" t="s">
        <v>51</v>
      </c>
      <c r="C4" s="8" t="s">
        <v>52</v>
      </c>
      <c r="D4" s="17" t="s">
        <v>51</v>
      </c>
      <c r="E4" s="21" t="s">
        <v>52</v>
      </c>
      <c r="F4" s="6">
        <v>26.46</v>
      </c>
      <c r="G4" s="3">
        <v>1</v>
      </c>
      <c r="H4" s="6">
        <f>Table43[[#This Row],[Units]]*Table43[[#This Row],[Cost/Unit]]</f>
        <v>26.46</v>
      </c>
      <c r="I4" s="3" t="s">
        <v>69</v>
      </c>
    </row>
    <row r="5" spans="1:9" x14ac:dyDescent="0.25">
      <c r="A5" s="3"/>
      <c r="B5" s="3"/>
      <c r="C5" s="8"/>
      <c r="D5" s="17"/>
      <c r="E5" s="21"/>
      <c r="F5" s="6"/>
      <c r="G5" s="3"/>
      <c r="H5" s="6"/>
      <c r="I5" s="3"/>
    </row>
    <row r="6" spans="1:9" x14ac:dyDescent="0.25">
      <c r="A6" s="3"/>
      <c r="B6" s="3"/>
      <c r="C6" s="8"/>
      <c r="D6" s="17"/>
      <c r="E6" s="21"/>
      <c r="F6" s="6"/>
      <c r="G6" s="3"/>
      <c r="H6" s="6"/>
      <c r="I6" s="3"/>
    </row>
    <row r="7" spans="1:9" x14ac:dyDescent="0.25">
      <c r="A7" s="3"/>
      <c r="B7" s="3"/>
      <c r="C7" s="8"/>
      <c r="D7" s="17"/>
      <c r="E7" s="21"/>
      <c r="F7" s="6"/>
      <c r="G7" s="3"/>
      <c r="H7" s="6"/>
      <c r="I7" s="3"/>
    </row>
    <row r="8" spans="1:9" x14ac:dyDescent="0.25">
      <c r="A8" s="3"/>
      <c r="B8" s="3"/>
      <c r="C8" s="8"/>
      <c r="D8" s="17"/>
      <c r="E8" s="21"/>
      <c r="F8" s="6"/>
      <c r="G8" s="3"/>
      <c r="H8" s="6"/>
      <c r="I8" s="3"/>
    </row>
    <row r="9" spans="1:9" x14ac:dyDescent="0.25">
      <c r="A9" s="3"/>
      <c r="B9" s="3"/>
      <c r="C9" s="8"/>
      <c r="D9" s="17"/>
      <c r="E9" s="21"/>
      <c r="F9" s="6"/>
      <c r="G9" s="3"/>
      <c r="H9" s="6"/>
      <c r="I9" s="3"/>
    </row>
    <row r="10" spans="1:9" x14ac:dyDescent="0.25">
      <c r="A10" s="3"/>
      <c r="B10" s="3"/>
      <c r="C10" s="8"/>
      <c r="D10" s="17"/>
      <c r="E10" s="21"/>
      <c r="F10" s="6"/>
      <c r="G10" s="3"/>
      <c r="H10" s="6"/>
      <c r="I10" s="3"/>
    </row>
    <row r="11" spans="1:9" x14ac:dyDescent="0.25">
      <c r="A11" s="3"/>
      <c r="B11" s="3"/>
      <c r="C11" s="8"/>
      <c r="D11" s="17"/>
      <c r="E11" s="21"/>
      <c r="F11" s="6"/>
      <c r="G11" s="3"/>
      <c r="H11" s="6"/>
      <c r="I11" s="3"/>
    </row>
    <row r="12" spans="1:9" x14ac:dyDescent="0.25">
      <c r="A12" s="3"/>
      <c r="B12" s="3"/>
      <c r="C12" s="8"/>
      <c r="D12" s="17"/>
      <c r="E12" s="21"/>
      <c r="F12" s="6"/>
      <c r="G12" s="3"/>
      <c r="H12" s="6"/>
      <c r="I12" s="3"/>
    </row>
    <row r="13" spans="1:9" x14ac:dyDescent="0.25">
      <c r="A13" s="3"/>
      <c r="B13" s="3"/>
      <c r="C13" s="8"/>
      <c r="D13" s="17"/>
      <c r="E13" s="21"/>
      <c r="F13" s="6"/>
      <c r="G13" s="3"/>
      <c r="H13" s="6"/>
      <c r="I13" s="3"/>
    </row>
    <row r="14" spans="1:9" x14ac:dyDescent="0.25">
      <c r="A14" s="3"/>
      <c r="B14" s="3"/>
      <c r="C14" s="8"/>
      <c r="D14" s="17"/>
      <c r="E14" s="21"/>
      <c r="F14" s="6"/>
      <c r="G14" s="3"/>
      <c r="H14" s="6"/>
      <c r="I14" s="3"/>
    </row>
    <row r="15" spans="1:9" x14ac:dyDescent="0.25">
      <c r="A15" s="3"/>
      <c r="B15" s="3"/>
      <c r="C15" s="8"/>
      <c r="D15" s="17"/>
      <c r="E15" s="21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1"/>
      <c r="F16" s="6"/>
      <c r="G16" s="3"/>
      <c r="H16" s="6"/>
      <c r="I16" s="3"/>
    </row>
    <row r="17" spans="1:9" x14ac:dyDescent="0.25">
      <c r="A17" s="3"/>
      <c r="B17" s="3"/>
      <c r="C17" s="8"/>
      <c r="D17" s="18"/>
      <c r="E17" s="21"/>
      <c r="F17" s="6"/>
      <c r="G17" s="3"/>
      <c r="H17" s="13"/>
      <c r="I17" s="3"/>
    </row>
    <row r="18" spans="1:9" x14ac:dyDescent="0.25">
      <c r="A18" s="3"/>
      <c r="B18" s="3"/>
      <c r="C18" s="8"/>
      <c r="D18" s="18"/>
      <c r="E18" s="21"/>
      <c r="F18" s="6"/>
      <c r="G18" s="3"/>
      <c r="H18" s="13"/>
      <c r="I18" s="3"/>
    </row>
    <row r="19" spans="1:9" x14ac:dyDescent="0.25">
      <c r="A19" s="10"/>
      <c r="B19" s="3"/>
      <c r="C19" s="8"/>
      <c r="D19" s="17"/>
      <c r="E19" s="21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1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1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1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1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28.391999999999999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83" priority="10" operator="equal">
      <formula>"Digi-Key"</formula>
    </cfRule>
  </conditionalFormatting>
  <conditionalFormatting sqref="F3:F18">
    <cfRule type="top10" dxfId="82" priority="5" rank="3"/>
  </conditionalFormatting>
  <conditionalFormatting sqref="D1:D1048576">
    <cfRule type="cellIs" dxfId="81" priority="1" operator="equal">
      <formula>"Adafruit"</formula>
    </cfRule>
    <cfRule type="cellIs" dxfId="80" priority="2" operator="equal">
      <formula>"polycase"</formula>
    </cfRule>
    <cfRule type="cellIs" dxfId="79" priority="3" operator="equal">
      <formula>"Battery Junction"</formula>
    </cfRule>
    <cfRule type="cellIs" dxfId="78" priority="4" operator="equal">
      <formula>"JLCPCB"</formula>
    </cfRule>
    <cfRule type="cellIs" dxfId="77" priority="6" operator="equal">
      <formula>"Digi-Key"</formula>
    </cfRule>
    <cfRule type="cellIs" dxfId="76" priority="7" operator="equal">
      <formula>"Allied"</formula>
    </cfRule>
    <cfRule type="cellIs" dxfId="75" priority="8" operator="equal">
      <formula>"Amazon"</formula>
    </cfRule>
    <cfRule type="cellIs" dxfId="74" priority="9" operator="equal">
      <formula>"Mouser"</formula>
    </cfRule>
  </conditionalFormatting>
  <conditionalFormatting sqref="H3:H23">
    <cfRule type="top10" dxfId="73" priority="11" rank="3"/>
  </conditionalFormatting>
  <hyperlinks>
    <hyperlink ref="A4" r:id="rId1" display="NEMA case" xr:uid="{C137346D-2C3A-40A8-A632-EE7E4C109E24}"/>
    <hyperlink ref="A3" r:id="rId2" display="Cable glands" xr:uid="{DB2DABC1-E0C0-4052-985B-3577F332E77F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F078-8E43-4313-9068-A7641425D1FC}">
  <dimension ref="A1:I29"/>
  <sheetViews>
    <sheetView zoomScaleNormal="100" workbookViewId="0">
      <selection activeCell="A2" sqref="A2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0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5" t="s">
        <v>97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0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9" t="s">
        <v>8</v>
      </c>
      <c r="B3" s="3" t="s">
        <v>45</v>
      </c>
      <c r="C3" s="8">
        <v>31068</v>
      </c>
      <c r="D3" s="17" t="s">
        <v>75</v>
      </c>
      <c r="E3" s="21">
        <v>1298</v>
      </c>
      <c r="F3" s="6">
        <v>49.95</v>
      </c>
      <c r="G3" s="3">
        <v>4</v>
      </c>
      <c r="H3" s="6">
        <f>Table44[[#This Row],[Units]]*Table44[[#This Row],[Cost/Unit]]</f>
        <v>199.8</v>
      </c>
      <c r="I3" s="3" t="s">
        <v>12</v>
      </c>
    </row>
    <row r="4" spans="1:9" x14ac:dyDescent="0.25">
      <c r="A4" s="3" t="s">
        <v>6</v>
      </c>
      <c r="B4" s="3" t="s">
        <v>43</v>
      </c>
      <c r="C4" s="8" t="s">
        <v>18</v>
      </c>
      <c r="D4" s="17" t="s">
        <v>28</v>
      </c>
      <c r="E4" s="21" t="s">
        <v>22</v>
      </c>
      <c r="F4" s="6">
        <v>1.3979999999999999</v>
      </c>
      <c r="G4" s="3">
        <v>5</v>
      </c>
      <c r="H4" s="6">
        <f>Table44[[#This Row],[Units]]*Table44[[#This Row],[Cost/Unit]]</f>
        <v>6.9899999999999993</v>
      </c>
      <c r="I4" s="3" t="s">
        <v>20</v>
      </c>
    </row>
    <row r="5" spans="1:9" x14ac:dyDescent="0.25">
      <c r="A5" s="3" t="s">
        <v>9</v>
      </c>
      <c r="B5" s="3" t="s">
        <v>44</v>
      </c>
      <c r="C5" s="8" t="s">
        <v>21</v>
      </c>
      <c r="D5" s="17" t="s">
        <v>28</v>
      </c>
      <c r="E5" s="21" t="s">
        <v>23</v>
      </c>
      <c r="F5" s="6">
        <v>11.99</v>
      </c>
      <c r="G5" s="3">
        <v>1</v>
      </c>
      <c r="H5" s="6">
        <f>Table44[[#This Row],[Units]]*Table44[[#This Row],[Cost/Unit]]</f>
        <v>11.99</v>
      </c>
      <c r="I5" s="3" t="s">
        <v>13</v>
      </c>
    </row>
    <row r="6" spans="1:9" x14ac:dyDescent="0.25">
      <c r="A6" s="3" t="s">
        <v>5</v>
      </c>
      <c r="B6" s="3" t="s">
        <v>42</v>
      </c>
      <c r="C6" s="8" t="s">
        <v>18</v>
      </c>
      <c r="D6" s="17" t="s">
        <v>5</v>
      </c>
      <c r="E6" s="21" t="s">
        <v>18</v>
      </c>
      <c r="F6" s="6">
        <v>249</v>
      </c>
      <c r="G6" s="3">
        <v>1</v>
      </c>
      <c r="H6" s="6">
        <f>Table44[[#This Row],[Units]]*Table44[[#This Row],[Cost/Unit]]</f>
        <v>249</v>
      </c>
      <c r="I6" s="3" t="s">
        <v>60</v>
      </c>
    </row>
    <row r="7" spans="1:9" x14ac:dyDescent="0.25">
      <c r="A7" s="3" t="s">
        <v>67</v>
      </c>
      <c r="B7" s="3" t="s">
        <v>4</v>
      </c>
      <c r="C7" s="8" t="s">
        <v>18</v>
      </c>
      <c r="D7" s="17" t="s">
        <v>4</v>
      </c>
      <c r="E7" s="21" t="s">
        <v>18</v>
      </c>
      <c r="F7" s="6">
        <v>24.9</v>
      </c>
      <c r="G7" s="3">
        <v>1</v>
      </c>
      <c r="H7" s="6">
        <f>Table44[[#This Row],[Units]]*Table44[[#This Row],[Cost/Unit]]</f>
        <v>24.9</v>
      </c>
      <c r="I7" s="3" t="s">
        <v>11</v>
      </c>
    </row>
    <row r="8" spans="1:9" x14ac:dyDescent="0.25">
      <c r="A8" s="3"/>
      <c r="B8" s="3"/>
      <c r="C8" s="8"/>
      <c r="D8" s="17"/>
      <c r="E8" s="21"/>
      <c r="F8" s="6"/>
      <c r="G8" s="3"/>
      <c r="H8" s="6"/>
      <c r="I8" s="3"/>
    </row>
    <row r="9" spans="1:9" x14ac:dyDescent="0.25">
      <c r="A9" s="3"/>
      <c r="B9" s="3"/>
      <c r="C9" s="8"/>
      <c r="D9" s="17"/>
      <c r="E9" s="21"/>
      <c r="F9" s="6"/>
      <c r="G9" s="3"/>
      <c r="H9" s="6"/>
      <c r="I9" s="3"/>
    </row>
    <row r="10" spans="1:9" x14ac:dyDescent="0.25">
      <c r="A10" s="3"/>
      <c r="B10" s="3"/>
      <c r="C10" s="8"/>
      <c r="D10" s="17"/>
      <c r="E10" s="21"/>
      <c r="F10" s="6"/>
      <c r="G10" s="3"/>
      <c r="H10" s="6"/>
      <c r="I10" s="3"/>
    </row>
    <row r="11" spans="1:9" x14ac:dyDescent="0.25">
      <c r="A11" s="3"/>
      <c r="B11" s="3"/>
      <c r="C11" s="8"/>
      <c r="D11" s="17"/>
      <c r="E11" s="21"/>
      <c r="F11" s="6"/>
      <c r="G11" s="3"/>
      <c r="H11" s="6"/>
      <c r="I11" s="3"/>
    </row>
    <row r="12" spans="1:9" x14ac:dyDescent="0.25">
      <c r="A12" s="3"/>
      <c r="B12" s="3"/>
      <c r="C12" s="8"/>
      <c r="D12" s="17"/>
      <c r="E12" s="21"/>
      <c r="F12" s="6"/>
      <c r="G12" s="3"/>
      <c r="H12" s="6"/>
      <c r="I12" s="3"/>
    </row>
    <row r="13" spans="1:9" x14ac:dyDescent="0.25">
      <c r="A13" s="3"/>
      <c r="B13" s="3"/>
      <c r="C13" s="8"/>
      <c r="D13" s="17"/>
      <c r="E13" s="21"/>
      <c r="F13" s="6"/>
      <c r="G13" s="3"/>
      <c r="H13" s="6"/>
      <c r="I13" s="3"/>
    </row>
    <row r="14" spans="1:9" x14ac:dyDescent="0.25">
      <c r="A14" s="3"/>
      <c r="B14" s="3"/>
      <c r="C14" s="8"/>
      <c r="D14" s="17"/>
      <c r="E14" s="21"/>
      <c r="F14" s="6"/>
      <c r="G14" s="3"/>
      <c r="H14" s="6"/>
      <c r="I14" s="3"/>
    </row>
    <row r="15" spans="1:9" x14ac:dyDescent="0.25">
      <c r="A15" s="3"/>
      <c r="B15" s="3"/>
      <c r="C15" s="8"/>
      <c r="D15" s="17"/>
      <c r="E15" s="21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1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1"/>
      <c r="F17" s="6"/>
      <c r="G17" s="3"/>
      <c r="H17" s="6"/>
      <c r="I17" s="3"/>
    </row>
    <row r="18" spans="1:9" x14ac:dyDescent="0.25">
      <c r="A18" s="3"/>
      <c r="B18" s="3"/>
      <c r="C18" s="8"/>
      <c r="D18" s="18"/>
      <c r="E18" s="21"/>
      <c r="F18" s="6"/>
      <c r="G18" s="3"/>
      <c r="H18" s="13"/>
      <c r="I18" s="3"/>
    </row>
    <row r="19" spans="1:9" x14ac:dyDescent="0.25">
      <c r="A19" s="10"/>
      <c r="B19" s="3"/>
      <c r="C19" s="8"/>
      <c r="D19" s="18"/>
      <c r="E19" s="21"/>
      <c r="F19" s="6"/>
      <c r="G19" s="3"/>
      <c r="H19" s="13"/>
      <c r="I19" s="3"/>
    </row>
    <row r="20" spans="1:9" x14ac:dyDescent="0.25">
      <c r="A20" s="3"/>
      <c r="B20" s="3"/>
      <c r="C20" s="8"/>
      <c r="D20" s="17"/>
      <c r="E20" s="21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1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1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1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492.68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64" priority="10" operator="equal">
      <formula>"Digi-Key"</formula>
    </cfRule>
  </conditionalFormatting>
  <conditionalFormatting sqref="F3:F18">
    <cfRule type="top10" dxfId="63" priority="5" rank="3"/>
  </conditionalFormatting>
  <conditionalFormatting sqref="D1:D1048576">
    <cfRule type="cellIs" dxfId="62" priority="1" operator="equal">
      <formula>"Adafruit"</formula>
    </cfRule>
    <cfRule type="cellIs" dxfId="61" priority="2" operator="equal">
      <formula>"polycase"</formula>
    </cfRule>
    <cfRule type="cellIs" dxfId="60" priority="3" operator="equal">
      <formula>"Battery Junction"</formula>
    </cfRule>
    <cfRule type="cellIs" dxfId="59" priority="4" operator="equal">
      <formula>"JLCPCB"</formula>
    </cfRule>
    <cfRule type="cellIs" dxfId="58" priority="6" operator="equal">
      <formula>"Digi-Key"</formula>
    </cfRule>
    <cfRule type="cellIs" dxfId="57" priority="7" operator="equal">
      <formula>"Allied"</formula>
    </cfRule>
    <cfRule type="cellIs" dxfId="56" priority="8" operator="equal">
      <formula>"Amazon"</formula>
    </cfRule>
    <cfRule type="cellIs" dxfId="55" priority="9" operator="equal">
      <formula>"Mouser"</formula>
    </cfRule>
  </conditionalFormatting>
  <conditionalFormatting sqref="H3:H23">
    <cfRule type="top10" dxfId="54" priority="11" rank="3"/>
  </conditionalFormatting>
  <hyperlinks>
    <hyperlink ref="A7" r:id="rId1" display="Mini Ultrap Pro V3" xr:uid="{4C2310DF-6C75-490F-9100-F8F8AAA759C9}"/>
    <hyperlink ref="A6" r:id="rId2" xr:uid="{43537614-CB9A-4AA7-A7BC-A080877F9FC3}"/>
    <hyperlink ref="A4" r:id="rId3" xr:uid="{2A2235B2-B815-45C8-8051-C6D4095EF5C2}"/>
    <hyperlink ref="A5" r:id="rId4" xr:uid="{57A629D5-BD5E-4F81-9C99-8731A3473574}"/>
    <hyperlink ref="A3" r:id="rId5" xr:uid="{0FDF532E-6002-48AE-B270-FE0163C9D036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534C-95D9-49F0-A43F-C5D3381517BB}">
  <dimension ref="A1:I29"/>
  <sheetViews>
    <sheetView zoomScaleNormal="100" workbookViewId="0">
      <selection activeCell="I25" sqref="I25"/>
    </sheetView>
  </sheetViews>
  <sheetFormatPr defaultRowHeight="15" x14ac:dyDescent="0.25"/>
  <cols>
    <col min="1" max="1" width="40.7109375" style="19" bestFit="1" customWidth="1"/>
    <col min="2" max="2" width="26" style="19" bestFit="1" customWidth="1"/>
    <col min="3" max="3" width="21.140625" style="7" bestFit="1" customWidth="1"/>
    <col min="4" max="4" width="22.28515625" style="1" bestFit="1" customWidth="1"/>
    <col min="5" max="5" width="23" style="20" bestFit="1" customWidth="1"/>
    <col min="6" max="6" width="11.140625" style="1" customWidth="1"/>
    <col min="7" max="7" width="11.140625" style="19" bestFit="1" customWidth="1"/>
    <col min="8" max="8" width="9.5703125" style="1" bestFit="1" customWidth="1"/>
    <col min="9" max="9" width="79.42578125" style="19" bestFit="1" customWidth="1"/>
    <col min="10" max="16384" width="9.140625" style="19"/>
  </cols>
  <sheetData>
    <row r="1" spans="1:9" x14ac:dyDescent="0.25">
      <c r="A1" s="25" t="s">
        <v>96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19" t="s">
        <v>0</v>
      </c>
      <c r="B2" s="19" t="s">
        <v>41</v>
      </c>
      <c r="C2" s="7" t="s">
        <v>26</v>
      </c>
      <c r="D2" s="19" t="s">
        <v>27</v>
      </c>
      <c r="E2" s="20" t="s">
        <v>7</v>
      </c>
      <c r="F2" s="1" t="s">
        <v>1</v>
      </c>
      <c r="G2" s="19" t="s">
        <v>2</v>
      </c>
      <c r="H2" s="1" t="s">
        <v>3</v>
      </c>
      <c r="I2" s="19" t="s">
        <v>10</v>
      </c>
    </row>
    <row r="3" spans="1:9" x14ac:dyDescent="0.25">
      <c r="A3" s="10" t="s">
        <v>63</v>
      </c>
      <c r="B3" s="3" t="s">
        <v>65</v>
      </c>
      <c r="C3" s="8" t="s">
        <v>66</v>
      </c>
      <c r="D3" s="17" t="s">
        <v>68</v>
      </c>
      <c r="E3" s="21">
        <v>658921936101</v>
      </c>
      <c r="F3" s="6">
        <v>12.5</v>
      </c>
      <c r="G3" s="3">
        <v>3</v>
      </c>
      <c r="H3" s="6">
        <f>Table46[[#This Row],[Units]]*Table46[[#This Row],[Cost/Unit]]</f>
        <v>37.5</v>
      </c>
      <c r="I3" s="3" t="s">
        <v>64</v>
      </c>
    </row>
    <row r="4" spans="1:9" x14ac:dyDescent="0.25">
      <c r="A4" s="3" t="s">
        <v>14</v>
      </c>
      <c r="B4" s="3" t="s">
        <v>48</v>
      </c>
      <c r="C4" s="8" t="s">
        <v>25</v>
      </c>
      <c r="D4" s="17" t="s">
        <v>38</v>
      </c>
      <c r="E4" s="21" t="s">
        <v>30</v>
      </c>
      <c r="F4" s="6">
        <v>0.54</v>
      </c>
      <c r="G4" s="3">
        <v>2</v>
      </c>
      <c r="H4" s="6">
        <f>Table46[[#This Row],[Units]]*Table46[[#This Row],[Cost/Unit]]</f>
        <v>1.08</v>
      </c>
      <c r="I4" s="3" t="s">
        <v>15</v>
      </c>
    </row>
    <row r="5" spans="1:9" x14ac:dyDescent="0.25">
      <c r="A5" s="3" t="s">
        <v>29</v>
      </c>
      <c r="B5" s="3" t="s">
        <v>50</v>
      </c>
      <c r="C5" s="8" t="s">
        <v>39</v>
      </c>
      <c r="D5" s="17" t="s">
        <v>38</v>
      </c>
      <c r="E5" s="21" t="s">
        <v>40</v>
      </c>
      <c r="F5" s="6">
        <v>3.5700000000000003E-2</v>
      </c>
      <c r="G5" s="3">
        <v>8</v>
      </c>
      <c r="H5" s="6">
        <f>Table46[[#This Row],[Units]]*Table46[[#This Row],[Cost/Unit]]</f>
        <v>0.28560000000000002</v>
      </c>
      <c r="I5" s="3" t="s">
        <v>61</v>
      </c>
    </row>
    <row r="6" spans="1:9" x14ac:dyDescent="0.25">
      <c r="A6" s="3" t="s">
        <v>70</v>
      </c>
      <c r="B6" s="3" t="s">
        <v>71</v>
      </c>
      <c r="C6" s="8" t="s">
        <v>72</v>
      </c>
      <c r="D6" s="17" t="s">
        <v>38</v>
      </c>
      <c r="E6" s="21" t="s">
        <v>73</v>
      </c>
      <c r="F6" s="6">
        <v>7.52</v>
      </c>
      <c r="G6" s="3">
        <v>3</v>
      </c>
      <c r="H6" s="6">
        <f>Table46[[#This Row],[Units]]*Table46[[#This Row],[Cost/Unit]]</f>
        <v>22.56</v>
      </c>
      <c r="I6" s="3" t="s">
        <v>74</v>
      </c>
    </row>
    <row r="7" spans="1:9" x14ac:dyDescent="0.25">
      <c r="A7" s="3" t="s">
        <v>81</v>
      </c>
      <c r="B7" s="3" t="s">
        <v>78</v>
      </c>
      <c r="C7" s="8" t="s">
        <v>79</v>
      </c>
      <c r="D7" s="17" t="s">
        <v>38</v>
      </c>
      <c r="E7" s="21" t="s">
        <v>80</v>
      </c>
      <c r="F7" s="6">
        <v>1.17</v>
      </c>
      <c r="G7" s="3">
        <v>3</v>
      </c>
      <c r="H7" s="6">
        <f>Table46[[#This Row],[Units]]*Table46[[#This Row],[Cost/Unit]]</f>
        <v>3.51</v>
      </c>
      <c r="I7" s="3"/>
    </row>
    <row r="8" spans="1:9" x14ac:dyDescent="0.25">
      <c r="A8" s="3" t="s">
        <v>89</v>
      </c>
      <c r="B8" s="3" t="s">
        <v>93</v>
      </c>
      <c r="C8" s="8" t="s">
        <v>92</v>
      </c>
      <c r="D8" s="17" t="s">
        <v>38</v>
      </c>
      <c r="E8" s="21" t="s">
        <v>91</v>
      </c>
      <c r="F8" s="6">
        <v>2.5850000000000001E-2</v>
      </c>
      <c r="G8" s="3">
        <v>5</v>
      </c>
      <c r="H8" s="6">
        <f>Table46[[#This Row],[Units]]*Table46[[#This Row],[Cost/Unit]]</f>
        <v>0.12925</v>
      </c>
      <c r="I8" s="3" t="s">
        <v>94</v>
      </c>
    </row>
    <row r="9" spans="1:9" x14ac:dyDescent="0.25">
      <c r="A9" s="3" t="s">
        <v>77</v>
      </c>
      <c r="B9" s="3" t="s">
        <v>76</v>
      </c>
      <c r="C9" s="8" t="s">
        <v>18</v>
      </c>
      <c r="D9" s="17" t="s">
        <v>76</v>
      </c>
      <c r="E9" s="21" t="s">
        <v>18</v>
      </c>
      <c r="F9" s="6">
        <v>1.9</v>
      </c>
      <c r="G9" s="3">
        <v>5</v>
      </c>
      <c r="H9" s="6">
        <f>Table46[[#This Row],[Units]]*Table46[[#This Row],[Cost/Unit]]</f>
        <v>9.5</v>
      </c>
      <c r="I9" s="3"/>
    </row>
    <row r="10" spans="1:9" x14ac:dyDescent="0.25">
      <c r="A10" s="3" t="s">
        <v>24</v>
      </c>
      <c r="B10" s="3" t="s">
        <v>59</v>
      </c>
      <c r="C10" s="8">
        <v>1725672</v>
      </c>
      <c r="D10" s="17" t="s">
        <v>31</v>
      </c>
      <c r="E10" s="21" t="s">
        <v>87</v>
      </c>
      <c r="F10" s="6">
        <v>3.31</v>
      </c>
      <c r="G10" s="3">
        <v>4</v>
      </c>
      <c r="H10" s="6">
        <f>Table46[[#This Row],[Units]]*Table46[[#This Row],[Cost/Unit]]</f>
        <v>13.24</v>
      </c>
      <c r="I10" s="3" t="s">
        <v>62</v>
      </c>
    </row>
    <row r="11" spans="1:9" x14ac:dyDescent="0.25">
      <c r="A11" s="3" t="s">
        <v>36</v>
      </c>
      <c r="B11" s="3" t="s">
        <v>47</v>
      </c>
      <c r="C11" s="8" t="s">
        <v>33</v>
      </c>
      <c r="D11" s="17" t="s">
        <v>31</v>
      </c>
      <c r="E11" s="21" t="s">
        <v>32</v>
      </c>
      <c r="F11" s="6">
        <v>0.51</v>
      </c>
      <c r="G11" s="3">
        <v>2</v>
      </c>
      <c r="H11" s="6">
        <f>Table46[[#This Row],[Units]]*Table46[[#This Row],[Cost/Unit]]</f>
        <v>1.02</v>
      </c>
      <c r="I11" s="3" t="s">
        <v>16</v>
      </c>
    </row>
    <row r="12" spans="1:9" x14ac:dyDescent="0.25">
      <c r="A12" s="3" t="s">
        <v>35</v>
      </c>
      <c r="B12" s="3" t="s">
        <v>46</v>
      </c>
      <c r="C12" s="8" t="s">
        <v>34</v>
      </c>
      <c r="D12" s="17" t="s">
        <v>31</v>
      </c>
      <c r="E12" s="21" t="s">
        <v>37</v>
      </c>
      <c r="F12" s="6">
        <v>2.91</v>
      </c>
      <c r="G12" s="3">
        <v>2</v>
      </c>
      <c r="H12" s="6">
        <f>Table46[[#This Row],[Units]]*Table46[[#This Row],[Cost/Unit]]</f>
        <v>5.82</v>
      </c>
      <c r="I12" s="3" t="s">
        <v>17</v>
      </c>
    </row>
    <row r="13" spans="1:9" x14ac:dyDescent="0.25">
      <c r="A13" s="3" t="s">
        <v>84</v>
      </c>
      <c r="B13" s="3" t="s">
        <v>82</v>
      </c>
      <c r="C13" s="8" t="s">
        <v>85</v>
      </c>
      <c r="D13" s="18" t="s">
        <v>31</v>
      </c>
      <c r="E13" s="21" t="s">
        <v>86</v>
      </c>
      <c r="F13" s="6">
        <v>0.5</v>
      </c>
      <c r="G13" s="3">
        <v>2</v>
      </c>
      <c r="H13" s="13">
        <f>Table46[[#This Row],[Units]]*Table46[[#This Row],[Cost/Unit]]</f>
        <v>1</v>
      </c>
      <c r="I13" s="3"/>
    </row>
    <row r="14" spans="1:9" x14ac:dyDescent="0.25">
      <c r="A14" s="3" t="s">
        <v>83</v>
      </c>
      <c r="B14" s="3" t="s">
        <v>49</v>
      </c>
      <c r="C14" s="8">
        <v>4829</v>
      </c>
      <c r="D14" s="18" t="s">
        <v>31</v>
      </c>
      <c r="E14" s="21" t="s">
        <v>88</v>
      </c>
      <c r="F14" s="6">
        <v>0.22</v>
      </c>
      <c r="G14" s="3">
        <v>6</v>
      </c>
      <c r="H14" s="13">
        <f>Table46[[#This Row],[Units]]*Table46[[#This Row],[Cost/Unit]]</f>
        <v>1.32</v>
      </c>
      <c r="I14" s="3"/>
    </row>
    <row r="15" spans="1:9" x14ac:dyDescent="0.25">
      <c r="A15" s="3"/>
      <c r="B15" s="3"/>
      <c r="C15" s="8"/>
      <c r="D15" s="17"/>
      <c r="E15" s="21"/>
      <c r="F15" s="6"/>
      <c r="G15" s="3"/>
      <c r="H15" s="6"/>
      <c r="I15" s="3"/>
    </row>
    <row r="16" spans="1:9" x14ac:dyDescent="0.25">
      <c r="A16" s="3"/>
      <c r="B16" s="3"/>
      <c r="C16" s="8"/>
      <c r="D16" s="17"/>
      <c r="E16" s="21"/>
      <c r="F16" s="6"/>
      <c r="G16" s="3"/>
      <c r="H16" s="6"/>
      <c r="I16" s="3"/>
    </row>
    <row r="17" spans="1:9" x14ac:dyDescent="0.25">
      <c r="A17" s="3"/>
      <c r="B17" s="3"/>
      <c r="C17" s="8"/>
      <c r="D17" s="17"/>
      <c r="E17" s="21"/>
      <c r="F17" s="6"/>
      <c r="G17" s="3"/>
      <c r="H17" s="6"/>
      <c r="I17" s="3"/>
    </row>
    <row r="18" spans="1:9" x14ac:dyDescent="0.25">
      <c r="A18" s="3"/>
      <c r="B18" s="3"/>
      <c r="C18" s="8"/>
      <c r="D18" s="17"/>
      <c r="E18" s="21"/>
      <c r="F18" s="6"/>
      <c r="G18" s="3"/>
      <c r="H18" s="6"/>
      <c r="I18" s="3"/>
    </row>
    <row r="19" spans="1:9" x14ac:dyDescent="0.25">
      <c r="A19" s="10"/>
      <c r="B19" s="3"/>
      <c r="C19" s="8"/>
      <c r="D19" s="17"/>
      <c r="E19" s="21"/>
      <c r="F19" s="6"/>
      <c r="G19" s="3"/>
      <c r="H19" s="6"/>
      <c r="I19" s="3"/>
    </row>
    <row r="20" spans="1:9" x14ac:dyDescent="0.25">
      <c r="A20" s="3"/>
      <c r="B20" s="3"/>
      <c r="C20" s="8"/>
      <c r="D20" s="17"/>
      <c r="E20" s="21"/>
      <c r="F20" s="6"/>
      <c r="G20" s="3"/>
      <c r="H20" s="6"/>
      <c r="I20" s="3"/>
    </row>
    <row r="21" spans="1:9" x14ac:dyDescent="0.25">
      <c r="A21" s="3"/>
      <c r="B21" s="3"/>
      <c r="C21" s="8"/>
      <c r="D21" s="18"/>
      <c r="E21" s="21"/>
      <c r="F21" s="6"/>
      <c r="G21" s="3"/>
      <c r="H21" s="13"/>
      <c r="I21" s="3"/>
    </row>
    <row r="22" spans="1:9" x14ac:dyDescent="0.25">
      <c r="A22" s="3"/>
      <c r="B22" s="3"/>
      <c r="C22" s="8"/>
      <c r="D22" s="17"/>
      <c r="E22" s="21"/>
      <c r="F22" s="6"/>
      <c r="G22" s="3"/>
      <c r="H22" s="6"/>
      <c r="I22" s="3"/>
    </row>
    <row r="23" spans="1:9" x14ac:dyDescent="0.25">
      <c r="A23" s="16"/>
      <c r="B23" s="3"/>
      <c r="C23" s="8"/>
      <c r="D23" s="18"/>
      <c r="E23" s="21"/>
      <c r="F23" s="6"/>
      <c r="G23" s="15"/>
      <c r="H23" s="13"/>
      <c r="I23" s="3"/>
    </row>
    <row r="24" spans="1:9" ht="15.75" thickBot="1" x14ac:dyDescent="0.3">
      <c r="A24" s="12"/>
      <c r="B24" s="10"/>
      <c r="C24" s="11"/>
      <c r="G24" s="2" t="s">
        <v>19</v>
      </c>
      <c r="H24" s="14">
        <f>SUM(H3:H23)</f>
        <v>96.964849999999984</v>
      </c>
    </row>
    <row r="25" spans="1:9" x14ac:dyDescent="0.25">
      <c r="A25" s="4"/>
      <c r="B25" s="10"/>
      <c r="C25" s="11"/>
    </row>
    <row r="26" spans="1:9" x14ac:dyDescent="0.25">
      <c r="A26" s="4"/>
      <c r="B26" s="10"/>
      <c r="C26" s="11"/>
    </row>
    <row r="27" spans="1:9" x14ac:dyDescent="0.25">
      <c r="A27" s="10"/>
      <c r="B27" s="10"/>
      <c r="C27" s="11"/>
    </row>
    <row r="28" spans="1:9" x14ac:dyDescent="0.25">
      <c r="A28" s="9"/>
      <c r="B28" s="10"/>
      <c r="C28" s="11"/>
    </row>
    <row r="29" spans="1:9" x14ac:dyDescent="0.25">
      <c r="A29" s="10"/>
      <c r="B29" s="10"/>
      <c r="C29" s="11"/>
    </row>
  </sheetData>
  <mergeCells count="1">
    <mergeCell ref="A1:I1"/>
  </mergeCells>
  <conditionalFormatting sqref="D2">
    <cfRule type="cellIs" dxfId="45" priority="20" operator="equal">
      <formula>"Digi-Key"</formula>
    </cfRule>
  </conditionalFormatting>
  <conditionalFormatting sqref="F3:F23">
    <cfRule type="top10" dxfId="44" priority="15" rank="3"/>
  </conditionalFormatting>
  <conditionalFormatting sqref="D1:D13 D15:D1048576">
    <cfRule type="cellIs" dxfId="43" priority="11" operator="equal">
      <formula>"Adafruit"</formula>
    </cfRule>
    <cfRule type="cellIs" dxfId="42" priority="12" operator="equal">
      <formula>"polycase"</formula>
    </cfRule>
    <cfRule type="cellIs" dxfId="41" priority="13" operator="equal">
      <formula>"Battery Junction"</formula>
    </cfRule>
    <cfRule type="cellIs" dxfId="40" priority="14" operator="equal">
      <formula>"JLCPCB"</formula>
    </cfRule>
    <cfRule type="cellIs" dxfId="39" priority="16" operator="equal">
      <formula>"Digi-Key"</formula>
    </cfRule>
    <cfRule type="cellIs" dxfId="38" priority="17" operator="equal">
      <formula>"Allied"</formula>
    </cfRule>
    <cfRule type="cellIs" dxfId="37" priority="18" operator="equal">
      <formula>"Amazon"</formula>
    </cfRule>
    <cfRule type="cellIs" dxfId="36" priority="19" operator="equal">
      <formula>"Mouser"</formula>
    </cfRule>
  </conditionalFormatting>
  <conditionalFormatting sqref="H3:H23">
    <cfRule type="top10" dxfId="35" priority="21" rank="3"/>
  </conditionalFormatting>
  <conditionalFormatting sqref="D14">
    <cfRule type="cellIs" dxfId="34" priority="1" operator="equal">
      <formula>"Adafruit"</formula>
    </cfRule>
    <cfRule type="cellIs" dxfId="33" priority="2" operator="equal">
      <formula>"polycase"</formula>
    </cfRule>
    <cfRule type="cellIs" dxfId="32" priority="3" operator="equal">
      <formula>"Battery Junction"</formula>
    </cfRule>
    <cfRule type="cellIs" dxfId="31" priority="4" operator="equal">
      <formula>"JLCPCB"</formula>
    </cfRule>
    <cfRule type="cellIs" dxfId="30" priority="6" operator="equal">
      <formula>"Digi-Key"</formula>
    </cfRule>
    <cfRule type="cellIs" dxfId="29" priority="7" operator="equal">
      <formula>"Allied"</formula>
    </cfRule>
    <cfRule type="cellIs" dxfId="28" priority="8" operator="equal">
      <formula>"Amazon"</formula>
    </cfRule>
    <cfRule type="cellIs" dxfId="27" priority="9" operator="equal">
      <formula>"Mouser"</formula>
    </cfRule>
  </conditionalFormatting>
  <hyperlinks>
    <hyperlink ref="A4" r:id="rId1" xr:uid="{D4377E02-4C8B-44FB-969A-EAA674F24D17}"/>
    <hyperlink ref="A11" r:id="rId2" xr:uid="{94048A09-C4B5-4D93-8A14-B7B5176CB708}"/>
    <hyperlink ref="A12" r:id="rId3" xr:uid="{050FED93-09FC-41C2-B1C6-4880D97A45D1}"/>
    <hyperlink ref="A5" r:id="rId4" xr:uid="{4BF6E29E-F3E6-4EC2-8E12-CDB4BAB622AD}"/>
    <hyperlink ref="A6" r:id="rId5" xr:uid="{80BBD776-489A-41A9-B120-AEFC1A58C73B}"/>
    <hyperlink ref="A9" r:id="rId6" xr:uid="{DC1B6015-8B68-4152-A43E-196B28778149}"/>
    <hyperlink ref="A13" r:id="rId7" xr:uid="{C0B5C9D0-7CB5-42A6-ABE2-6093B419E8FE}"/>
    <hyperlink ref="A10" r:id="rId8" xr:uid="{1EF6D388-4DED-4B1B-8280-E1E9D466EB1A}"/>
    <hyperlink ref="A14" r:id="rId9" xr:uid="{9A96B436-0062-4A42-91F6-8EBB3F1F36C9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To-Order for Symposium</vt:lpstr>
      <vt:lpstr>Inventory</vt:lpstr>
      <vt:lpstr>Case Materials</vt:lpstr>
      <vt:lpstr>Electronics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Ehlers, Jamison</dc:creator>
  <cp:lastModifiedBy>Ehlers, Jamison</cp:lastModifiedBy>
  <dcterms:created xsi:type="dcterms:W3CDTF">2020-07-13T15:52:28Z</dcterms:created>
  <dcterms:modified xsi:type="dcterms:W3CDTF">2020-07-28T20:21:36Z</dcterms:modified>
</cp:coreProperties>
</file>