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.sharepoint.com/sites/GallowayLab/Shared Documents/projects/shared/"/>
    </mc:Choice>
  </mc:AlternateContent>
  <xr:revisionPtr revIDLastSave="48" documentId="8_{45D9F99A-CD0C-4AF9-A1ED-5049FF03ACCD}" xr6:coauthVersionLast="47" xr6:coauthVersionMax="47" xr10:uidLastSave="{3247BFA9-863C-4382-8F63-B876086FA62C}"/>
  <bookViews>
    <workbookView xWindow="-120" yWindow="-120" windowWidth="29040" windowHeight="15840" firstSheet="1" activeTab="1" xr2:uid="{8C42F0DE-E421-4825-AA6D-B7BF336CFC7B}"/>
  </bookViews>
  <sheets>
    <sheet name="Calculations" sheetId="2" r:id="rId1"/>
    <sheet name="Summar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F42" i="2" l="1"/>
  <c r="K43" i="2"/>
  <c r="L44" i="2"/>
  <c r="L46" i="2"/>
  <c r="H46" i="2"/>
  <c r="C8" i="2"/>
  <c r="D14" i="2" s="1"/>
  <c r="H14" i="2" s="1"/>
  <c r="K14" i="2" s="1"/>
  <c r="I46" i="2" l="1"/>
  <c r="L43" i="2"/>
  <c r="H43" i="2"/>
  <c r="L45" i="2"/>
  <c r="I43" i="2"/>
  <c r="K46" i="2"/>
  <c r="K45" i="2"/>
  <c r="K44" i="2"/>
  <c r="K42" i="2"/>
  <c r="L42" i="2"/>
  <c r="H44" i="2"/>
  <c r="I44" i="2"/>
  <c r="C6" i="2"/>
  <c r="B32" i="3" l="1"/>
  <c r="B33" i="3"/>
  <c r="B34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Y38" i="3"/>
  <c r="Z38" i="3"/>
  <c r="O38" i="3"/>
  <c r="P38" i="3"/>
  <c r="Q38" i="3"/>
  <c r="R38" i="3"/>
  <c r="S38" i="3"/>
  <c r="T38" i="3"/>
  <c r="U38" i="3"/>
  <c r="V38" i="3"/>
  <c r="W38" i="3"/>
  <c r="X38" i="3"/>
  <c r="B39" i="3"/>
  <c r="C39" i="3"/>
  <c r="G39" i="3"/>
  <c r="I39" i="3"/>
  <c r="B40" i="3"/>
  <c r="C40" i="3"/>
  <c r="G40" i="3"/>
  <c r="I40" i="3"/>
  <c r="B41" i="3"/>
  <c r="C41" i="3"/>
  <c r="G41" i="3"/>
  <c r="I41" i="3"/>
  <c r="B42" i="3"/>
  <c r="C42" i="3"/>
  <c r="G42" i="3"/>
  <c r="I42" i="3"/>
  <c r="B43" i="3"/>
  <c r="C43" i="3"/>
  <c r="G43" i="3"/>
  <c r="I43" i="3"/>
  <c r="B44" i="3"/>
  <c r="C44" i="3"/>
  <c r="E44" i="3"/>
  <c r="G44" i="3"/>
  <c r="I44" i="3"/>
  <c r="B45" i="3"/>
  <c r="C45" i="3"/>
  <c r="G45" i="3"/>
  <c r="I45" i="3"/>
  <c r="B46" i="3"/>
  <c r="C46" i="3"/>
  <c r="I46" i="3"/>
  <c r="B47" i="3"/>
  <c r="C47" i="3"/>
  <c r="I47" i="3"/>
  <c r="B48" i="3"/>
  <c r="C48" i="3"/>
  <c r="I48" i="3"/>
  <c r="B49" i="3"/>
  <c r="C49" i="3"/>
  <c r="I49" i="3"/>
  <c r="B50" i="3"/>
  <c r="C50" i="3"/>
  <c r="I50" i="3"/>
  <c r="B51" i="3"/>
  <c r="C51" i="3"/>
  <c r="I51" i="3"/>
  <c r="B52" i="3"/>
  <c r="C52" i="3"/>
  <c r="I52" i="3"/>
  <c r="B53" i="3"/>
  <c r="C53" i="3"/>
  <c r="I53" i="3"/>
  <c r="B54" i="3"/>
  <c r="C54" i="3"/>
  <c r="G54" i="3"/>
  <c r="I54" i="3"/>
  <c r="I38" i="3"/>
  <c r="G38" i="3"/>
  <c r="E38" i="3"/>
  <c r="C38" i="3"/>
  <c r="B38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D5" i="3"/>
  <c r="C5" i="3"/>
  <c r="B5" i="3"/>
  <c r="E43" i="3"/>
  <c r="C50" i="2"/>
  <c r="C47" i="2"/>
  <c r="C48" i="2"/>
  <c r="C49" i="2"/>
  <c r="C51" i="2"/>
  <c r="C52" i="2"/>
  <c r="C53" i="2"/>
  <c r="C54" i="2"/>
  <c r="C55" i="2"/>
  <c r="C56" i="2"/>
  <c r="C57" i="2"/>
  <c r="C58" i="2"/>
  <c r="E51" i="2" l="1"/>
  <c r="F51" i="2"/>
  <c r="I51" i="2"/>
  <c r="L51" i="2"/>
  <c r="H51" i="2"/>
  <c r="K51" i="2"/>
  <c r="I52" i="2"/>
  <c r="L52" i="2"/>
  <c r="H52" i="2"/>
  <c r="K52" i="2"/>
  <c r="E52" i="2"/>
  <c r="F52" i="2"/>
  <c r="K49" i="2"/>
  <c r="E49" i="2"/>
  <c r="F49" i="2"/>
  <c r="H49" i="2"/>
  <c r="I49" i="2"/>
  <c r="L49" i="2"/>
  <c r="K53" i="2"/>
  <c r="F53" i="2"/>
  <c r="H53" i="2"/>
  <c r="E53" i="2"/>
  <c r="I53" i="2"/>
  <c r="L53" i="2"/>
  <c r="K57" i="2"/>
  <c r="F57" i="2"/>
  <c r="H57" i="2"/>
  <c r="E57" i="2"/>
  <c r="I57" i="2"/>
  <c r="L57" i="2"/>
  <c r="I48" i="2"/>
  <c r="L48" i="2"/>
  <c r="H48" i="2"/>
  <c r="K48" i="2"/>
  <c r="E48" i="2"/>
  <c r="F48" i="2"/>
  <c r="I56" i="2"/>
  <c r="L56" i="2"/>
  <c r="H56" i="2"/>
  <c r="K56" i="2"/>
  <c r="E56" i="2"/>
  <c r="F56" i="2"/>
  <c r="E47" i="2"/>
  <c r="F47" i="2"/>
  <c r="I47" i="2"/>
  <c r="L47" i="2"/>
  <c r="H47" i="2"/>
  <c r="K47" i="2"/>
  <c r="H58" i="2"/>
  <c r="I58" i="2"/>
  <c r="L58" i="2"/>
  <c r="F58" i="2"/>
  <c r="K58" i="2"/>
  <c r="E58" i="2"/>
  <c r="F50" i="2"/>
  <c r="I50" i="2"/>
  <c r="L50" i="2"/>
  <c r="H50" i="2"/>
  <c r="K50" i="2"/>
  <c r="E50" i="2"/>
  <c r="E55" i="2"/>
  <c r="F55" i="2"/>
  <c r="I55" i="2"/>
  <c r="L55" i="2"/>
  <c r="H55" i="2"/>
  <c r="K55" i="2"/>
  <c r="H54" i="2"/>
  <c r="L54" i="2"/>
  <c r="F54" i="2"/>
  <c r="I54" i="2"/>
  <c r="K54" i="2"/>
  <c r="E54" i="2"/>
  <c r="D53" i="3"/>
  <c r="D52" i="3"/>
  <c r="D43" i="3"/>
  <c r="D51" i="3"/>
  <c r="D42" i="3"/>
  <c r="D50" i="3"/>
  <c r="D41" i="3"/>
  <c r="D49" i="3"/>
  <c r="D40" i="3"/>
  <c r="D48" i="3"/>
  <c r="D39" i="3"/>
  <c r="D44" i="3"/>
  <c r="D47" i="3"/>
  <c r="D46" i="3"/>
  <c r="D54" i="3"/>
  <c r="D45" i="3"/>
  <c r="D38" i="3"/>
  <c r="G46" i="3" l="1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E46" i="3"/>
  <c r="E45" i="3"/>
  <c r="E42" i="3"/>
  <c r="E41" i="3"/>
  <c r="E40" i="3"/>
  <c r="E39" i="3"/>
  <c r="J44" i="3" l="1"/>
  <c r="H44" i="3"/>
  <c r="J45" i="3"/>
  <c r="H45" i="3"/>
  <c r="J41" i="3"/>
  <c r="J51" i="3"/>
  <c r="J48" i="3"/>
  <c r="J43" i="3"/>
  <c r="H43" i="3"/>
  <c r="J49" i="3"/>
  <c r="J54" i="3"/>
  <c r="H54" i="3"/>
  <c r="J53" i="3"/>
  <c r="J46" i="3"/>
  <c r="J38" i="3"/>
  <c r="J52" i="3"/>
  <c r="J47" i="3"/>
  <c r="J50" i="3"/>
  <c r="J39" i="3"/>
  <c r="D19" i="2"/>
  <c r="H19" i="2" s="1"/>
  <c r="D27" i="2"/>
  <c r="H27" i="2" s="1"/>
  <c r="D35" i="2"/>
  <c r="H35" i="2" s="1"/>
  <c r="F44" i="3" s="1"/>
  <c r="D20" i="2"/>
  <c r="H20" i="2" s="1"/>
  <c r="D28" i="2"/>
  <c r="H28" i="2" s="1"/>
  <c r="F43" i="3" s="1"/>
  <c r="D36" i="2"/>
  <c r="H36" i="2" s="1"/>
  <c r="D18" i="2"/>
  <c r="H18" i="2" s="1"/>
  <c r="D21" i="2"/>
  <c r="H21" i="2" s="1"/>
  <c r="D29" i="2"/>
  <c r="H29" i="2" s="1"/>
  <c r="F38" i="3" s="1"/>
  <c r="D37" i="2"/>
  <c r="H37" i="2" s="1"/>
  <c r="F54" i="3" s="1"/>
  <c r="D16" i="2"/>
  <c r="H16" i="2" s="1"/>
  <c r="D34" i="2"/>
  <c r="H34" i="2" s="1"/>
  <c r="H48" i="3" s="1"/>
  <c r="D22" i="2"/>
  <c r="H22" i="2" s="1"/>
  <c r="D30" i="2"/>
  <c r="H30" i="2" s="1"/>
  <c r="D15" i="2"/>
  <c r="H15" i="2" s="1"/>
  <c r="D31" i="2"/>
  <c r="H31" i="2" s="1"/>
  <c r="F48" i="3" s="1"/>
  <c r="D23" i="2"/>
  <c r="H23" i="2" s="1"/>
  <c r="D33" i="2"/>
  <c r="H33" i="2" s="1"/>
  <c r="D26" i="2"/>
  <c r="H26" i="2" s="1"/>
  <c r="D24" i="2"/>
  <c r="H24" i="2" s="1"/>
  <c r="D32" i="2"/>
  <c r="H32" i="2" s="1"/>
  <c r="D17" i="2"/>
  <c r="H17" i="2" s="1"/>
  <c r="D25" i="2"/>
  <c r="H25" i="2" s="1"/>
  <c r="C9" i="2"/>
  <c r="E15" i="2" l="1"/>
  <c r="I15" i="2" s="1"/>
  <c r="C10" i="2"/>
  <c r="I42" i="2"/>
  <c r="H38" i="3" s="1"/>
  <c r="F46" i="2"/>
  <c r="F42" i="3" s="1"/>
  <c r="I45" i="2"/>
  <c r="H41" i="3" s="1"/>
  <c r="F43" i="2"/>
  <c r="F39" i="3" s="1"/>
  <c r="F44" i="2"/>
  <c r="F40" i="3" s="1"/>
  <c r="F45" i="2"/>
  <c r="F41" i="3" s="1"/>
  <c r="J42" i="3"/>
  <c r="J40" i="3"/>
  <c r="H39" i="3"/>
  <c r="H42" i="3"/>
  <c r="H40" i="3"/>
  <c r="E14" i="2"/>
  <c r="L14" i="2"/>
  <c r="F5" i="3" s="1"/>
  <c r="K30" i="2"/>
  <c r="F45" i="3"/>
  <c r="H53" i="3"/>
  <c r="F49" i="3"/>
  <c r="H51" i="3"/>
  <c r="F51" i="3"/>
  <c r="F46" i="3"/>
  <c r="H50" i="3"/>
  <c r="F53" i="3"/>
  <c r="H49" i="3"/>
  <c r="H46" i="3"/>
  <c r="H52" i="3"/>
  <c r="F47" i="3"/>
  <c r="H47" i="3"/>
  <c r="K15" i="2"/>
  <c r="F50" i="3"/>
  <c r="F52" i="3"/>
  <c r="K27" i="2"/>
  <c r="K19" i="2"/>
  <c r="K25" i="2"/>
  <c r="K21" i="2"/>
  <c r="K17" i="2"/>
  <c r="K18" i="2"/>
  <c r="K22" i="2"/>
  <c r="K33" i="2"/>
  <c r="K23" i="2"/>
  <c r="K36" i="2"/>
  <c r="K34" i="2"/>
  <c r="K28" i="2"/>
  <c r="K20" i="2"/>
  <c r="K32" i="2"/>
  <c r="K24" i="2"/>
  <c r="K26" i="2"/>
  <c r="K16" i="2"/>
  <c r="K35" i="2"/>
  <c r="K37" i="2"/>
  <c r="K31" i="2"/>
  <c r="K29" i="2"/>
  <c r="E16" i="2"/>
  <c r="E24" i="2"/>
  <c r="E32" i="2"/>
  <c r="E17" i="2"/>
  <c r="E25" i="2"/>
  <c r="E33" i="2"/>
  <c r="E18" i="2"/>
  <c r="E26" i="2"/>
  <c r="E34" i="2"/>
  <c r="E36" i="2"/>
  <c r="E30" i="2"/>
  <c r="E23" i="2"/>
  <c r="E19" i="2"/>
  <c r="E27" i="2"/>
  <c r="E35" i="2"/>
  <c r="E28" i="2"/>
  <c r="E20" i="2"/>
  <c r="E22" i="2"/>
  <c r="E21" i="2"/>
  <c r="E29" i="2"/>
  <c r="E37" i="2"/>
  <c r="E31" i="2"/>
  <c r="I22" i="2" l="1"/>
  <c r="I20" i="2"/>
  <c r="I16" i="2"/>
  <c r="I28" i="2"/>
  <c r="I35" i="2"/>
  <c r="I36" i="2"/>
  <c r="I34" i="2"/>
  <c r="I26" i="2"/>
  <c r="I31" i="2"/>
  <c r="I27" i="2"/>
  <c r="I33" i="2"/>
  <c r="I24" i="2"/>
  <c r="I19" i="2"/>
  <c r="I29" i="2"/>
  <c r="I23" i="2"/>
  <c r="I17" i="2"/>
  <c r="I37" i="2"/>
  <c r="I25" i="2"/>
  <c r="I21" i="2"/>
  <c r="I30" i="2"/>
  <c r="I32" i="2"/>
  <c r="I14" i="2"/>
  <c r="E7" i="3"/>
  <c r="L16" i="2"/>
  <c r="F7" i="3" s="1"/>
  <c r="E27" i="3"/>
  <c r="L36" i="2"/>
  <c r="F27" i="3" s="1"/>
  <c r="E10" i="3"/>
  <c r="L19" i="2"/>
  <c r="F10" i="3" s="1"/>
  <c r="E19" i="3"/>
  <c r="L28" i="2"/>
  <c r="F19" i="3" s="1"/>
  <c r="E25" i="3"/>
  <c r="L34" i="2"/>
  <c r="F25" i="3" s="1"/>
  <c r="E17" i="3"/>
  <c r="L26" i="2"/>
  <c r="F17" i="3" s="1"/>
  <c r="E18" i="3"/>
  <c r="L27" i="2"/>
  <c r="F18" i="3" s="1"/>
  <c r="E15" i="3"/>
  <c r="L24" i="2"/>
  <c r="F15" i="3" s="1"/>
  <c r="E24" i="3"/>
  <c r="L33" i="2"/>
  <c r="F24" i="3" s="1"/>
  <c r="E28" i="3"/>
  <c r="L37" i="2"/>
  <c r="F28" i="3" s="1"/>
  <c r="E12" i="3"/>
  <c r="L21" i="2"/>
  <c r="F12" i="3" s="1"/>
  <c r="E26" i="3"/>
  <c r="L35" i="2"/>
  <c r="F26" i="3" s="1"/>
  <c r="E16" i="3"/>
  <c r="L25" i="2"/>
  <c r="F16" i="3" s="1"/>
  <c r="E14" i="3"/>
  <c r="L23" i="2"/>
  <c r="F14" i="3" s="1"/>
  <c r="E23" i="3"/>
  <c r="L32" i="2"/>
  <c r="F23" i="3" s="1"/>
  <c r="E13" i="3"/>
  <c r="L22" i="2"/>
  <c r="F13" i="3" s="1"/>
  <c r="E9" i="3"/>
  <c r="L18" i="2"/>
  <c r="F9" i="3" s="1"/>
  <c r="E20" i="3"/>
  <c r="L29" i="2"/>
  <c r="F20" i="3" s="1"/>
  <c r="E11" i="3"/>
  <c r="L20" i="2"/>
  <c r="F11" i="3" s="1"/>
  <c r="E22" i="3"/>
  <c r="L31" i="2"/>
  <c r="F22" i="3" s="1"/>
  <c r="E5" i="3"/>
  <c r="E8" i="3"/>
  <c r="L17" i="2"/>
  <c r="F8" i="3" s="1"/>
  <c r="E6" i="3"/>
  <c r="L15" i="2"/>
  <c r="F6" i="3" s="1"/>
  <c r="E21" i="3"/>
  <c r="L30" i="2"/>
  <c r="F21" i="3" s="1"/>
  <c r="I18" i="2"/>
  <c r="N49" i="2" l="1"/>
  <c r="M47" i="2"/>
  <c r="O47" i="2" s="1"/>
  <c r="L43" i="3" s="1"/>
  <c r="N48" i="2"/>
  <c r="K43" i="3" l="1"/>
  <c r="N47" i="2"/>
  <c r="M51" i="2"/>
  <c r="O51" i="2" s="1"/>
  <c r="L47" i="3" s="1"/>
  <c r="N57" i="2"/>
  <c r="N51" i="2"/>
  <c r="N52" i="2"/>
  <c r="N55" i="2"/>
  <c r="N56" i="2"/>
  <c r="N53" i="2"/>
  <c r="M58" i="2"/>
  <c r="O58" i="2" s="1"/>
  <c r="L54" i="3" s="1"/>
  <c r="N58" i="2"/>
  <c r="N50" i="2"/>
  <c r="N54" i="2"/>
  <c r="M52" i="2"/>
  <c r="O52" i="2" s="1"/>
  <c r="L48" i="3" s="1"/>
  <c r="M57" i="2"/>
  <c r="O57" i="2" s="1"/>
  <c r="L53" i="3" s="1"/>
  <c r="M50" i="2"/>
  <c r="O50" i="2" s="1"/>
  <c r="L46" i="3" s="1"/>
  <c r="M53" i="2"/>
  <c r="O53" i="2" s="1"/>
  <c r="L49" i="3" s="1"/>
  <c r="M55" i="2"/>
  <c r="O55" i="2" s="1"/>
  <c r="L51" i="3" s="1"/>
  <c r="M48" i="2"/>
  <c r="O48" i="2" s="1"/>
  <c r="L44" i="3" s="1"/>
  <c r="M49" i="2"/>
  <c r="O49" i="2" s="1"/>
  <c r="L45" i="3" s="1"/>
  <c r="M56" i="2"/>
  <c r="O56" i="2" s="1"/>
  <c r="L52" i="3" s="1"/>
  <c r="M54" i="2"/>
  <c r="O54" i="2" s="1"/>
  <c r="L50" i="3" s="1"/>
  <c r="K52" i="3" l="1"/>
  <c r="K46" i="3"/>
  <c r="K53" i="3"/>
  <c r="K45" i="3"/>
  <c r="K48" i="3"/>
  <c r="K54" i="3"/>
  <c r="K50" i="3"/>
  <c r="K44" i="3"/>
  <c r="K51" i="3"/>
  <c r="K49" i="3"/>
  <c r="K47" i="3"/>
  <c r="F33" i="2" l="1"/>
  <c r="G33" i="2" s="1"/>
  <c r="F21" i="2"/>
  <c r="G21" i="2" s="1"/>
  <c r="F23" i="2"/>
  <c r="G23" i="2" s="1"/>
  <c r="F18" i="2"/>
  <c r="G18" i="2" s="1"/>
  <c r="F25" i="2"/>
  <c r="G25" i="2" s="1"/>
  <c r="F29" i="2"/>
  <c r="G29" i="2" s="1"/>
  <c r="F30" i="2"/>
  <c r="G30" i="2" s="1"/>
  <c r="F24" i="2"/>
  <c r="G24" i="2" s="1"/>
  <c r="F22" i="2"/>
  <c r="G22" i="2" s="1"/>
  <c r="F27" i="2"/>
  <c r="G27" i="2" s="1"/>
  <c r="H45" i="2"/>
  <c r="F34" i="2"/>
  <c r="G34" i="2" s="1"/>
  <c r="F36" i="2"/>
  <c r="G36" i="2" s="1"/>
  <c r="F20" i="2"/>
  <c r="G20" i="2" s="1"/>
  <c r="F32" i="2"/>
  <c r="G32" i="2" s="1"/>
  <c r="F16" i="2"/>
  <c r="G16" i="2" s="1"/>
  <c r="E43" i="2" s="1"/>
  <c r="M43" i="2" s="1"/>
  <c r="O43" i="2" s="1"/>
  <c r="L39" i="3" s="1"/>
  <c r="F28" i="2"/>
  <c r="G28" i="2" s="1"/>
  <c r="F31" i="2"/>
  <c r="G31" i="2" s="1"/>
  <c r="F26" i="2"/>
  <c r="G26" i="2" s="1"/>
  <c r="F19" i="2"/>
  <c r="G19" i="2" s="1"/>
  <c r="F37" i="2"/>
  <c r="G37" i="2" s="1"/>
  <c r="F35" i="2"/>
  <c r="G35" i="2" s="1"/>
  <c r="F15" i="2"/>
  <c r="G15" i="2" s="1"/>
  <c r="F17" i="2"/>
  <c r="F14" i="2"/>
  <c r="G14" i="2" l="1"/>
  <c r="E42" i="2" s="1"/>
  <c r="G17" i="2"/>
  <c r="E44" i="2" s="1"/>
  <c r="N44" i="2" s="1"/>
  <c r="H42" i="2"/>
  <c r="E46" i="2"/>
  <c r="K39" i="3"/>
  <c r="N43" i="2"/>
  <c r="E45" i="2" l="1"/>
  <c r="M45" i="2" s="1"/>
  <c r="O45" i="2" s="1"/>
  <c r="L41" i="3" s="1"/>
  <c r="M44" i="2"/>
  <c r="O44" i="2" s="1"/>
  <c r="L40" i="3" s="1"/>
  <c r="N42" i="2"/>
  <c r="M42" i="2"/>
  <c r="O42" i="2" s="1"/>
  <c r="L38" i="3" s="1"/>
  <c r="N46" i="2"/>
  <c r="M46" i="2"/>
  <c r="N45" i="2" l="1"/>
  <c r="K40" i="3"/>
  <c r="K38" i="3"/>
  <c r="O46" i="2"/>
  <c r="L42" i="3" s="1"/>
  <c r="K42" i="3"/>
  <c r="M60" i="2"/>
  <c r="M61" i="2" s="1"/>
  <c r="K41" i="3"/>
  <c r="C32" i="3" l="1"/>
  <c r="C33" i="3" l="1"/>
  <c r="M62" i="2"/>
  <c r="C34" i="3" s="1"/>
</calcChain>
</file>

<file path=xl/sharedStrings.xml><?xml version="1.0" encoding="utf-8"?>
<sst xmlns="http://schemas.openxmlformats.org/spreadsheetml/2006/main" count="116" uniqueCount="91">
  <si>
    <t>Only edit columns  or cells that say "edit"</t>
  </si>
  <si>
    <t>General Info for Transfections</t>
  </si>
  <si>
    <t>DNA/plate</t>
  </si>
  <si>
    <t>µg</t>
  </si>
  <si>
    <t>From KEG protocol for PlateE transfections</t>
  </si>
  <si>
    <t>KO DMEM/plate</t>
  </si>
  <si>
    <t>mL</t>
  </si>
  <si>
    <t>6 wells x 1.8 ug/well</t>
  </si>
  <si>
    <t>number of wells on desired plate</t>
  </si>
  <si>
    <t>&lt;--edit here</t>
  </si>
  <si>
    <t>DNA + PEI + KO DMEM/well</t>
  </si>
  <si>
    <t>µL</t>
  </si>
  <si>
    <t>Titrated PEI ratio</t>
  </si>
  <si>
    <t>N ug PEI: 1 ug DNA</t>
  </si>
  <si>
    <t xml:space="preserve">&lt;-- Edit- Determined for each batch of PEI made </t>
  </si>
  <si>
    <t>DNA/well/plasmid</t>
  </si>
  <si>
    <t>ng</t>
  </si>
  <si>
    <t>(1 mg/mL PEI)/well/plasmid</t>
  </si>
  <si>
    <t>PEI / (KN DMEM + PEI Master Mix)</t>
  </si>
  <si>
    <t>DNA Calculations</t>
  </si>
  <si>
    <t xml:space="preserve">For 1 well of each </t>
  </si>
  <si>
    <r>
      <t>Plasmid ID</t>
    </r>
    <r>
      <rPr>
        <b/>
        <sz val="12"/>
        <color rgb="FFFF0000"/>
        <rFont val="Calibri"/>
        <family val="2"/>
      </rPr>
      <t xml:space="preserve"> (edit, must be text and not #)</t>
    </r>
  </si>
  <si>
    <r>
      <t xml:space="preserve">Plasmid Name </t>
    </r>
    <r>
      <rPr>
        <b/>
        <sz val="12"/>
        <color rgb="FFFF0000"/>
        <rFont val="Calibri"/>
        <family val="2"/>
      </rPr>
      <t>(edit)</t>
    </r>
  </si>
  <si>
    <r>
      <t xml:space="preserve">Conc   </t>
    </r>
    <r>
      <rPr>
        <b/>
        <sz val="12"/>
        <color rgb="FFFF0000"/>
        <rFont val="Calibri"/>
        <family val="2"/>
      </rPr>
      <t xml:space="preserve"> (edit)</t>
    </r>
    <r>
      <rPr>
        <b/>
        <sz val="12"/>
        <color theme="1"/>
        <rFont val="Calibri"/>
        <family val="2"/>
      </rPr>
      <t xml:space="preserve">                          [ng/µL]</t>
    </r>
  </si>
  <si>
    <t>Total Volume DNA                      [µL]</t>
  </si>
  <si>
    <t>1 mg/mL PEI               [µL]</t>
  </si>
  <si>
    <t>KO DMEM + PEI [µL]</t>
  </si>
  <si>
    <t>110% PEI + KO DMEM [µL]</t>
  </si>
  <si>
    <t>110% DNA [µL]</t>
  </si>
  <si>
    <t>110% PEI [µL]</t>
  </si>
  <si>
    <t>Total Wells</t>
  </si>
  <si>
    <t>Amount of DNA Needed [uL]</t>
  </si>
  <si>
    <t>Amount of DNA Needed [ng]</t>
  </si>
  <si>
    <t>bee</t>
  </si>
  <si>
    <t>see</t>
  </si>
  <si>
    <t>h</t>
  </si>
  <si>
    <t>hello</t>
  </si>
  <si>
    <t>s</t>
  </si>
  <si>
    <t>PLASMID 1</t>
  </si>
  <si>
    <t>PLASMID 2</t>
  </si>
  <si>
    <t>PLASMID 3</t>
  </si>
  <si>
    <r>
      <t>CONDITION Name</t>
    </r>
    <r>
      <rPr>
        <b/>
        <sz val="12"/>
        <color rgb="FFFF0000"/>
        <rFont val="Calibri"/>
        <family val="2"/>
        <scheme val="minor"/>
      </rPr>
      <t xml:space="preserve"> (edit)</t>
    </r>
  </si>
  <si>
    <r>
      <t>CONDITION ID</t>
    </r>
    <r>
      <rPr>
        <b/>
        <sz val="12"/>
        <color rgb="FFFF0000"/>
        <rFont val="Calibri"/>
        <family val="2"/>
        <scheme val="minor"/>
      </rPr>
      <t xml:space="preserve"> (edit)</t>
    </r>
  </si>
  <si>
    <r>
      <t># Wells for condition</t>
    </r>
    <r>
      <rPr>
        <b/>
        <sz val="12"/>
        <color rgb="FFFF0000"/>
        <rFont val="Calibri"/>
        <family val="2"/>
        <scheme val="minor"/>
      </rPr>
      <t xml:space="preserve">  (Default is based on well map below, edit only if want to manually set without map)</t>
    </r>
  </si>
  <si>
    <r>
      <t>Plasmid ID</t>
    </r>
    <r>
      <rPr>
        <b/>
        <sz val="12"/>
        <color rgb="FFFF0000"/>
        <rFont val="Calibri"/>
        <family val="2"/>
      </rPr>
      <t xml:space="preserve"> (edit, match exactly with IDs above)</t>
    </r>
  </si>
  <si>
    <t>Total 110% PEI + KO DMEM [uL]</t>
  </si>
  <si>
    <t># Plasmids</t>
  </si>
  <si>
    <t>Amt to add to each well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</si>
  <si>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</si>
  <si>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</si>
  <si>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</si>
  <si>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</si>
  <si>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</si>
  <si>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</si>
  <si>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</si>
  <si>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</si>
  <si>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</si>
  <si>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</si>
  <si>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</si>
  <si>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</si>
  <si>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</si>
  <si>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</si>
  <si>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</si>
  <si>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</si>
  <si>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dsRED</t>
  </si>
  <si>
    <t>Total PEI + KO DMEM:</t>
  </si>
  <si>
    <t>&lt;------ PEI + KO Master Mix</t>
  </si>
  <si>
    <t>Total PEI:</t>
  </si>
  <si>
    <t>Total KO DMEM:</t>
  </si>
  <si>
    <r>
      <t xml:space="preserve">MAP </t>
    </r>
    <r>
      <rPr>
        <sz val="16"/>
        <color rgb="FFFF0000"/>
        <rFont val="Calibri"/>
        <family val="2"/>
        <scheme val="minor"/>
      </rPr>
      <t>(edit, condition IDs must match above)</t>
    </r>
  </si>
  <si>
    <t>DNA Needed</t>
  </si>
  <si>
    <t>Plasmid ID</t>
  </si>
  <si>
    <t>Name</t>
  </si>
  <si>
    <t>Conc (ng/uL)</t>
  </si>
  <si>
    <t>Vol Needed (uL)</t>
  </si>
  <si>
    <t>ng Needed</t>
  </si>
  <si>
    <t>KO + PEI Master Mix (110%)</t>
  </si>
  <si>
    <t>uL</t>
  </si>
  <si>
    <t>Condition Mixes</t>
  </si>
  <si>
    <t>Cond. Name</t>
  </si>
  <si>
    <t>Cond. ID</t>
  </si>
  <si>
    <t># Wells</t>
  </si>
  <si>
    <t>Plasmid 1 ID</t>
  </si>
  <si>
    <t>Vol Plasmid 1 (uL)</t>
  </si>
  <si>
    <t>Plasmid 2 ID</t>
  </si>
  <si>
    <t>Vol Plasmid 2 (uL)</t>
  </si>
  <si>
    <t>Plasmid 3 ID</t>
  </si>
  <si>
    <t>Vol Plasmid 3 (uL)</t>
  </si>
  <si>
    <t>KO DMEM / PEI (uL)</t>
  </si>
  <si>
    <t>Amt / Well (uL)</t>
  </si>
  <si>
    <t xml:space="preserve">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</si>
</sst>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b/>
      <sz val="18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1D3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1" xfId="0" applyBorder="1"/>
    <xf numFmtId="164" fontId="0" fillId="0" borderId="1" xfId="0" applyNumberFormat="1" applyBorder="1"/>
    <xf numFmtId="16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9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9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/>
    <xf numFmtId="2" fontId="0" fillId="0" borderId="1" xfId="0" applyNumberFormat="1" applyBorder="1"/>
    <xf numFmtId="0" fontId="11" fillId="4" borderId="1" xfId="0" applyFont="1" applyFill="1" applyBorder="1"/>
    <xf numFmtId="0" fontId="0" fillId="8" borderId="1" xfId="0" applyFill="1" applyBorder="1"/>
    <xf numFmtId="0" fontId="13" fillId="0" borderId="0" xfId="0" applyFont="1"/>
    <xf numFmtId="0" fontId="15" fillId="0" borderId="0" xfId="0" applyFont="1"/>
    <xf numFmtId="0" fontId="4" fillId="9" borderId="1" xfId="0" applyFont="1" applyFill="1" applyBorder="1" applyAlignment="1">
      <alignment wrapText="1"/>
    </xf>
    <xf numFmtId="164" fontId="0" fillId="10" borderId="1" xfId="0" applyNumberFormat="1" applyFill="1" applyBorder="1"/>
    <xf numFmtId="0" fontId="16" fillId="3" borderId="1" xfId="0" applyFont="1" applyFill="1" applyBorder="1"/>
    <xf numFmtId="0" fontId="11" fillId="3" borderId="1" xfId="0" applyFont="1" applyFill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0" fontId="11" fillId="0" borderId="0" xfId="0" applyFont="1"/>
    <xf numFmtId="164" fontId="4" fillId="0" borderId="0" xfId="0" applyNumberFormat="1" applyFont="1"/>
    <xf numFmtId="0" fontId="14" fillId="0" borderId="1" xfId="0" applyFont="1" applyBorder="1" applyAlignment="1">
      <alignment vertical="center" wrapText="1"/>
    </xf>
    <xf numFmtId="0" fontId="11" fillId="8" borderId="1" xfId="0" applyFont="1" applyFill="1" applyBorder="1"/>
    <xf numFmtId="0" fontId="14" fillId="8" borderId="1" xfId="0" applyFont="1" applyFill="1" applyBorder="1"/>
    <xf numFmtId="0" fontId="16" fillId="4" borderId="1" xfId="0" applyFont="1" applyFill="1" applyBorder="1"/>
    <xf numFmtId="164" fontId="11" fillId="0" borderId="1" xfId="0" applyNumberFormat="1" applyFont="1" applyBorder="1"/>
    <xf numFmtId="0" fontId="11" fillId="11" borderId="1" xfId="0" applyFont="1" applyFill="1" applyBorder="1"/>
    <xf numFmtId="0" fontId="11" fillId="6" borderId="1" xfId="0" applyFont="1" applyFill="1" applyBorder="1"/>
    <xf numFmtId="164" fontId="11" fillId="10" borderId="1" xfId="0" applyNumberFormat="1" applyFont="1" applyFill="1" applyBorder="1"/>
    <xf numFmtId="0" fontId="16" fillId="4" borderId="2" xfId="0" applyFont="1" applyFill="1" applyBorder="1"/>
    <xf numFmtId="0" fontId="11" fillId="0" borderId="3" xfId="0" applyFont="1" applyBorder="1"/>
    <xf numFmtId="164" fontId="11" fillId="0" borderId="0" xfId="0" applyNumberFormat="1" applyFont="1"/>
    <xf numFmtId="164" fontId="14" fillId="9" borderId="1" xfId="0" applyNumberFormat="1" applyFont="1" applyFill="1" applyBorder="1"/>
    <xf numFmtId="0" fontId="11" fillId="9" borderId="1" xfId="0" applyFont="1" applyFill="1" applyBorder="1"/>
    <xf numFmtId="164" fontId="11" fillId="9" borderId="1" xfId="0" applyNumberFormat="1" applyFont="1" applyFill="1" applyBorder="1"/>
    <xf numFmtId="0" fontId="6" fillId="5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164" fontId="0" fillId="8" borderId="1" xfId="0" applyNumberFormat="1" applyFill="1" applyBorder="1"/>
    <xf numFmtId="0" fontId="0" fillId="12" borderId="1" xfId="0" applyFill="1" applyBorder="1"/>
    <xf numFmtId="0" fontId="12" fillId="0" borderId="1" xfId="0" applyFon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8" fillId="0" borderId="0" xfId="0" applyFont="1"/>
    <xf numFmtId="0" fontId="6" fillId="0" borderId="0" xfId="0" applyFont="1"/>
    <xf numFmtId="164" fontId="11" fillId="13" borderId="1" xfId="0" applyNumberFormat="1" applyFont="1" applyFill="1" applyBorder="1"/>
    <xf numFmtId="0" fontId="19" fillId="2" borderId="1" xfId="0" applyFont="1" applyFill="1" applyBorder="1" applyAlignment="1">
      <alignment wrapText="1"/>
    </xf>
    <xf numFmtId="165" fontId="4" fillId="0" borderId="0" xfId="0" applyNumberFormat="1" applyFont="1" applyAlignment="1">
      <alignment horizontal="left" vertical="center"/>
    </xf>
    <xf numFmtId="0" fontId="5" fillId="6" borderId="4" xfId="0" applyFont="1" applyFill="1" applyBorder="1" applyAlignment="1">
      <alignment horizontal="center" vertical="center" wrapText="1"/>
    </xf>
    <xf numFmtId="164" fontId="0" fillId="6" borderId="0" xfId="0" applyNumberFormat="1" applyFill="1"/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D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ACF9-AB4C-4C0A-90FE-4475616AE283}">
  <sheetPr>
    <pageSetUpPr fitToPage="1"/>
  </sheetPr>
  <dimension ref="A1:V76"/>
  <sheetViews>
    <sheetView topLeftCell="A16" zoomScale="70" zoomScaleNormal="70" workbookViewId="0">
      <selection activeCell="G45" sqref="G45"/>
    </sheetView>
  </sheetViews>
  <sheetFormatPr defaultRowHeight="15"/>
  <cols>
    <col min="1" max="1" width="13.7109375" customWidth="1"/>
    <col min="2" max="2" width="25.140625" customWidth="1"/>
    <col min="3" max="3" width="18" customWidth="1"/>
    <col min="4" max="5" width="12.85546875" customWidth="1"/>
    <col min="6" max="6" width="17" customWidth="1"/>
    <col min="7" max="7" width="14.5703125" customWidth="1"/>
    <col min="8" max="8" width="11.28515625" bestFit="1" customWidth="1"/>
    <col min="9" max="9" width="9.7109375" customWidth="1"/>
    <col min="10" max="10" width="12.85546875" customWidth="1"/>
    <col min="11" max="11" width="13.7109375" customWidth="1"/>
    <col min="12" max="12" width="18.140625" customWidth="1"/>
    <col min="13" max="13" width="13.28515625" customWidth="1"/>
    <col min="14" max="14" width="12.42578125" customWidth="1"/>
    <col min="15" max="15" width="9.42578125" bestFit="1" customWidth="1"/>
    <col min="16" max="16" width="15.140625" customWidth="1"/>
  </cols>
  <sheetData>
    <row r="1" spans="1:12" ht="33.950000000000003" customHeight="1">
      <c r="A1" s="64" t="s">
        <v>0</v>
      </c>
    </row>
    <row r="2" spans="1:12" ht="26.25">
      <c r="A2" s="17" t="s">
        <v>1</v>
      </c>
      <c r="B2" s="4"/>
      <c r="C2" s="4"/>
      <c r="D2" s="5"/>
      <c r="E2" s="5"/>
      <c r="F2" s="5"/>
      <c r="G2" s="5"/>
      <c r="H2" s="5"/>
      <c r="I2" s="6"/>
      <c r="J2" s="6"/>
    </row>
    <row r="3" spans="1:12" ht="15.75">
      <c r="A3" s="6"/>
      <c r="B3" s="21" t="s">
        <v>2</v>
      </c>
      <c r="C3" s="7">
        <v>10.8</v>
      </c>
      <c r="D3" s="7" t="s">
        <v>3</v>
      </c>
      <c r="E3" s="6" t="s">
        <v>4</v>
      </c>
      <c r="G3" s="6"/>
      <c r="H3" s="6"/>
      <c r="I3" s="6"/>
      <c r="J3" s="6"/>
    </row>
    <row r="4" spans="1:12" ht="15.75">
      <c r="A4" s="6"/>
      <c r="B4" s="21" t="s">
        <v>5</v>
      </c>
      <c r="C4" s="7">
        <v>1.33</v>
      </c>
      <c r="D4" s="7" t="s">
        <v>6</v>
      </c>
      <c r="E4" s="6" t="s">
        <v>7</v>
      </c>
      <c r="G4" s="6"/>
      <c r="H4" s="6"/>
      <c r="I4" s="6"/>
      <c r="J4" s="6"/>
    </row>
    <row r="5" spans="1:12" ht="15.75">
      <c r="A5" s="6"/>
      <c r="B5" s="21" t="s">
        <v>8</v>
      </c>
      <c r="C5" s="8">
        <v>24</v>
      </c>
      <c r="D5" s="15" t="s">
        <v>9</v>
      </c>
      <c r="E5" s="6"/>
      <c r="G5" s="6"/>
      <c r="H5" s="6"/>
      <c r="I5" s="6"/>
      <c r="J5" s="6"/>
    </row>
    <row r="6" spans="1:12" ht="15.75">
      <c r="A6" s="6"/>
      <c r="B6" s="21" t="s">
        <v>10</v>
      </c>
      <c r="C6" s="14">
        <f>C4*1000/C5</f>
        <v>55.416666666666664</v>
      </c>
      <c r="D6" s="7" t="s">
        <v>11</v>
      </c>
      <c r="E6" s="6"/>
      <c r="G6" s="6"/>
      <c r="H6" s="6"/>
      <c r="I6" s="6"/>
      <c r="J6" s="6"/>
    </row>
    <row r="7" spans="1:12" ht="15.75">
      <c r="A7" s="6"/>
      <c r="B7" s="21" t="s">
        <v>12</v>
      </c>
      <c r="C7" s="8">
        <v>5</v>
      </c>
      <c r="D7" s="7" t="s">
        <v>13</v>
      </c>
      <c r="E7" s="16" t="s">
        <v>14</v>
      </c>
      <c r="G7" s="6"/>
      <c r="H7" s="6"/>
      <c r="I7" s="6"/>
      <c r="J7" s="6"/>
    </row>
    <row r="8" spans="1:12" ht="15.75">
      <c r="A8" s="6"/>
      <c r="B8" s="21" t="s">
        <v>15</v>
      </c>
      <c r="C8" s="7">
        <f>C3*1000/C5</f>
        <v>450</v>
      </c>
      <c r="D8" s="7" t="s">
        <v>16</v>
      </c>
      <c r="E8" s="6"/>
      <c r="G8" s="6"/>
      <c r="H8" s="6"/>
      <c r="I8" s="6"/>
      <c r="J8" s="6"/>
    </row>
    <row r="9" spans="1:12" ht="31.5">
      <c r="A9" s="6"/>
      <c r="B9" s="22" t="s">
        <v>17</v>
      </c>
      <c r="C9" s="9">
        <f>C8*C7/1000</f>
        <v>2.25</v>
      </c>
      <c r="D9" s="7" t="s">
        <v>11</v>
      </c>
      <c r="E9" s="6"/>
      <c r="G9" s="6"/>
      <c r="H9" s="6"/>
      <c r="I9" s="6"/>
      <c r="J9" s="6"/>
    </row>
    <row r="10" spans="1:12" ht="31.5">
      <c r="A10" s="6"/>
      <c r="B10" s="22" t="s">
        <v>18</v>
      </c>
      <c r="C10" s="68">
        <f>C9/C6</f>
        <v>4.06015037593985E-2</v>
      </c>
      <c r="D10" s="15"/>
      <c r="E10" s="6"/>
      <c r="G10" s="6"/>
      <c r="H10" s="6"/>
      <c r="I10" s="6"/>
      <c r="J10" s="6"/>
    </row>
    <row r="11" spans="1:12" ht="15.75">
      <c r="A11" s="6"/>
      <c r="B11" s="6"/>
      <c r="C11" s="6"/>
      <c r="D11" s="6"/>
      <c r="E11" s="10"/>
      <c r="F11" s="10"/>
      <c r="G11" s="10"/>
      <c r="H11" s="10"/>
      <c r="I11" s="10"/>
      <c r="J11" s="10"/>
    </row>
    <row r="12" spans="1:12" ht="26.25">
      <c r="A12" s="23" t="s">
        <v>19</v>
      </c>
      <c r="B12" s="24"/>
      <c r="C12" s="24"/>
      <c r="D12" s="25"/>
      <c r="E12" s="26"/>
      <c r="F12" s="26"/>
      <c r="G12" s="71" t="s">
        <v>20</v>
      </c>
      <c r="H12" s="71"/>
      <c r="I12" s="71"/>
      <c r="J12" s="6"/>
    </row>
    <row r="13" spans="1:12" ht="63">
      <c r="A13" s="18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8" t="s">
        <v>26</v>
      </c>
      <c r="G13" s="20" t="s">
        <v>27</v>
      </c>
      <c r="H13" s="20" t="s">
        <v>28</v>
      </c>
      <c r="I13" s="20" t="s">
        <v>29</v>
      </c>
      <c r="J13" s="20" t="s">
        <v>30</v>
      </c>
      <c r="K13" s="20" t="s">
        <v>31</v>
      </c>
      <c r="L13" s="20" t="s">
        <v>32</v>
      </c>
    </row>
    <row r="14" spans="1:12" ht="15.75">
      <c r="A14" s="34" t="s">
        <v>33</v>
      </c>
      <c r="B14" s="34" t="s">
        <v>33</v>
      </c>
      <c r="C14" s="35">
        <v>824.7</v>
      </c>
      <c r="D14" s="36">
        <f>$C$8/C14</f>
        <v>0.54565296471444158</v>
      </c>
      <c r="E14" s="36">
        <f>$C$9</f>
        <v>2.25</v>
      </c>
      <c r="F14" s="37">
        <f>E14/$C$10</f>
        <v>55.416666666666664</v>
      </c>
      <c r="G14" s="37">
        <f>F14*1.1</f>
        <v>60.958333333333336</v>
      </c>
      <c r="H14" s="37">
        <f>D14*1.1</f>
        <v>0.60021826118588584</v>
      </c>
      <c r="I14" s="38">
        <f>E14*1.1</f>
        <v>2.4750000000000001</v>
      </c>
      <c r="J14" s="39">
        <f>SUMIF($G$42:$G$58,A14,$C$42:$C$58)+SUMIF($J$42:$J$58,A14,$C$42:$C$58)+SUMIF($D$42:$D$58,A14,$C$42:$C$58)</f>
        <v>18</v>
      </c>
      <c r="K14" s="38">
        <f>H14*J14</f>
        <v>10.803928701345946</v>
      </c>
      <c r="L14" s="12">
        <f>K14*C14</f>
        <v>8910.0000000000018</v>
      </c>
    </row>
    <row r="15" spans="1:12" ht="15.75">
      <c r="A15" s="34" t="s">
        <v>34</v>
      </c>
      <c r="B15" s="34" t="s">
        <v>34</v>
      </c>
      <c r="C15" s="35">
        <v>500</v>
      </c>
      <c r="D15" s="36">
        <f t="shared" ref="D15:D37" si="0">$C$8/C15</f>
        <v>0.9</v>
      </c>
      <c r="E15" s="36">
        <f>$C$9</f>
        <v>2.25</v>
      </c>
      <c r="F15" s="37">
        <f t="shared" ref="F15:F37" si="1">E15/$C$10</f>
        <v>55.416666666666664</v>
      </c>
      <c r="G15" s="37">
        <f t="shared" ref="G15:G37" si="2">F15*1.1</f>
        <v>60.958333333333336</v>
      </c>
      <c r="H15" s="37">
        <f>D15*1.1</f>
        <v>0.9900000000000001</v>
      </c>
      <c r="I15" s="38">
        <f t="shared" ref="I15:I37" si="3">E15*1.1</f>
        <v>2.4750000000000001</v>
      </c>
      <c r="J15" s="39">
        <f t="shared" ref="J15:J31" si="4">SUMIF($G$42:$G$58,A15,$C$42:$C$58)+SUMIF($J$42:$J$58,A15,$C$42:$C$58)+SUMIF($D$42:$D$58,A15,$C$42:$C$58)</f>
        <v>3</v>
      </c>
      <c r="K15" s="38">
        <f t="shared" ref="K15:K37" si="5">H15*J15</f>
        <v>2.97</v>
      </c>
      <c r="L15" s="12">
        <f t="shared" ref="L15:L37" si="6">K15*C15</f>
        <v>1485</v>
      </c>
    </row>
    <row r="16" spans="1:12" ht="15.75">
      <c r="A16" s="34" t="s">
        <v>35</v>
      </c>
      <c r="B16" s="34"/>
      <c r="C16" s="35">
        <v>1000</v>
      </c>
      <c r="D16" s="36">
        <f t="shared" si="0"/>
        <v>0.45</v>
      </c>
      <c r="E16" s="36">
        <f t="shared" ref="E16:E37" si="7">$C$9</f>
        <v>2.25</v>
      </c>
      <c r="F16" s="37">
        <f t="shared" si="1"/>
        <v>55.416666666666664</v>
      </c>
      <c r="G16" s="37">
        <f t="shared" si="2"/>
        <v>60.958333333333336</v>
      </c>
      <c r="H16" s="37">
        <f t="shared" ref="H16:H37" si="8">D16*1.1</f>
        <v>0.49500000000000005</v>
      </c>
      <c r="I16" s="38">
        <f t="shared" si="3"/>
        <v>2.4750000000000001</v>
      </c>
      <c r="J16" s="39">
        <f t="shared" si="4"/>
        <v>3</v>
      </c>
      <c r="K16" s="38">
        <f t="shared" si="5"/>
        <v>1.4850000000000001</v>
      </c>
      <c r="L16" s="12">
        <f t="shared" si="6"/>
        <v>1485</v>
      </c>
    </row>
    <row r="17" spans="1:12" ht="15.75">
      <c r="A17" s="34" t="s">
        <v>36</v>
      </c>
      <c r="B17" s="34"/>
      <c r="C17" s="35">
        <v>70</v>
      </c>
      <c r="D17" s="36">
        <f t="shared" si="0"/>
        <v>6.4285714285714288</v>
      </c>
      <c r="E17" s="36">
        <f t="shared" si="7"/>
        <v>2.25</v>
      </c>
      <c r="F17" s="37">
        <f t="shared" si="1"/>
        <v>55.416666666666664</v>
      </c>
      <c r="G17" s="37">
        <f t="shared" si="2"/>
        <v>60.958333333333336</v>
      </c>
      <c r="H17" s="37">
        <f t="shared" si="8"/>
        <v>7.0714285714285721</v>
      </c>
      <c r="I17" s="38">
        <f t="shared" si="3"/>
        <v>2.4750000000000001</v>
      </c>
      <c r="J17" s="39">
        <f t="shared" si="4"/>
        <v>53</v>
      </c>
      <c r="K17" s="38">
        <f t="shared" si="5"/>
        <v>374.78571428571433</v>
      </c>
      <c r="L17" s="12">
        <f t="shared" si="6"/>
        <v>26235.000000000004</v>
      </c>
    </row>
    <row r="18" spans="1:12" ht="15.75">
      <c r="A18" s="34"/>
      <c r="B18" s="34"/>
      <c r="C18" s="35"/>
      <c r="D18" s="36" t="e">
        <f t="shared" si="0"/>
        <v>#DIV/0!</v>
      </c>
      <c r="E18" s="36">
        <f t="shared" si="7"/>
        <v>2.25</v>
      </c>
      <c r="F18" s="37">
        <f t="shared" si="1"/>
        <v>55.416666666666664</v>
      </c>
      <c r="G18" s="37">
        <f t="shared" si="2"/>
        <v>60.958333333333336</v>
      </c>
      <c r="H18" s="37" t="e">
        <f>D18*1.1</f>
        <v>#DIV/0!</v>
      </c>
      <c r="I18" s="38">
        <f>E18*1.1</f>
        <v>2.4750000000000001</v>
      </c>
      <c r="J18" s="39">
        <f t="shared" si="4"/>
        <v>0</v>
      </c>
      <c r="K18" s="38" t="e">
        <f t="shared" si="5"/>
        <v>#DIV/0!</v>
      </c>
      <c r="L18" s="12" t="e">
        <f t="shared" si="6"/>
        <v>#DIV/0!</v>
      </c>
    </row>
    <row r="19" spans="1:12" ht="15.75">
      <c r="A19" s="34"/>
      <c r="B19" s="34"/>
      <c r="C19" s="35"/>
      <c r="D19" s="36" t="e">
        <f t="shared" si="0"/>
        <v>#DIV/0!</v>
      </c>
      <c r="E19" s="36">
        <f t="shared" si="7"/>
        <v>2.25</v>
      </c>
      <c r="F19" s="37">
        <f t="shared" si="1"/>
        <v>55.416666666666664</v>
      </c>
      <c r="G19" s="37">
        <f t="shared" si="2"/>
        <v>60.958333333333336</v>
      </c>
      <c r="H19" s="37" t="e">
        <f t="shared" si="8"/>
        <v>#DIV/0!</v>
      </c>
      <c r="I19" s="38">
        <f t="shared" si="3"/>
        <v>2.4750000000000001</v>
      </c>
      <c r="J19" s="39">
        <f t="shared" si="4"/>
        <v>0</v>
      </c>
      <c r="K19" s="38" t="e">
        <f t="shared" si="5"/>
        <v>#DIV/0!</v>
      </c>
      <c r="L19" s="12" t="e">
        <f t="shared" si="6"/>
        <v>#DIV/0!</v>
      </c>
    </row>
    <row r="20" spans="1:12" ht="15.75">
      <c r="A20" s="34"/>
      <c r="B20" s="34"/>
      <c r="C20" s="35"/>
      <c r="D20" s="36" t="e">
        <f t="shared" si="0"/>
        <v>#DIV/0!</v>
      </c>
      <c r="E20" s="36">
        <f t="shared" si="7"/>
        <v>2.25</v>
      </c>
      <c r="F20" s="37">
        <f t="shared" si="1"/>
        <v>55.416666666666664</v>
      </c>
      <c r="G20" s="37">
        <f t="shared" si="2"/>
        <v>60.958333333333336</v>
      </c>
      <c r="H20" s="37" t="e">
        <f t="shared" si="8"/>
        <v>#DIV/0!</v>
      </c>
      <c r="I20" s="38">
        <f t="shared" si="3"/>
        <v>2.4750000000000001</v>
      </c>
      <c r="J20" s="39">
        <f t="shared" si="4"/>
        <v>0</v>
      </c>
      <c r="K20" s="38" t="e">
        <f t="shared" si="5"/>
        <v>#DIV/0!</v>
      </c>
      <c r="L20" s="12" t="e">
        <f t="shared" si="6"/>
        <v>#DIV/0!</v>
      </c>
    </row>
    <row r="21" spans="1:12" ht="15.75">
      <c r="A21" s="34"/>
      <c r="B21" s="34"/>
      <c r="C21" s="35"/>
      <c r="D21" s="36" t="e">
        <f t="shared" si="0"/>
        <v>#DIV/0!</v>
      </c>
      <c r="E21" s="36">
        <f t="shared" si="7"/>
        <v>2.25</v>
      </c>
      <c r="F21" s="37">
        <f t="shared" si="1"/>
        <v>55.416666666666664</v>
      </c>
      <c r="G21" s="37">
        <f t="shared" si="2"/>
        <v>60.958333333333336</v>
      </c>
      <c r="H21" s="37" t="e">
        <f t="shared" si="8"/>
        <v>#DIV/0!</v>
      </c>
      <c r="I21" s="38">
        <f t="shared" si="3"/>
        <v>2.4750000000000001</v>
      </c>
      <c r="J21" s="39">
        <f t="shared" si="4"/>
        <v>0</v>
      </c>
      <c r="K21" s="38" t="e">
        <f t="shared" si="5"/>
        <v>#DIV/0!</v>
      </c>
      <c r="L21" s="12" t="e">
        <f t="shared" si="6"/>
        <v>#DIV/0!</v>
      </c>
    </row>
    <row r="22" spans="1:12" ht="15.75">
      <c r="A22" s="34"/>
      <c r="B22" s="34"/>
      <c r="C22" s="35"/>
      <c r="D22" s="36" t="e">
        <f t="shared" si="0"/>
        <v>#DIV/0!</v>
      </c>
      <c r="E22" s="36">
        <f t="shared" si="7"/>
        <v>2.25</v>
      </c>
      <c r="F22" s="37">
        <f t="shared" si="1"/>
        <v>55.416666666666664</v>
      </c>
      <c r="G22" s="37">
        <f t="shared" si="2"/>
        <v>60.958333333333336</v>
      </c>
      <c r="H22" s="37" t="e">
        <f t="shared" si="8"/>
        <v>#DIV/0!</v>
      </c>
      <c r="I22" s="38">
        <f t="shared" si="3"/>
        <v>2.4750000000000001</v>
      </c>
      <c r="J22" s="39">
        <f t="shared" si="4"/>
        <v>0</v>
      </c>
      <c r="K22" s="38" t="e">
        <f t="shared" si="5"/>
        <v>#DIV/0!</v>
      </c>
      <c r="L22" s="12" t="e">
        <f t="shared" si="6"/>
        <v>#DIV/0!</v>
      </c>
    </row>
    <row r="23" spans="1:12" ht="15.75">
      <c r="A23" s="34"/>
      <c r="B23" s="34"/>
      <c r="C23" s="35"/>
      <c r="D23" s="36" t="e">
        <f t="shared" si="0"/>
        <v>#DIV/0!</v>
      </c>
      <c r="E23" s="36">
        <f t="shared" si="7"/>
        <v>2.25</v>
      </c>
      <c r="F23" s="37">
        <f t="shared" si="1"/>
        <v>55.416666666666664</v>
      </c>
      <c r="G23" s="37">
        <f t="shared" si="2"/>
        <v>60.958333333333336</v>
      </c>
      <c r="H23" s="37" t="e">
        <f t="shared" si="8"/>
        <v>#DIV/0!</v>
      </c>
      <c r="I23" s="38">
        <f t="shared" si="3"/>
        <v>2.4750000000000001</v>
      </c>
      <c r="J23" s="39">
        <f t="shared" si="4"/>
        <v>0</v>
      </c>
      <c r="K23" s="38" t="e">
        <f t="shared" si="5"/>
        <v>#DIV/0!</v>
      </c>
      <c r="L23" s="12" t="e">
        <f t="shared" si="6"/>
        <v>#DIV/0!</v>
      </c>
    </row>
    <row r="24" spans="1:12" ht="15.75">
      <c r="A24" s="34"/>
      <c r="B24" s="34"/>
      <c r="C24" s="35"/>
      <c r="D24" s="36" t="e">
        <f t="shared" si="0"/>
        <v>#DIV/0!</v>
      </c>
      <c r="E24" s="36">
        <f t="shared" si="7"/>
        <v>2.25</v>
      </c>
      <c r="F24" s="37">
        <f t="shared" si="1"/>
        <v>55.416666666666664</v>
      </c>
      <c r="G24" s="37">
        <f t="shared" si="2"/>
        <v>60.958333333333336</v>
      </c>
      <c r="H24" s="37" t="e">
        <f t="shared" si="8"/>
        <v>#DIV/0!</v>
      </c>
      <c r="I24" s="38">
        <f t="shared" si="3"/>
        <v>2.4750000000000001</v>
      </c>
      <c r="J24" s="39">
        <f t="shared" si="4"/>
        <v>0</v>
      </c>
      <c r="K24" s="38" t="e">
        <f t="shared" si="5"/>
        <v>#DIV/0!</v>
      </c>
      <c r="L24" s="12" t="e">
        <f t="shared" si="6"/>
        <v>#DIV/0!</v>
      </c>
    </row>
    <row r="25" spans="1:12" ht="15.75">
      <c r="A25" s="34"/>
      <c r="B25" s="34"/>
      <c r="C25" s="35"/>
      <c r="D25" s="36" t="e">
        <f t="shared" si="0"/>
        <v>#DIV/0!</v>
      </c>
      <c r="E25" s="36">
        <f t="shared" si="7"/>
        <v>2.25</v>
      </c>
      <c r="F25" s="37">
        <f t="shared" si="1"/>
        <v>55.416666666666664</v>
      </c>
      <c r="G25" s="37">
        <f t="shared" si="2"/>
        <v>60.958333333333336</v>
      </c>
      <c r="H25" s="37" t="e">
        <f t="shared" si="8"/>
        <v>#DIV/0!</v>
      </c>
      <c r="I25" s="38">
        <f t="shared" si="3"/>
        <v>2.4750000000000001</v>
      </c>
      <c r="J25" s="39">
        <f t="shared" si="4"/>
        <v>0</v>
      </c>
      <c r="K25" s="38" t="e">
        <f t="shared" si="5"/>
        <v>#DIV/0!</v>
      </c>
      <c r="L25" s="12" t="e">
        <f t="shared" si="6"/>
        <v>#DIV/0!</v>
      </c>
    </row>
    <row r="26" spans="1:12" ht="15.75">
      <c r="A26" s="34"/>
      <c r="B26" s="34"/>
      <c r="C26" s="35"/>
      <c r="D26" s="36" t="e">
        <f t="shared" si="0"/>
        <v>#DIV/0!</v>
      </c>
      <c r="E26" s="36">
        <f t="shared" si="7"/>
        <v>2.25</v>
      </c>
      <c r="F26" s="37">
        <f t="shared" si="1"/>
        <v>55.416666666666664</v>
      </c>
      <c r="G26" s="37">
        <f t="shared" si="2"/>
        <v>60.958333333333336</v>
      </c>
      <c r="H26" s="37" t="e">
        <f t="shared" si="8"/>
        <v>#DIV/0!</v>
      </c>
      <c r="I26" s="38">
        <f t="shared" si="3"/>
        <v>2.4750000000000001</v>
      </c>
      <c r="J26" s="39">
        <f t="shared" si="4"/>
        <v>0</v>
      </c>
      <c r="K26" s="38" t="e">
        <f t="shared" si="5"/>
        <v>#DIV/0!</v>
      </c>
      <c r="L26" s="12" t="e">
        <f t="shared" si="6"/>
        <v>#DIV/0!</v>
      </c>
    </row>
    <row r="27" spans="1:12" ht="15.75">
      <c r="A27" s="34"/>
      <c r="B27" s="34"/>
      <c r="C27" s="35"/>
      <c r="D27" s="36" t="e">
        <f t="shared" si="0"/>
        <v>#DIV/0!</v>
      </c>
      <c r="E27" s="36">
        <f t="shared" si="7"/>
        <v>2.25</v>
      </c>
      <c r="F27" s="37">
        <f t="shared" si="1"/>
        <v>55.416666666666664</v>
      </c>
      <c r="G27" s="37">
        <f t="shared" si="2"/>
        <v>60.958333333333336</v>
      </c>
      <c r="H27" s="37" t="e">
        <f t="shared" si="8"/>
        <v>#DIV/0!</v>
      </c>
      <c r="I27" s="38">
        <f t="shared" si="3"/>
        <v>2.4750000000000001</v>
      </c>
      <c r="J27" s="39">
        <f t="shared" si="4"/>
        <v>0</v>
      </c>
      <c r="K27" s="38" t="e">
        <f t="shared" si="5"/>
        <v>#DIV/0!</v>
      </c>
      <c r="L27" s="12" t="e">
        <f t="shared" si="6"/>
        <v>#DIV/0!</v>
      </c>
    </row>
    <row r="28" spans="1:12" ht="15.75">
      <c r="A28" s="34"/>
      <c r="B28" s="34"/>
      <c r="C28" s="35"/>
      <c r="D28" s="36" t="e">
        <f t="shared" si="0"/>
        <v>#DIV/0!</v>
      </c>
      <c r="E28" s="36">
        <f t="shared" si="7"/>
        <v>2.25</v>
      </c>
      <c r="F28" s="37">
        <f t="shared" si="1"/>
        <v>55.416666666666664</v>
      </c>
      <c r="G28" s="37">
        <f t="shared" si="2"/>
        <v>60.958333333333336</v>
      </c>
      <c r="H28" s="37" t="e">
        <f t="shared" si="8"/>
        <v>#DIV/0!</v>
      </c>
      <c r="I28" s="38">
        <f t="shared" si="3"/>
        <v>2.4750000000000001</v>
      </c>
      <c r="J28" s="39">
        <f t="shared" si="4"/>
        <v>0</v>
      </c>
      <c r="K28" s="38" t="e">
        <f t="shared" si="5"/>
        <v>#DIV/0!</v>
      </c>
      <c r="L28" s="12" t="e">
        <f t="shared" si="6"/>
        <v>#DIV/0!</v>
      </c>
    </row>
    <row r="29" spans="1:12" ht="15.75">
      <c r="A29" s="34"/>
      <c r="B29" s="34"/>
      <c r="C29" s="35"/>
      <c r="D29" s="36" t="e">
        <f t="shared" si="0"/>
        <v>#DIV/0!</v>
      </c>
      <c r="E29" s="36">
        <f t="shared" si="7"/>
        <v>2.25</v>
      </c>
      <c r="F29" s="37">
        <f t="shared" si="1"/>
        <v>55.416666666666664</v>
      </c>
      <c r="G29" s="37">
        <f t="shared" si="2"/>
        <v>60.958333333333336</v>
      </c>
      <c r="H29" s="37" t="e">
        <f t="shared" si="8"/>
        <v>#DIV/0!</v>
      </c>
      <c r="I29" s="38">
        <f t="shared" si="3"/>
        <v>2.4750000000000001</v>
      </c>
      <c r="J29" s="39">
        <f t="shared" si="4"/>
        <v>0</v>
      </c>
      <c r="K29" s="38" t="e">
        <f t="shared" si="5"/>
        <v>#DIV/0!</v>
      </c>
      <c r="L29" s="12" t="e">
        <f t="shared" si="6"/>
        <v>#DIV/0!</v>
      </c>
    </row>
    <row r="30" spans="1:12" ht="15.75">
      <c r="A30" s="34"/>
      <c r="B30" s="34"/>
      <c r="C30" s="35"/>
      <c r="D30" s="36" t="e">
        <f t="shared" si="0"/>
        <v>#DIV/0!</v>
      </c>
      <c r="E30" s="36">
        <f t="shared" si="7"/>
        <v>2.25</v>
      </c>
      <c r="F30" s="37">
        <f t="shared" si="1"/>
        <v>55.416666666666664</v>
      </c>
      <c r="G30" s="37">
        <f t="shared" si="2"/>
        <v>60.958333333333336</v>
      </c>
      <c r="H30" s="37" t="e">
        <f t="shared" si="8"/>
        <v>#DIV/0!</v>
      </c>
      <c r="I30" s="38">
        <f t="shared" si="3"/>
        <v>2.4750000000000001</v>
      </c>
      <c r="J30" s="39">
        <f t="shared" si="4"/>
        <v>0</v>
      </c>
      <c r="K30" s="38" t="e">
        <f t="shared" si="5"/>
        <v>#DIV/0!</v>
      </c>
      <c r="L30" s="12" t="e">
        <f t="shared" si="6"/>
        <v>#DIV/0!</v>
      </c>
    </row>
    <row r="31" spans="1:12" ht="15.75">
      <c r="A31" s="34"/>
      <c r="B31" s="34"/>
      <c r="C31" s="35"/>
      <c r="D31" s="36" t="e">
        <f t="shared" si="0"/>
        <v>#DIV/0!</v>
      </c>
      <c r="E31" s="36">
        <f t="shared" si="7"/>
        <v>2.25</v>
      </c>
      <c r="F31" s="37">
        <f t="shared" si="1"/>
        <v>55.416666666666664</v>
      </c>
      <c r="G31" s="37">
        <f t="shared" si="2"/>
        <v>60.958333333333336</v>
      </c>
      <c r="H31" s="37" t="e">
        <f t="shared" si="8"/>
        <v>#DIV/0!</v>
      </c>
      <c r="I31" s="38">
        <f t="shared" si="3"/>
        <v>2.4750000000000001</v>
      </c>
      <c r="J31" s="39">
        <f t="shared" si="4"/>
        <v>0</v>
      </c>
      <c r="K31" s="38" t="e">
        <f t="shared" si="5"/>
        <v>#DIV/0!</v>
      </c>
      <c r="L31" s="12" t="e">
        <f t="shared" si="6"/>
        <v>#DIV/0!</v>
      </c>
    </row>
    <row r="32" spans="1:12" ht="15.75">
      <c r="A32" s="34"/>
      <c r="B32" s="34"/>
      <c r="C32" s="35"/>
      <c r="D32" s="36" t="e">
        <f t="shared" si="0"/>
        <v>#DIV/0!</v>
      </c>
      <c r="E32" s="36">
        <f t="shared" si="7"/>
        <v>2.25</v>
      </c>
      <c r="F32" s="37">
        <f t="shared" si="1"/>
        <v>55.416666666666664</v>
      </c>
      <c r="G32" s="37">
        <f t="shared" si="2"/>
        <v>60.958333333333336</v>
      </c>
      <c r="H32" s="37" t="e">
        <f t="shared" si="8"/>
        <v>#DIV/0!</v>
      </c>
      <c r="I32" s="38">
        <f t="shared" si="3"/>
        <v>2.4750000000000001</v>
      </c>
      <c r="J32" s="39">
        <f>SUMIF($G$42:$G$58,A32,$C$42:$C$58)+SUMIF($J$42:$J$58,A32,$C$42:$C$58)+SUMIF($D$42:$D$58,A32,$C$42:$C$58)</f>
        <v>0</v>
      </c>
      <c r="K32" s="38" t="e">
        <f t="shared" si="5"/>
        <v>#DIV/0!</v>
      </c>
      <c r="L32" s="12" t="e">
        <f t="shared" si="6"/>
        <v>#DIV/0!</v>
      </c>
    </row>
    <row r="33" spans="1:22" ht="15.75">
      <c r="A33" s="34"/>
      <c r="B33" s="34"/>
      <c r="C33" s="35"/>
      <c r="D33" s="36" t="e">
        <f t="shared" si="0"/>
        <v>#DIV/0!</v>
      </c>
      <c r="E33" s="36">
        <f t="shared" si="7"/>
        <v>2.25</v>
      </c>
      <c r="F33" s="37">
        <f t="shared" si="1"/>
        <v>55.416666666666664</v>
      </c>
      <c r="G33" s="37">
        <f t="shared" si="2"/>
        <v>60.958333333333336</v>
      </c>
      <c r="H33" s="37" t="e">
        <f t="shared" si="8"/>
        <v>#DIV/0!</v>
      </c>
      <c r="I33" s="38">
        <f t="shared" si="3"/>
        <v>2.4750000000000001</v>
      </c>
      <c r="J33" s="39">
        <f t="shared" ref="J33:J36" si="9">SUMIF($G$42:$G$58,A33,$C$42:$C$58)+SUMIF($J$42:$J$58,A33,$C$42:$C$58)+SUMIF($D$42:$D$58,A33,$C$42:$C$58)</f>
        <v>0</v>
      </c>
      <c r="K33" s="38" t="e">
        <f t="shared" si="5"/>
        <v>#DIV/0!</v>
      </c>
      <c r="L33" s="12" t="e">
        <f t="shared" si="6"/>
        <v>#DIV/0!</v>
      </c>
      <c r="V33" t="s">
        <v>37</v>
      </c>
    </row>
    <row r="34" spans="1:22" ht="15.75">
      <c r="A34" s="34"/>
      <c r="B34" s="34"/>
      <c r="C34" s="35"/>
      <c r="D34" s="36" t="e">
        <f t="shared" si="0"/>
        <v>#DIV/0!</v>
      </c>
      <c r="E34" s="36">
        <f t="shared" si="7"/>
        <v>2.25</v>
      </c>
      <c r="F34" s="37">
        <f t="shared" si="1"/>
        <v>55.416666666666664</v>
      </c>
      <c r="G34" s="37">
        <f t="shared" si="2"/>
        <v>60.958333333333336</v>
      </c>
      <c r="H34" s="37" t="e">
        <f t="shared" si="8"/>
        <v>#DIV/0!</v>
      </c>
      <c r="I34" s="38">
        <f t="shared" si="3"/>
        <v>2.4750000000000001</v>
      </c>
      <c r="J34" s="39">
        <f t="shared" si="9"/>
        <v>0</v>
      </c>
      <c r="K34" s="38" t="e">
        <f t="shared" si="5"/>
        <v>#DIV/0!</v>
      </c>
      <c r="L34" s="12" t="e">
        <f t="shared" si="6"/>
        <v>#DIV/0!</v>
      </c>
    </row>
    <row r="35" spans="1:22" ht="15.75">
      <c r="A35" s="34"/>
      <c r="B35" s="34"/>
      <c r="C35" s="35"/>
      <c r="D35" s="36" t="e">
        <f t="shared" si="0"/>
        <v>#DIV/0!</v>
      </c>
      <c r="E35" s="36">
        <f t="shared" si="7"/>
        <v>2.25</v>
      </c>
      <c r="F35" s="37">
        <f t="shared" si="1"/>
        <v>55.416666666666664</v>
      </c>
      <c r="G35" s="37">
        <f t="shared" si="2"/>
        <v>60.958333333333336</v>
      </c>
      <c r="H35" s="37" t="e">
        <f t="shared" si="8"/>
        <v>#DIV/0!</v>
      </c>
      <c r="I35" s="38">
        <f t="shared" si="3"/>
        <v>2.4750000000000001</v>
      </c>
      <c r="J35" s="39">
        <f t="shared" si="9"/>
        <v>0</v>
      </c>
      <c r="K35" s="38" t="e">
        <f t="shared" si="5"/>
        <v>#DIV/0!</v>
      </c>
      <c r="L35" s="12" t="e">
        <f t="shared" si="6"/>
        <v>#DIV/0!</v>
      </c>
    </row>
    <row r="36" spans="1:22" ht="15.75">
      <c r="A36" s="34"/>
      <c r="B36" s="34"/>
      <c r="C36" s="35"/>
      <c r="D36" s="36" t="e">
        <f t="shared" si="0"/>
        <v>#DIV/0!</v>
      </c>
      <c r="E36" s="36">
        <f t="shared" si="7"/>
        <v>2.25</v>
      </c>
      <c r="F36" s="37">
        <f t="shared" si="1"/>
        <v>55.416666666666664</v>
      </c>
      <c r="G36" s="37">
        <f t="shared" si="2"/>
        <v>60.958333333333336</v>
      </c>
      <c r="H36" s="37" t="e">
        <f t="shared" si="8"/>
        <v>#DIV/0!</v>
      </c>
      <c r="I36" s="38">
        <f t="shared" si="3"/>
        <v>2.4750000000000001</v>
      </c>
      <c r="J36" s="39">
        <f t="shared" si="9"/>
        <v>0</v>
      </c>
      <c r="K36" s="38" t="e">
        <f t="shared" si="5"/>
        <v>#DIV/0!</v>
      </c>
      <c r="L36" s="12" t="e">
        <f t="shared" si="6"/>
        <v>#DIV/0!</v>
      </c>
    </row>
    <row r="37" spans="1:22" ht="15.75">
      <c r="A37" s="34"/>
      <c r="B37" s="34"/>
      <c r="C37" s="35"/>
      <c r="D37" s="36" t="e">
        <f t="shared" si="0"/>
        <v>#DIV/0!</v>
      </c>
      <c r="E37" s="36">
        <f t="shared" si="7"/>
        <v>2.25</v>
      </c>
      <c r="F37" s="37">
        <f t="shared" si="1"/>
        <v>55.416666666666664</v>
      </c>
      <c r="G37" s="37">
        <f t="shared" si="2"/>
        <v>60.958333333333336</v>
      </c>
      <c r="H37" s="37" t="e">
        <f t="shared" si="8"/>
        <v>#DIV/0!</v>
      </c>
      <c r="I37" s="38">
        <f t="shared" si="3"/>
        <v>2.4750000000000001</v>
      </c>
      <c r="J37" s="39">
        <f>SUMIF($G$42:$G$58,A37,$C$42:$C$58)+SUMIF($J$42:$J$58,A37,$C$42:$C$58)+SUMIF($D$42:$D$58,A37,$C$42:$C$58)</f>
        <v>0</v>
      </c>
      <c r="K37" s="38" t="e">
        <f t="shared" si="5"/>
        <v>#DIV/0!</v>
      </c>
      <c r="L37" s="12" t="e">
        <f t="shared" si="6"/>
        <v>#DIV/0!</v>
      </c>
    </row>
    <row r="40" spans="1:22" ht="15.75">
      <c r="A40" s="40"/>
      <c r="B40" s="11"/>
      <c r="C40" s="40"/>
      <c r="D40" s="40" t="s">
        <v>38</v>
      </c>
      <c r="E40" s="40"/>
      <c r="F40" s="40"/>
      <c r="G40" s="40" t="s">
        <v>39</v>
      </c>
      <c r="H40" s="40"/>
      <c r="I40" s="40"/>
      <c r="J40" s="40" t="s">
        <v>40</v>
      </c>
      <c r="K40" s="6"/>
      <c r="L40" s="41"/>
      <c r="M40" s="40"/>
      <c r="N40" s="40"/>
      <c r="O40" s="40"/>
    </row>
    <row r="41" spans="1:22" ht="126">
      <c r="A41" s="42" t="s">
        <v>41</v>
      </c>
      <c r="B41" s="42" t="s">
        <v>42</v>
      </c>
      <c r="C41" s="42" t="s">
        <v>43</v>
      </c>
      <c r="D41" s="18" t="s">
        <v>44</v>
      </c>
      <c r="E41" s="18" t="s">
        <v>27</v>
      </c>
      <c r="F41" s="18" t="s">
        <v>28</v>
      </c>
      <c r="G41" s="18" t="s">
        <v>44</v>
      </c>
      <c r="H41" s="18" t="s">
        <v>27</v>
      </c>
      <c r="I41" s="18" t="s">
        <v>28</v>
      </c>
      <c r="J41" s="18" t="s">
        <v>44</v>
      </c>
      <c r="K41" s="18" t="s">
        <v>27</v>
      </c>
      <c r="L41" s="18" t="s">
        <v>28</v>
      </c>
      <c r="M41" s="18" t="s">
        <v>45</v>
      </c>
      <c r="N41" s="18" t="s">
        <v>46</v>
      </c>
      <c r="O41" s="69" t="s">
        <v>47</v>
      </c>
    </row>
    <row r="42" spans="1:22" ht="15.75">
      <c r="A42" s="43"/>
      <c r="B42" s="44" t="s">
        <v>48</v>
      </c>
      <c r="C42" s="43">
        <v>18</v>
      </c>
      <c r="D42" s="45" t="s">
        <v>33</v>
      </c>
      <c r="E42" s="46">
        <f>IF(COUNTIF(D42,"*")=1,VLOOKUP(D42,$A$14:$I$37,7,FALSE),0)*$C42</f>
        <v>1097.25</v>
      </c>
      <c r="F42" s="49">
        <f>IF(COUNTIF(D42,"*")=1,VLOOKUP(D42,$A$14:$I$37,8,FALSE),0)*$C42</f>
        <v>10.803928701345946</v>
      </c>
      <c r="G42" s="47"/>
      <c r="H42" s="46">
        <f>IF(COUNTIF(G42,"*")=1,VLOOKUP(G42,$A$14:$I$37,7,FALSE),0)*$C42</f>
        <v>0</v>
      </c>
      <c r="I42" s="49">
        <f>IF(COUNTIF(G42,"*")=1,VLOOKUP(G42,$A$14:$I$37,8,FALSE),0)*$C42</f>
        <v>0</v>
      </c>
      <c r="J42" s="48"/>
      <c r="K42" s="46">
        <f>IF(COUNTIF(J42,"*")=1,VLOOKUP(J42,$A$14:$I$37,7,FALSE),0)*$C42</f>
        <v>0</v>
      </c>
      <c r="L42" s="49">
        <f>IF(COUNTIF(J42,"*")=1,VLOOKUP(J42,$A$14:$I$37,8,FALSE),0)*$C42</f>
        <v>0</v>
      </c>
      <c r="M42" s="66">
        <f>SUM(E42+H42+K42)</f>
        <v>1097.25</v>
      </c>
      <c r="N42" s="39">
        <f>COUNTIF(D42:J42,"*")</f>
        <v>1</v>
      </c>
      <c r="O42" s="70">
        <f>SUM(M42,L42,I42,F42)/1.1/C42</f>
        <v>55.962319631381106</v>
      </c>
    </row>
    <row r="43" spans="1:22" ht="15.75">
      <c r="A43" s="43"/>
      <c r="B43" s="44" t="s">
        <v>49</v>
      </c>
      <c r="C43" s="43">
        <v>3</v>
      </c>
      <c r="D43" s="45" t="s">
        <v>35</v>
      </c>
      <c r="E43" s="46">
        <f t="shared" ref="E43:E58" si="10">IF(COUNTIF(D43,"*")=1,VLOOKUP(D43,$A$14:$I$37,7,FALSE),0)*$C43</f>
        <v>182.875</v>
      </c>
      <c r="F43" s="49">
        <f t="shared" ref="F43:F58" si="11">IF(COUNTIF(D43,"*")=1,VLOOKUP(D43,$A$14:$I$37,8,FALSE),0)*$C43</f>
        <v>1.4850000000000001</v>
      </c>
      <c r="G43" s="47"/>
      <c r="H43" s="46">
        <f t="shared" ref="H43:H58" si="12">IF(COUNTIF(G43,"*")=1,VLOOKUP(G43,$A$14:$I$37,7,FALSE),0)*$C43</f>
        <v>0</v>
      </c>
      <c r="I43" s="49">
        <f t="shared" ref="I43:I58" si="13">IF(COUNTIF(G43,"*")=1,VLOOKUP(G43,$A$14:$I$37,8,FALSE),0)*$C43</f>
        <v>0</v>
      </c>
      <c r="J43" s="48"/>
      <c r="K43" s="46">
        <f t="shared" ref="K43:K58" si="14">IF(COUNTIF(J43,"*")=1,VLOOKUP(J43,$A$14:$I$37,7,FALSE),0)*$C43</f>
        <v>0</v>
      </c>
      <c r="L43" s="49">
        <f t="shared" ref="L43:L58" si="15">IF(COUNTIF(J43,"*")=1,VLOOKUP(J43,$A$14:$I$37,8,FALSE),0)*$C43</f>
        <v>0</v>
      </c>
      <c r="M43" s="66">
        <f>SUM(E43+H43+K43)</f>
        <v>182.875</v>
      </c>
      <c r="N43" s="39">
        <f t="shared" ref="N43:N58" si="16">COUNTIF(D43:J43,"*")</f>
        <v>1</v>
      </c>
      <c r="O43" s="70">
        <f t="shared" ref="O43:O58" si="17">SUM(M43,L43,I43,F43)/1.1/C43</f>
        <v>55.866666666666667</v>
      </c>
    </row>
    <row r="44" spans="1:22" ht="15.75">
      <c r="A44" s="43"/>
      <c r="B44" s="44" t="s">
        <v>50</v>
      </c>
      <c r="C44" s="43">
        <v>3</v>
      </c>
      <c r="D44" s="45" t="s">
        <v>36</v>
      </c>
      <c r="E44" s="46">
        <f t="shared" si="10"/>
        <v>182.875</v>
      </c>
      <c r="F44" s="49">
        <f t="shared" si="11"/>
        <v>21.214285714285715</v>
      </c>
      <c r="G44" s="47"/>
      <c r="H44" s="46">
        <f t="shared" si="12"/>
        <v>0</v>
      </c>
      <c r="I44" s="49">
        <f t="shared" si="13"/>
        <v>0</v>
      </c>
      <c r="J44" s="48"/>
      <c r="K44" s="46">
        <f t="shared" si="14"/>
        <v>0</v>
      </c>
      <c r="L44" s="49">
        <f t="shared" si="15"/>
        <v>0</v>
      </c>
      <c r="M44" s="66">
        <f>SUM(E44+H44+K44)</f>
        <v>182.875</v>
      </c>
      <c r="N44" s="39">
        <f t="shared" si="16"/>
        <v>1</v>
      </c>
      <c r="O44" s="70">
        <f t="shared" si="17"/>
        <v>61.845238095238095</v>
      </c>
    </row>
    <row r="45" spans="1:22" ht="15.75">
      <c r="A45" s="43"/>
      <c r="B45" s="44" t="s">
        <v>51</v>
      </c>
      <c r="C45" s="43">
        <v>50</v>
      </c>
      <c r="D45" s="45" t="s">
        <v>36</v>
      </c>
      <c r="E45" s="46">
        <f>IF(COUNTIF(D45,"*")=1,VLOOKUP(D45,$A$14:$I$37,7,FALSE),0)*$C45</f>
        <v>3047.916666666667</v>
      </c>
      <c r="F45" s="49">
        <f t="shared" si="11"/>
        <v>353.57142857142861</v>
      </c>
      <c r="G45" s="47"/>
      <c r="H45" s="46">
        <f t="shared" si="12"/>
        <v>0</v>
      </c>
      <c r="I45" s="49">
        <f t="shared" si="13"/>
        <v>0</v>
      </c>
      <c r="J45" s="48"/>
      <c r="K45" s="46">
        <f t="shared" si="14"/>
        <v>0</v>
      </c>
      <c r="L45" s="49">
        <f t="shared" si="15"/>
        <v>0</v>
      </c>
      <c r="M45" s="66">
        <f t="shared" ref="M45:M50" si="18">SUM(E45+H45+K45)</f>
        <v>3047.916666666667</v>
      </c>
      <c r="N45" s="39">
        <f t="shared" si="16"/>
        <v>1</v>
      </c>
      <c r="O45" s="70">
        <f t="shared" si="17"/>
        <v>61.845238095238095</v>
      </c>
    </row>
    <row r="46" spans="1:22" ht="15.75">
      <c r="A46" s="43"/>
      <c r="B46" s="44" t="s">
        <v>52</v>
      </c>
      <c r="C46" s="43">
        <v>3</v>
      </c>
      <c r="D46" s="45" t="s">
        <v>34</v>
      </c>
      <c r="E46" s="46">
        <f t="shared" si="10"/>
        <v>182.875</v>
      </c>
      <c r="F46" s="49">
        <f t="shared" si="11"/>
        <v>2.97</v>
      </c>
      <c r="G46" s="47"/>
      <c r="H46" s="46">
        <f t="shared" si="12"/>
        <v>0</v>
      </c>
      <c r="I46" s="49">
        <f t="shared" si="13"/>
        <v>0</v>
      </c>
      <c r="J46" s="48"/>
      <c r="K46" s="46">
        <f t="shared" si="14"/>
        <v>0</v>
      </c>
      <c r="L46" s="49">
        <f t="shared" si="15"/>
        <v>0</v>
      </c>
      <c r="M46" s="66">
        <f t="shared" si="18"/>
        <v>182.875</v>
      </c>
      <c r="N46" s="39">
        <f t="shared" si="16"/>
        <v>1</v>
      </c>
      <c r="O46" s="70">
        <f t="shared" si="17"/>
        <v>56.316666666666663</v>
      </c>
    </row>
    <row r="47" spans="1:22" ht="15.75">
      <c r="A47" s="43"/>
      <c r="B47" s="44" t="s">
        <v>53</v>
      </c>
      <c r="C47" s="43">
        <f t="shared" ref="C47:C58" si="19">COUNTIF($B$67:$M$73,B47)</f>
        <v>0</v>
      </c>
      <c r="D47" s="45"/>
      <c r="E47" s="46">
        <f t="shared" si="10"/>
        <v>0</v>
      </c>
      <c r="F47" s="49">
        <f t="shared" si="11"/>
        <v>0</v>
      </c>
      <c r="G47" s="47"/>
      <c r="H47" s="46">
        <f t="shared" si="12"/>
        <v>0</v>
      </c>
      <c r="I47" s="49">
        <f t="shared" si="13"/>
        <v>0</v>
      </c>
      <c r="J47" s="48"/>
      <c r="K47" s="46">
        <f t="shared" si="14"/>
        <v>0</v>
      </c>
      <c r="L47" s="49">
        <f t="shared" si="15"/>
        <v>0</v>
      </c>
      <c r="M47" s="66">
        <f>SUM(E47+H47+K47)</f>
        <v>0</v>
      </c>
      <c r="N47" s="39">
        <f t="shared" si="16"/>
        <v>0</v>
      </c>
      <c r="O47" s="70" t="e">
        <f t="shared" si="17"/>
        <v>#DIV/0!</v>
      </c>
    </row>
    <row r="48" spans="1:22" ht="15.75">
      <c r="A48" s="43"/>
      <c r="B48" s="44" t="s">
        <v>54</v>
      </c>
      <c r="C48" s="43">
        <f t="shared" si="19"/>
        <v>0</v>
      </c>
      <c r="D48" s="50"/>
      <c r="E48" s="46">
        <f t="shared" si="10"/>
        <v>0</v>
      </c>
      <c r="F48" s="49">
        <f t="shared" si="11"/>
        <v>0</v>
      </c>
      <c r="G48" s="47"/>
      <c r="H48" s="46">
        <f t="shared" si="12"/>
        <v>0</v>
      </c>
      <c r="I48" s="49">
        <f t="shared" si="13"/>
        <v>0</v>
      </c>
      <c r="J48" s="48"/>
      <c r="K48" s="46">
        <f t="shared" si="14"/>
        <v>0</v>
      </c>
      <c r="L48" s="49">
        <f t="shared" si="15"/>
        <v>0</v>
      </c>
      <c r="M48" s="66">
        <f t="shared" si="18"/>
        <v>0</v>
      </c>
      <c r="N48" s="39">
        <f t="shared" si="16"/>
        <v>0</v>
      </c>
      <c r="O48" s="70" t="e">
        <f t="shared" si="17"/>
        <v>#DIV/0!</v>
      </c>
    </row>
    <row r="49" spans="1:15" ht="15.75">
      <c r="A49" s="43"/>
      <c r="B49" s="44" t="s">
        <v>55</v>
      </c>
      <c r="C49" s="43">
        <f t="shared" si="19"/>
        <v>0</v>
      </c>
      <c r="D49" s="45"/>
      <c r="E49" s="46">
        <f t="shared" si="10"/>
        <v>0</v>
      </c>
      <c r="F49" s="49">
        <f t="shared" si="11"/>
        <v>0</v>
      </c>
      <c r="G49" s="47"/>
      <c r="H49" s="46">
        <f t="shared" si="12"/>
        <v>0</v>
      </c>
      <c r="I49" s="49">
        <f t="shared" si="13"/>
        <v>0</v>
      </c>
      <c r="J49" s="48"/>
      <c r="K49" s="46">
        <f t="shared" si="14"/>
        <v>0</v>
      </c>
      <c r="L49" s="49">
        <f t="shared" si="15"/>
        <v>0</v>
      </c>
      <c r="M49" s="66">
        <f t="shared" si="18"/>
        <v>0</v>
      </c>
      <c r="N49" s="39">
        <f t="shared" si="16"/>
        <v>0</v>
      </c>
      <c r="O49" s="70" t="e">
        <f t="shared" si="17"/>
        <v>#DIV/0!</v>
      </c>
    </row>
    <row r="50" spans="1:15" ht="15.75">
      <c r="A50" s="43"/>
      <c r="B50" s="44" t="s">
        <v>56</v>
      </c>
      <c r="C50" s="43">
        <f t="shared" si="19"/>
        <v>0</v>
      </c>
      <c r="D50" s="45"/>
      <c r="E50" s="46">
        <f t="shared" si="10"/>
        <v>0</v>
      </c>
      <c r="F50" s="49">
        <f t="shared" si="11"/>
        <v>0</v>
      </c>
      <c r="G50" s="47"/>
      <c r="H50" s="46">
        <f t="shared" si="12"/>
        <v>0</v>
      </c>
      <c r="I50" s="49">
        <f t="shared" si="13"/>
        <v>0</v>
      </c>
      <c r="J50" s="48"/>
      <c r="K50" s="46">
        <f t="shared" si="14"/>
        <v>0</v>
      </c>
      <c r="L50" s="49">
        <f t="shared" si="15"/>
        <v>0</v>
      </c>
      <c r="M50" s="66">
        <f t="shared" si="18"/>
        <v>0</v>
      </c>
      <c r="N50" s="39">
        <f t="shared" si="16"/>
        <v>0</v>
      </c>
      <c r="O50" s="70" t="e">
        <f t="shared" si="17"/>
        <v>#DIV/0!</v>
      </c>
    </row>
    <row r="51" spans="1:15" ht="15.75">
      <c r="A51" s="43"/>
      <c r="B51" s="44" t="s">
        <v>57</v>
      </c>
      <c r="C51" s="43">
        <f t="shared" si="19"/>
        <v>0</v>
      </c>
      <c r="D51" s="45"/>
      <c r="E51" s="46">
        <f t="shared" si="10"/>
        <v>0</v>
      </c>
      <c r="F51" s="49">
        <f t="shared" si="11"/>
        <v>0</v>
      </c>
      <c r="G51" s="47"/>
      <c r="H51" s="46">
        <f t="shared" si="12"/>
        <v>0</v>
      </c>
      <c r="I51" s="49">
        <f t="shared" si="13"/>
        <v>0</v>
      </c>
      <c r="J51" s="48"/>
      <c r="K51" s="46">
        <f t="shared" si="14"/>
        <v>0</v>
      </c>
      <c r="L51" s="49">
        <f t="shared" si="15"/>
        <v>0</v>
      </c>
      <c r="M51" s="66">
        <f>SUM(E51+H51+K51)</f>
        <v>0</v>
      </c>
      <c r="N51" s="39">
        <f t="shared" si="16"/>
        <v>0</v>
      </c>
      <c r="O51" s="70" t="e">
        <f t="shared" si="17"/>
        <v>#DIV/0!</v>
      </c>
    </row>
    <row r="52" spans="1:15" ht="15.75">
      <c r="A52" s="43"/>
      <c r="B52" s="44" t="s">
        <v>58</v>
      </c>
      <c r="C52" s="43">
        <f t="shared" si="19"/>
        <v>0</v>
      </c>
      <c r="D52" s="45"/>
      <c r="E52" s="46">
        <f t="shared" si="10"/>
        <v>0</v>
      </c>
      <c r="F52" s="49">
        <f t="shared" si="11"/>
        <v>0</v>
      </c>
      <c r="G52" s="47"/>
      <c r="H52" s="46">
        <f t="shared" si="12"/>
        <v>0</v>
      </c>
      <c r="I52" s="49">
        <f t="shared" si="13"/>
        <v>0</v>
      </c>
      <c r="J52" s="48"/>
      <c r="K52" s="46">
        <f t="shared" si="14"/>
        <v>0</v>
      </c>
      <c r="L52" s="49">
        <f t="shared" si="15"/>
        <v>0</v>
      </c>
      <c r="M52" s="66">
        <f t="shared" ref="M52:M58" si="20">SUM(E52+H52+K52)</f>
        <v>0</v>
      </c>
      <c r="N52" s="39">
        <f t="shared" si="16"/>
        <v>0</v>
      </c>
      <c r="O52" s="70" t="e">
        <f t="shared" si="17"/>
        <v>#DIV/0!</v>
      </c>
    </row>
    <row r="53" spans="1:15" ht="15.75">
      <c r="A53" s="43"/>
      <c r="B53" s="44" t="s">
        <v>59</v>
      </c>
      <c r="C53" s="43">
        <f t="shared" si="19"/>
        <v>0</v>
      </c>
      <c r="D53" s="45"/>
      <c r="E53" s="46">
        <f t="shared" si="10"/>
        <v>0</v>
      </c>
      <c r="F53" s="49">
        <f t="shared" si="11"/>
        <v>0</v>
      </c>
      <c r="G53" s="47"/>
      <c r="H53" s="46">
        <f t="shared" si="12"/>
        <v>0</v>
      </c>
      <c r="I53" s="49">
        <f t="shared" si="13"/>
        <v>0</v>
      </c>
      <c r="J53" s="48"/>
      <c r="K53" s="46">
        <f t="shared" si="14"/>
        <v>0</v>
      </c>
      <c r="L53" s="49">
        <f t="shared" si="15"/>
        <v>0</v>
      </c>
      <c r="M53" s="66">
        <f t="shared" si="20"/>
        <v>0</v>
      </c>
      <c r="N53" s="39">
        <f t="shared" si="16"/>
        <v>0</v>
      </c>
      <c r="O53" s="70" t="e">
        <f t="shared" si="17"/>
        <v>#DIV/0!</v>
      </c>
    </row>
    <row r="54" spans="1:15" ht="15.75">
      <c r="A54" s="43"/>
      <c r="B54" s="44" t="s">
        <v>60</v>
      </c>
      <c r="C54" s="43">
        <f t="shared" si="19"/>
        <v>0</v>
      </c>
      <c r="D54" s="45"/>
      <c r="E54" s="46">
        <f t="shared" si="10"/>
        <v>0</v>
      </c>
      <c r="F54" s="49">
        <f t="shared" si="11"/>
        <v>0</v>
      </c>
      <c r="G54" s="47"/>
      <c r="H54" s="46">
        <f t="shared" si="12"/>
        <v>0</v>
      </c>
      <c r="I54" s="49">
        <f t="shared" si="13"/>
        <v>0</v>
      </c>
      <c r="J54" s="48"/>
      <c r="K54" s="46">
        <f t="shared" si="14"/>
        <v>0</v>
      </c>
      <c r="L54" s="49">
        <f t="shared" si="15"/>
        <v>0</v>
      </c>
      <c r="M54" s="66">
        <f t="shared" si="20"/>
        <v>0</v>
      </c>
      <c r="N54" s="39">
        <f t="shared" si="16"/>
        <v>0</v>
      </c>
      <c r="O54" s="70" t="e">
        <f t="shared" si="17"/>
        <v>#DIV/0!</v>
      </c>
    </row>
    <row r="55" spans="1:15" ht="15.75">
      <c r="A55" s="43"/>
      <c r="B55" s="44" t="s">
        <v>61</v>
      </c>
      <c r="C55" s="43">
        <f t="shared" si="19"/>
        <v>0</v>
      </c>
      <c r="D55" s="45"/>
      <c r="E55" s="46">
        <f t="shared" si="10"/>
        <v>0</v>
      </c>
      <c r="F55" s="49">
        <f t="shared" si="11"/>
        <v>0</v>
      </c>
      <c r="G55" s="47"/>
      <c r="H55" s="46">
        <f t="shared" si="12"/>
        <v>0</v>
      </c>
      <c r="I55" s="49">
        <f t="shared" si="13"/>
        <v>0</v>
      </c>
      <c r="J55" s="48"/>
      <c r="K55" s="46">
        <f t="shared" si="14"/>
        <v>0</v>
      </c>
      <c r="L55" s="49">
        <f t="shared" si="15"/>
        <v>0</v>
      </c>
      <c r="M55" s="66">
        <f t="shared" si="20"/>
        <v>0</v>
      </c>
      <c r="N55" s="39">
        <f t="shared" si="16"/>
        <v>0</v>
      </c>
      <c r="O55" s="70" t="e">
        <f t="shared" si="17"/>
        <v>#DIV/0!</v>
      </c>
    </row>
    <row r="56" spans="1:15" ht="15.75">
      <c r="A56" s="43"/>
      <c r="B56" s="44" t="s">
        <v>62</v>
      </c>
      <c r="C56" s="43">
        <f t="shared" si="19"/>
        <v>0</v>
      </c>
      <c r="D56" s="45"/>
      <c r="E56" s="46">
        <f t="shared" si="10"/>
        <v>0</v>
      </c>
      <c r="F56" s="49">
        <f t="shared" si="11"/>
        <v>0</v>
      </c>
      <c r="G56" s="47"/>
      <c r="H56" s="46">
        <f t="shared" si="12"/>
        <v>0</v>
      </c>
      <c r="I56" s="49">
        <f t="shared" si="13"/>
        <v>0</v>
      </c>
      <c r="J56" s="48"/>
      <c r="K56" s="46">
        <f t="shared" si="14"/>
        <v>0</v>
      </c>
      <c r="L56" s="49">
        <f t="shared" si="15"/>
        <v>0</v>
      </c>
      <c r="M56" s="66">
        <f t="shared" si="20"/>
        <v>0</v>
      </c>
      <c r="N56" s="39">
        <f t="shared" si="16"/>
        <v>0</v>
      </c>
      <c r="O56" s="70" t="e">
        <f t="shared" si="17"/>
        <v>#DIV/0!</v>
      </c>
    </row>
    <row r="57" spans="1:15" ht="15.75">
      <c r="A57" s="43"/>
      <c r="B57" s="44" t="s">
        <v>63</v>
      </c>
      <c r="C57" s="43">
        <f t="shared" si="19"/>
        <v>0</v>
      </c>
      <c r="D57" s="45"/>
      <c r="E57" s="46">
        <f t="shared" si="10"/>
        <v>0</v>
      </c>
      <c r="F57" s="49">
        <f t="shared" si="11"/>
        <v>0</v>
      </c>
      <c r="G57" s="47"/>
      <c r="H57" s="46">
        <f t="shared" si="12"/>
        <v>0</v>
      </c>
      <c r="I57" s="49">
        <f t="shared" si="13"/>
        <v>0</v>
      </c>
      <c r="J57" s="48"/>
      <c r="K57" s="46">
        <f t="shared" si="14"/>
        <v>0</v>
      </c>
      <c r="L57" s="49">
        <f t="shared" si="15"/>
        <v>0</v>
      </c>
      <c r="M57" s="66">
        <f t="shared" si="20"/>
        <v>0</v>
      </c>
      <c r="N57" s="39">
        <f t="shared" si="16"/>
        <v>0</v>
      </c>
      <c r="O57" s="70" t="e">
        <f t="shared" si="17"/>
        <v>#DIV/0!</v>
      </c>
    </row>
    <row r="58" spans="1:15" ht="15.75">
      <c r="A58" s="43"/>
      <c r="B58" s="44" t="s">
        <v>64</v>
      </c>
      <c r="C58" s="43">
        <f t="shared" si="19"/>
        <v>0</v>
      </c>
      <c r="D58" s="28"/>
      <c r="E58" s="46">
        <f t="shared" si="10"/>
        <v>0</v>
      </c>
      <c r="F58" s="49">
        <f t="shared" si="11"/>
        <v>0</v>
      </c>
      <c r="G58" s="47"/>
      <c r="H58" s="46">
        <f t="shared" si="12"/>
        <v>0</v>
      </c>
      <c r="I58" s="49">
        <f t="shared" si="13"/>
        <v>0</v>
      </c>
      <c r="J58" s="48"/>
      <c r="K58" s="46">
        <f t="shared" si="14"/>
        <v>0</v>
      </c>
      <c r="L58" s="49">
        <f t="shared" si="15"/>
        <v>0</v>
      </c>
      <c r="M58" s="66">
        <f t="shared" si="20"/>
        <v>0</v>
      </c>
      <c r="N58" s="39">
        <f t="shared" si="16"/>
        <v>0</v>
      </c>
      <c r="O58" s="70" t="e">
        <f t="shared" si="17"/>
        <v>#DIV/0!</v>
      </c>
    </row>
    <row r="59" spans="1:15" ht="15.75">
      <c r="A59" s="4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39"/>
      <c r="M59" s="39"/>
      <c r="N59" s="40"/>
      <c r="O59" s="40"/>
    </row>
    <row r="60" spans="1:15" ht="31.5">
      <c r="A60" s="40"/>
      <c r="B60" s="40"/>
      <c r="C60" s="40"/>
      <c r="D60" s="40"/>
      <c r="E60" s="40"/>
      <c r="F60" s="40"/>
      <c r="G60" s="52"/>
      <c r="H60" s="52"/>
      <c r="I60" s="40"/>
      <c r="J60" s="40"/>
      <c r="K60" s="40"/>
      <c r="L60" s="32" t="s">
        <v>65</v>
      </c>
      <c r="M60" s="53">
        <f>SUM(M42:M58)*1.1</f>
        <v>5163.1708333333345</v>
      </c>
      <c r="N60" s="30" t="s">
        <v>66</v>
      </c>
      <c r="O60" s="40"/>
    </row>
    <row r="61" spans="1:15" ht="15.75">
      <c r="A61" s="40"/>
      <c r="B61" s="40"/>
      <c r="C61" s="40"/>
      <c r="D61" s="40"/>
      <c r="E61" s="40"/>
      <c r="F61" s="40"/>
      <c r="G61" s="52"/>
      <c r="H61" s="52"/>
      <c r="I61" s="40"/>
      <c r="J61" s="40"/>
      <c r="K61" s="40"/>
      <c r="L61" s="32" t="s">
        <v>67</v>
      </c>
      <c r="M61" s="54">
        <f>M60*$C$10</f>
        <v>209.63250000000005</v>
      </c>
      <c r="N61" s="40"/>
      <c r="O61" s="40"/>
    </row>
    <row r="62" spans="1:15" ht="15.75">
      <c r="A62" s="40"/>
      <c r="B62" s="40"/>
      <c r="C62" s="40"/>
      <c r="D62" s="40"/>
      <c r="E62" s="40"/>
      <c r="F62" s="40"/>
      <c r="G62" s="52"/>
      <c r="H62" s="52"/>
      <c r="I62" s="40"/>
      <c r="J62" s="40"/>
      <c r="K62" s="40"/>
      <c r="L62" s="32" t="s">
        <v>68</v>
      </c>
      <c r="M62" s="55">
        <f>M60-M61</f>
        <v>4953.5383333333348</v>
      </c>
      <c r="N62" s="40"/>
      <c r="O62" s="40"/>
    </row>
    <row r="65" spans="1:13" ht="21">
      <c r="A65" s="65" t="s">
        <v>69</v>
      </c>
    </row>
    <row r="66" spans="1:13" ht="21"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</row>
    <row r="67" spans="1:13" ht="21">
      <c r="A67" s="2" t="s">
        <v>48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ht="21">
      <c r="A68" s="2" t="s">
        <v>49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ht="21">
      <c r="A69" s="2" t="s">
        <v>50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ht="21">
      <c r="A70" s="2" t="s">
        <v>51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ht="21">
      <c r="A71" s="3" t="s">
        <v>52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ht="21">
      <c r="A72" s="2" t="s">
        <v>53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ht="21">
      <c r="A73" s="2" t="s">
        <v>54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6" spans="1:13" ht="21" customHeight="1"/>
  </sheetData>
  <mergeCells count="1">
    <mergeCell ref="G12:I12"/>
  </mergeCells>
  <phoneticPr fontId="7" type="noConversion"/>
  <pageMargins left="0.25" right="0.25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95ED-6A8B-4C5C-A413-2DE8C0F97AEA}">
  <dimension ref="B3:Z54"/>
  <sheetViews>
    <sheetView tabSelected="1" topLeftCell="A19" workbookViewId="0">
      <selection activeCell="J30" sqref="H30:J32"/>
    </sheetView>
  </sheetViews>
  <sheetFormatPr defaultRowHeight="15"/>
  <cols>
    <col min="2" max="2" width="19.85546875" customWidth="1"/>
    <col min="3" max="3" width="18.85546875" customWidth="1"/>
    <col min="4" max="4" width="13.140625" customWidth="1"/>
    <col min="5" max="5" width="15.140625" customWidth="1"/>
    <col min="6" max="6" width="12.42578125" customWidth="1"/>
    <col min="7" max="7" width="12.140625" customWidth="1"/>
    <col min="8" max="8" width="16.28515625" customWidth="1"/>
    <col min="9" max="9" width="7.140625" customWidth="1"/>
    <col min="10" max="10" width="13.28515625" customWidth="1"/>
    <col min="11" max="11" width="17.42578125" customWidth="1"/>
    <col min="12" max="12" width="14.42578125" customWidth="1"/>
    <col min="13" max="13" width="7" customWidth="1"/>
    <col min="14" max="14" width="4.85546875" customWidth="1"/>
    <col min="15" max="15" width="15.85546875" customWidth="1"/>
    <col min="16" max="16" width="20.140625" customWidth="1"/>
    <col min="17" max="17" width="14.42578125" customWidth="1"/>
  </cols>
  <sheetData>
    <row r="3" spans="2:6" ht="18.75">
      <c r="B3" s="31" t="s">
        <v>70</v>
      </c>
    </row>
    <row r="4" spans="2:6">
      <c r="B4" s="57" t="s">
        <v>71</v>
      </c>
      <c r="C4" s="57" t="s">
        <v>72</v>
      </c>
      <c r="D4" s="57" t="s">
        <v>73</v>
      </c>
      <c r="E4" s="57" t="s">
        <v>74</v>
      </c>
      <c r="F4" s="57" t="s">
        <v>75</v>
      </c>
    </row>
    <row r="5" spans="2:6">
      <c r="B5" s="12" t="str">
        <f>Calculations!A14</f>
        <v>bee</v>
      </c>
      <c r="C5" s="62" t="str">
        <f>Calculations!B14</f>
        <v>bee</v>
      </c>
      <c r="D5" s="12">
        <f>Calculations!C14</f>
        <v>824.7</v>
      </c>
      <c r="E5" s="27">
        <f>Calculations!K14</f>
        <v>10.803928701345946</v>
      </c>
      <c r="F5" s="12">
        <f>Calculations!L14</f>
        <v>8910.0000000000018</v>
      </c>
    </row>
    <row r="6" spans="2:6">
      <c r="B6" s="12" t="str">
        <f>Calculations!A15</f>
        <v>see</v>
      </c>
      <c r="C6" s="62" t="str">
        <f>Calculations!B15</f>
        <v>see</v>
      </c>
      <c r="D6" s="12">
        <f>Calculations!C15</f>
        <v>500</v>
      </c>
      <c r="E6" s="27">
        <f>Calculations!K15</f>
        <v>2.97</v>
      </c>
      <c r="F6" s="12">
        <f>Calculations!L15</f>
        <v>1485</v>
      </c>
    </row>
    <row r="7" spans="2:6">
      <c r="B7" s="12" t="str">
        <f>Calculations!A16</f>
        <v>h</v>
      </c>
      <c r="C7" s="62">
        <f>Calculations!B16</f>
        <v>0</v>
      </c>
      <c r="D7" s="12">
        <f>Calculations!C16</f>
        <v>1000</v>
      </c>
      <c r="E7" s="27">
        <f>Calculations!K16</f>
        <v>1.4850000000000001</v>
      </c>
      <c r="F7" s="12">
        <f>Calculations!L16</f>
        <v>1485</v>
      </c>
    </row>
    <row r="8" spans="2:6">
      <c r="B8" s="12" t="str">
        <f>Calculations!A17</f>
        <v>hello</v>
      </c>
      <c r="C8" s="62">
        <f>Calculations!B17</f>
        <v>0</v>
      </c>
      <c r="D8" s="12">
        <f>Calculations!C17</f>
        <v>70</v>
      </c>
      <c r="E8" s="27">
        <f>Calculations!K17</f>
        <v>374.78571428571433</v>
      </c>
      <c r="F8" s="12">
        <f>Calculations!L17</f>
        <v>26235.000000000004</v>
      </c>
    </row>
    <row r="9" spans="2:6">
      <c r="B9" s="12">
        <f>Calculations!A18</f>
        <v>0</v>
      </c>
      <c r="C9" s="62">
        <f>Calculations!B18</f>
        <v>0</v>
      </c>
      <c r="D9" s="12">
        <f>Calculations!C18</f>
        <v>0</v>
      </c>
      <c r="E9" s="27" t="e">
        <f>Calculations!K18</f>
        <v>#DIV/0!</v>
      </c>
      <c r="F9" s="12" t="e">
        <f>Calculations!L18</f>
        <v>#DIV/0!</v>
      </c>
    </row>
    <row r="10" spans="2:6">
      <c r="B10" s="12">
        <f>Calculations!A19</f>
        <v>0</v>
      </c>
      <c r="C10" s="62">
        <f>Calculations!B19</f>
        <v>0</v>
      </c>
      <c r="D10" s="12">
        <f>Calculations!C19</f>
        <v>0</v>
      </c>
      <c r="E10" s="27" t="e">
        <f>Calculations!K19</f>
        <v>#DIV/0!</v>
      </c>
      <c r="F10" s="12" t="e">
        <f>Calculations!L19</f>
        <v>#DIV/0!</v>
      </c>
    </row>
    <row r="11" spans="2:6">
      <c r="B11" s="12">
        <f>Calculations!A20</f>
        <v>0</v>
      </c>
      <c r="C11" s="62">
        <f>Calculations!B20</f>
        <v>0</v>
      </c>
      <c r="D11" s="12">
        <f>Calculations!C20</f>
        <v>0</v>
      </c>
      <c r="E11" s="27" t="e">
        <f>Calculations!K20</f>
        <v>#DIV/0!</v>
      </c>
      <c r="F11" s="12" t="e">
        <f>Calculations!L20</f>
        <v>#DIV/0!</v>
      </c>
    </row>
    <row r="12" spans="2:6">
      <c r="B12" s="12">
        <f>Calculations!A21</f>
        <v>0</v>
      </c>
      <c r="C12" s="62">
        <f>Calculations!B21</f>
        <v>0</v>
      </c>
      <c r="D12" s="12">
        <f>Calculations!C21</f>
        <v>0</v>
      </c>
      <c r="E12" s="27" t="e">
        <f>Calculations!K21</f>
        <v>#DIV/0!</v>
      </c>
      <c r="F12" s="12" t="e">
        <f>Calculations!L21</f>
        <v>#DIV/0!</v>
      </c>
    </row>
    <row r="13" spans="2:6">
      <c r="B13" s="12">
        <f>Calculations!A22</f>
        <v>0</v>
      </c>
      <c r="C13" s="62">
        <f>Calculations!B22</f>
        <v>0</v>
      </c>
      <c r="D13" s="12">
        <f>Calculations!C22</f>
        <v>0</v>
      </c>
      <c r="E13" s="27" t="e">
        <f>Calculations!K22</f>
        <v>#DIV/0!</v>
      </c>
      <c r="F13" s="12" t="e">
        <f>Calculations!L22</f>
        <v>#DIV/0!</v>
      </c>
    </row>
    <row r="14" spans="2:6">
      <c r="B14" s="12">
        <f>Calculations!A23</f>
        <v>0</v>
      </c>
      <c r="C14" s="62">
        <f>Calculations!B23</f>
        <v>0</v>
      </c>
      <c r="D14" s="12">
        <f>Calculations!C23</f>
        <v>0</v>
      </c>
      <c r="E14" s="27" t="e">
        <f>Calculations!K23</f>
        <v>#DIV/0!</v>
      </c>
      <c r="F14" s="12" t="e">
        <f>Calculations!L23</f>
        <v>#DIV/0!</v>
      </c>
    </row>
    <row r="15" spans="2:6">
      <c r="B15" s="12">
        <f>Calculations!A24</f>
        <v>0</v>
      </c>
      <c r="C15" s="62">
        <f>Calculations!B24</f>
        <v>0</v>
      </c>
      <c r="D15" s="12">
        <f>Calculations!C24</f>
        <v>0</v>
      </c>
      <c r="E15" s="27" t="e">
        <f>Calculations!K24</f>
        <v>#DIV/0!</v>
      </c>
      <c r="F15" s="12" t="e">
        <f>Calculations!L24</f>
        <v>#DIV/0!</v>
      </c>
    </row>
    <row r="16" spans="2:6">
      <c r="B16" s="12">
        <f>Calculations!A25</f>
        <v>0</v>
      </c>
      <c r="C16" s="62">
        <f>Calculations!B25</f>
        <v>0</v>
      </c>
      <c r="D16" s="12">
        <f>Calculations!C25</f>
        <v>0</v>
      </c>
      <c r="E16" s="27" t="e">
        <f>Calculations!K25</f>
        <v>#DIV/0!</v>
      </c>
      <c r="F16" s="12" t="e">
        <f>Calculations!L25</f>
        <v>#DIV/0!</v>
      </c>
    </row>
    <row r="17" spans="2:6">
      <c r="B17" s="12">
        <f>Calculations!A26</f>
        <v>0</v>
      </c>
      <c r="C17" s="62">
        <f>Calculations!B26</f>
        <v>0</v>
      </c>
      <c r="D17" s="12">
        <f>Calculations!C26</f>
        <v>0</v>
      </c>
      <c r="E17" s="27" t="e">
        <f>Calculations!K26</f>
        <v>#DIV/0!</v>
      </c>
      <c r="F17" s="12" t="e">
        <f>Calculations!L26</f>
        <v>#DIV/0!</v>
      </c>
    </row>
    <row r="18" spans="2:6">
      <c r="B18" s="12">
        <f>Calculations!A27</f>
        <v>0</v>
      </c>
      <c r="C18" s="62">
        <f>Calculations!B27</f>
        <v>0</v>
      </c>
      <c r="D18" s="12">
        <f>Calculations!C27</f>
        <v>0</v>
      </c>
      <c r="E18" s="27" t="e">
        <f>Calculations!K27</f>
        <v>#DIV/0!</v>
      </c>
      <c r="F18" s="12" t="e">
        <f>Calculations!L27</f>
        <v>#DIV/0!</v>
      </c>
    </row>
    <row r="19" spans="2:6">
      <c r="B19" s="12">
        <f>Calculations!A28</f>
        <v>0</v>
      </c>
      <c r="C19" s="62">
        <f>Calculations!B28</f>
        <v>0</v>
      </c>
      <c r="D19" s="12">
        <f>Calculations!C28</f>
        <v>0</v>
      </c>
      <c r="E19" s="27" t="e">
        <f>Calculations!K28</f>
        <v>#DIV/0!</v>
      </c>
      <c r="F19" s="12" t="e">
        <f>Calculations!L28</f>
        <v>#DIV/0!</v>
      </c>
    </row>
    <row r="20" spans="2:6">
      <c r="B20" s="12">
        <f>Calculations!A29</f>
        <v>0</v>
      </c>
      <c r="C20" s="62">
        <f>Calculations!B29</f>
        <v>0</v>
      </c>
      <c r="D20" s="12">
        <f>Calculations!C29</f>
        <v>0</v>
      </c>
      <c r="E20" s="27" t="e">
        <f>Calculations!K29</f>
        <v>#DIV/0!</v>
      </c>
      <c r="F20" s="12" t="e">
        <f>Calculations!L29</f>
        <v>#DIV/0!</v>
      </c>
    </row>
    <row r="21" spans="2:6">
      <c r="B21" s="12">
        <f>Calculations!A30</f>
        <v>0</v>
      </c>
      <c r="C21" s="62">
        <f>Calculations!B30</f>
        <v>0</v>
      </c>
      <c r="D21" s="12">
        <f>Calculations!C30</f>
        <v>0</v>
      </c>
      <c r="E21" s="27" t="e">
        <f>Calculations!K30</f>
        <v>#DIV/0!</v>
      </c>
      <c r="F21" s="12" t="e">
        <f>Calculations!L30</f>
        <v>#DIV/0!</v>
      </c>
    </row>
    <row r="22" spans="2:6">
      <c r="B22" s="12">
        <f>Calculations!A31</f>
        <v>0</v>
      </c>
      <c r="C22" s="62">
        <f>Calculations!B31</f>
        <v>0</v>
      </c>
      <c r="D22" s="12">
        <f>Calculations!C31</f>
        <v>0</v>
      </c>
      <c r="E22" s="27" t="e">
        <f>Calculations!K31</f>
        <v>#DIV/0!</v>
      </c>
      <c r="F22" s="12" t="e">
        <f>Calculations!L31</f>
        <v>#DIV/0!</v>
      </c>
    </row>
    <row r="23" spans="2:6">
      <c r="B23" s="12">
        <f>Calculations!A32</f>
        <v>0</v>
      </c>
      <c r="C23" s="62">
        <f>Calculations!B32</f>
        <v>0</v>
      </c>
      <c r="D23" s="12">
        <f>Calculations!C32</f>
        <v>0</v>
      </c>
      <c r="E23" s="27" t="e">
        <f>Calculations!K32</f>
        <v>#DIV/0!</v>
      </c>
      <c r="F23" s="12" t="e">
        <f>Calculations!L32</f>
        <v>#DIV/0!</v>
      </c>
    </row>
    <row r="24" spans="2:6">
      <c r="B24" s="12">
        <f>Calculations!A33</f>
        <v>0</v>
      </c>
      <c r="C24" s="62">
        <f>Calculations!B33</f>
        <v>0</v>
      </c>
      <c r="D24" s="12">
        <f>Calculations!C33</f>
        <v>0</v>
      </c>
      <c r="E24" s="27" t="e">
        <f>Calculations!K33</f>
        <v>#DIV/0!</v>
      </c>
      <c r="F24" s="12" t="e">
        <f>Calculations!L33</f>
        <v>#DIV/0!</v>
      </c>
    </row>
    <row r="25" spans="2:6" ht="15.6" customHeight="1">
      <c r="B25" s="12">
        <f>Calculations!A34</f>
        <v>0</v>
      </c>
      <c r="C25" s="62">
        <f>Calculations!B34</f>
        <v>0</v>
      </c>
      <c r="D25" s="12">
        <f>Calculations!C34</f>
        <v>0</v>
      </c>
      <c r="E25" s="27" t="e">
        <f>Calculations!K34</f>
        <v>#DIV/0!</v>
      </c>
      <c r="F25" s="12" t="e">
        <f>Calculations!L34</f>
        <v>#DIV/0!</v>
      </c>
    </row>
    <row r="26" spans="2:6">
      <c r="B26" s="12">
        <f>Calculations!A35</f>
        <v>0</v>
      </c>
      <c r="C26" s="62">
        <f>Calculations!B35</f>
        <v>0</v>
      </c>
      <c r="D26" s="12">
        <f>Calculations!C35</f>
        <v>0</v>
      </c>
      <c r="E26" s="27" t="e">
        <f>Calculations!K35</f>
        <v>#DIV/0!</v>
      </c>
      <c r="F26" s="12" t="e">
        <f>Calculations!L35</f>
        <v>#DIV/0!</v>
      </c>
    </row>
    <row r="27" spans="2:6">
      <c r="B27" s="12">
        <f>Calculations!A36</f>
        <v>0</v>
      </c>
      <c r="C27" s="62">
        <f>Calculations!B36</f>
        <v>0</v>
      </c>
      <c r="D27" s="12">
        <f>Calculations!C36</f>
        <v>0</v>
      </c>
      <c r="E27" s="27" t="e">
        <f>Calculations!K36</f>
        <v>#DIV/0!</v>
      </c>
      <c r="F27" s="12" t="e">
        <f>Calculations!L36</f>
        <v>#DIV/0!</v>
      </c>
    </row>
    <row r="28" spans="2:6">
      <c r="B28" s="12">
        <f>Calculations!A37</f>
        <v>0</v>
      </c>
      <c r="C28" s="62">
        <f>Calculations!B37</f>
        <v>0</v>
      </c>
      <c r="D28" s="12">
        <f>Calculations!C37</f>
        <v>0</v>
      </c>
      <c r="E28" s="27" t="e">
        <f>Calculations!K37</f>
        <v>#DIV/0!</v>
      </c>
      <c r="F28" s="12" t="e">
        <f>Calculations!L37</f>
        <v>#DIV/0!</v>
      </c>
    </row>
    <row r="29" spans="2:6">
      <c r="E29" s="19"/>
    </row>
    <row r="30" spans="2:6">
      <c r="E30" s="19"/>
    </row>
    <row r="31" spans="2:6" ht="18.75">
      <c r="B31" s="31" t="s">
        <v>76</v>
      </c>
    </row>
    <row r="32" spans="2:6" ht="30">
      <c r="B32" s="63" t="str">
        <f>Calculations!L60</f>
        <v>Total PEI + KO DMEM:</v>
      </c>
      <c r="C32" s="27">
        <f>Calculations!M60</f>
        <v>5163.1708333333345</v>
      </c>
      <c r="D32" t="s">
        <v>77</v>
      </c>
    </row>
    <row r="33" spans="2:26">
      <c r="B33" s="63" t="str">
        <f>Calculations!L61</f>
        <v>Total PEI:</v>
      </c>
      <c r="C33" s="27">
        <f>Calculations!M61</f>
        <v>209.63250000000005</v>
      </c>
      <c r="D33" t="s">
        <v>77</v>
      </c>
    </row>
    <row r="34" spans="2:26">
      <c r="B34" s="63" t="str">
        <f>Calculations!L62</f>
        <v>Total KO DMEM:</v>
      </c>
      <c r="C34" s="27">
        <f>Calculations!M62</f>
        <v>4953.5383333333348</v>
      </c>
      <c r="D34" t="s">
        <v>77</v>
      </c>
    </row>
    <row r="35" spans="2:26">
      <c r="C35" s="19"/>
    </row>
    <row r="36" spans="2:26" ht="18.75">
      <c r="B36" s="31" t="s">
        <v>78</v>
      </c>
    </row>
    <row r="37" spans="2:26" ht="27">
      <c r="B37" s="67" t="s">
        <v>79</v>
      </c>
      <c r="C37" s="67" t="s">
        <v>80</v>
      </c>
      <c r="D37" s="67" t="s">
        <v>81</v>
      </c>
      <c r="E37" s="67" t="s">
        <v>82</v>
      </c>
      <c r="F37" s="67" t="s">
        <v>83</v>
      </c>
      <c r="G37" s="67" t="s">
        <v>84</v>
      </c>
      <c r="H37" s="67" t="s">
        <v>85</v>
      </c>
      <c r="I37" s="67" t="s">
        <v>86</v>
      </c>
      <c r="J37" s="67" t="s">
        <v>87</v>
      </c>
      <c r="K37" s="67" t="s">
        <v>88</v>
      </c>
      <c r="L37" s="67" t="s">
        <v>89</v>
      </c>
      <c r="N37" s="31" t="s">
        <v>90</v>
      </c>
      <c r="Q37" s="19"/>
    </row>
    <row r="38" spans="2:26">
      <c r="B38" s="58">
        <f>Calculations!A42</f>
        <v>0</v>
      </c>
      <c r="C38" s="59" t="str">
        <f>Calculations!B42</f>
        <v>A</v>
      </c>
      <c r="D38" s="12">
        <f>Calculations!C42</f>
        <v>18</v>
      </c>
      <c r="E38" s="29" t="str">
        <f>Calculations!D42</f>
        <v>bee</v>
      </c>
      <c r="F38" s="13">
        <f>Calculations!F42</f>
        <v>10.803928701345946</v>
      </c>
      <c r="G38" s="60">
        <f>Calculations!G42</f>
        <v>0</v>
      </c>
      <c r="H38" s="13">
        <f>Calculations!I42</f>
        <v>0</v>
      </c>
      <c r="I38" s="60">
        <f>Calculations!J42</f>
        <v>0</v>
      </c>
      <c r="J38" s="13">
        <f>Calculations!L42</f>
        <v>0</v>
      </c>
      <c r="K38" s="60">
        <f>Calculations!M42</f>
        <v>1097.25</v>
      </c>
      <c r="L38" s="33">
        <f>Calculations!O42</f>
        <v>55.962319631381106</v>
      </c>
      <c r="N38" s="12"/>
      <c r="O38" s="61">
        <f>Calculations!B66</f>
        <v>1</v>
      </c>
      <c r="P38" s="61">
        <f>Calculations!C66</f>
        <v>2</v>
      </c>
      <c r="Q38" s="61">
        <f>Calculations!D66</f>
        <v>3</v>
      </c>
      <c r="R38" s="61">
        <f>Calculations!E66</f>
        <v>4</v>
      </c>
      <c r="S38" s="61">
        <f>Calculations!F66</f>
        <v>5</v>
      </c>
      <c r="T38" s="61">
        <f>Calculations!G66</f>
        <v>6</v>
      </c>
      <c r="U38" s="61">
        <f>Calculations!H66</f>
        <v>7</v>
      </c>
      <c r="V38" s="61">
        <f>Calculations!I66</f>
        <v>8</v>
      </c>
      <c r="W38" s="61">
        <f>Calculations!J66</f>
        <v>9</v>
      </c>
      <c r="X38" s="61">
        <f>Calculations!K66</f>
        <v>10</v>
      </c>
      <c r="Y38" s="61">
        <f>Calculations!L66</f>
        <v>11</v>
      </c>
      <c r="Z38" s="61">
        <f>Calculations!M66</f>
        <v>12</v>
      </c>
    </row>
    <row r="39" spans="2:26">
      <c r="B39" s="58">
        <f>Calculations!A43</f>
        <v>0</v>
      </c>
      <c r="C39" s="59" t="str">
        <f>Calculations!B43</f>
        <v>B</v>
      </c>
      <c r="D39" s="12">
        <f>Calculations!C43</f>
        <v>3</v>
      </c>
      <c r="E39" s="29" t="str">
        <f>Calculations!D43</f>
        <v>h</v>
      </c>
      <c r="F39" s="13">
        <f>Calculations!F43</f>
        <v>1.4850000000000001</v>
      </c>
      <c r="G39" s="60">
        <f>Calculations!G43</f>
        <v>0</v>
      </c>
      <c r="H39" s="13">
        <f>Calculations!I43</f>
        <v>0</v>
      </c>
      <c r="I39" s="60">
        <f>Calculations!J43</f>
        <v>0</v>
      </c>
      <c r="J39" s="13">
        <f>Calculations!L43</f>
        <v>0</v>
      </c>
      <c r="K39" s="60">
        <f>Calculations!M43</f>
        <v>182.875</v>
      </c>
      <c r="L39" s="33">
        <f>Calculations!O43</f>
        <v>55.866666666666667</v>
      </c>
      <c r="N39" s="61" t="str">
        <f>Calculations!A67</f>
        <v>A</v>
      </c>
      <c r="O39" s="12">
        <f>Calculations!B67</f>
        <v>0</v>
      </c>
      <c r="P39" s="12">
        <f>Calculations!C67</f>
        <v>0</v>
      </c>
      <c r="Q39" s="12">
        <f>Calculations!D67</f>
        <v>0</v>
      </c>
      <c r="R39" s="12">
        <f>Calculations!E67</f>
        <v>0</v>
      </c>
      <c r="S39" s="12">
        <f>Calculations!F67</f>
        <v>0</v>
      </c>
      <c r="T39" s="12">
        <f>Calculations!G67</f>
        <v>0</v>
      </c>
      <c r="U39" s="12">
        <f>Calculations!H67</f>
        <v>0</v>
      </c>
      <c r="V39" s="12">
        <f>Calculations!I67</f>
        <v>0</v>
      </c>
      <c r="W39" s="12">
        <f>Calculations!J67</f>
        <v>0</v>
      </c>
      <c r="X39" s="12">
        <f>Calculations!K67</f>
        <v>0</v>
      </c>
      <c r="Y39" s="12">
        <f>Calculations!L67</f>
        <v>0</v>
      </c>
      <c r="Z39" s="12">
        <f>Calculations!M67</f>
        <v>0</v>
      </c>
    </row>
    <row r="40" spans="2:26">
      <c r="B40" s="58">
        <f>Calculations!A44</f>
        <v>0</v>
      </c>
      <c r="C40" s="59" t="str">
        <f>Calculations!B44</f>
        <v>C</v>
      </c>
      <c r="D40" s="12">
        <f>Calculations!C44</f>
        <v>3</v>
      </c>
      <c r="E40" s="29" t="str">
        <f>Calculations!D44</f>
        <v>hello</v>
      </c>
      <c r="F40" s="13">
        <f>Calculations!F44</f>
        <v>21.214285714285715</v>
      </c>
      <c r="G40" s="60">
        <f>Calculations!G44</f>
        <v>0</v>
      </c>
      <c r="H40" s="13">
        <f>Calculations!I44</f>
        <v>0</v>
      </c>
      <c r="I40" s="60">
        <f>Calculations!J44</f>
        <v>0</v>
      </c>
      <c r="J40" s="13">
        <f>Calculations!L44</f>
        <v>0</v>
      </c>
      <c r="K40" s="60">
        <f>Calculations!M44</f>
        <v>182.875</v>
      </c>
      <c r="L40" s="33">
        <f>Calculations!O44</f>
        <v>61.845238095238095</v>
      </c>
      <c r="N40" s="61" t="str">
        <f>Calculations!A68</f>
        <v>B</v>
      </c>
      <c r="O40" s="12">
        <f>Calculations!B68</f>
        <v>0</v>
      </c>
      <c r="P40" s="12">
        <f>Calculations!C68</f>
        <v>0</v>
      </c>
      <c r="Q40" s="12">
        <f>Calculations!D68</f>
        <v>0</v>
      </c>
      <c r="R40" s="12">
        <f>Calculations!E68</f>
        <v>0</v>
      </c>
      <c r="S40" s="12">
        <f>Calculations!F68</f>
        <v>0</v>
      </c>
      <c r="T40" s="12">
        <f>Calculations!G68</f>
        <v>0</v>
      </c>
      <c r="U40" s="12">
        <f>Calculations!H68</f>
        <v>0</v>
      </c>
      <c r="V40" s="12">
        <f>Calculations!I68</f>
        <v>0</v>
      </c>
      <c r="W40" s="12">
        <f>Calculations!J68</f>
        <v>0</v>
      </c>
      <c r="X40" s="12">
        <f>Calculations!K68</f>
        <v>0</v>
      </c>
      <c r="Y40" s="12">
        <f>Calculations!L68</f>
        <v>0</v>
      </c>
      <c r="Z40" s="12">
        <f>Calculations!M68</f>
        <v>0</v>
      </c>
    </row>
    <row r="41" spans="2:26">
      <c r="B41" s="58">
        <f>Calculations!A45</f>
        <v>0</v>
      </c>
      <c r="C41" s="59" t="str">
        <f>Calculations!B45</f>
        <v>D</v>
      </c>
      <c r="D41" s="12">
        <f>Calculations!C45</f>
        <v>50</v>
      </c>
      <c r="E41" s="29" t="str">
        <f>Calculations!D45</f>
        <v>hello</v>
      </c>
      <c r="F41" s="13">
        <f>Calculations!F45</f>
        <v>353.57142857142861</v>
      </c>
      <c r="G41" s="60">
        <f>Calculations!G45</f>
        <v>0</v>
      </c>
      <c r="H41" s="13">
        <f>Calculations!I45</f>
        <v>0</v>
      </c>
      <c r="I41" s="60">
        <f>Calculations!J45</f>
        <v>0</v>
      </c>
      <c r="J41" s="13">
        <f>Calculations!L45</f>
        <v>0</v>
      </c>
      <c r="K41" s="60">
        <f>Calculations!M45</f>
        <v>3047.916666666667</v>
      </c>
      <c r="L41" s="33">
        <f>Calculations!O45</f>
        <v>61.845238095238095</v>
      </c>
      <c r="N41" s="61" t="str">
        <f>Calculations!A69</f>
        <v>C</v>
      </c>
      <c r="O41" s="12">
        <f>Calculations!B69</f>
        <v>0</v>
      </c>
      <c r="P41" s="12">
        <f>Calculations!C69</f>
        <v>0</v>
      </c>
      <c r="Q41" s="12">
        <f>Calculations!D69</f>
        <v>0</v>
      </c>
      <c r="R41" s="12">
        <f>Calculations!E69</f>
        <v>0</v>
      </c>
      <c r="S41" s="12">
        <f>Calculations!F69</f>
        <v>0</v>
      </c>
      <c r="T41" s="12">
        <f>Calculations!G69</f>
        <v>0</v>
      </c>
      <c r="U41" s="12">
        <f>Calculations!H69</f>
        <v>0</v>
      </c>
      <c r="V41" s="12">
        <f>Calculations!I69</f>
        <v>0</v>
      </c>
      <c r="W41" s="12">
        <f>Calculations!J69</f>
        <v>0</v>
      </c>
      <c r="X41" s="12">
        <f>Calculations!K69</f>
        <v>0</v>
      </c>
      <c r="Y41" s="12">
        <f>Calculations!L69</f>
        <v>0</v>
      </c>
      <c r="Z41" s="12">
        <f>Calculations!M69</f>
        <v>0</v>
      </c>
    </row>
    <row r="42" spans="2:26">
      <c r="B42" s="58">
        <f>Calculations!A46</f>
        <v>0</v>
      </c>
      <c r="C42" s="59" t="str">
        <f>Calculations!B46</f>
        <v>E</v>
      </c>
      <c r="D42" s="12">
        <f>Calculations!C46</f>
        <v>3</v>
      </c>
      <c r="E42" s="29" t="str">
        <f>Calculations!D46</f>
        <v>see</v>
      </c>
      <c r="F42" s="13">
        <f>Calculations!F46</f>
        <v>2.97</v>
      </c>
      <c r="G42" s="60">
        <f>Calculations!G46</f>
        <v>0</v>
      </c>
      <c r="H42" s="13">
        <f>Calculations!I46</f>
        <v>0</v>
      </c>
      <c r="I42" s="60">
        <f>Calculations!J46</f>
        <v>0</v>
      </c>
      <c r="J42" s="13">
        <f>Calculations!L46</f>
        <v>0</v>
      </c>
      <c r="K42" s="60">
        <f>Calculations!M46</f>
        <v>182.875</v>
      </c>
      <c r="L42" s="33">
        <f>Calculations!O46</f>
        <v>56.316666666666663</v>
      </c>
      <c r="N42" s="61" t="str">
        <f>Calculations!A70</f>
        <v>D</v>
      </c>
      <c r="O42" s="12">
        <f>Calculations!B70</f>
        <v>0</v>
      </c>
      <c r="P42" s="12">
        <f>Calculations!C70</f>
        <v>0</v>
      </c>
      <c r="Q42" s="12">
        <f>Calculations!D70</f>
        <v>0</v>
      </c>
      <c r="R42" s="12">
        <f>Calculations!E70</f>
        <v>0</v>
      </c>
      <c r="S42" s="12">
        <f>Calculations!F70</f>
        <v>0</v>
      </c>
      <c r="T42" s="12">
        <f>Calculations!G70</f>
        <v>0</v>
      </c>
      <c r="U42" s="12">
        <f>Calculations!H70</f>
        <v>0</v>
      </c>
      <c r="V42" s="12">
        <f>Calculations!I70</f>
        <v>0</v>
      </c>
      <c r="W42" s="12">
        <f>Calculations!J70</f>
        <v>0</v>
      </c>
      <c r="X42" s="12">
        <f>Calculations!K70</f>
        <v>0</v>
      </c>
      <c r="Y42" s="12">
        <f>Calculations!L70</f>
        <v>0</v>
      </c>
      <c r="Z42" s="12">
        <f>Calculations!M70</f>
        <v>0</v>
      </c>
    </row>
    <row r="43" spans="2:26">
      <c r="B43" s="58">
        <f>Calculations!A47</f>
        <v>0</v>
      </c>
      <c r="C43" s="59" t="str">
        <f>Calculations!B47</f>
        <v>F</v>
      </c>
      <c r="D43" s="12">
        <f>Calculations!C47</f>
        <v>0</v>
      </c>
      <c r="E43" s="29">
        <f>Calculations!D47</f>
        <v>0</v>
      </c>
      <c r="F43" s="13">
        <f>Calculations!F47</f>
        <v>0</v>
      </c>
      <c r="G43" s="60">
        <f>Calculations!G47</f>
        <v>0</v>
      </c>
      <c r="H43" s="13">
        <f>Calculations!I47</f>
        <v>0</v>
      </c>
      <c r="I43" s="60">
        <f>Calculations!J47</f>
        <v>0</v>
      </c>
      <c r="J43" s="13">
        <f>Calculations!L47</f>
        <v>0</v>
      </c>
      <c r="K43" s="60">
        <f>Calculations!M47</f>
        <v>0</v>
      </c>
      <c r="L43" s="33" t="e">
        <f>Calculations!O47</f>
        <v>#DIV/0!</v>
      </c>
      <c r="N43" s="61" t="str">
        <f>Calculations!A71</f>
        <v>E</v>
      </c>
      <c r="O43" s="12">
        <f>Calculations!B71</f>
        <v>0</v>
      </c>
      <c r="P43" s="12">
        <f>Calculations!C71</f>
        <v>0</v>
      </c>
      <c r="Q43" s="12">
        <f>Calculations!D71</f>
        <v>0</v>
      </c>
      <c r="R43" s="12">
        <f>Calculations!E71</f>
        <v>0</v>
      </c>
      <c r="S43" s="12">
        <f>Calculations!F71</f>
        <v>0</v>
      </c>
      <c r="T43" s="12">
        <f>Calculations!G71</f>
        <v>0</v>
      </c>
      <c r="U43" s="12">
        <f>Calculations!H71</f>
        <v>0</v>
      </c>
      <c r="V43" s="12">
        <f>Calculations!I71</f>
        <v>0</v>
      </c>
      <c r="W43" s="12">
        <f>Calculations!J71</f>
        <v>0</v>
      </c>
      <c r="X43" s="12">
        <f>Calculations!K71</f>
        <v>0</v>
      </c>
      <c r="Y43" s="12">
        <f>Calculations!L71</f>
        <v>0</v>
      </c>
      <c r="Z43" s="12">
        <f>Calculations!M71</f>
        <v>0</v>
      </c>
    </row>
    <row r="44" spans="2:26">
      <c r="B44" s="58">
        <f>Calculations!A48</f>
        <v>0</v>
      </c>
      <c r="C44" s="59" t="str">
        <f>Calculations!B48</f>
        <v>G</v>
      </c>
      <c r="D44" s="12">
        <f>Calculations!C48</f>
        <v>0</v>
      </c>
      <c r="E44" s="29">
        <f>Calculations!D48</f>
        <v>0</v>
      </c>
      <c r="F44" s="13">
        <f>Calculations!F48</f>
        <v>0</v>
      </c>
      <c r="G44" s="60">
        <f>Calculations!G48</f>
        <v>0</v>
      </c>
      <c r="H44" s="13">
        <f>Calculations!I48</f>
        <v>0</v>
      </c>
      <c r="I44" s="60">
        <f>Calculations!J48</f>
        <v>0</v>
      </c>
      <c r="J44" s="13">
        <f>Calculations!L48</f>
        <v>0</v>
      </c>
      <c r="K44" s="60">
        <f>Calculations!M48</f>
        <v>0</v>
      </c>
      <c r="L44" s="33" t="e">
        <f>Calculations!O48</f>
        <v>#DIV/0!</v>
      </c>
      <c r="N44" s="61" t="str">
        <f>Calculations!A72</f>
        <v>F</v>
      </c>
      <c r="O44" s="12">
        <f>Calculations!B72</f>
        <v>0</v>
      </c>
      <c r="P44" s="12">
        <f>Calculations!C72</f>
        <v>0</v>
      </c>
      <c r="Q44" s="12">
        <f>Calculations!D72</f>
        <v>0</v>
      </c>
      <c r="R44" s="12">
        <f>Calculations!E72</f>
        <v>0</v>
      </c>
      <c r="S44" s="12">
        <f>Calculations!F72</f>
        <v>0</v>
      </c>
      <c r="T44" s="12">
        <f>Calculations!G72</f>
        <v>0</v>
      </c>
      <c r="U44" s="12">
        <f>Calculations!H72</f>
        <v>0</v>
      </c>
      <c r="V44" s="12">
        <f>Calculations!I72</f>
        <v>0</v>
      </c>
      <c r="W44" s="12">
        <f>Calculations!J72</f>
        <v>0</v>
      </c>
      <c r="X44" s="12">
        <f>Calculations!K72</f>
        <v>0</v>
      </c>
      <c r="Y44" s="12">
        <f>Calculations!L72</f>
        <v>0</v>
      </c>
      <c r="Z44" s="12">
        <f>Calculations!M72</f>
        <v>0</v>
      </c>
    </row>
    <row r="45" spans="2:26">
      <c r="B45" s="58">
        <f>Calculations!A49</f>
        <v>0</v>
      </c>
      <c r="C45" s="59" t="str">
        <f>Calculations!B49</f>
        <v>H</v>
      </c>
      <c r="D45" s="12">
        <f>Calculations!C49</f>
        <v>0</v>
      </c>
      <c r="E45" s="29">
        <f>Calculations!D49</f>
        <v>0</v>
      </c>
      <c r="F45" s="13">
        <f>Calculations!F49</f>
        <v>0</v>
      </c>
      <c r="G45" s="60">
        <f>Calculations!G49</f>
        <v>0</v>
      </c>
      <c r="H45" s="13">
        <f>Calculations!I49</f>
        <v>0</v>
      </c>
      <c r="I45" s="60">
        <f>Calculations!J49</f>
        <v>0</v>
      </c>
      <c r="J45" s="13">
        <f>Calculations!L49</f>
        <v>0</v>
      </c>
      <c r="K45" s="60">
        <f>Calculations!M49</f>
        <v>0</v>
      </c>
      <c r="L45" s="33" t="e">
        <f>Calculations!O49</f>
        <v>#DIV/0!</v>
      </c>
      <c r="N45" s="61" t="str">
        <f>Calculations!A73</f>
        <v>G</v>
      </c>
      <c r="O45" s="12">
        <f>Calculations!B73</f>
        <v>0</v>
      </c>
      <c r="P45" s="12">
        <f>Calculations!C73</f>
        <v>0</v>
      </c>
      <c r="Q45" s="12">
        <f>Calculations!D73</f>
        <v>0</v>
      </c>
      <c r="R45" s="12">
        <f>Calculations!E73</f>
        <v>0</v>
      </c>
      <c r="S45" s="12">
        <f>Calculations!F73</f>
        <v>0</v>
      </c>
      <c r="T45" s="12">
        <f>Calculations!G73</f>
        <v>0</v>
      </c>
      <c r="U45" s="12">
        <f>Calculations!H73</f>
        <v>0</v>
      </c>
      <c r="V45" s="12">
        <f>Calculations!I73</f>
        <v>0</v>
      </c>
      <c r="W45" s="12">
        <f>Calculations!J73</f>
        <v>0</v>
      </c>
      <c r="X45" s="12">
        <f>Calculations!K73</f>
        <v>0</v>
      </c>
      <c r="Y45" s="12">
        <f>Calculations!L73</f>
        <v>0</v>
      </c>
      <c r="Z45" s="12">
        <f>Calculations!M73</f>
        <v>0</v>
      </c>
    </row>
    <row r="46" spans="2:26">
      <c r="B46" s="58">
        <f>Calculations!A50</f>
        <v>0</v>
      </c>
      <c r="C46" s="59" t="str">
        <f>Calculations!B50</f>
        <v>I</v>
      </c>
      <c r="D46" s="12">
        <f>Calculations!C50</f>
        <v>0</v>
      </c>
      <c r="E46" s="29">
        <f>Calculations!D50</f>
        <v>0</v>
      </c>
      <c r="F46" s="13">
        <f>Calculations!F50</f>
        <v>0</v>
      </c>
      <c r="G46" s="60">
        <f>Calculations!G50</f>
        <v>0</v>
      </c>
      <c r="H46" s="13">
        <f>Calculations!I50</f>
        <v>0</v>
      </c>
      <c r="I46" s="60">
        <f>Calculations!J50</f>
        <v>0</v>
      </c>
      <c r="J46" s="13">
        <f>Calculations!L50</f>
        <v>0</v>
      </c>
      <c r="K46" s="60">
        <f>Calculations!M50</f>
        <v>0</v>
      </c>
      <c r="L46" s="33" t="e">
        <f>Calculations!O50</f>
        <v>#DIV/0!</v>
      </c>
    </row>
    <row r="47" spans="2:26">
      <c r="B47" s="58">
        <f>Calculations!A51</f>
        <v>0</v>
      </c>
      <c r="C47" s="59" t="str">
        <f>Calculations!B51</f>
        <v>J</v>
      </c>
      <c r="D47" s="12">
        <f>Calculations!C51</f>
        <v>0</v>
      </c>
      <c r="E47" s="29">
        <f>Calculations!D51</f>
        <v>0</v>
      </c>
      <c r="F47" s="13">
        <f>Calculations!F51</f>
        <v>0</v>
      </c>
      <c r="G47" s="60">
        <f>Calculations!G51</f>
        <v>0</v>
      </c>
      <c r="H47" s="13">
        <f>Calculations!I51</f>
        <v>0</v>
      </c>
      <c r="I47" s="60">
        <f>Calculations!J51</f>
        <v>0</v>
      </c>
      <c r="J47" s="13">
        <f>Calculations!L51</f>
        <v>0</v>
      </c>
      <c r="K47" s="60">
        <f>Calculations!M51</f>
        <v>0</v>
      </c>
      <c r="L47" s="33" t="e">
        <f>Calculations!O51</f>
        <v>#DIV/0!</v>
      </c>
    </row>
    <row r="48" spans="2:26">
      <c r="B48" s="58">
        <f>Calculations!A52</f>
        <v>0</v>
      </c>
      <c r="C48" s="59" t="str">
        <f>Calculations!B52</f>
        <v>K</v>
      </c>
      <c r="D48" s="12">
        <f>Calculations!C52</f>
        <v>0</v>
      </c>
      <c r="E48" s="29">
        <f>Calculations!D52</f>
        <v>0</v>
      </c>
      <c r="F48" s="13">
        <f>Calculations!F52</f>
        <v>0</v>
      </c>
      <c r="G48" s="60">
        <f>Calculations!G52</f>
        <v>0</v>
      </c>
      <c r="H48" s="13">
        <f>Calculations!I52</f>
        <v>0</v>
      </c>
      <c r="I48" s="60">
        <f>Calculations!J52</f>
        <v>0</v>
      </c>
      <c r="J48" s="13">
        <f>Calculations!L52</f>
        <v>0</v>
      </c>
      <c r="K48" s="60">
        <f>Calculations!M52</f>
        <v>0</v>
      </c>
      <c r="L48" s="33" t="e">
        <f>Calculations!O52</f>
        <v>#DIV/0!</v>
      </c>
    </row>
    <row r="49" spans="2:12">
      <c r="B49" s="58">
        <f>Calculations!A53</f>
        <v>0</v>
      </c>
      <c r="C49" s="59" t="str">
        <f>Calculations!B53</f>
        <v>L</v>
      </c>
      <c r="D49" s="12">
        <f>Calculations!C53</f>
        <v>0</v>
      </c>
      <c r="E49" s="29">
        <f>Calculations!D53</f>
        <v>0</v>
      </c>
      <c r="F49" s="13">
        <f>Calculations!F53</f>
        <v>0</v>
      </c>
      <c r="G49" s="60">
        <f>Calculations!G53</f>
        <v>0</v>
      </c>
      <c r="H49" s="13">
        <f>Calculations!I53</f>
        <v>0</v>
      </c>
      <c r="I49" s="60">
        <f>Calculations!J53</f>
        <v>0</v>
      </c>
      <c r="J49" s="13">
        <f>Calculations!L53</f>
        <v>0</v>
      </c>
      <c r="K49" s="60">
        <f>Calculations!M53</f>
        <v>0</v>
      </c>
      <c r="L49" s="33" t="e">
        <f>Calculations!O53</f>
        <v>#DIV/0!</v>
      </c>
    </row>
    <row r="50" spans="2:12">
      <c r="B50" s="58">
        <f>Calculations!A54</f>
        <v>0</v>
      </c>
      <c r="C50" s="59" t="str">
        <f>Calculations!B54</f>
        <v>M</v>
      </c>
      <c r="D50" s="12">
        <f>Calculations!C54</f>
        <v>0</v>
      </c>
      <c r="E50" s="29">
        <f>Calculations!D54</f>
        <v>0</v>
      </c>
      <c r="F50" s="13">
        <f>Calculations!F54</f>
        <v>0</v>
      </c>
      <c r="G50" s="60">
        <f>Calculations!G54</f>
        <v>0</v>
      </c>
      <c r="H50" s="13">
        <f>Calculations!I54</f>
        <v>0</v>
      </c>
      <c r="I50" s="60">
        <f>Calculations!J54</f>
        <v>0</v>
      </c>
      <c r="J50" s="13">
        <f>Calculations!L54</f>
        <v>0</v>
      </c>
      <c r="K50" s="60">
        <f>Calculations!M54</f>
        <v>0</v>
      </c>
      <c r="L50" s="33" t="e">
        <f>Calculations!O54</f>
        <v>#DIV/0!</v>
      </c>
    </row>
    <row r="51" spans="2:12">
      <c r="B51" s="58">
        <f>Calculations!A55</f>
        <v>0</v>
      </c>
      <c r="C51" s="59" t="str">
        <f>Calculations!B55</f>
        <v>N</v>
      </c>
      <c r="D51" s="12">
        <f>Calculations!C55</f>
        <v>0</v>
      </c>
      <c r="E51" s="29">
        <f>Calculations!D55</f>
        <v>0</v>
      </c>
      <c r="F51" s="13">
        <f>Calculations!F55</f>
        <v>0</v>
      </c>
      <c r="G51" s="60">
        <f>Calculations!G55</f>
        <v>0</v>
      </c>
      <c r="H51" s="13">
        <f>Calculations!I55</f>
        <v>0</v>
      </c>
      <c r="I51" s="60">
        <f>Calculations!J55</f>
        <v>0</v>
      </c>
      <c r="J51" s="13">
        <f>Calculations!L55</f>
        <v>0</v>
      </c>
      <c r="K51" s="60">
        <f>Calculations!M55</f>
        <v>0</v>
      </c>
      <c r="L51" s="33" t="e">
        <f>Calculations!O55</f>
        <v>#DIV/0!</v>
      </c>
    </row>
    <row r="52" spans="2:12">
      <c r="B52" s="58">
        <f>Calculations!A56</f>
        <v>0</v>
      </c>
      <c r="C52" s="59" t="str">
        <f>Calculations!B56</f>
        <v>O</v>
      </c>
      <c r="D52" s="12">
        <f>Calculations!C56</f>
        <v>0</v>
      </c>
      <c r="E52" s="29">
        <f>Calculations!D56</f>
        <v>0</v>
      </c>
      <c r="F52" s="13">
        <f>Calculations!F56</f>
        <v>0</v>
      </c>
      <c r="G52" s="60">
        <f>Calculations!G56</f>
        <v>0</v>
      </c>
      <c r="H52" s="13">
        <f>Calculations!I56</f>
        <v>0</v>
      </c>
      <c r="I52" s="60">
        <f>Calculations!J56</f>
        <v>0</v>
      </c>
      <c r="J52" s="13">
        <f>Calculations!L56</f>
        <v>0</v>
      </c>
      <c r="K52" s="60">
        <f>Calculations!M56</f>
        <v>0</v>
      </c>
      <c r="L52" s="33" t="e">
        <f>Calculations!O56</f>
        <v>#DIV/0!</v>
      </c>
    </row>
    <row r="53" spans="2:12">
      <c r="B53" s="58">
        <f>Calculations!A57</f>
        <v>0</v>
      </c>
      <c r="C53" s="59" t="str">
        <f>Calculations!B57</f>
        <v>P</v>
      </c>
      <c r="D53" s="12">
        <f>Calculations!C57</f>
        <v>0</v>
      </c>
      <c r="E53" s="29">
        <f>Calculations!D57</f>
        <v>0</v>
      </c>
      <c r="F53" s="13">
        <f>Calculations!F57</f>
        <v>0</v>
      </c>
      <c r="G53" s="60">
        <f>Calculations!G57</f>
        <v>0</v>
      </c>
      <c r="H53" s="13">
        <f>Calculations!I57</f>
        <v>0</v>
      </c>
      <c r="I53" s="60">
        <f>Calculations!J57</f>
        <v>0</v>
      </c>
      <c r="J53" s="13">
        <f>Calculations!L57</f>
        <v>0</v>
      </c>
      <c r="K53" s="60">
        <f>Calculations!M57</f>
        <v>0</v>
      </c>
      <c r="L53" s="33" t="e">
        <f>Calculations!O57</f>
        <v>#DIV/0!</v>
      </c>
    </row>
    <row r="54" spans="2:12">
      <c r="B54" s="58">
        <f>Calculations!A58</f>
        <v>0</v>
      </c>
      <c r="C54" s="59" t="str">
        <f>Calculations!B58</f>
        <v>dsRED</v>
      </c>
      <c r="D54" s="12">
        <f>Calculations!C58</f>
        <v>0</v>
      </c>
      <c r="E54" s="29">
        <f>Calculations!D58</f>
        <v>0</v>
      </c>
      <c r="F54" s="13">
        <f>Calculations!F58</f>
        <v>0</v>
      </c>
      <c r="G54" s="60">
        <f>Calculations!G58</f>
        <v>0</v>
      </c>
      <c r="H54" s="13">
        <f>Calculations!I58</f>
        <v>0</v>
      </c>
      <c r="I54" s="60">
        <f>Calculations!J58</f>
        <v>0</v>
      </c>
      <c r="J54" s="13">
        <f>Calculations!L58</f>
        <v>0</v>
      </c>
      <c r="K54" s="60">
        <f>Calculations!M58</f>
        <v>0</v>
      </c>
      <c r="L54" s="33" t="e">
        <f>Calculations!O58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ExpireDateSaved xmlns="http://schemas.microsoft.com/sharepoint/v3" xsi:nil="true"/>
    <_dlc_ExpireDate xmlns="http://schemas.microsoft.com/sharepoint/v3">2027-02-08T16:20:11+00:00</_dlc_ExpireDate>
    <TaxCatchAll xmlns="3d8b84cc-f399-4fea-a0e6-6b86b62bcbff" xsi:nil="true"/>
    <lcf76f155ced4ddcb4097134ff3c332f xmlns="01f810a4-b0f8-4738-97c8-de7ac07265c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olicyDirtyBag xmlns="microsoft.office.server.policy.changes">
  <Microsoft.Office.RecordsManagement.PolicyFeatures.Expiration op="Change"/>
</PolicyDirtyBag>
</file>

<file path=customXml/item4.xml><?xml version="1.0" encoding="utf-8"?>
<?mso-contentType ?>
<p:Policy xmlns:p="office.server.policy" id="" local="true">
  <p:Name>Document</p:Name>
  <p:Description>Retain for 5 years</p:Description>
  <p:Statement>Retain for 5 years</p:Statement>
  <p:PolicyItems>
    <p:PolicyItem featureId="Microsoft.Office.RecordsManagement.PolicyFeatures.Expiration" staticId="0x010100DEB7572DA45B4D4688B00B24B6294500|1448648756" UniqueId="e505de33-f088-43b5-94ba-98ab82adb9a9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5</number>
                  <property>Modified</property>
                  <propertyId>28cf69c5-fa48-462a-b5cd-27b6f9d2bd5f</propertyId>
                  <period>years</period>
                </formula>
                <action type="action" id="Microsoft.Office.RecordsManagement.PolicyFeatures.Expiration.Action.Skip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7572DA45B4D4688B00B24B6294500" ma:contentTypeVersion="146" ma:contentTypeDescription="Create a new document." ma:contentTypeScope="" ma:versionID="5d6553cf5cf267c7d7a17e0433c60137">
  <xsd:schema xmlns:xsd="http://www.w3.org/2001/XMLSchema" xmlns:xs="http://www.w3.org/2001/XMLSchema" xmlns:p="http://schemas.microsoft.com/office/2006/metadata/properties" xmlns:ns1="http://schemas.microsoft.com/sharepoint/v3" xmlns:ns2="01f810a4-b0f8-4738-97c8-de7ac07265cc" xmlns:ns3="3d8b84cc-f399-4fea-a0e6-6b86b62bcbff" targetNamespace="http://schemas.microsoft.com/office/2006/metadata/properties" ma:root="true" ma:fieldsID="411149a895a74ef06df0e16ac2e4c5a2" ns1:_="" ns2:_="" ns3:_="">
    <xsd:import namespace="http://schemas.microsoft.com/sharepoint/v3"/>
    <xsd:import namespace="01f810a4-b0f8-4738-97c8-de7ac07265cc"/>
    <xsd:import namespace="3d8b84cc-f399-4fea-a0e6-6b86b62bc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20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810a4-b0f8-4738-97c8-de7ac0726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b84cc-f399-4fea-a0e6-6b86b62bcbff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0b4e66e4-3a1b-407f-b538-758858f54f16}" ma:internalName="TaxCatchAll" ma:showField="CatchAllData" ma:web="3d8b84cc-f399-4fea-a0e6-6b86b62bc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FCCB8-935D-47FD-9C0E-B3158887032D}"/>
</file>

<file path=customXml/itemProps2.xml><?xml version="1.0" encoding="utf-8"?>
<ds:datastoreItem xmlns:ds="http://schemas.openxmlformats.org/officeDocument/2006/customXml" ds:itemID="{BDFBED77-E493-4E80-83A2-BEF8B68F9186}"/>
</file>

<file path=customXml/itemProps3.xml><?xml version="1.0" encoding="utf-8"?>
<ds:datastoreItem xmlns:ds="http://schemas.openxmlformats.org/officeDocument/2006/customXml" ds:itemID="{7A024F0E-D72C-40F4-8753-1AE9796E4775}"/>
</file>

<file path=customXml/itemProps4.xml><?xml version="1.0" encoding="utf-8"?>
<ds:datastoreItem xmlns:ds="http://schemas.openxmlformats.org/officeDocument/2006/customXml" ds:itemID="{FEF34301-5045-4DEF-9980-E86FC1DDCF25}"/>
</file>

<file path=customXml/itemProps5.xml><?xml version="1.0" encoding="utf-8"?>
<ds:datastoreItem xmlns:ds="http://schemas.openxmlformats.org/officeDocument/2006/customXml" ds:itemID="{2CB58E1F-0BCC-40D3-AF8E-30CE7FE6F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ChemeGrad2020</dc:creator>
  <cp:keywords/>
  <dc:description/>
  <cp:lastModifiedBy>Binette M Wadda</cp:lastModifiedBy>
  <cp:revision/>
  <dcterms:created xsi:type="dcterms:W3CDTF">2021-02-10T18:56:51Z</dcterms:created>
  <dcterms:modified xsi:type="dcterms:W3CDTF">2021-10-28T19:54:49Z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0x010100DEB7572DA45B4D4688B00B24B6294500</vt:lpwstr>
  </property>
  <property fmtid="{D5CDD505-2E9C-101B-9397-08002B2CF9AE}" pid="3" name="_dlc_policyId">
    <vt:lpwstr>/sites/GallowayLab/Shared Documents</vt:lpwstr>
  </property>
  <property fmtid="{D5CDD505-2E9C-101B-9397-08002B2CF9AE}" pid="4" name="ItemRetentionFormula">
    <vt:lpwstr>&lt;formula id="Microsoft.Office.RecordsManagement.PolicyFeatures.Expiration.Formula.BuiltIn"&gt;&lt;number&gt;5&lt;/number&gt;&lt;property&gt;Modified&lt;/property&gt;&lt;propertyId&gt;28cf69c5-fa48-462a-b5cd-27b6f9d2bd5f&lt;/propertyId&gt;&lt;period&gt;years&lt;/period&gt;&lt;/formula&gt;</vt:lpwstr>
  </property>
</Properties>
</file>