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0\OneDrive - Massachusetts Institute of Technology\Documents - GallowayLab\projects\shared\"/>
    </mc:Choice>
  </mc:AlternateContent>
  <xr:revisionPtr revIDLastSave="429" documentId="11_E60897F41BE170836B02CE998F75CCDC64E183C8" xr6:coauthVersionLast="47" xr6:coauthVersionMax="47" xr10:uidLastSave="{10CE9C64-911A-4852-93F5-9E861E4850D7}"/>
  <bookViews>
    <workbookView xWindow="240" yWindow="110" windowWidth="14810" windowHeight="8010" firstSheet="1" activeTab="1" xr2:uid="{00000000-000D-0000-FFFF-FFFF00000000}"/>
  </bookViews>
  <sheets>
    <sheet name="Transfection (10cm)" sheetId="1" r:id="rId1"/>
    <sheet name="Summary (10cm)" sheetId="2" r:id="rId2"/>
    <sheet name="Transfection (6-well)" sheetId="3" r:id="rId3"/>
    <sheet name="Summary (6-well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7" i="1" l="1"/>
  <c r="J14" i="2" s="1"/>
  <c r="L18" i="1"/>
  <c r="L19" i="1"/>
  <c r="L20" i="1"/>
  <c r="J17" i="2" s="1"/>
  <c r="L21" i="1"/>
  <c r="J18" i="2" s="1"/>
  <c r="L22" i="1"/>
  <c r="L23" i="1"/>
  <c r="J20" i="2" s="1"/>
  <c r="L24" i="1"/>
  <c r="J21" i="2" s="1"/>
  <c r="L25" i="1"/>
  <c r="L26" i="1"/>
  <c r="L27" i="1"/>
  <c r="L28" i="1"/>
  <c r="L29" i="1"/>
  <c r="J15" i="2"/>
  <c r="J16" i="2"/>
  <c r="J19" i="2"/>
  <c r="F8" i="2" l="1"/>
  <c r="F7" i="2"/>
  <c r="F8" i="4"/>
  <c r="F7" i="4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14" i="3"/>
  <c r="C8" i="3"/>
  <c r="F28" i="3" s="1"/>
  <c r="C7" i="3"/>
  <c r="C6" i="3"/>
  <c r="H6" i="3" s="1"/>
  <c r="C5" i="3"/>
  <c r="E27" i="3" s="1"/>
  <c r="K27" i="3" s="1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E12" i="4"/>
  <c r="D12" i="4"/>
  <c r="B12" i="4"/>
  <c r="B13" i="4"/>
  <c r="B14" i="4"/>
  <c r="B15" i="4"/>
  <c r="B16" i="4"/>
  <c r="B17" i="4"/>
  <c r="B18" i="4"/>
  <c r="B19" i="4"/>
  <c r="B20" i="4"/>
  <c r="B21" i="4"/>
  <c r="D29" i="3"/>
  <c r="O14" i="3" s="1"/>
  <c r="F26" i="3"/>
  <c r="H7" i="3"/>
  <c r="E13" i="2"/>
  <c r="E14" i="2"/>
  <c r="E15" i="2"/>
  <c r="E16" i="2"/>
  <c r="E17" i="2"/>
  <c r="E18" i="2"/>
  <c r="E19" i="2"/>
  <c r="E20" i="2"/>
  <c r="E21" i="2"/>
  <c r="E12" i="2"/>
  <c r="D13" i="2"/>
  <c r="D14" i="2"/>
  <c r="D15" i="2"/>
  <c r="D16" i="2"/>
  <c r="D17" i="2"/>
  <c r="D18" i="2"/>
  <c r="D19" i="2"/>
  <c r="D20" i="2"/>
  <c r="D21" i="2"/>
  <c r="D12" i="2"/>
  <c r="B13" i="2"/>
  <c r="B14" i="2"/>
  <c r="B15" i="2"/>
  <c r="B16" i="2"/>
  <c r="B17" i="2"/>
  <c r="B18" i="2"/>
  <c r="B19" i="2"/>
  <c r="B20" i="2"/>
  <c r="B21" i="2"/>
  <c r="B12" i="2"/>
  <c r="D30" i="1"/>
  <c r="O15" i="1" s="1"/>
  <c r="F29" i="1"/>
  <c r="E29" i="1"/>
  <c r="K29" i="1" s="1"/>
  <c r="F28" i="1"/>
  <c r="E28" i="1"/>
  <c r="K28" i="1" s="1"/>
  <c r="F27" i="1"/>
  <c r="E27" i="1"/>
  <c r="K27" i="1" s="1"/>
  <c r="F26" i="1"/>
  <c r="E26" i="1"/>
  <c r="K26" i="1" s="1"/>
  <c r="F25" i="1"/>
  <c r="E25" i="1"/>
  <c r="K25" i="1" s="1"/>
  <c r="F24" i="1"/>
  <c r="E24" i="1"/>
  <c r="K24" i="1" s="1"/>
  <c r="F21" i="2" s="1"/>
  <c r="F23" i="1"/>
  <c r="E23" i="1"/>
  <c r="K23" i="1" s="1"/>
  <c r="F20" i="2" s="1"/>
  <c r="F22" i="1"/>
  <c r="E22" i="1"/>
  <c r="K22" i="1" s="1"/>
  <c r="F19" i="2" s="1"/>
  <c r="F21" i="1"/>
  <c r="E21" i="1"/>
  <c r="K21" i="1" s="1"/>
  <c r="F18" i="2" s="1"/>
  <c r="F20" i="1"/>
  <c r="E20" i="1"/>
  <c r="K20" i="1" s="1"/>
  <c r="F17" i="2" s="1"/>
  <c r="F19" i="1"/>
  <c r="E19" i="1"/>
  <c r="K19" i="1" s="1"/>
  <c r="F16" i="2" s="1"/>
  <c r="F18" i="1"/>
  <c r="E18" i="1"/>
  <c r="K18" i="1" s="1"/>
  <c r="F15" i="2" s="1"/>
  <c r="F17" i="1"/>
  <c r="E17" i="1"/>
  <c r="K17" i="1" s="1"/>
  <c r="F14" i="2" s="1"/>
  <c r="F16" i="1"/>
  <c r="E16" i="1"/>
  <c r="K16" i="1" s="1"/>
  <c r="F13" i="2" s="1"/>
  <c r="F15" i="1"/>
  <c r="E15" i="1"/>
  <c r="K15" i="1" s="1"/>
  <c r="F12" i="2" s="1"/>
  <c r="C9" i="1"/>
  <c r="H7" i="1"/>
  <c r="H6" i="1"/>
  <c r="E28" i="3" l="1"/>
  <c r="K28" i="3" s="1"/>
  <c r="E17" i="3"/>
  <c r="K17" i="3" s="1"/>
  <c r="F15" i="4" s="1"/>
  <c r="J15" i="4" s="1"/>
  <c r="F14" i="3"/>
  <c r="E18" i="3"/>
  <c r="K18" i="3" s="1"/>
  <c r="F16" i="4" s="1"/>
  <c r="J16" i="4" s="1"/>
  <c r="E20" i="3"/>
  <c r="K20" i="3" s="1"/>
  <c r="F18" i="4" s="1"/>
  <c r="J18" i="4" s="1"/>
  <c r="E22" i="3"/>
  <c r="K22" i="3" s="1"/>
  <c r="F20" i="4" s="1"/>
  <c r="J20" i="4" s="1"/>
  <c r="E21" i="3"/>
  <c r="K21" i="3" s="1"/>
  <c r="F19" i="4" s="1"/>
  <c r="J19" i="4" s="1"/>
  <c r="E14" i="3"/>
  <c r="K14" i="3" s="1"/>
  <c r="F12" i="4" s="1"/>
  <c r="J12" i="4" s="1"/>
  <c r="E24" i="3"/>
  <c r="K24" i="3" s="1"/>
  <c r="E25" i="3"/>
  <c r="K25" i="3" s="1"/>
  <c r="E16" i="3"/>
  <c r="K16" i="3" s="1"/>
  <c r="F14" i="4" s="1"/>
  <c r="J14" i="4" s="1"/>
  <c r="E26" i="3"/>
  <c r="K26" i="3" s="1"/>
  <c r="F17" i="3"/>
  <c r="F21" i="3"/>
  <c r="F25" i="3"/>
  <c r="E15" i="3"/>
  <c r="K15" i="3" s="1"/>
  <c r="F13" i="4" s="1"/>
  <c r="J13" i="4" s="1"/>
  <c r="E19" i="3"/>
  <c r="K19" i="3" s="1"/>
  <c r="F17" i="4" s="1"/>
  <c r="J17" i="4" s="1"/>
  <c r="E23" i="3"/>
  <c r="K23" i="3" s="1"/>
  <c r="F21" i="4" s="1"/>
  <c r="J21" i="4" s="1"/>
  <c r="F18" i="3"/>
  <c r="F22" i="3"/>
  <c r="F15" i="3"/>
  <c r="F19" i="3"/>
  <c r="F23" i="3"/>
  <c r="F27" i="3"/>
  <c r="F16" i="3"/>
  <c r="F20" i="3"/>
  <c r="F24" i="3"/>
  <c r="C9" i="3"/>
  <c r="C10" i="3" s="1"/>
  <c r="I28" i="3"/>
  <c r="I27" i="3"/>
  <c r="I26" i="3"/>
  <c r="I25" i="3"/>
  <c r="I24" i="3"/>
  <c r="I23" i="3"/>
  <c r="H21" i="4" s="1"/>
  <c r="I22" i="3"/>
  <c r="H20" i="4" s="1"/>
  <c r="I21" i="3"/>
  <c r="H19" i="4" s="1"/>
  <c r="I20" i="3"/>
  <c r="H18" i="4" s="1"/>
  <c r="I19" i="3"/>
  <c r="H17" i="4" s="1"/>
  <c r="I18" i="3"/>
  <c r="H16" i="4" s="1"/>
  <c r="I17" i="3"/>
  <c r="H15" i="4" s="1"/>
  <c r="I16" i="3"/>
  <c r="H14" i="4" s="1"/>
  <c r="I15" i="3"/>
  <c r="H13" i="4" s="1"/>
  <c r="I14" i="3"/>
  <c r="J28" i="3"/>
  <c r="J27" i="3"/>
  <c r="J26" i="3"/>
  <c r="J25" i="3"/>
  <c r="J24" i="3"/>
  <c r="J23" i="3"/>
  <c r="I21" i="4" s="1"/>
  <c r="J22" i="3"/>
  <c r="I20" i="4" s="1"/>
  <c r="J21" i="3"/>
  <c r="I19" i="4" s="1"/>
  <c r="J20" i="3"/>
  <c r="I18" i="4" s="1"/>
  <c r="J19" i="3"/>
  <c r="I17" i="4" s="1"/>
  <c r="J18" i="3"/>
  <c r="I16" i="4" s="1"/>
  <c r="J17" i="3"/>
  <c r="I15" i="4" s="1"/>
  <c r="J16" i="3"/>
  <c r="I14" i="4" s="1"/>
  <c r="J15" i="3"/>
  <c r="I13" i="4" s="1"/>
  <c r="J14" i="3"/>
  <c r="G20" i="3"/>
  <c r="I16" i="1"/>
  <c r="H13" i="2" s="1"/>
  <c r="I17" i="1"/>
  <c r="H14" i="2" s="1"/>
  <c r="I18" i="1"/>
  <c r="H15" i="2" s="1"/>
  <c r="I19" i="1"/>
  <c r="H16" i="2" s="1"/>
  <c r="I20" i="1"/>
  <c r="H17" i="2" s="1"/>
  <c r="I21" i="1"/>
  <c r="H18" i="2" s="1"/>
  <c r="I22" i="1"/>
  <c r="H19" i="2" s="1"/>
  <c r="I23" i="1"/>
  <c r="H20" i="2" s="1"/>
  <c r="I24" i="1"/>
  <c r="H21" i="2" s="1"/>
  <c r="I25" i="1"/>
  <c r="I26" i="1"/>
  <c r="I27" i="1"/>
  <c r="I28" i="1"/>
  <c r="I29" i="1"/>
  <c r="I15" i="1"/>
  <c r="J16" i="1"/>
  <c r="I13" i="2" s="1"/>
  <c r="J17" i="1"/>
  <c r="I14" i="2" s="1"/>
  <c r="J18" i="1"/>
  <c r="I15" i="2" s="1"/>
  <c r="J19" i="1"/>
  <c r="I16" i="2" s="1"/>
  <c r="J20" i="1"/>
  <c r="I17" i="2" s="1"/>
  <c r="J21" i="1"/>
  <c r="I18" i="2" s="1"/>
  <c r="J22" i="1"/>
  <c r="I19" i="2" s="1"/>
  <c r="J23" i="1"/>
  <c r="I20" i="2" s="1"/>
  <c r="J24" i="1"/>
  <c r="I21" i="2" s="1"/>
  <c r="J25" i="1"/>
  <c r="J26" i="1"/>
  <c r="J27" i="1"/>
  <c r="J28" i="1"/>
  <c r="J29" i="1"/>
  <c r="J15" i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1" i="2" s="1"/>
  <c r="G23" i="1"/>
  <c r="H23" i="1" s="1"/>
  <c r="G20" i="2" s="1"/>
  <c r="G22" i="1"/>
  <c r="H22" i="1" s="1"/>
  <c r="G19" i="2" s="1"/>
  <c r="G21" i="1"/>
  <c r="H21" i="1" s="1"/>
  <c r="G18" i="2" s="1"/>
  <c r="G20" i="1"/>
  <c r="H20" i="1" s="1"/>
  <c r="G17" i="2" s="1"/>
  <c r="G19" i="1"/>
  <c r="H19" i="1" s="1"/>
  <c r="G16" i="2" s="1"/>
  <c r="G18" i="1"/>
  <c r="H18" i="1" s="1"/>
  <c r="G15" i="2" s="1"/>
  <c r="G17" i="1"/>
  <c r="H17" i="1" s="1"/>
  <c r="G14" i="2" s="1"/>
  <c r="G16" i="1"/>
  <c r="H16" i="1" s="1"/>
  <c r="G13" i="2" s="1"/>
  <c r="G15" i="1"/>
  <c r="H15" i="1" s="1"/>
  <c r="G12" i="2" s="1"/>
  <c r="F30" i="1"/>
  <c r="C10" i="1"/>
  <c r="G21" i="3" l="1"/>
  <c r="G28" i="3"/>
  <c r="H28" i="3" s="1"/>
  <c r="H21" i="3"/>
  <c r="G19" i="4" s="1"/>
  <c r="L16" i="1"/>
  <c r="J13" i="2" s="1"/>
  <c r="L15" i="1"/>
  <c r="J12" i="2" s="1"/>
  <c r="H20" i="3"/>
  <c r="G18" i="4" s="1"/>
  <c r="F29" i="3"/>
  <c r="O15" i="3" s="1"/>
  <c r="C6" i="4" s="1"/>
  <c r="G30" i="1"/>
  <c r="O17" i="1" s="1"/>
  <c r="C7" i="2" s="1"/>
  <c r="G14" i="3"/>
  <c r="H14" i="3" s="1"/>
  <c r="G12" i="4" s="1"/>
  <c r="G22" i="3"/>
  <c r="H22" i="3" s="1"/>
  <c r="G20" i="4" s="1"/>
  <c r="G17" i="3"/>
  <c r="H17" i="3" s="1"/>
  <c r="G15" i="4" s="1"/>
  <c r="G25" i="3"/>
  <c r="H25" i="3" s="1"/>
  <c r="G18" i="3"/>
  <c r="H18" i="3" s="1"/>
  <c r="G16" i="4" s="1"/>
  <c r="G26" i="3"/>
  <c r="H26" i="3" s="1"/>
  <c r="G15" i="3"/>
  <c r="H15" i="3" s="1"/>
  <c r="G13" i="4" s="1"/>
  <c r="G23" i="3"/>
  <c r="H23" i="3" s="1"/>
  <c r="G21" i="4" s="1"/>
  <c r="G16" i="3"/>
  <c r="H16" i="3" s="1"/>
  <c r="G14" i="4" s="1"/>
  <c r="G24" i="3"/>
  <c r="H24" i="3" s="1"/>
  <c r="G19" i="3"/>
  <c r="H19" i="3" s="1"/>
  <c r="G17" i="4" s="1"/>
  <c r="G27" i="3"/>
  <c r="H27" i="3" s="1"/>
  <c r="H30" i="1"/>
  <c r="J30" i="1"/>
  <c r="O19" i="1" s="1"/>
  <c r="G8" i="2" s="1"/>
  <c r="I12" i="2"/>
  <c r="I30" i="1"/>
  <c r="O18" i="1" s="1"/>
  <c r="G7" i="2" s="1"/>
  <c r="H12" i="2"/>
  <c r="J29" i="3"/>
  <c r="O18" i="3" s="1"/>
  <c r="G8" i="4" s="1"/>
  <c r="I12" i="4"/>
  <c r="I29" i="3"/>
  <c r="O17" i="3" s="1"/>
  <c r="G7" i="4" s="1"/>
  <c r="H12" i="4"/>
  <c r="O16" i="1"/>
  <c r="C6" i="2" s="1"/>
  <c r="C8" i="2" l="1"/>
  <c r="G29" i="3"/>
  <c r="O16" i="3" s="1"/>
  <c r="C7" i="4" s="1"/>
  <c r="C8" i="4" s="1"/>
  <c r="H29" i="3"/>
</calcChain>
</file>

<file path=xl/sharedStrings.xml><?xml version="1.0" encoding="utf-8"?>
<sst xmlns="http://schemas.openxmlformats.org/spreadsheetml/2006/main" count="137" uniqueCount="86">
  <si>
    <t>Only edit columns  or cells that say "edit"</t>
  </si>
  <si>
    <t>General Info for Virus Production</t>
  </si>
  <si>
    <t>Lentiviruses</t>
  </si>
  <si>
    <r>
      <t xml:space="preserve">Titrated PEI ratio </t>
    </r>
    <r>
      <rPr>
        <sz val="12"/>
        <color rgb="FFFF0000"/>
        <rFont val="Calibri"/>
        <family val="2"/>
      </rPr>
      <t>(edit)</t>
    </r>
  </si>
  <si>
    <t>N ug PEI: 1 ug DNA</t>
  </si>
  <si>
    <t>psPax2 [ng/µL] (edit)</t>
  </si>
  <si>
    <r>
      <t xml:space="preserve">Percent extra </t>
    </r>
    <r>
      <rPr>
        <sz val="12"/>
        <color rgb="FFFF0000"/>
        <rFont val="Calibri"/>
        <family val="2"/>
      </rPr>
      <t>(edit)</t>
    </r>
  </si>
  <si>
    <t>%</t>
  </si>
  <si>
    <t>VSVG (pMD2.G) [ng/µL] (edit)</t>
  </si>
  <si>
    <t>Transfer plasmid per plate</t>
  </si>
  <si>
    <t>µg</t>
  </si>
  <si>
    <t>Packaging plasmid per plate</t>
  </si>
  <si>
    <t>psPax2/plate [µL]</t>
  </si>
  <si>
    <t>Envelope plasmid per plate</t>
  </si>
  <si>
    <t>VSVG/plate [µL]</t>
  </si>
  <si>
    <t>KO DMEM/plate</t>
  </si>
  <si>
    <t>mL</t>
  </si>
  <si>
    <t xml:space="preserve">                                       </t>
  </si>
  <si>
    <t>(1 mg/mL PEI)/plate</t>
  </si>
  <si>
    <t>µL</t>
  </si>
  <si>
    <t>KO DMEM + PEI /plate</t>
  </si>
  <si>
    <t>DNA Calculations</t>
  </si>
  <si>
    <t>For all plates (includes extra)</t>
  </si>
  <si>
    <r>
      <t>Plasmid Name</t>
    </r>
    <r>
      <rPr>
        <b/>
        <sz val="12"/>
        <color rgb="FFFF0000"/>
        <rFont val="Calibri"/>
        <family val="2"/>
      </rPr>
      <t xml:space="preserve"> (edit)</t>
    </r>
  </si>
  <si>
    <t>Conc    (edit)                          [ng/µL]</t>
  </si>
  <si>
    <r>
      <t xml:space="preserve">Number of Plates </t>
    </r>
    <r>
      <rPr>
        <b/>
        <sz val="12"/>
        <color rgb="FFFF0000"/>
        <rFont val="Calibri"/>
        <family val="2"/>
      </rPr>
      <t>(edit)</t>
    </r>
  </si>
  <si>
    <t>Volume viral plasmid DNA per plate [µL]</t>
  </si>
  <si>
    <t>KO DMEM needed [mL]</t>
  </si>
  <si>
    <t>PEI needed [µL]</t>
  </si>
  <si>
    <t>KO DMEM + PEI needed [mL]</t>
  </si>
  <si>
    <t>psPAX2 Needed [uL]</t>
  </si>
  <si>
    <t>VSVG Needed [uL]</t>
  </si>
  <si>
    <t>Viral Plasmid DNA needed [uL]</t>
  </si>
  <si>
    <t>Volume total mix to add per plate [uL]</t>
  </si>
  <si>
    <t>example</t>
  </si>
  <si>
    <t>Total Plates</t>
  </si>
  <si>
    <t>example2</t>
  </si>
  <si>
    <t>Total KO DMEM [mL]:</t>
  </si>
  <si>
    <t xml:space="preserve"> (includes extra for MM)</t>
  </si>
  <si>
    <t>Total PEI [µL]:</t>
  </si>
  <si>
    <t>Total psPAX2 [µL]:</t>
  </si>
  <si>
    <t>Total VSVG [µL]:</t>
  </si>
  <si>
    <t>Total</t>
  </si>
  <si>
    <t>Transfection Summary</t>
  </si>
  <si>
    <t>KO DMEM + PEI Master Mix</t>
  </si>
  <si>
    <t>Total Packaging and Envelope</t>
  </si>
  <si>
    <t>KO DMEM</t>
  </si>
  <si>
    <t>Conc (ng/uL)</t>
  </si>
  <si>
    <t>Total req'd (uL)</t>
  </si>
  <si>
    <t>PEI</t>
  </si>
  <si>
    <t>uL</t>
  </si>
  <si>
    <t>psPAX2</t>
  </si>
  <si>
    <t>Total MM</t>
  </si>
  <si>
    <t>VSVG (pMD2.G)</t>
  </si>
  <si>
    <t>Conditions</t>
  </si>
  <si>
    <t>Includes extra</t>
  </si>
  <si>
    <t>Name</t>
  </si>
  <si>
    <t>Num Plates</t>
  </si>
  <si>
    <t>Plasmid (uL)</t>
  </si>
  <si>
    <t>MM (uL)</t>
  </si>
  <si>
    <t>Packaging (uL)</t>
  </si>
  <si>
    <t>Envelope (uL)</t>
  </si>
  <si>
    <t>Per Plate (uL)</t>
  </si>
  <si>
    <t>MM = KO DMEM + PEI Master Mix</t>
  </si>
  <si>
    <t>VSVG [ng/µL] (edit)</t>
  </si>
  <si>
    <t>Transfer plasmid per 6-well</t>
  </si>
  <si>
    <t>µg (derived from 10cm plate</t>
  </si>
  <si>
    <t>Packaging plasmid per 6-well</t>
  </si>
  <si>
    <t>µg   using surface area ratio)</t>
  </si>
  <si>
    <t>psPax2/well [µL]</t>
  </si>
  <si>
    <t>Envelope plasmid per 6-well</t>
  </si>
  <si>
    <t>VSVG/well [µL]</t>
  </si>
  <si>
    <t>KO DMEM/well</t>
  </si>
  <si>
    <t>(1 mg/mL PEI)/well</t>
  </si>
  <si>
    <t>KO DMEM + PEI /well</t>
  </si>
  <si>
    <t>Number of Wells (edit)</t>
  </si>
  <si>
    <t>Volume viral plasmid DNA per well [µL]</t>
  </si>
  <si>
    <t>KO DMEM needed [uL]</t>
  </si>
  <si>
    <t>KO DMEM + PEI needed [uL]</t>
  </si>
  <si>
    <t>psPAX2 needed [uL]</t>
  </si>
  <si>
    <t>VSVG needed [uL]</t>
  </si>
  <si>
    <t>Volume total mix to add per well [uL]</t>
  </si>
  <si>
    <t>Total Wells</t>
  </si>
  <si>
    <t>VSVG</t>
  </si>
  <si>
    <t>Num Wells</t>
  </si>
  <si>
    <t>Per Well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</si>
</sst>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Helvetica Neue"/>
      <family val="2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  <font>
      <b/>
      <sz val="11"/>
      <color theme="1"/>
      <name val="Helvetica Neue"/>
      <family val="2"/>
    </font>
    <font>
      <sz val="10"/>
      <color theme="1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5" fillId="3" borderId="0" xfId="0" applyFont="1" applyFill="1"/>
    <xf numFmtId="164" fontId="0" fillId="3" borderId="0" xfId="0" applyNumberFormat="1" applyFill="1" applyAlignment="1">
      <alignment horizontal="left"/>
    </xf>
    <xf numFmtId="2" fontId="0" fillId="0" borderId="0" xfId="0" applyNumberFormat="1"/>
    <xf numFmtId="0" fontId="3" fillId="0" borderId="0" xfId="0" applyFont="1" applyAlignment="1">
      <alignment horizontal="right" vertical="center" wrapText="1"/>
    </xf>
    <xf numFmtId="2" fontId="3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1" fillId="3" borderId="1" xfId="0" applyFont="1" applyFill="1" applyBorder="1"/>
    <xf numFmtId="1" fontId="11" fillId="3" borderId="1" xfId="0" applyNumberFormat="1" applyFont="1" applyFill="1" applyBorder="1"/>
    <xf numFmtId="2" fontId="3" fillId="0" borderId="1" xfId="0" applyNumberFormat="1" applyFont="1" applyBorder="1"/>
    <xf numFmtId="2" fontId="0" fillId="0" borderId="1" xfId="0" applyNumberFormat="1" applyBorder="1"/>
    <xf numFmtId="2" fontId="11" fillId="0" borderId="1" xfId="0" applyNumberFormat="1" applyFont="1" applyBorder="1"/>
    <xf numFmtId="0" fontId="3" fillId="5" borderId="1" xfId="0" applyFont="1" applyFill="1" applyBorder="1" applyAlignment="1">
      <alignment wrapText="1"/>
    </xf>
    <xf numFmtId="165" fontId="11" fillId="5" borderId="1" xfId="0" applyNumberFormat="1" applyFont="1" applyFill="1" applyBorder="1"/>
    <xf numFmtId="0" fontId="13" fillId="0" borderId="0" xfId="0" applyFont="1"/>
    <xf numFmtId="0" fontId="11" fillId="0" borderId="0" xfId="0" applyFont="1"/>
    <xf numFmtId="0" fontId="14" fillId="0" borderId="6" xfId="0" applyFont="1" applyBorder="1"/>
    <xf numFmtId="0" fontId="12" fillId="0" borderId="6" xfId="0" applyFont="1" applyBorder="1"/>
    <xf numFmtId="2" fontId="8" fillId="0" borderId="6" xfId="0" applyNumberFormat="1" applyFont="1" applyBorder="1"/>
    <xf numFmtId="2" fontId="12" fillId="0" borderId="6" xfId="0" applyNumberFormat="1" applyFont="1" applyBorder="1"/>
    <xf numFmtId="0" fontId="3" fillId="5" borderId="7" xfId="0" applyFont="1" applyFill="1" applyBorder="1" applyAlignment="1">
      <alignment wrapText="1"/>
    </xf>
    <xf numFmtId="165" fontId="11" fillId="5" borderId="8" xfId="0" applyNumberFormat="1" applyFont="1" applyFill="1" applyBorder="1"/>
    <xf numFmtId="0" fontId="3" fillId="5" borderId="9" xfId="0" applyFont="1" applyFill="1" applyBorder="1" applyAlignment="1">
      <alignment wrapText="1"/>
    </xf>
    <xf numFmtId="165" fontId="11" fillId="5" borderId="10" xfId="0" applyNumberFormat="1" applyFont="1" applyFill="1" applyBorder="1"/>
    <xf numFmtId="0" fontId="3" fillId="5" borderId="5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165" fontId="11" fillId="5" borderId="11" xfId="0" applyNumberFormat="1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5" fillId="0" borderId="1" xfId="0" applyFont="1" applyBorder="1" applyAlignment="1">
      <alignment wrapText="1"/>
    </xf>
    <xf numFmtId="164" fontId="15" fillId="0" borderId="1" xfId="0" applyNumberFormat="1" applyFont="1" applyBorder="1"/>
    <xf numFmtId="2" fontId="15" fillId="0" borderId="1" xfId="0" applyNumberFormat="1" applyFont="1" applyBorder="1"/>
    <xf numFmtId="0" fontId="18" fillId="7" borderId="1" xfId="0" applyFont="1" applyFill="1" applyBorder="1" applyAlignment="1">
      <alignment wrapText="1"/>
    </xf>
    <xf numFmtId="164" fontId="15" fillId="7" borderId="1" xfId="0" applyNumberFormat="1" applyFont="1" applyFill="1" applyBorder="1"/>
    <xf numFmtId="0" fontId="15" fillId="8" borderId="1" xfId="0" applyFont="1" applyFill="1" applyBorder="1"/>
    <xf numFmtId="0" fontId="15" fillId="0" borderId="1" xfId="0" applyFont="1" applyBorder="1"/>
    <xf numFmtId="165" fontId="15" fillId="0" borderId="1" xfId="0" applyNumberFormat="1" applyFont="1" applyBorder="1"/>
    <xf numFmtId="165" fontId="3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/>
    </xf>
    <xf numFmtId="0" fontId="6" fillId="0" borderId="0" xfId="0" applyFont="1" applyAlignment="1">
      <alignment vertical="center" textRotation="90"/>
    </xf>
    <xf numFmtId="0" fontId="15" fillId="9" borderId="11" xfId="0" applyFont="1" applyFill="1" applyBorder="1"/>
    <xf numFmtId="1" fontId="15" fillId="0" borderId="1" xfId="0" applyNumberFormat="1" applyFont="1" applyBorder="1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9" fillId="0" borderId="2" xfId="0" applyFont="1" applyBorder="1" applyAlignment="1">
      <alignment wrapText="1"/>
    </xf>
    <xf numFmtId="0" fontId="19" fillId="0" borderId="4" xfId="0" applyFont="1" applyBorder="1" applyAlignment="1">
      <alignment wrapText="1"/>
    </xf>
    <xf numFmtId="0" fontId="16" fillId="0" borderId="12" xfId="0" applyFont="1" applyBorder="1" applyAlignment="1">
      <alignment horizontal="left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0" borderId="0" xfId="0" applyFont="1" applyAlignment="1"/>
    <xf numFmtId="0" fontId="0" fillId="0" borderId="0" xfId="0" applyAlignment="1"/>
    <xf numFmtId="0" fontId="15" fillId="8" borderId="2" xfId="0" applyFont="1" applyFill="1" applyBorder="1" applyAlignment="1"/>
    <xf numFmtId="0" fontId="15" fillId="8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opLeftCell="C15" workbookViewId="0">
      <selection activeCell="M14" sqref="M14"/>
    </sheetView>
  </sheetViews>
  <sheetFormatPr defaultColWidth="12.5703125" defaultRowHeight="14.45"/>
  <cols>
    <col min="2" max="2" width="31.42578125" customWidth="1"/>
    <col min="3" max="13" width="14.28515625" customWidth="1"/>
    <col min="14" max="14" width="27.85546875" customWidth="1"/>
  </cols>
  <sheetData>
    <row r="1" spans="1:16" ht="21">
      <c r="B1" s="1" t="s">
        <v>0</v>
      </c>
    </row>
    <row r="2" spans="1:16" ht="23.45">
      <c r="A2" s="1"/>
      <c r="B2" s="58" t="s">
        <v>1</v>
      </c>
      <c r="C2" s="58"/>
      <c r="D2" s="58"/>
      <c r="E2" s="2"/>
      <c r="F2" s="58" t="s">
        <v>2</v>
      </c>
      <c r="G2" s="58"/>
    </row>
    <row r="3" spans="1:16" ht="15.6">
      <c r="B3" s="3" t="s">
        <v>3</v>
      </c>
      <c r="C3" s="4">
        <v>5</v>
      </c>
      <c r="D3" s="5" t="s">
        <v>4</v>
      </c>
      <c r="F3" s="68" t="s">
        <v>5</v>
      </c>
      <c r="G3" s="68"/>
      <c r="H3" s="7">
        <v>1331.9</v>
      </c>
    </row>
    <row r="4" spans="1:16" ht="15.6">
      <c r="B4" s="3" t="s">
        <v>6</v>
      </c>
      <c r="C4" s="8">
        <v>10</v>
      </c>
      <c r="D4" s="5" t="s">
        <v>7</v>
      </c>
      <c r="F4" s="68" t="s">
        <v>8</v>
      </c>
      <c r="G4" s="68"/>
      <c r="H4" s="7">
        <v>1656.1</v>
      </c>
    </row>
    <row r="5" spans="1:16" ht="15.6">
      <c r="B5" s="3" t="s">
        <v>9</v>
      </c>
      <c r="C5" s="5">
        <v>6</v>
      </c>
      <c r="D5" s="5" t="s">
        <v>10</v>
      </c>
      <c r="F5" s="69"/>
      <c r="G5" s="69"/>
    </row>
    <row r="6" spans="1:16" ht="15.6">
      <c r="B6" s="3" t="s">
        <v>11</v>
      </c>
      <c r="C6" s="5">
        <v>6</v>
      </c>
      <c r="D6" s="5" t="s">
        <v>10</v>
      </c>
      <c r="F6" s="68" t="s">
        <v>12</v>
      </c>
      <c r="G6" s="68"/>
      <c r="H6" s="9">
        <f>C6*1000/H3</f>
        <v>4.5048427059088514</v>
      </c>
    </row>
    <row r="7" spans="1:16" ht="15.6">
      <c r="B7" s="3" t="s">
        <v>13</v>
      </c>
      <c r="C7" s="5">
        <v>12</v>
      </c>
      <c r="D7" s="5" t="s">
        <v>10</v>
      </c>
      <c r="F7" s="68" t="s">
        <v>14</v>
      </c>
      <c r="G7" s="68"/>
      <c r="H7" s="9">
        <f>C7*1000/H4</f>
        <v>7.2459392548759141</v>
      </c>
    </row>
    <row r="8" spans="1:16" ht="15.6">
      <c r="B8" s="3" t="s">
        <v>15</v>
      </c>
      <c r="C8" s="5">
        <v>1.33</v>
      </c>
      <c r="D8" s="5" t="s">
        <v>16</v>
      </c>
      <c r="F8" s="9"/>
      <c r="G8" t="s">
        <v>17</v>
      </c>
    </row>
    <row r="9" spans="1:16" ht="15.6">
      <c r="B9" s="10" t="s">
        <v>18</v>
      </c>
      <c r="C9" s="11">
        <f>C3*(C5+C6+C7)</f>
        <v>120</v>
      </c>
      <c r="D9" s="5" t="s">
        <v>19</v>
      </c>
    </row>
    <row r="10" spans="1:16" ht="15.6">
      <c r="B10" s="3" t="s">
        <v>20</v>
      </c>
      <c r="C10" s="12">
        <f>C8+C9/1000</f>
        <v>1.4500000000000002</v>
      </c>
      <c r="D10" s="5" t="s">
        <v>16</v>
      </c>
    </row>
    <row r="11" spans="1:16" ht="15.6">
      <c r="B11" s="3"/>
      <c r="C11" s="13"/>
      <c r="D11" s="5"/>
    </row>
    <row r="13" spans="1:16" ht="26.25" customHeight="1">
      <c r="A13" s="55"/>
      <c r="B13" s="14" t="s">
        <v>21</v>
      </c>
      <c r="C13" s="15"/>
      <c r="D13" s="15"/>
      <c r="E13" s="16"/>
      <c r="F13" s="59" t="s">
        <v>22</v>
      </c>
      <c r="G13" s="60"/>
      <c r="H13" s="60"/>
      <c r="I13" s="60"/>
      <c r="J13" s="60"/>
      <c r="K13" s="60"/>
      <c r="L13" s="17"/>
      <c r="O13" s="6"/>
    </row>
    <row r="14" spans="1:16" ht="78.75" customHeight="1">
      <c r="A14" s="55"/>
      <c r="B14" s="18" t="s">
        <v>23</v>
      </c>
      <c r="C14" s="18" t="s">
        <v>24</v>
      </c>
      <c r="D14" s="18" t="s">
        <v>25</v>
      </c>
      <c r="E14" s="18" t="s">
        <v>26</v>
      </c>
      <c r="F14" s="19" t="s">
        <v>27</v>
      </c>
      <c r="G14" s="19" t="s">
        <v>28</v>
      </c>
      <c r="H14" s="19" t="s">
        <v>29</v>
      </c>
      <c r="I14" s="19" t="s">
        <v>30</v>
      </c>
      <c r="J14" s="19" t="s">
        <v>31</v>
      </c>
      <c r="K14" s="19" t="s">
        <v>32</v>
      </c>
      <c r="L14" s="41" t="s">
        <v>33</v>
      </c>
    </row>
    <row r="15" spans="1:16" ht="15.75" customHeight="1">
      <c r="A15" s="55"/>
      <c r="B15" s="20" t="s">
        <v>34</v>
      </c>
      <c r="C15" s="21">
        <v>1000</v>
      </c>
      <c r="D15" s="22">
        <v>1</v>
      </c>
      <c r="E15" s="23">
        <f>$C$5/C15*1000</f>
        <v>6</v>
      </c>
      <c r="F15" s="24">
        <f>$C$8*(1+$C$4/100)*D15</f>
        <v>1.4630000000000003</v>
      </c>
      <c r="G15" s="24">
        <f>$C$9*(1+$C$4/100)*D15</f>
        <v>132</v>
      </c>
      <c r="H15" s="24">
        <f>F15+G15/1000</f>
        <v>1.5950000000000002</v>
      </c>
      <c r="I15" s="24">
        <f t="shared" ref="I15:I29" si="0">D15*$H$6*(1+$C$4/100)</f>
        <v>4.9553269764997365</v>
      </c>
      <c r="J15" s="24">
        <f t="shared" ref="J15:J29" si="1">D15*$H$7*(1+$C$4/100)</f>
        <v>7.970533180363506</v>
      </c>
      <c r="K15" s="25">
        <f>E15*(1+$C$4/100)*D15</f>
        <v>6.6000000000000005</v>
      </c>
      <c r="L15" s="24">
        <f>IF(D15=0,0,(F15+G15+H15*1000+I15+J15+K15)/D15)</f>
        <v>1747.9888601568632</v>
      </c>
      <c r="N15" s="38" t="s">
        <v>35</v>
      </c>
      <c r="O15" s="38">
        <f>D30</f>
        <v>3</v>
      </c>
    </row>
    <row r="16" spans="1:16" ht="14.25" customHeight="1">
      <c r="A16" s="55"/>
      <c r="B16" s="20" t="s">
        <v>36</v>
      </c>
      <c r="C16" s="21">
        <v>1500</v>
      </c>
      <c r="D16" s="22">
        <v>2</v>
      </c>
      <c r="E16" s="23">
        <f t="shared" ref="E16:E29" si="2">$C$5/C16*1000</f>
        <v>4</v>
      </c>
      <c r="F16" s="24">
        <f t="shared" ref="F16:F29" si="3">$C$8*(1+$C$4/100)*D16</f>
        <v>2.9260000000000006</v>
      </c>
      <c r="G16" s="24">
        <f t="shared" ref="G16:G29" si="4">$C$9*(1+$C$4/100)*D16</f>
        <v>264</v>
      </c>
      <c r="H16" s="24">
        <f t="shared" ref="H16:H29" si="5">F16+G16/1000</f>
        <v>3.1900000000000004</v>
      </c>
      <c r="I16" s="24">
        <f t="shared" si="0"/>
        <v>9.910653952999473</v>
      </c>
      <c r="J16" s="24">
        <f t="shared" si="1"/>
        <v>15.941066360727012</v>
      </c>
      <c r="K16" s="25">
        <f t="shared" ref="K16:K29" si="6">E16*(1+$C$4/100)*D16</f>
        <v>8.8000000000000007</v>
      </c>
      <c r="L16" s="24">
        <f t="shared" ref="L16:L29" si="7">IF(D16=0,0,(F16+G16+H16*1000+I16+J16+K16)/D16)</f>
        <v>1745.7888601568634</v>
      </c>
      <c r="N16" s="34" t="s">
        <v>37</v>
      </c>
      <c r="O16" s="35">
        <f>F30*(1+$C$4/100)</f>
        <v>4.8279000000000014</v>
      </c>
      <c r="P16" t="s">
        <v>38</v>
      </c>
    </row>
    <row r="17" spans="1:17" ht="14.25" customHeight="1">
      <c r="A17" s="55"/>
      <c r="B17" s="20"/>
      <c r="C17" s="21"/>
      <c r="D17" s="22"/>
      <c r="E17" s="23" t="e">
        <f t="shared" si="2"/>
        <v>#DIV/0!</v>
      </c>
      <c r="F17" s="24">
        <f t="shared" si="3"/>
        <v>0</v>
      </c>
      <c r="G17" s="24">
        <f t="shared" si="4"/>
        <v>0</v>
      </c>
      <c r="H17" s="24">
        <f t="shared" si="5"/>
        <v>0</v>
      </c>
      <c r="I17" s="24">
        <f t="shared" si="0"/>
        <v>0</v>
      </c>
      <c r="J17" s="24">
        <f t="shared" si="1"/>
        <v>0</v>
      </c>
      <c r="K17" s="25" t="e">
        <f t="shared" si="6"/>
        <v>#DIV/0!</v>
      </c>
      <c r="L17" s="24">
        <f t="shared" si="7"/>
        <v>0</v>
      </c>
      <c r="N17" s="36" t="s">
        <v>39</v>
      </c>
      <c r="O17" s="37">
        <f>G30*(1+$C$4/100)</f>
        <v>435.6</v>
      </c>
    </row>
    <row r="18" spans="1:17" ht="14.25" customHeight="1">
      <c r="A18" s="55"/>
      <c r="B18" s="20"/>
      <c r="C18" s="21"/>
      <c r="D18" s="22"/>
      <c r="E18" s="23" t="e">
        <f t="shared" si="2"/>
        <v>#DIV/0!</v>
      </c>
      <c r="F18" s="24">
        <f t="shared" si="3"/>
        <v>0</v>
      </c>
      <c r="G18" s="24">
        <f t="shared" si="4"/>
        <v>0</v>
      </c>
      <c r="H18" s="24">
        <f t="shared" si="5"/>
        <v>0</v>
      </c>
      <c r="I18" s="24">
        <f t="shared" si="0"/>
        <v>0</v>
      </c>
      <c r="J18" s="24">
        <f t="shared" si="1"/>
        <v>0</v>
      </c>
      <c r="K18" s="25" t="e">
        <f t="shared" si="6"/>
        <v>#DIV/0!</v>
      </c>
      <c r="L18" s="24">
        <f t="shared" si="7"/>
        <v>0</v>
      </c>
      <c r="N18" s="39" t="s">
        <v>40</v>
      </c>
      <c r="O18" s="40">
        <f>I30</f>
        <v>14.865980929499209</v>
      </c>
      <c r="P18" s="28"/>
    </row>
    <row r="19" spans="1:17" ht="15.75" customHeight="1">
      <c r="A19" s="55"/>
      <c r="B19" s="20"/>
      <c r="C19" s="21"/>
      <c r="D19" s="22"/>
      <c r="E19" s="23" t="e">
        <f t="shared" si="2"/>
        <v>#DIV/0!</v>
      </c>
      <c r="F19" s="24">
        <f t="shared" si="3"/>
        <v>0</v>
      </c>
      <c r="G19" s="24">
        <f t="shared" si="4"/>
        <v>0</v>
      </c>
      <c r="H19" s="24">
        <f t="shared" si="5"/>
        <v>0</v>
      </c>
      <c r="I19" s="24">
        <f t="shared" si="0"/>
        <v>0</v>
      </c>
      <c r="J19" s="24">
        <f t="shared" si="1"/>
        <v>0</v>
      </c>
      <c r="K19" s="25" t="e">
        <f t="shared" si="6"/>
        <v>#DIV/0!</v>
      </c>
      <c r="L19" s="24">
        <f t="shared" si="7"/>
        <v>0</v>
      </c>
      <c r="N19" s="26" t="s">
        <v>41</v>
      </c>
      <c r="O19" s="27">
        <f>J30</f>
        <v>23.911599541090517</v>
      </c>
    </row>
    <row r="20" spans="1:17" ht="15.75" customHeight="1">
      <c r="A20" s="55"/>
      <c r="B20" s="20"/>
      <c r="C20" s="21"/>
      <c r="D20" s="22"/>
      <c r="E20" s="23" t="e">
        <f t="shared" si="2"/>
        <v>#DIV/0!</v>
      </c>
      <c r="F20" s="24">
        <f t="shared" si="3"/>
        <v>0</v>
      </c>
      <c r="G20" s="24">
        <f t="shared" si="4"/>
        <v>0</v>
      </c>
      <c r="H20" s="24">
        <f t="shared" si="5"/>
        <v>0</v>
      </c>
      <c r="I20" s="24">
        <f t="shared" si="0"/>
        <v>0</v>
      </c>
      <c r="J20" s="24">
        <f t="shared" si="1"/>
        <v>0</v>
      </c>
      <c r="K20" s="25" t="e">
        <f t="shared" si="6"/>
        <v>#DIV/0!</v>
      </c>
      <c r="L20" s="24">
        <f t="shared" si="7"/>
        <v>0</v>
      </c>
    </row>
    <row r="21" spans="1:17" ht="15.75" customHeight="1">
      <c r="A21" s="55"/>
      <c r="B21" s="20"/>
      <c r="C21" s="21"/>
      <c r="D21" s="22"/>
      <c r="E21" s="23" t="e">
        <f t="shared" si="2"/>
        <v>#DIV/0!</v>
      </c>
      <c r="F21" s="24">
        <f t="shared" si="3"/>
        <v>0</v>
      </c>
      <c r="G21" s="24">
        <f t="shared" si="4"/>
        <v>0</v>
      </c>
      <c r="H21" s="24">
        <f t="shared" si="5"/>
        <v>0</v>
      </c>
      <c r="I21" s="24">
        <f t="shared" si="0"/>
        <v>0</v>
      </c>
      <c r="J21" s="24">
        <f t="shared" si="1"/>
        <v>0</v>
      </c>
      <c r="K21" s="25" t="e">
        <f t="shared" si="6"/>
        <v>#DIV/0!</v>
      </c>
      <c r="L21" s="24">
        <f t="shared" si="7"/>
        <v>0</v>
      </c>
    </row>
    <row r="22" spans="1:17" ht="15.75" customHeight="1">
      <c r="A22" s="55"/>
      <c r="B22" s="20"/>
      <c r="C22" s="21"/>
      <c r="D22" s="22"/>
      <c r="E22" s="23" t="e">
        <f t="shared" si="2"/>
        <v>#DIV/0!</v>
      </c>
      <c r="F22" s="24">
        <f t="shared" si="3"/>
        <v>0</v>
      </c>
      <c r="G22" s="24">
        <f t="shared" si="4"/>
        <v>0</v>
      </c>
      <c r="H22" s="24">
        <f t="shared" si="5"/>
        <v>0</v>
      </c>
      <c r="I22" s="24">
        <f t="shared" si="0"/>
        <v>0</v>
      </c>
      <c r="J22" s="24">
        <f t="shared" si="1"/>
        <v>0</v>
      </c>
      <c r="K22" s="25" t="e">
        <f t="shared" si="6"/>
        <v>#DIV/0!</v>
      </c>
      <c r="L22" s="24">
        <f t="shared" si="7"/>
        <v>0</v>
      </c>
      <c r="Q22" s="29"/>
    </row>
    <row r="23" spans="1:17" ht="15.75" customHeight="1">
      <c r="A23" s="55"/>
      <c r="B23" s="20"/>
      <c r="C23" s="21"/>
      <c r="D23" s="22"/>
      <c r="E23" s="23" t="e">
        <f t="shared" si="2"/>
        <v>#DIV/0!</v>
      </c>
      <c r="F23" s="24">
        <f t="shared" si="3"/>
        <v>0</v>
      </c>
      <c r="G23" s="24">
        <f t="shared" si="4"/>
        <v>0</v>
      </c>
      <c r="H23" s="24">
        <f t="shared" si="5"/>
        <v>0</v>
      </c>
      <c r="I23" s="24">
        <f t="shared" si="0"/>
        <v>0</v>
      </c>
      <c r="J23" s="24">
        <f t="shared" si="1"/>
        <v>0</v>
      </c>
      <c r="K23" s="25" t="e">
        <f t="shared" si="6"/>
        <v>#DIV/0!</v>
      </c>
      <c r="L23" s="24">
        <f t="shared" si="7"/>
        <v>0</v>
      </c>
    </row>
    <row r="24" spans="1:17" ht="15.75" customHeight="1">
      <c r="A24" s="55"/>
      <c r="B24" s="20"/>
      <c r="C24" s="21"/>
      <c r="D24" s="22"/>
      <c r="E24" s="23" t="e">
        <f t="shared" si="2"/>
        <v>#DIV/0!</v>
      </c>
      <c r="F24" s="24">
        <f t="shared" si="3"/>
        <v>0</v>
      </c>
      <c r="G24" s="24">
        <f t="shared" si="4"/>
        <v>0</v>
      </c>
      <c r="H24" s="24">
        <f t="shared" si="5"/>
        <v>0</v>
      </c>
      <c r="I24" s="24">
        <f t="shared" si="0"/>
        <v>0</v>
      </c>
      <c r="J24" s="24">
        <f t="shared" si="1"/>
        <v>0</v>
      </c>
      <c r="K24" s="25" t="e">
        <f t="shared" si="6"/>
        <v>#DIV/0!</v>
      </c>
      <c r="L24" s="24">
        <f t="shared" si="7"/>
        <v>0</v>
      </c>
    </row>
    <row r="25" spans="1:17" ht="15.75" customHeight="1">
      <c r="A25" s="55"/>
      <c r="B25" s="20"/>
      <c r="C25" s="21"/>
      <c r="D25" s="22"/>
      <c r="E25" s="23" t="e">
        <f t="shared" si="2"/>
        <v>#DIV/0!</v>
      </c>
      <c r="F25" s="24">
        <f t="shared" si="3"/>
        <v>0</v>
      </c>
      <c r="G25" s="24">
        <f t="shared" si="4"/>
        <v>0</v>
      </c>
      <c r="H25" s="24">
        <f t="shared" si="5"/>
        <v>0</v>
      </c>
      <c r="I25" s="24">
        <f t="shared" si="0"/>
        <v>0</v>
      </c>
      <c r="J25" s="24">
        <f t="shared" si="1"/>
        <v>0</v>
      </c>
      <c r="K25" s="25" t="e">
        <f t="shared" si="6"/>
        <v>#DIV/0!</v>
      </c>
      <c r="L25" s="24">
        <f t="shared" si="7"/>
        <v>0</v>
      </c>
    </row>
    <row r="26" spans="1:17" ht="15.75" customHeight="1">
      <c r="A26" s="55"/>
      <c r="B26" s="20"/>
      <c r="C26" s="21"/>
      <c r="D26" s="22"/>
      <c r="E26" s="23" t="e">
        <f t="shared" si="2"/>
        <v>#DIV/0!</v>
      </c>
      <c r="F26" s="24">
        <f t="shared" si="3"/>
        <v>0</v>
      </c>
      <c r="G26" s="24">
        <f t="shared" si="4"/>
        <v>0</v>
      </c>
      <c r="H26" s="24">
        <f t="shared" si="5"/>
        <v>0</v>
      </c>
      <c r="I26" s="24">
        <f t="shared" si="0"/>
        <v>0</v>
      </c>
      <c r="J26" s="24">
        <f t="shared" si="1"/>
        <v>0</v>
      </c>
      <c r="K26" s="25" t="e">
        <f t="shared" si="6"/>
        <v>#DIV/0!</v>
      </c>
      <c r="L26" s="24">
        <f t="shared" si="7"/>
        <v>0</v>
      </c>
    </row>
    <row r="27" spans="1:17" ht="15.75" customHeight="1">
      <c r="A27" s="55"/>
      <c r="B27" s="20"/>
      <c r="C27" s="21"/>
      <c r="D27" s="22"/>
      <c r="E27" s="23" t="e">
        <f t="shared" si="2"/>
        <v>#DIV/0!</v>
      </c>
      <c r="F27" s="24">
        <f t="shared" si="3"/>
        <v>0</v>
      </c>
      <c r="G27" s="24">
        <f t="shared" si="4"/>
        <v>0</v>
      </c>
      <c r="H27" s="24">
        <f t="shared" si="5"/>
        <v>0</v>
      </c>
      <c r="I27" s="24">
        <f t="shared" si="0"/>
        <v>0</v>
      </c>
      <c r="J27" s="24">
        <f t="shared" si="1"/>
        <v>0</v>
      </c>
      <c r="K27" s="25" t="e">
        <f t="shared" si="6"/>
        <v>#DIV/0!</v>
      </c>
      <c r="L27" s="24">
        <f t="shared" si="7"/>
        <v>0</v>
      </c>
    </row>
    <row r="28" spans="1:17" ht="15.75" customHeight="1">
      <c r="A28" s="55"/>
      <c r="B28" s="20"/>
      <c r="C28" s="21"/>
      <c r="D28" s="22"/>
      <c r="E28" s="23" t="e">
        <f t="shared" si="2"/>
        <v>#DIV/0!</v>
      </c>
      <c r="F28" s="24">
        <f t="shared" si="3"/>
        <v>0</v>
      </c>
      <c r="G28" s="24">
        <f t="shared" si="4"/>
        <v>0</v>
      </c>
      <c r="H28" s="24">
        <f t="shared" si="5"/>
        <v>0</v>
      </c>
      <c r="I28" s="24">
        <f t="shared" si="0"/>
        <v>0</v>
      </c>
      <c r="J28" s="24">
        <f t="shared" si="1"/>
        <v>0</v>
      </c>
      <c r="K28" s="25" t="e">
        <f t="shared" si="6"/>
        <v>#DIV/0!</v>
      </c>
      <c r="L28" s="24">
        <f t="shared" si="7"/>
        <v>0</v>
      </c>
    </row>
    <row r="29" spans="1:17" ht="15.75" customHeight="1">
      <c r="A29" s="55"/>
      <c r="B29" s="20"/>
      <c r="C29" s="21"/>
      <c r="D29" s="22"/>
      <c r="E29" s="23" t="e">
        <f t="shared" si="2"/>
        <v>#DIV/0!</v>
      </c>
      <c r="F29" s="24">
        <f t="shared" si="3"/>
        <v>0</v>
      </c>
      <c r="G29" s="24">
        <f t="shared" si="4"/>
        <v>0</v>
      </c>
      <c r="H29" s="24">
        <f t="shared" si="5"/>
        <v>0</v>
      </c>
      <c r="I29" s="24">
        <f t="shared" si="0"/>
        <v>0</v>
      </c>
      <c r="J29" s="24">
        <f t="shared" si="1"/>
        <v>0</v>
      </c>
      <c r="K29" s="25" t="e">
        <f t="shared" si="6"/>
        <v>#DIV/0!</v>
      </c>
      <c r="L29" s="24">
        <f t="shared" si="7"/>
        <v>0</v>
      </c>
    </row>
    <row r="30" spans="1:17" ht="15.75" customHeight="1">
      <c r="A30" s="55"/>
      <c r="B30" s="30" t="s">
        <v>42</v>
      </c>
      <c r="C30" s="31"/>
      <c r="D30" s="31">
        <f>SUM(D15:D29)</f>
        <v>3</v>
      </c>
      <c r="E30" s="32"/>
      <c r="F30" s="33">
        <f>SUM(F15:F29)</f>
        <v>4.3890000000000011</v>
      </c>
      <c r="G30" s="33">
        <f>SUM(G15:G29)</f>
        <v>396</v>
      </c>
      <c r="H30" s="33">
        <f>SUM(H15:H29)</f>
        <v>4.7850000000000001</v>
      </c>
      <c r="I30" s="33">
        <f>SUM(I15:I29)</f>
        <v>14.865980929499209</v>
      </c>
      <c r="J30" s="33">
        <f>SUM(J15:J29)</f>
        <v>23.911599541090517</v>
      </c>
      <c r="K30" s="33"/>
      <c r="L30" s="33"/>
    </row>
    <row r="34" spans="13:13" ht="15.6">
      <c r="M34" s="29"/>
    </row>
    <row r="35" spans="13:13" ht="15.6">
      <c r="M35" s="28"/>
    </row>
  </sheetData>
  <mergeCells count="8">
    <mergeCell ref="F7:G7"/>
    <mergeCell ref="B2:D2"/>
    <mergeCell ref="F13:K13"/>
    <mergeCell ref="F2:G2"/>
    <mergeCell ref="F3:G3"/>
    <mergeCell ref="F4:G4"/>
    <mergeCell ref="F5:G5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901A-71AA-4161-BEC3-203378705530}">
  <dimension ref="A3:J23"/>
  <sheetViews>
    <sheetView tabSelected="1" workbookViewId="0">
      <selection activeCell="J7" sqref="J7"/>
    </sheetView>
  </sheetViews>
  <sheetFormatPr defaultColWidth="10.140625" defaultRowHeight="14.1"/>
  <cols>
    <col min="1" max="1" width="5.5703125" style="42" customWidth="1"/>
    <col min="2" max="13" width="13.5703125" style="42" customWidth="1"/>
    <col min="14" max="16384" width="10.140625" style="42"/>
  </cols>
  <sheetData>
    <row r="3" spans="1:10" ht="18">
      <c r="B3" s="43" t="s">
        <v>43</v>
      </c>
      <c r="E3" s="44"/>
    </row>
    <row r="5" spans="1:10" ht="18">
      <c r="B5" s="62" t="s">
        <v>44</v>
      </c>
      <c r="C5" s="62"/>
      <c r="D5" s="62"/>
      <c r="E5" s="62" t="s">
        <v>45</v>
      </c>
      <c r="F5" s="62"/>
      <c r="G5" s="62"/>
    </row>
    <row r="6" spans="1:10">
      <c r="B6" s="45" t="s">
        <v>46</v>
      </c>
      <c r="C6" s="46">
        <f>'Transfection (10cm)'!O16</f>
        <v>4.8279000000000014</v>
      </c>
      <c r="D6" s="42" t="s">
        <v>16</v>
      </c>
      <c r="F6" s="50" t="s">
        <v>47</v>
      </c>
      <c r="G6" s="50" t="s">
        <v>48</v>
      </c>
    </row>
    <row r="7" spans="1:10">
      <c r="B7" s="45" t="s">
        <v>49</v>
      </c>
      <c r="C7" s="47">
        <f>'Transfection (10cm)'!O17</f>
        <v>435.6</v>
      </c>
      <c r="D7" s="42" t="s">
        <v>50</v>
      </c>
      <c r="E7" s="45" t="s">
        <v>51</v>
      </c>
      <c r="F7" s="57">
        <f>'Transfection (10cm)'!H3</f>
        <v>1331.9</v>
      </c>
      <c r="G7" s="47">
        <f>'Transfection (10cm)'!O18</f>
        <v>14.865980929499209</v>
      </c>
    </row>
    <row r="8" spans="1:10" ht="27.95">
      <c r="B8" s="48" t="s">
        <v>52</v>
      </c>
      <c r="C8" s="49">
        <f>SUM(C6:C7)</f>
        <v>440.42790000000002</v>
      </c>
      <c r="D8" s="42" t="s">
        <v>16</v>
      </c>
      <c r="E8" s="45" t="s">
        <v>53</v>
      </c>
      <c r="F8" s="57">
        <f>'Transfection (10cm)'!H4</f>
        <v>1656.1</v>
      </c>
      <c r="G8" s="47">
        <f>'Transfection (10cm)'!O19</f>
        <v>23.911599541090517</v>
      </c>
    </row>
    <row r="9" spans="1:10" ht="14.25" customHeight="1"/>
    <row r="10" spans="1:10" ht="18" customHeight="1">
      <c r="B10" s="65" t="s">
        <v>54</v>
      </c>
      <c r="C10" s="65"/>
      <c r="D10" s="65"/>
      <c r="F10" s="61" t="s">
        <v>55</v>
      </c>
      <c r="G10" s="61"/>
      <c r="H10" s="61"/>
      <c r="I10" s="61"/>
    </row>
    <row r="11" spans="1:10">
      <c r="B11" s="70" t="s">
        <v>56</v>
      </c>
      <c r="C11" s="71"/>
      <c r="D11" s="50" t="s">
        <v>57</v>
      </c>
      <c r="E11" s="50" t="s">
        <v>47</v>
      </c>
      <c r="F11" s="56" t="s">
        <v>58</v>
      </c>
      <c r="G11" s="56" t="s">
        <v>59</v>
      </c>
      <c r="H11" s="56" t="s">
        <v>60</v>
      </c>
      <c r="I11" s="56" t="s">
        <v>61</v>
      </c>
      <c r="J11" s="50" t="s">
        <v>62</v>
      </c>
    </row>
    <row r="12" spans="1:10" ht="14.25" customHeight="1">
      <c r="A12" s="42">
        <v>1</v>
      </c>
      <c r="B12" s="63" t="str">
        <f>'Transfection (10cm)'!B15</f>
        <v>example</v>
      </c>
      <c r="C12" s="64"/>
      <c r="D12" s="47">
        <f>'Transfection (10cm)'!D15</f>
        <v>1</v>
      </c>
      <c r="E12" s="51">
        <f>'Transfection (10cm)'!C15</f>
        <v>1000</v>
      </c>
      <c r="F12" s="47">
        <f>'Transfection (10cm)'!K15</f>
        <v>6.6000000000000005</v>
      </c>
      <c r="G12" s="52">
        <f>'Transfection (10cm)'!H15*1000</f>
        <v>1595.0000000000002</v>
      </c>
      <c r="H12" s="47">
        <f>'Transfection (10cm)'!I15</f>
        <v>4.9553269764997365</v>
      </c>
      <c r="I12" s="47">
        <f>'Transfection (10cm)'!J15</f>
        <v>7.970533180363506</v>
      </c>
      <c r="J12" s="47">
        <f>'Transfection (10cm)'!L15</f>
        <v>1747.9888601568632</v>
      </c>
    </row>
    <row r="13" spans="1:10" ht="14.25" customHeight="1">
      <c r="A13" s="42">
        <v>2</v>
      </c>
      <c r="B13" s="63" t="str">
        <f>'Transfection (10cm)'!B16</f>
        <v>example2</v>
      </c>
      <c r="C13" s="64"/>
      <c r="D13" s="47">
        <f>'Transfection (10cm)'!D16</f>
        <v>2</v>
      </c>
      <c r="E13" s="51">
        <f>'Transfection (10cm)'!C16</f>
        <v>1500</v>
      </c>
      <c r="F13" s="47">
        <f>'Transfection (10cm)'!K16</f>
        <v>8.8000000000000007</v>
      </c>
      <c r="G13" s="52">
        <f>'Transfection (10cm)'!H16*1000</f>
        <v>3190.0000000000005</v>
      </c>
      <c r="H13" s="47">
        <f>'Transfection (10cm)'!I16</f>
        <v>9.910653952999473</v>
      </c>
      <c r="I13" s="47">
        <f>'Transfection (10cm)'!J16</f>
        <v>15.941066360727012</v>
      </c>
      <c r="J13" s="47">
        <f>'Transfection (10cm)'!L16</f>
        <v>1745.7888601568634</v>
      </c>
    </row>
    <row r="14" spans="1:10" ht="14.25" customHeight="1">
      <c r="A14" s="42">
        <v>3</v>
      </c>
      <c r="B14" s="63">
        <f>'Transfection (10cm)'!B17</f>
        <v>0</v>
      </c>
      <c r="C14" s="64"/>
      <c r="D14" s="47">
        <f>'Transfection (10cm)'!D17</f>
        <v>0</v>
      </c>
      <c r="E14" s="51">
        <f>'Transfection (10cm)'!C17</f>
        <v>0</v>
      </c>
      <c r="F14" s="47" t="e">
        <f>'Transfection (10cm)'!K17</f>
        <v>#DIV/0!</v>
      </c>
      <c r="G14" s="52">
        <f>'Transfection (10cm)'!H17*1000</f>
        <v>0</v>
      </c>
      <c r="H14" s="47">
        <f>'Transfection (10cm)'!I17</f>
        <v>0</v>
      </c>
      <c r="I14" s="47">
        <f>'Transfection (10cm)'!J17</f>
        <v>0</v>
      </c>
      <c r="J14" s="47">
        <f>'Transfection (10cm)'!L17</f>
        <v>0</v>
      </c>
    </row>
    <row r="15" spans="1:10" ht="14.25" customHeight="1">
      <c r="A15" s="42">
        <v>4</v>
      </c>
      <c r="B15" s="63">
        <f>'Transfection (10cm)'!B18</f>
        <v>0</v>
      </c>
      <c r="C15" s="64"/>
      <c r="D15" s="47">
        <f>'Transfection (10cm)'!D18</f>
        <v>0</v>
      </c>
      <c r="E15" s="51">
        <f>'Transfection (10cm)'!C18</f>
        <v>0</v>
      </c>
      <c r="F15" s="47" t="e">
        <f>'Transfection (10cm)'!K18</f>
        <v>#DIV/0!</v>
      </c>
      <c r="G15" s="52">
        <f>'Transfection (10cm)'!H18*1000</f>
        <v>0</v>
      </c>
      <c r="H15" s="47">
        <f>'Transfection (10cm)'!I18</f>
        <v>0</v>
      </c>
      <c r="I15" s="47">
        <f>'Transfection (10cm)'!J18</f>
        <v>0</v>
      </c>
      <c r="J15" s="47">
        <f>'Transfection (10cm)'!L18</f>
        <v>0</v>
      </c>
    </row>
    <row r="16" spans="1:10" ht="14.25" customHeight="1">
      <c r="A16" s="42">
        <v>5</v>
      </c>
      <c r="B16" s="63">
        <f>'Transfection (10cm)'!B19</f>
        <v>0</v>
      </c>
      <c r="C16" s="64"/>
      <c r="D16" s="47">
        <f>'Transfection (10cm)'!D19</f>
        <v>0</v>
      </c>
      <c r="E16" s="51">
        <f>'Transfection (10cm)'!C19</f>
        <v>0</v>
      </c>
      <c r="F16" s="47" t="e">
        <f>'Transfection (10cm)'!K19</f>
        <v>#DIV/0!</v>
      </c>
      <c r="G16" s="52">
        <f>'Transfection (10cm)'!H19*1000</f>
        <v>0</v>
      </c>
      <c r="H16" s="47">
        <f>'Transfection (10cm)'!I19</f>
        <v>0</v>
      </c>
      <c r="I16" s="47">
        <f>'Transfection (10cm)'!J19</f>
        <v>0</v>
      </c>
      <c r="J16" s="47">
        <f>'Transfection (10cm)'!L19</f>
        <v>0</v>
      </c>
    </row>
    <row r="17" spans="1:10">
      <c r="A17" s="42">
        <v>6</v>
      </c>
      <c r="B17" s="63">
        <f>'Transfection (10cm)'!B20</f>
        <v>0</v>
      </c>
      <c r="C17" s="64"/>
      <c r="D17" s="47">
        <f>'Transfection (10cm)'!D20</f>
        <v>0</v>
      </c>
      <c r="E17" s="51">
        <f>'Transfection (10cm)'!C20</f>
        <v>0</v>
      </c>
      <c r="F17" s="47" t="e">
        <f>'Transfection (10cm)'!K20</f>
        <v>#DIV/0!</v>
      </c>
      <c r="G17" s="52">
        <f>'Transfection (10cm)'!H20*1000</f>
        <v>0</v>
      </c>
      <c r="H17" s="47">
        <f>'Transfection (10cm)'!I20</f>
        <v>0</v>
      </c>
      <c r="I17" s="47">
        <f>'Transfection (10cm)'!J20</f>
        <v>0</v>
      </c>
      <c r="J17" s="47">
        <f>'Transfection (10cm)'!L20</f>
        <v>0</v>
      </c>
    </row>
    <row r="18" spans="1:10" ht="14.25" customHeight="1">
      <c r="A18" s="42">
        <v>7</v>
      </c>
      <c r="B18" s="63">
        <f>'Transfection (10cm)'!B21</f>
        <v>0</v>
      </c>
      <c r="C18" s="64"/>
      <c r="D18" s="47">
        <f>'Transfection (10cm)'!D21</f>
        <v>0</v>
      </c>
      <c r="E18" s="51">
        <f>'Transfection (10cm)'!C21</f>
        <v>0</v>
      </c>
      <c r="F18" s="47" t="e">
        <f>'Transfection (10cm)'!K21</f>
        <v>#DIV/0!</v>
      </c>
      <c r="G18" s="52">
        <f>'Transfection (10cm)'!H21*1000</f>
        <v>0</v>
      </c>
      <c r="H18" s="47">
        <f>'Transfection (10cm)'!I21</f>
        <v>0</v>
      </c>
      <c r="I18" s="47">
        <f>'Transfection (10cm)'!J21</f>
        <v>0</v>
      </c>
      <c r="J18" s="47">
        <f>'Transfection (10cm)'!L21</f>
        <v>0</v>
      </c>
    </row>
    <row r="19" spans="1:10" ht="14.25" customHeight="1">
      <c r="A19" s="42">
        <v>8</v>
      </c>
      <c r="B19" s="63">
        <f>'Transfection (10cm)'!B22</f>
        <v>0</v>
      </c>
      <c r="C19" s="64"/>
      <c r="D19" s="47">
        <f>'Transfection (10cm)'!D22</f>
        <v>0</v>
      </c>
      <c r="E19" s="51">
        <f>'Transfection (10cm)'!C22</f>
        <v>0</v>
      </c>
      <c r="F19" s="47" t="e">
        <f>'Transfection (10cm)'!K22</f>
        <v>#DIV/0!</v>
      </c>
      <c r="G19" s="52">
        <f>'Transfection (10cm)'!H22*1000</f>
        <v>0</v>
      </c>
      <c r="H19" s="47">
        <f>'Transfection (10cm)'!I22</f>
        <v>0</v>
      </c>
      <c r="I19" s="47">
        <f>'Transfection (10cm)'!J22</f>
        <v>0</v>
      </c>
      <c r="J19" s="47">
        <f>'Transfection (10cm)'!L22</f>
        <v>0</v>
      </c>
    </row>
    <row r="20" spans="1:10" ht="14.25" customHeight="1">
      <c r="A20" s="42">
        <v>9</v>
      </c>
      <c r="B20" s="63">
        <f>'Transfection (10cm)'!B23</f>
        <v>0</v>
      </c>
      <c r="C20" s="64"/>
      <c r="D20" s="47">
        <f>'Transfection (10cm)'!D23</f>
        <v>0</v>
      </c>
      <c r="E20" s="51">
        <f>'Transfection (10cm)'!C23</f>
        <v>0</v>
      </c>
      <c r="F20" s="47" t="e">
        <f>'Transfection (10cm)'!K23</f>
        <v>#DIV/0!</v>
      </c>
      <c r="G20" s="52">
        <f>'Transfection (10cm)'!H23*1000</f>
        <v>0</v>
      </c>
      <c r="H20" s="47">
        <f>'Transfection (10cm)'!I23</f>
        <v>0</v>
      </c>
      <c r="I20" s="47">
        <f>'Transfection (10cm)'!J23</f>
        <v>0</v>
      </c>
      <c r="J20" s="47">
        <f>'Transfection (10cm)'!L23</f>
        <v>0</v>
      </c>
    </row>
    <row r="21" spans="1:10" ht="14.25" customHeight="1">
      <c r="A21" s="42">
        <v>10</v>
      </c>
      <c r="B21" s="63">
        <f>'Transfection (10cm)'!B24</f>
        <v>0</v>
      </c>
      <c r="C21" s="64"/>
      <c r="D21" s="47">
        <f>'Transfection (10cm)'!D24</f>
        <v>0</v>
      </c>
      <c r="E21" s="51">
        <f>'Transfection (10cm)'!C24</f>
        <v>0</v>
      </c>
      <c r="F21" s="47" t="e">
        <f>'Transfection (10cm)'!K24</f>
        <v>#DIV/0!</v>
      </c>
      <c r="G21" s="52">
        <f>'Transfection (10cm)'!H24*1000</f>
        <v>0</v>
      </c>
      <c r="H21" s="47">
        <f>'Transfection (10cm)'!I24</f>
        <v>0</v>
      </c>
      <c r="I21" s="47">
        <f>'Transfection (10cm)'!J24</f>
        <v>0</v>
      </c>
      <c r="J21" s="47">
        <f>'Transfection (10cm)'!L24</f>
        <v>0</v>
      </c>
    </row>
    <row r="22" spans="1:10" ht="14.25" customHeight="1"/>
    <row r="23" spans="1:10" ht="14.25" customHeight="1">
      <c r="G23" s="42" t="s">
        <v>63</v>
      </c>
    </row>
  </sheetData>
  <mergeCells count="15">
    <mergeCell ref="F10:I10"/>
    <mergeCell ref="E5:G5"/>
    <mergeCell ref="B19:C19"/>
    <mergeCell ref="B20:C20"/>
    <mergeCell ref="B21:C21"/>
    <mergeCell ref="B13:C13"/>
    <mergeCell ref="B14:C14"/>
    <mergeCell ref="B15:C15"/>
    <mergeCell ref="B16:C16"/>
    <mergeCell ref="B17:C17"/>
    <mergeCell ref="B18:C18"/>
    <mergeCell ref="B12:C12"/>
    <mergeCell ref="B5:D5"/>
    <mergeCell ref="B10:D10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C7FA-B521-4221-A9C7-C391979C755F}">
  <dimension ref="A1:Q29"/>
  <sheetViews>
    <sheetView workbookViewId="0">
      <selection activeCell="O16" sqref="O16"/>
    </sheetView>
  </sheetViews>
  <sheetFormatPr defaultColWidth="12.5703125" defaultRowHeight="14.45"/>
  <cols>
    <col min="2" max="2" width="31.42578125" customWidth="1"/>
    <col min="3" max="13" width="14.28515625" customWidth="1"/>
    <col min="14" max="14" width="27.85546875" customWidth="1"/>
    <col min="15" max="15" width="9.140625"/>
  </cols>
  <sheetData>
    <row r="1" spans="1:16" ht="21">
      <c r="B1" s="1" t="s">
        <v>0</v>
      </c>
    </row>
    <row r="2" spans="1:16" ht="23.45">
      <c r="A2" s="1"/>
      <c r="B2" s="58" t="s">
        <v>1</v>
      </c>
      <c r="C2" s="58"/>
      <c r="D2" s="58"/>
      <c r="E2" s="2"/>
      <c r="F2" s="58" t="s">
        <v>2</v>
      </c>
      <c r="G2" s="58"/>
    </row>
    <row r="3" spans="1:16" ht="15.6">
      <c r="B3" s="3" t="s">
        <v>3</v>
      </c>
      <c r="C3" s="4">
        <v>5</v>
      </c>
      <c r="D3" s="5" t="s">
        <v>4</v>
      </c>
      <c r="F3" s="68" t="s">
        <v>5</v>
      </c>
      <c r="G3" s="68"/>
      <c r="H3" s="7">
        <v>1264.9000000000001</v>
      </c>
    </row>
    <row r="4" spans="1:16" ht="15.6">
      <c r="B4" s="3" t="s">
        <v>6</v>
      </c>
      <c r="C4" s="8">
        <v>10</v>
      </c>
      <c r="D4" s="5" t="s">
        <v>7</v>
      </c>
      <c r="F4" s="68" t="s">
        <v>64</v>
      </c>
      <c r="G4" s="68"/>
      <c r="H4" s="7">
        <v>2179</v>
      </c>
    </row>
    <row r="5" spans="1:16" ht="15.6">
      <c r="B5" s="3" t="s">
        <v>65</v>
      </c>
      <c r="C5" s="11">
        <f>6*9.6/56.7</f>
        <v>1.0158730158730158</v>
      </c>
      <c r="D5" s="5" t="s">
        <v>66</v>
      </c>
      <c r="F5" s="69"/>
      <c r="G5" s="69"/>
    </row>
    <row r="6" spans="1:16" ht="15.6">
      <c r="B6" s="3" t="s">
        <v>67</v>
      </c>
      <c r="C6" s="11">
        <f>6*9.6/56.7</f>
        <v>1.0158730158730158</v>
      </c>
      <c r="D6" s="5" t="s">
        <v>68</v>
      </c>
      <c r="F6" s="68" t="s">
        <v>69</v>
      </c>
      <c r="G6" s="68"/>
      <c r="H6" s="9">
        <f>C6*1000/H3</f>
        <v>0.80312516078189244</v>
      </c>
    </row>
    <row r="7" spans="1:16" ht="15.6">
      <c r="B7" s="3" t="s">
        <v>70</v>
      </c>
      <c r="C7" s="11">
        <f>12*9.6/56.7</f>
        <v>2.0317460317460316</v>
      </c>
      <c r="D7" s="5" t="s">
        <v>10</v>
      </c>
      <c r="F7" s="68" t="s">
        <v>71</v>
      </c>
      <c r="G7" s="68"/>
      <c r="H7" s="9">
        <f>C7*1000/H4</f>
        <v>0.93242130874072127</v>
      </c>
    </row>
    <row r="8" spans="1:16" ht="15.6">
      <c r="B8" s="3" t="s">
        <v>72</v>
      </c>
      <c r="C8" s="53">
        <f>1.33*9.6/56.7*1000</f>
        <v>225.18518518518519</v>
      </c>
      <c r="D8" s="5" t="s">
        <v>19</v>
      </c>
      <c r="G8" s="9"/>
      <c r="J8" s="9"/>
    </row>
    <row r="9" spans="1:16" ht="15.6">
      <c r="B9" s="10" t="s">
        <v>73</v>
      </c>
      <c r="C9" s="11">
        <f>C3*(C5+C6+C7)</f>
        <v>20.317460317460316</v>
      </c>
      <c r="D9" s="5" t="s">
        <v>19</v>
      </c>
    </row>
    <row r="10" spans="1:16" ht="15.6">
      <c r="B10" s="3" t="s">
        <v>74</v>
      </c>
      <c r="C10" s="54">
        <f>C8+C9/1000</f>
        <v>225.20550264550266</v>
      </c>
      <c r="D10" s="5" t="s">
        <v>19</v>
      </c>
    </row>
    <row r="11" spans="1:16" ht="15.6">
      <c r="B11" s="3"/>
      <c r="C11" s="13"/>
      <c r="D11" s="5"/>
    </row>
    <row r="12" spans="1:16" ht="26.25" customHeight="1">
      <c r="A12" s="55"/>
      <c r="B12" s="14" t="s">
        <v>21</v>
      </c>
      <c r="C12" s="15"/>
      <c r="D12" s="15"/>
      <c r="E12" s="16"/>
      <c r="F12" s="66" t="s">
        <v>22</v>
      </c>
      <c r="G12" s="67"/>
      <c r="H12" s="67"/>
      <c r="I12" s="67"/>
      <c r="J12" s="67"/>
      <c r="K12" s="67"/>
      <c r="L12" s="17"/>
      <c r="O12" s="6"/>
    </row>
    <row r="13" spans="1:16" ht="78.75" customHeight="1">
      <c r="A13" s="55"/>
      <c r="B13" s="18" t="s">
        <v>23</v>
      </c>
      <c r="C13" s="18" t="s">
        <v>24</v>
      </c>
      <c r="D13" s="18" t="s">
        <v>75</v>
      </c>
      <c r="E13" s="18" t="s">
        <v>76</v>
      </c>
      <c r="F13" s="19" t="s">
        <v>77</v>
      </c>
      <c r="G13" s="19" t="s">
        <v>28</v>
      </c>
      <c r="H13" s="19" t="s">
        <v>78</v>
      </c>
      <c r="I13" s="19" t="s">
        <v>79</v>
      </c>
      <c r="J13" s="19" t="s">
        <v>80</v>
      </c>
      <c r="K13" s="19" t="s">
        <v>32</v>
      </c>
      <c r="L13" s="41" t="s">
        <v>81</v>
      </c>
    </row>
    <row r="14" spans="1:16" ht="15.75" customHeight="1">
      <c r="A14" s="55"/>
      <c r="B14" s="20"/>
      <c r="C14" s="21"/>
      <c r="D14" s="22"/>
      <c r="E14" s="23" t="e">
        <f>$C$5/C14*1000</f>
        <v>#DIV/0!</v>
      </c>
      <c r="F14" s="24">
        <f>$C$8*(1+$C$4/100)*D14</f>
        <v>0</v>
      </c>
      <c r="G14" s="24">
        <f>$C$9*(1+$C$4/100)*D14</f>
        <v>0</v>
      </c>
      <c r="H14" s="24">
        <f>F14+G14</f>
        <v>0</v>
      </c>
      <c r="I14" s="24">
        <f t="shared" ref="I14:I28" si="0">D14*$H$6*(1+$C$4/100)</f>
        <v>0</v>
      </c>
      <c r="J14" s="24">
        <f t="shared" ref="J14:J28" si="1">D14*$H$7*(1+$C$4/100)</f>
        <v>0</v>
      </c>
      <c r="K14" s="25" t="e">
        <f>E14*(1+$C$4/100)*D14</f>
        <v>#DIV/0!</v>
      </c>
      <c r="L14" s="24">
        <f>IF(D14=0,0,E14+$C$10+#REF!+#REF!)</f>
        <v>0</v>
      </c>
      <c r="N14" s="38" t="s">
        <v>82</v>
      </c>
      <c r="O14" s="38">
        <f>D29</f>
        <v>0</v>
      </c>
    </row>
    <row r="15" spans="1:16" ht="14.25" customHeight="1">
      <c r="A15" s="55"/>
      <c r="B15" s="20"/>
      <c r="C15" s="21"/>
      <c r="D15" s="22"/>
      <c r="E15" s="23" t="e">
        <f t="shared" ref="E15:E28" si="2">$C$5/C15*1000</f>
        <v>#DIV/0!</v>
      </c>
      <c r="F15" s="24">
        <f t="shared" ref="F15:F28" si="3">$C$8*(1+$C$4/100)*D15</f>
        <v>0</v>
      </c>
      <c r="G15" s="24">
        <f t="shared" ref="G15:G28" si="4">$C$9*(1+$C$4/100)*D15</f>
        <v>0</v>
      </c>
      <c r="H15" s="24">
        <f t="shared" ref="H15:H28" si="5">F15+G15</f>
        <v>0</v>
      </c>
      <c r="I15" s="24">
        <f t="shared" si="0"/>
        <v>0</v>
      </c>
      <c r="J15" s="24">
        <f t="shared" si="1"/>
        <v>0</v>
      </c>
      <c r="K15" s="25" t="e">
        <f t="shared" ref="K15:K28" si="6">E15*(1+$C$4/100)*D15</f>
        <v>#DIV/0!</v>
      </c>
      <c r="L15" s="24">
        <f>IF(D15=0,0,E15+$C$10+#REF!+#REF!)</f>
        <v>0</v>
      </c>
      <c r="N15" s="34" t="s">
        <v>37</v>
      </c>
      <c r="O15" s="35">
        <f>F29*(1+$C$4/100)/1000</f>
        <v>0</v>
      </c>
      <c r="P15" t="s">
        <v>38</v>
      </c>
    </row>
    <row r="16" spans="1:16" ht="14.25" customHeight="1">
      <c r="A16" s="55"/>
      <c r="B16" s="20"/>
      <c r="C16" s="21"/>
      <c r="D16" s="22"/>
      <c r="E16" s="23" t="e">
        <f t="shared" si="2"/>
        <v>#DIV/0!</v>
      </c>
      <c r="F16" s="24">
        <f t="shared" si="3"/>
        <v>0</v>
      </c>
      <c r="G16" s="24">
        <f t="shared" si="4"/>
        <v>0</v>
      </c>
      <c r="H16" s="24">
        <f t="shared" si="5"/>
        <v>0</v>
      </c>
      <c r="I16" s="24">
        <f t="shared" si="0"/>
        <v>0</v>
      </c>
      <c r="J16" s="24">
        <f t="shared" si="1"/>
        <v>0</v>
      </c>
      <c r="K16" s="25" t="e">
        <f t="shared" si="6"/>
        <v>#DIV/0!</v>
      </c>
      <c r="L16" s="24">
        <f>IF(D16=0,0,E16+$C$10+#REF!+#REF!)</f>
        <v>0</v>
      </c>
      <c r="N16" s="36" t="s">
        <v>39</v>
      </c>
      <c r="O16" s="37">
        <f>G29*(1+$C$4/100)</f>
        <v>0</v>
      </c>
    </row>
    <row r="17" spans="1:17" ht="14.25" customHeight="1">
      <c r="A17" s="55"/>
      <c r="B17" s="20"/>
      <c r="C17" s="21"/>
      <c r="D17" s="22"/>
      <c r="E17" s="23" t="e">
        <f t="shared" si="2"/>
        <v>#DIV/0!</v>
      </c>
      <c r="F17" s="24">
        <f t="shared" si="3"/>
        <v>0</v>
      </c>
      <c r="G17" s="24">
        <f t="shared" si="4"/>
        <v>0</v>
      </c>
      <c r="H17" s="24">
        <f t="shared" si="5"/>
        <v>0</v>
      </c>
      <c r="I17" s="24">
        <f t="shared" si="0"/>
        <v>0</v>
      </c>
      <c r="J17" s="24">
        <f t="shared" si="1"/>
        <v>0</v>
      </c>
      <c r="K17" s="25" t="e">
        <f t="shared" si="6"/>
        <v>#DIV/0!</v>
      </c>
      <c r="L17" s="24">
        <f>IF(D17=0,0,E17+$C$10+#REF!+#REF!)</f>
        <v>0</v>
      </c>
      <c r="N17" s="39" t="s">
        <v>40</v>
      </c>
      <c r="O17" s="40">
        <f>I29</f>
        <v>0</v>
      </c>
      <c r="P17" s="28"/>
    </row>
    <row r="18" spans="1:17" ht="15.75" customHeight="1">
      <c r="A18" s="55"/>
      <c r="B18" s="20"/>
      <c r="C18" s="21"/>
      <c r="D18" s="22"/>
      <c r="E18" s="23" t="e">
        <f t="shared" si="2"/>
        <v>#DIV/0!</v>
      </c>
      <c r="F18" s="24">
        <f t="shared" si="3"/>
        <v>0</v>
      </c>
      <c r="G18" s="24">
        <f t="shared" si="4"/>
        <v>0</v>
      </c>
      <c r="H18" s="24">
        <f t="shared" si="5"/>
        <v>0</v>
      </c>
      <c r="I18" s="24">
        <f t="shared" si="0"/>
        <v>0</v>
      </c>
      <c r="J18" s="24">
        <f t="shared" si="1"/>
        <v>0</v>
      </c>
      <c r="K18" s="25" t="e">
        <f t="shared" si="6"/>
        <v>#DIV/0!</v>
      </c>
      <c r="L18" s="24">
        <f>IF(D18=0,0,E18+$C$10+#REF!+#REF!)</f>
        <v>0</v>
      </c>
      <c r="N18" s="26" t="s">
        <v>41</v>
      </c>
      <c r="O18" s="27">
        <f>J29</f>
        <v>0</v>
      </c>
    </row>
    <row r="19" spans="1:17" ht="15.75" customHeight="1">
      <c r="A19" s="55"/>
      <c r="B19" s="20"/>
      <c r="C19" s="21"/>
      <c r="D19" s="22"/>
      <c r="E19" s="23" t="e">
        <f t="shared" si="2"/>
        <v>#DIV/0!</v>
      </c>
      <c r="F19" s="24">
        <f t="shared" si="3"/>
        <v>0</v>
      </c>
      <c r="G19" s="24">
        <f t="shared" si="4"/>
        <v>0</v>
      </c>
      <c r="H19" s="24">
        <f t="shared" si="5"/>
        <v>0</v>
      </c>
      <c r="I19" s="24">
        <f t="shared" si="0"/>
        <v>0</v>
      </c>
      <c r="J19" s="24">
        <f t="shared" si="1"/>
        <v>0</v>
      </c>
      <c r="K19" s="25" t="e">
        <f t="shared" si="6"/>
        <v>#DIV/0!</v>
      </c>
      <c r="L19" s="24">
        <f>IF(D19=0,0,E19+$C$10+#REF!+#REF!)</f>
        <v>0</v>
      </c>
    </row>
    <row r="20" spans="1:17" ht="15.75" customHeight="1">
      <c r="A20" s="55"/>
      <c r="B20" s="20"/>
      <c r="C20" s="21"/>
      <c r="D20" s="22"/>
      <c r="E20" s="23" t="e">
        <f t="shared" si="2"/>
        <v>#DIV/0!</v>
      </c>
      <c r="F20" s="24">
        <f t="shared" si="3"/>
        <v>0</v>
      </c>
      <c r="G20" s="24">
        <f t="shared" si="4"/>
        <v>0</v>
      </c>
      <c r="H20" s="24">
        <f t="shared" si="5"/>
        <v>0</v>
      </c>
      <c r="I20" s="24">
        <f t="shared" si="0"/>
        <v>0</v>
      </c>
      <c r="J20" s="24">
        <f t="shared" si="1"/>
        <v>0</v>
      </c>
      <c r="K20" s="25" t="e">
        <f t="shared" si="6"/>
        <v>#DIV/0!</v>
      </c>
      <c r="L20" s="24">
        <f>IF(D20=0,0,E20+$C$10+#REF!+#REF!)</f>
        <v>0</v>
      </c>
    </row>
    <row r="21" spans="1:17" ht="15.75" customHeight="1">
      <c r="A21" s="55"/>
      <c r="B21" s="20"/>
      <c r="C21" s="21"/>
      <c r="D21" s="22"/>
      <c r="E21" s="23" t="e">
        <f t="shared" si="2"/>
        <v>#DIV/0!</v>
      </c>
      <c r="F21" s="24">
        <f t="shared" si="3"/>
        <v>0</v>
      </c>
      <c r="G21" s="24">
        <f t="shared" si="4"/>
        <v>0</v>
      </c>
      <c r="H21" s="24">
        <f t="shared" si="5"/>
        <v>0</v>
      </c>
      <c r="I21" s="24">
        <f t="shared" si="0"/>
        <v>0</v>
      </c>
      <c r="J21" s="24">
        <f t="shared" si="1"/>
        <v>0</v>
      </c>
      <c r="K21" s="25" t="e">
        <f t="shared" si="6"/>
        <v>#DIV/0!</v>
      </c>
      <c r="L21" s="24">
        <f>IF(D21=0,0,E21+$C$10+#REF!+#REF!)</f>
        <v>0</v>
      </c>
      <c r="Q21" s="29"/>
    </row>
    <row r="22" spans="1:17" ht="15.75" customHeight="1">
      <c r="A22" s="55"/>
      <c r="B22" s="20"/>
      <c r="C22" s="21"/>
      <c r="D22" s="22"/>
      <c r="E22" s="23" t="e">
        <f t="shared" si="2"/>
        <v>#DIV/0!</v>
      </c>
      <c r="F22" s="24">
        <f t="shared" si="3"/>
        <v>0</v>
      </c>
      <c r="G22" s="24">
        <f t="shared" si="4"/>
        <v>0</v>
      </c>
      <c r="H22" s="24">
        <f t="shared" si="5"/>
        <v>0</v>
      </c>
      <c r="I22" s="24">
        <f t="shared" si="0"/>
        <v>0</v>
      </c>
      <c r="J22" s="24">
        <f t="shared" si="1"/>
        <v>0</v>
      </c>
      <c r="K22" s="25" t="e">
        <f t="shared" si="6"/>
        <v>#DIV/0!</v>
      </c>
      <c r="L22" s="24">
        <f>IF(D22=0,0,E22+$C$10+#REF!+#REF!)</f>
        <v>0</v>
      </c>
    </row>
    <row r="23" spans="1:17" ht="15.75" customHeight="1">
      <c r="A23" s="55"/>
      <c r="B23" s="20"/>
      <c r="C23" s="21"/>
      <c r="D23" s="22"/>
      <c r="E23" s="23" t="e">
        <f t="shared" si="2"/>
        <v>#DIV/0!</v>
      </c>
      <c r="F23" s="24">
        <f t="shared" si="3"/>
        <v>0</v>
      </c>
      <c r="G23" s="24">
        <f t="shared" si="4"/>
        <v>0</v>
      </c>
      <c r="H23" s="24">
        <f t="shared" si="5"/>
        <v>0</v>
      </c>
      <c r="I23" s="24">
        <f t="shared" si="0"/>
        <v>0</v>
      </c>
      <c r="J23" s="24">
        <f t="shared" si="1"/>
        <v>0</v>
      </c>
      <c r="K23" s="25" t="e">
        <f t="shared" si="6"/>
        <v>#DIV/0!</v>
      </c>
      <c r="L23" s="24">
        <f>IF(D23=0,0,E23+$C$10+#REF!+#REF!)</f>
        <v>0</v>
      </c>
    </row>
    <row r="24" spans="1:17" ht="15.75" customHeight="1">
      <c r="A24" s="55"/>
      <c r="B24" s="20"/>
      <c r="C24" s="21"/>
      <c r="D24" s="22"/>
      <c r="E24" s="23" t="e">
        <f t="shared" si="2"/>
        <v>#DIV/0!</v>
      </c>
      <c r="F24" s="24">
        <f t="shared" si="3"/>
        <v>0</v>
      </c>
      <c r="G24" s="24">
        <f t="shared" si="4"/>
        <v>0</v>
      </c>
      <c r="H24" s="24">
        <f t="shared" si="5"/>
        <v>0</v>
      </c>
      <c r="I24" s="24">
        <f t="shared" si="0"/>
        <v>0</v>
      </c>
      <c r="J24" s="24">
        <f t="shared" si="1"/>
        <v>0</v>
      </c>
      <c r="K24" s="25" t="e">
        <f t="shared" si="6"/>
        <v>#DIV/0!</v>
      </c>
      <c r="L24" s="24">
        <f>IF(D24=0,0,E24+$C$10+#REF!+#REF!)</f>
        <v>0</v>
      </c>
    </row>
    <row r="25" spans="1:17" ht="15.75" customHeight="1">
      <c r="A25" s="55"/>
      <c r="B25" s="20"/>
      <c r="C25" s="21"/>
      <c r="D25" s="22"/>
      <c r="E25" s="23" t="e">
        <f t="shared" si="2"/>
        <v>#DIV/0!</v>
      </c>
      <c r="F25" s="24">
        <f t="shared" si="3"/>
        <v>0</v>
      </c>
      <c r="G25" s="24">
        <f t="shared" si="4"/>
        <v>0</v>
      </c>
      <c r="H25" s="24">
        <f t="shared" si="5"/>
        <v>0</v>
      </c>
      <c r="I25" s="24">
        <f t="shared" si="0"/>
        <v>0</v>
      </c>
      <c r="J25" s="24">
        <f t="shared" si="1"/>
        <v>0</v>
      </c>
      <c r="K25" s="25" t="e">
        <f t="shared" si="6"/>
        <v>#DIV/0!</v>
      </c>
      <c r="L25" s="24">
        <f>IF(D25=0,0,E25+$C$10+#REF!+#REF!)</f>
        <v>0</v>
      </c>
    </row>
    <row r="26" spans="1:17" ht="15.75" customHeight="1">
      <c r="A26" s="55"/>
      <c r="B26" s="20"/>
      <c r="C26" s="21"/>
      <c r="D26" s="22"/>
      <c r="E26" s="23" t="e">
        <f t="shared" si="2"/>
        <v>#DIV/0!</v>
      </c>
      <c r="F26" s="24">
        <f t="shared" si="3"/>
        <v>0</v>
      </c>
      <c r="G26" s="24">
        <f t="shared" si="4"/>
        <v>0</v>
      </c>
      <c r="H26" s="24">
        <f t="shared" si="5"/>
        <v>0</v>
      </c>
      <c r="I26" s="24">
        <f t="shared" si="0"/>
        <v>0</v>
      </c>
      <c r="J26" s="24">
        <f t="shared" si="1"/>
        <v>0</v>
      </c>
      <c r="K26" s="25" t="e">
        <f t="shared" si="6"/>
        <v>#DIV/0!</v>
      </c>
      <c r="L26" s="24">
        <f>IF(D26=0,0,E26+$C$10+#REF!+#REF!)</f>
        <v>0</v>
      </c>
    </row>
    <row r="27" spans="1:17" ht="15.75" customHeight="1">
      <c r="A27" s="55"/>
      <c r="B27" s="20"/>
      <c r="C27" s="21"/>
      <c r="D27" s="22"/>
      <c r="E27" s="23" t="e">
        <f t="shared" si="2"/>
        <v>#DIV/0!</v>
      </c>
      <c r="F27" s="24">
        <f t="shared" si="3"/>
        <v>0</v>
      </c>
      <c r="G27" s="24">
        <f t="shared" si="4"/>
        <v>0</v>
      </c>
      <c r="H27" s="24">
        <f t="shared" si="5"/>
        <v>0</v>
      </c>
      <c r="I27" s="24">
        <f t="shared" si="0"/>
        <v>0</v>
      </c>
      <c r="J27" s="24">
        <f t="shared" si="1"/>
        <v>0</v>
      </c>
      <c r="K27" s="25" t="e">
        <f t="shared" si="6"/>
        <v>#DIV/0!</v>
      </c>
      <c r="L27" s="24">
        <f>IF(D27=0,0,E27+$C$10+#REF!+#REF!)</f>
        <v>0</v>
      </c>
    </row>
    <row r="28" spans="1:17" ht="15.75" customHeight="1">
      <c r="A28" s="55"/>
      <c r="B28" s="20"/>
      <c r="C28" s="21"/>
      <c r="D28" s="22"/>
      <c r="E28" s="23" t="e">
        <f t="shared" si="2"/>
        <v>#DIV/0!</v>
      </c>
      <c r="F28" s="24">
        <f t="shared" si="3"/>
        <v>0</v>
      </c>
      <c r="G28" s="24">
        <f t="shared" si="4"/>
        <v>0</v>
      </c>
      <c r="H28" s="24">
        <f t="shared" si="5"/>
        <v>0</v>
      </c>
      <c r="I28" s="24">
        <f t="shared" si="0"/>
        <v>0</v>
      </c>
      <c r="J28" s="24">
        <f t="shared" si="1"/>
        <v>0</v>
      </c>
      <c r="K28" s="25" t="e">
        <f t="shared" si="6"/>
        <v>#DIV/0!</v>
      </c>
      <c r="L28" s="24">
        <f>IF(D28=0,0,E28+$C$10+#REF!+#REF!)</f>
        <v>0</v>
      </c>
    </row>
    <row r="29" spans="1:17" ht="15.75" customHeight="1">
      <c r="A29" s="55"/>
      <c r="B29" s="30" t="s">
        <v>42</v>
      </c>
      <c r="C29" s="31"/>
      <c r="D29" s="31">
        <f>SUM(D14:D28)</f>
        <v>0</v>
      </c>
      <c r="E29" s="32"/>
      <c r="F29" s="33">
        <f>SUM(F14:F28)</f>
        <v>0</v>
      </c>
      <c r="G29" s="33">
        <f>SUM(G14:G28)</f>
        <v>0</v>
      </c>
      <c r="H29" s="33">
        <f>SUM(H14:H28)</f>
        <v>0</v>
      </c>
      <c r="I29" s="33">
        <f>SUM(I14:I28)</f>
        <v>0</v>
      </c>
      <c r="J29" s="33">
        <f>SUM(J14:J28)</f>
        <v>0</v>
      </c>
      <c r="K29" s="33"/>
      <c r="L29" s="33"/>
    </row>
  </sheetData>
  <mergeCells count="8">
    <mergeCell ref="B2:D2"/>
    <mergeCell ref="F2:G2"/>
    <mergeCell ref="F3:G3"/>
    <mergeCell ref="F12:K12"/>
    <mergeCell ref="F5:G5"/>
    <mergeCell ref="F6:G6"/>
    <mergeCell ref="F7:G7"/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2F72-8249-4D11-811C-DEA4182DC6D4}">
  <dimension ref="A3:J23"/>
  <sheetViews>
    <sheetView workbookViewId="0">
      <selection activeCell="G23" sqref="G23"/>
    </sheetView>
  </sheetViews>
  <sheetFormatPr defaultColWidth="10.140625" defaultRowHeight="14.1"/>
  <cols>
    <col min="1" max="1" width="5.5703125" style="42" customWidth="1"/>
    <col min="2" max="13" width="13.5703125" style="42" customWidth="1"/>
    <col min="14" max="16384" width="10.140625" style="42"/>
  </cols>
  <sheetData>
    <row r="3" spans="1:10" ht="18">
      <c r="B3" s="43" t="s">
        <v>43</v>
      </c>
      <c r="E3" s="44"/>
    </row>
    <row r="5" spans="1:10" ht="18">
      <c r="B5" s="62" t="s">
        <v>44</v>
      </c>
      <c r="C5" s="62"/>
      <c r="D5" s="62"/>
      <c r="E5" s="62" t="s">
        <v>45</v>
      </c>
      <c r="F5" s="62"/>
      <c r="G5" s="62"/>
    </row>
    <row r="6" spans="1:10">
      <c r="B6" s="45" t="s">
        <v>46</v>
      </c>
      <c r="C6" s="46">
        <f>'Transfection (6-well)'!O15</f>
        <v>0</v>
      </c>
      <c r="D6" s="42" t="s">
        <v>16</v>
      </c>
      <c r="F6" s="50" t="s">
        <v>47</v>
      </c>
      <c r="G6" s="50" t="s">
        <v>48</v>
      </c>
    </row>
    <row r="7" spans="1:10">
      <c r="B7" s="45" t="s">
        <v>49</v>
      </c>
      <c r="C7" s="47">
        <f>'Transfection (6-well)'!O16</f>
        <v>0</v>
      </c>
      <c r="D7" s="42" t="s">
        <v>50</v>
      </c>
      <c r="E7" s="45" t="s">
        <v>51</v>
      </c>
      <c r="F7" s="57">
        <f>'Transfection (6-well)'!H3</f>
        <v>1264.9000000000001</v>
      </c>
      <c r="G7" s="47">
        <f>'Transfection (6-well)'!O17</f>
        <v>0</v>
      </c>
    </row>
    <row r="8" spans="1:10">
      <c r="B8" s="48" t="s">
        <v>52</v>
      </c>
      <c r="C8" s="49">
        <f>C6+C7/1000</f>
        <v>0</v>
      </c>
      <c r="D8" s="42" t="s">
        <v>16</v>
      </c>
      <c r="E8" s="45" t="s">
        <v>83</v>
      </c>
      <c r="F8" s="57">
        <f>'Transfection (6-well)'!H4</f>
        <v>2179</v>
      </c>
      <c r="G8" s="47">
        <f>'Transfection (6-well)'!O18</f>
        <v>0</v>
      </c>
    </row>
    <row r="9" spans="1:10" ht="14.25" customHeight="1"/>
    <row r="10" spans="1:10" ht="18" customHeight="1">
      <c r="B10" s="65" t="s">
        <v>54</v>
      </c>
      <c r="C10" s="65"/>
      <c r="D10" s="65"/>
      <c r="F10" s="61" t="s">
        <v>55</v>
      </c>
      <c r="G10" s="61"/>
      <c r="H10" s="61"/>
      <c r="I10" s="61"/>
    </row>
    <row r="11" spans="1:10">
      <c r="B11" s="70" t="s">
        <v>56</v>
      </c>
      <c r="C11" s="71"/>
      <c r="D11" s="50" t="s">
        <v>84</v>
      </c>
      <c r="E11" s="50" t="s">
        <v>47</v>
      </c>
      <c r="F11" s="56" t="s">
        <v>58</v>
      </c>
      <c r="G11" s="56" t="s">
        <v>59</v>
      </c>
      <c r="H11" s="56" t="s">
        <v>60</v>
      </c>
      <c r="I11" s="56" t="s">
        <v>61</v>
      </c>
      <c r="J11" s="50" t="s">
        <v>85</v>
      </c>
    </row>
    <row r="12" spans="1:10" ht="14.25" customHeight="1">
      <c r="A12" s="42">
        <v>1</v>
      </c>
      <c r="B12" s="63">
        <f>'Transfection (6-well)'!B14</f>
        <v>0</v>
      </c>
      <c r="C12" s="64"/>
      <c r="D12" s="47">
        <f>'Transfection (6-well)'!D14</f>
        <v>0</v>
      </c>
      <c r="E12" s="51">
        <f>'Transfection (6-well)'!C14</f>
        <v>0</v>
      </c>
      <c r="F12" s="47" t="e">
        <f>'Transfection (6-well)'!K14</f>
        <v>#DIV/0!</v>
      </c>
      <c r="G12" s="52">
        <f>'Transfection (6-well)'!H14</f>
        <v>0</v>
      </c>
      <c r="H12" s="47">
        <f>'Transfection (6-well)'!I14</f>
        <v>0</v>
      </c>
      <c r="I12" s="47">
        <f>'Transfection (6-well)'!J14</f>
        <v>0</v>
      </c>
      <c r="J12" s="52" t="e">
        <f>SUM(F12:I12)/(1+'Transfection (6-well)'!$C$4/100)/D12</f>
        <v>#DIV/0!</v>
      </c>
    </row>
    <row r="13" spans="1:10" ht="14.25" customHeight="1">
      <c r="A13" s="42">
        <v>2</v>
      </c>
      <c r="B13" s="63">
        <f>'Transfection (6-well)'!B15</f>
        <v>0</v>
      </c>
      <c r="C13" s="64"/>
      <c r="D13" s="47">
        <f>'Transfection (6-well)'!D15</f>
        <v>0</v>
      </c>
      <c r="E13" s="51">
        <f>'Transfection (6-well)'!C15</f>
        <v>0</v>
      </c>
      <c r="F13" s="47" t="e">
        <f>'Transfection (6-well)'!K15</f>
        <v>#DIV/0!</v>
      </c>
      <c r="G13" s="52">
        <f>'Transfection (6-well)'!H15</f>
        <v>0</v>
      </c>
      <c r="H13" s="47">
        <f>'Transfection (6-well)'!I15</f>
        <v>0</v>
      </c>
      <c r="I13" s="47">
        <f>'Transfection (6-well)'!J15</f>
        <v>0</v>
      </c>
      <c r="J13" s="52" t="e">
        <f>SUM(F13:I13)/(1+'Transfection (6-well)'!$C$4/100)/D13</f>
        <v>#DIV/0!</v>
      </c>
    </row>
    <row r="14" spans="1:10" ht="14.25" customHeight="1">
      <c r="A14" s="42">
        <v>3</v>
      </c>
      <c r="B14" s="63">
        <f>'Transfection (6-well)'!B16</f>
        <v>0</v>
      </c>
      <c r="C14" s="64"/>
      <c r="D14" s="47">
        <f>'Transfection (6-well)'!D16</f>
        <v>0</v>
      </c>
      <c r="E14" s="51">
        <f>'Transfection (6-well)'!C16</f>
        <v>0</v>
      </c>
      <c r="F14" s="47" t="e">
        <f>'Transfection (6-well)'!K16</f>
        <v>#DIV/0!</v>
      </c>
      <c r="G14" s="52">
        <f>'Transfection (6-well)'!H16</f>
        <v>0</v>
      </c>
      <c r="H14" s="47">
        <f>'Transfection (6-well)'!I16</f>
        <v>0</v>
      </c>
      <c r="I14" s="47">
        <f>'Transfection (6-well)'!J16</f>
        <v>0</v>
      </c>
      <c r="J14" s="52" t="e">
        <f>SUM(F14:I14)/(1+'Transfection (6-well)'!$C$4/100)/D14</f>
        <v>#DIV/0!</v>
      </c>
    </row>
    <row r="15" spans="1:10" ht="14.25" customHeight="1">
      <c r="A15" s="42">
        <v>4</v>
      </c>
      <c r="B15" s="63">
        <f>'Transfection (6-well)'!B17</f>
        <v>0</v>
      </c>
      <c r="C15" s="64"/>
      <c r="D15" s="47">
        <f>'Transfection (6-well)'!D17</f>
        <v>0</v>
      </c>
      <c r="E15" s="51">
        <f>'Transfection (6-well)'!C17</f>
        <v>0</v>
      </c>
      <c r="F15" s="47" t="e">
        <f>'Transfection (6-well)'!K17</f>
        <v>#DIV/0!</v>
      </c>
      <c r="G15" s="52">
        <f>'Transfection (6-well)'!H17</f>
        <v>0</v>
      </c>
      <c r="H15" s="47">
        <f>'Transfection (6-well)'!I17</f>
        <v>0</v>
      </c>
      <c r="I15" s="47">
        <f>'Transfection (6-well)'!J17</f>
        <v>0</v>
      </c>
      <c r="J15" s="52" t="e">
        <f>SUM(F15:I15)/(1+'Transfection (6-well)'!$C$4/100)/D15</f>
        <v>#DIV/0!</v>
      </c>
    </row>
    <row r="16" spans="1:10" ht="14.25" customHeight="1">
      <c r="A16" s="42">
        <v>5</v>
      </c>
      <c r="B16" s="63">
        <f>'Transfection (6-well)'!B18</f>
        <v>0</v>
      </c>
      <c r="C16" s="64"/>
      <c r="D16" s="47">
        <f>'Transfection (6-well)'!D18</f>
        <v>0</v>
      </c>
      <c r="E16" s="51">
        <f>'Transfection (6-well)'!C18</f>
        <v>0</v>
      </c>
      <c r="F16" s="47" t="e">
        <f>'Transfection (6-well)'!K18</f>
        <v>#DIV/0!</v>
      </c>
      <c r="G16" s="52">
        <f>'Transfection (6-well)'!H18</f>
        <v>0</v>
      </c>
      <c r="H16" s="47">
        <f>'Transfection (6-well)'!I18</f>
        <v>0</v>
      </c>
      <c r="I16" s="47">
        <f>'Transfection (6-well)'!J18</f>
        <v>0</v>
      </c>
      <c r="J16" s="52" t="e">
        <f>SUM(F16:I16)/(1+'Transfection (6-well)'!$C$4/100)/D16</f>
        <v>#DIV/0!</v>
      </c>
    </row>
    <row r="17" spans="1:10">
      <c r="A17" s="42">
        <v>6</v>
      </c>
      <c r="B17" s="63">
        <f>'Transfection (6-well)'!B19</f>
        <v>0</v>
      </c>
      <c r="C17" s="64"/>
      <c r="D17" s="47">
        <f>'Transfection (6-well)'!D19</f>
        <v>0</v>
      </c>
      <c r="E17" s="51">
        <f>'Transfection (6-well)'!C19</f>
        <v>0</v>
      </c>
      <c r="F17" s="47" t="e">
        <f>'Transfection (6-well)'!K19</f>
        <v>#DIV/0!</v>
      </c>
      <c r="G17" s="52">
        <f>'Transfection (6-well)'!H19</f>
        <v>0</v>
      </c>
      <c r="H17" s="47">
        <f>'Transfection (6-well)'!I19</f>
        <v>0</v>
      </c>
      <c r="I17" s="47">
        <f>'Transfection (6-well)'!J19</f>
        <v>0</v>
      </c>
      <c r="J17" s="52" t="e">
        <f>SUM(F17:I17)/(1+'Transfection (6-well)'!$C$4/100)/D17</f>
        <v>#DIV/0!</v>
      </c>
    </row>
    <row r="18" spans="1:10" ht="14.25" customHeight="1">
      <c r="A18" s="42">
        <v>7</v>
      </c>
      <c r="B18" s="63">
        <f>'Transfection (6-well)'!B20</f>
        <v>0</v>
      </c>
      <c r="C18" s="64"/>
      <c r="D18" s="47">
        <f>'Transfection (6-well)'!D20</f>
        <v>0</v>
      </c>
      <c r="E18" s="51">
        <f>'Transfection (6-well)'!C20</f>
        <v>0</v>
      </c>
      <c r="F18" s="47" t="e">
        <f>'Transfection (6-well)'!K20</f>
        <v>#DIV/0!</v>
      </c>
      <c r="G18" s="52">
        <f>'Transfection (6-well)'!H20</f>
        <v>0</v>
      </c>
      <c r="H18" s="47">
        <f>'Transfection (6-well)'!I20</f>
        <v>0</v>
      </c>
      <c r="I18" s="47">
        <f>'Transfection (6-well)'!J20</f>
        <v>0</v>
      </c>
      <c r="J18" s="52" t="e">
        <f>SUM(F18:I18)/(1+'Transfection (6-well)'!$C$4/100)/D18</f>
        <v>#DIV/0!</v>
      </c>
    </row>
    <row r="19" spans="1:10" ht="14.25" customHeight="1">
      <c r="A19" s="42">
        <v>8</v>
      </c>
      <c r="B19" s="63">
        <f>'Transfection (6-well)'!B21</f>
        <v>0</v>
      </c>
      <c r="C19" s="64"/>
      <c r="D19" s="47">
        <f>'Transfection (6-well)'!D21</f>
        <v>0</v>
      </c>
      <c r="E19" s="51">
        <f>'Transfection (6-well)'!C21</f>
        <v>0</v>
      </c>
      <c r="F19" s="47" t="e">
        <f>'Transfection (6-well)'!K21</f>
        <v>#DIV/0!</v>
      </c>
      <c r="G19" s="52">
        <f>'Transfection (6-well)'!H21</f>
        <v>0</v>
      </c>
      <c r="H19" s="47">
        <f>'Transfection (6-well)'!I21</f>
        <v>0</v>
      </c>
      <c r="I19" s="47">
        <f>'Transfection (6-well)'!J21</f>
        <v>0</v>
      </c>
      <c r="J19" s="52" t="e">
        <f>SUM(F19:I19)/(1+'Transfection (6-well)'!$C$4/100)/D19</f>
        <v>#DIV/0!</v>
      </c>
    </row>
    <row r="20" spans="1:10" ht="14.25" customHeight="1">
      <c r="A20" s="42">
        <v>9</v>
      </c>
      <c r="B20" s="63">
        <f>'Transfection (6-well)'!B22</f>
        <v>0</v>
      </c>
      <c r="C20" s="64"/>
      <c r="D20" s="47">
        <f>'Transfection (6-well)'!D22</f>
        <v>0</v>
      </c>
      <c r="E20" s="51">
        <f>'Transfection (6-well)'!C22</f>
        <v>0</v>
      </c>
      <c r="F20" s="47" t="e">
        <f>'Transfection (6-well)'!K22</f>
        <v>#DIV/0!</v>
      </c>
      <c r="G20" s="52">
        <f>'Transfection (6-well)'!H22</f>
        <v>0</v>
      </c>
      <c r="H20" s="47">
        <f>'Transfection (6-well)'!I22</f>
        <v>0</v>
      </c>
      <c r="I20" s="47">
        <f>'Transfection (6-well)'!J22</f>
        <v>0</v>
      </c>
      <c r="J20" s="52" t="e">
        <f>SUM(F20:I20)/(1+'Transfection (6-well)'!$C$4/100)/D20</f>
        <v>#DIV/0!</v>
      </c>
    </row>
    <row r="21" spans="1:10" ht="14.25" customHeight="1">
      <c r="A21" s="42">
        <v>10</v>
      </c>
      <c r="B21" s="63">
        <f>'Transfection (6-well)'!B23</f>
        <v>0</v>
      </c>
      <c r="C21" s="64"/>
      <c r="D21" s="47">
        <f>'Transfection (6-well)'!D23</f>
        <v>0</v>
      </c>
      <c r="E21" s="51">
        <f>'Transfection (6-well)'!C23</f>
        <v>0</v>
      </c>
      <c r="F21" s="47" t="e">
        <f>'Transfection (6-well)'!K23</f>
        <v>#DIV/0!</v>
      </c>
      <c r="G21" s="52">
        <f>'Transfection (6-well)'!H23</f>
        <v>0</v>
      </c>
      <c r="H21" s="47">
        <f>'Transfection (6-well)'!I23</f>
        <v>0</v>
      </c>
      <c r="I21" s="47">
        <f>'Transfection (6-well)'!J23</f>
        <v>0</v>
      </c>
      <c r="J21" s="52" t="e">
        <f>SUM(F21:I21)/(1+'Transfection (6-well)'!$C$4/100)/D21</f>
        <v>#DIV/0!</v>
      </c>
    </row>
    <row r="22" spans="1:10" ht="14.25" customHeight="1"/>
    <row r="23" spans="1:10" ht="14.25" customHeight="1">
      <c r="G23" s="42" t="s">
        <v>63</v>
      </c>
    </row>
  </sheetData>
  <mergeCells count="15">
    <mergeCell ref="E5:G5"/>
    <mergeCell ref="F10:I10"/>
    <mergeCell ref="B21:C21"/>
    <mergeCell ref="B15:C15"/>
    <mergeCell ref="B16:C16"/>
    <mergeCell ref="B17:C17"/>
    <mergeCell ref="B18:C18"/>
    <mergeCell ref="B19:C19"/>
    <mergeCell ref="B20:C20"/>
    <mergeCell ref="B14:C14"/>
    <mergeCell ref="B10:D10"/>
    <mergeCell ref="B11:C11"/>
    <mergeCell ref="B12:C12"/>
    <mergeCell ref="B13:C13"/>
    <mergeCell ref="B5:D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B7572DA45B4D4688B00B24B6294500" ma:contentTypeVersion="147" ma:contentTypeDescription="Create a new document." ma:contentTypeScope="" ma:versionID="63a32d15889698b612f1ee22b678b38d">
  <xsd:schema xmlns:xsd="http://www.w3.org/2001/XMLSchema" xmlns:xs="http://www.w3.org/2001/XMLSchema" xmlns:p="http://schemas.microsoft.com/office/2006/metadata/properties" xmlns:ns1="http://schemas.microsoft.com/sharepoint/v3" xmlns:ns2="01f810a4-b0f8-4738-97c8-de7ac07265cc" xmlns:ns3="3d8b84cc-f399-4fea-a0e6-6b86b62bcbff" targetNamespace="http://schemas.microsoft.com/office/2006/metadata/properties" ma:root="true" ma:fieldsID="411149a895a74ef06df0e16ac2e4c5a2" ns1:_="" ns2:_="" ns3:_="">
    <xsd:import namespace="http://schemas.microsoft.com/sharepoint/v3"/>
    <xsd:import namespace="01f810a4-b0f8-4738-97c8-de7ac07265cc"/>
    <xsd:import namespace="3d8b84cc-f399-4fea-a0e6-6b86b62bc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1:_dlc_ExpireDateSaved" minOccurs="0"/>
                <xsd:element ref="ns1:_dlc_ExpireDate" minOccurs="0"/>
                <xsd:element ref="ns1:_dlc_Exempt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2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810a4-b0f8-4738-97c8-de7ac0726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b84cc-f399-4fea-a0e6-6b86b62bcbff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b4e66e4-3a1b-407f-b538-758858f54f16}" ma:internalName="TaxCatchAll" ma:showField="CatchAllData" ma:web="3d8b84cc-f399-4fea-a0e6-6b86b62bc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>Retain for 5 years</p:Description>
  <p:Statement>Retain for 5 years</p:Statement>
  <p:PolicyItems>
    <p:PolicyItem featureId="Microsoft.Office.RecordsManagement.PolicyFeatures.Expiration" staticId="0x010100DEB7572DA45B4D4688B00B24B6294500|1448648756" UniqueId="e505de33-f088-43b5-94ba-98ab82adb9a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5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Skip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d8b84cc-f399-4fea-a0e6-6b86b62bcbff">
      <UserInfo>
        <DisplayName/>
        <AccountId xsi:nil="true"/>
        <AccountType/>
      </UserInfo>
    </SharedWithUsers>
    <MediaLengthInSeconds xmlns="01f810a4-b0f8-4738-97c8-de7ac07265cc" xsi:nil="true"/>
    <_dlc_ExpireDateSaved xmlns="http://schemas.microsoft.com/sharepoint/v3" xsi:nil="true"/>
    <_dlc_ExpireDate xmlns="http://schemas.microsoft.com/sharepoint/v3">2027-02-09T22:01:14+00:00</_dlc_ExpireDate>
    <TaxCatchAll xmlns="3d8b84cc-f399-4fea-a0e6-6b86b62bcbff" xsi:nil="true"/>
    <lcf76f155ced4ddcb4097134ff3c332f xmlns="01f810a4-b0f8-4738-97c8-de7ac07265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D9FFF7-64B1-4949-A044-F479C83AEFE6}"/>
</file>

<file path=customXml/itemProps2.xml><?xml version="1.0" encoding="utf-8"?>
<ds:datastoreItem xmlns:ds="http://schemas.openxmlformats.org/officeDocument/2006/customXml" ds:itemID="{83C00AB3-FABD-4FA0-B866-1211C8F683D0}"/>
</file>

<file path=customXml/itemProps3.xml><?xml version="1.0" encoding="utf-8"?>
<ds:datastoreItem xmlns:ds="http://schemas.openxmlformats.org/officeDocument/2006/customXml" ds:itemID="{CE068F31-5FE3-4804-A4F8-3F420F6F0222}"/>
</file>

<file path=customXml/itemProps4.xml><?xml version="1.0" encoding="utf-8"?>
<ds:datastoreItem xmlns:ds="http://schemas.openxmlformats.org/officeDocument/2006/customXml" ds:itemID="{E937DA57-C535-48E0-A470-E64F0B240427}"/>
</file>

<file path=customXml/itemProps5.xml><?xml version="1.0" encoding="utf-8"?>
<ds:datastoreItem xmlns:ds="http://schemas.openxmlformats.org/officeDocument/2006/customXml" ds:itemID="{7AC25CA2-2390-4C03-B063-C2B737EA6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Kasey Stewart Love</cp:lastModifiedBy>
  <cp:revision/>
  <dcterms:created xsi:type="dcterms:W3CDTF">2022-01-07T01:16:21Z</dcterms:created>
  <dcterms:modified xsi:type="dcterms:W3CDTF">2022-02-09T22:01:13Z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0x010100DEB7572DA45B4D4688B00B24B6294500</vt:lpwstr>
  </property>
  <property fmtid="{D5CDD505-2E9C-101B-9397-08002B2CF9AE}" pid="3" name="Order">
    <vt:r8>71766700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_dlc_policyId">
    <vt:lpwstr>/sites/GallowayLab/Shared Documents</vt:lpwstr>
  </property>
  <property fmtid="{D5CDD505-2E9C-101B-9397-08002B2CF9AE}" pid="8" name="ItemRetentionFormula">
    <vt:lpwstr>&lt;formula id="Microsoft.Office.RecordsManagement.PolicyFeatures.Expiration.Formula.BuiltIn"&gt;&lt;number&gt;5&lt;/number&gt;&lt;property&gt;Modified&lt;/property&gt;&lt;propertyId&gt;28cf69c5-fa48-462a-b5cd-27b6f9d2bd5f&lt;/propertyId&gt;&lt;period&gt;years&lt;/period&gt;&lt;/formula&gt;</vt:lpwstr>
  </property>
  <property fmtid="{D5CDD505-2E9C-101B-9397-08002B2CF9AE}" pid="9" name="_SourceUrl">
    <vt:lpwstr/>
  </property>
  <property fmtid="{D5CDD505-2E9C-101B-9397-08002B2CF9AE}" pid="10" name="_SharedFileIndex">
    <vt:lpwstr/>
  </property>
</Properties>
</file>