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rhammond/GitHub_NREL/OWMR/reporting_items/"/>
    </mc:Choice>
  </mc:AlternateContent>
  <xr:revisionPtr revIDLastSave="0" documentId="13_ncr:1_{6C09B9A3-8FC3-224A-8DAE-56602BB0813B}" xr6:coauthVersionLast="47" xr6:coauthVersionMax="47" xr10:uidLastSave="{00000000-0000-0000-0000-000000000000}"/>
  <bookViews>
    <workbookView xWindow="19300" yWindow="-28300" windowWidth="33440" windowHeight="21580" tabRatio="969" xr2:uid="{00000000-000D-0000-FFFF-FFFF00000000}"/>
  </bookViews>
  <sheets>
    <sheet name="Table of Contents" sheetId="20" r:id="rId1"/>
    <sheet name="T1, Pipeline Classification" sheetId="28" r:id="rId2"/>
    <sheet name="T2, US Pipeline Definition" sheetId="29" r:id="rId3"/>
    <sheet name="F1, US Region Pipeline" sheetId="17" r:id="rId4"/>
    <sheet name="F2, US State Pipeline" sheetId="64" r:id="rId5"/>
    <sheet name="F3, North Atlantic Pipeline" sheetId="19" r:id="rId6"/>
    <sheet name="F4, Mid&amp;South Atlantic Pipeline" sheetId="30" r:id="rId7"/>
    <sheet name="F5, Gulf of Mexico Pipeline" sheetId="53" r:id="rId8"/>
    <sheet name="F6,F7, Pacific Pipeline" sheetId="31" r:id="rId9"/>
    <sheet name="T7,F8, US Procurement Policies" sheetId="39" r:id="rId10"/>
    <sheet name="F9, US Lease Prices" sheetId="35" r:id="rId11"/>
    <sheet name="T8, BOEM OCS Call Areas" sheetId="34" r:id="rId12"/>
    <sheet name="T9, US Flagged Vessels" sheetId="40" r:id="rId13"/>
    <sheet name="F12, Supply Chain" sheetId="65" r:id="rId14"/>
    <sheet name="T10, US Ports and Manufacturing" sheetId="57" r:id="rId15"/>
    <sheet name="F13, Global Annual Additions" sheetId="3" r:id="rId16"/>
    <sheet name="F14,16, Installed and Const." sheetId="4" r:id="rId17"/>
    <sheet name="F15, Global Regional Pipeline" sheetId="5" r:id="rId18"/>
    <sheet name="F15, Global Pipeline" sheetId="45" r:id="rId19"/>
    <sheet name="F15, Global Floating Pipeline" sheetId="46" r:id="rId20"/>
    <sheet name="F17, Global Cumulative" sheetId="2" r:id="rId21"/>
    <sheet name="F18, Global Floating Cumulative" sheetId="44" r:id="rId22"/>
    <sheet name="F19, Global Targets" sheetId="62" r:id="rId23"/>
    <sheet name="F20-21, Depth and Dist to Shore" sheetId="14" r:id="rId24"/>
    <sheet name="F22-23, Sub. Market Share" sheetId="15" r:id="rId25"/>
    <sheet name="F24-25, Global Turbine Trends" sheetId="1" r:id="rId26"/>
    <sheet name="F26-27, OEM Market Share" sheetId="16" r:id="rId27"/>
    <sheet name="F28, Fixed LCOE Projections" sheetId="9" r:id="rId28"/>
    <sheet name="T11, Offshore Commodities" sheetId="66" r:id="rId29"/>
    <sheet name="F31, Project CapEx" sheetId="25" r:id="rId30"/>
    <sheet name="F32, Floating LCOE" sheetId="10" r:id="rId31"/>
    <sheet name="F33, US Forecasts" sheetId="13" r:id="rId32"/>
    <sheet name="F34, Global Forecasts" sheetId="12" r:id="rId33"/>
    <sheet name="F35, Floating Projections" sheetId="47" r:id="rId34"/>
    <sheet name="TA1, European Targets" sheetId="68" r:id="rId35"/>
    <sheet name="TA2, Asian Targets" sheetId="69" r:id="rId36"/>
    <sheet name="TA3, Rest of World Targets" sheetId="70" r:id="rId37"/>
    <sheet name="TC1, Commissioned US Vessels" sheetId="56" r:id="rId3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 i="20" l="1"/>
  <c r="A40" i="20"/>
  <c r="A39" i="20"/>
  <c r="A38" i="20"/>
  <c r="A37" i="20"/>
  <c r="A36" i="20"/>
  <c r="A35" i="20"/>
  <c r="A34" i="20"/>
  <c r="A33" i="20"/>
  <c r="A32" i="20"/>
  <c r="A31" i="20"/>
  <c r="A30" i="20"/>
  <c r="A29" i="20"/>
  <c r="A28" i="20"/>
  <c r="A27" i="20"/>
  <c r="A26" i="20"/>
  <c r="A25" i="20"/>
  <c r="A24" i="20"/>
  <c r="A23" i="20"/>
  <c r="A22" i="20"/>
  <c r="A21" i="20"/>
  <c r="A20" i="20"/>
  <c r="A19" i="20"/>
  <c r="A18" i="20"/>
  <c r="A17" i="20"/>
  <c r="A15" i="20"/>
  <c r="A14" i="20"/>
  <c r="A13" i="20"/>
  <c r="A12" i="20"/>
  <c r="A11" i="20"/>
  <c r="A10" i="20"/>
  <c r="A8" i="20"/>
  <c r="A7" i="20"/>
  <c r="A6" i="20"/>
  <c r="A5" i="20"/>
  <c r="A9" i="20" l="1"/>
  <c r="N39" i="12"/>
  <c r="M39" i="12"/>
  <c r="L39" i="12"/>
  <c r="K39" i="12"/>
  <c r="J39" i="12"/>
  <c r="I39" i="12"/>
  <c r="H39" i="12"/>
  <c r="C39" i="12"/>
  <c r="D39" i="12"/>
  <c r="E39" i="12"/>
  <c r="F39" i="12"/>
  <c r="G39" i="12"/>
  <c r="N20" i="12"/>
  <c r="C20" i="12"/>
  <c r="D20" i="12"/>
  <c r="E20" i="12"/>
  <c r="F20" i="12"/>
  <c r="G20" i="12"/>
  <c r="H20" i="12"/>
  <c r="I20" i="12"/>
  <c r="J20" i="12"/>
  <c r="K20" i="12"/>
  <c r="L20" i="12"/>
  <c r="M20" i="12"/>
  <c r="A16" i="20" l="1"/>
</calcChain>
</file>

<file path=xl/sharedStrings.xml><?xml version="1.0" encoding="utf-8"?>
<sst xmlns="http://schemas.openxmlformats.org/spreadsheetml/2006/main" count="1532" uniqueCount="697">
  <si>
    <t>Commercial Operation Date</t>
  </si>
  <si>
    <t>Belgium</t>
  </si>
  <si>
    <t>China</t>
  </si>
  <si>
    <t>Denmark</t>
  </si>
  <si>
    <t>Germany</t>
  </si>
  <si>
    <t>Netherlands</t>
  </si>
  <si>
    <t>Other Asia</t>
  </si>
  <si>
    <t>Other Europe</t>
  </si>
  <si>
    <t>United Kingdom</t>
  </si>
  <si>
    <t>United States</t>
  </si>
  <si>
    <t>Italy</t>
  </si>
  <si>
    <t>Portugal</t>
  </si>
  <si>
    <t>Vietnam</t>
  </si>
  <si>
    <t>Under Construction</t>
  </si>
  <si>
    <t>Other</t>
  </si>
  <si>
    <t>Country</t>
  </si>
  <si>
    <t>Asia</t>
  </si>
  <si>
    <t>Europe</t>
  </si>
  <si>
    <t>Financial Close</t>
  </si>
  <si>
    <t>Approved</t>
  </si>
  <si>
    <t>Permitting</t>
  </si>
  <si>
    <t>Site Control</t>
  </si>
  <si>
    <t>Planning</t>
  </si>
  <si>
    <t>Total Pipeline</t>
  </si>
  <si>
    <t>Pipeline Classification</t>
  </si>
  <si>
    <t>Vineyard Wind 1</t>
  </si>
  <si>
    <t>Source</t>
  </si>
  <si>
    <t>Ireland</t>
  </si>
  <si>
    <t>Sweden</t>
  </si>
  <si>
    <t>Norway</t>
  </si>
  <si>
    <t>Spain</t>
  </si>
  <si>
    <t>France</t>
  </si>
  <si>
    <t>South Korea</t>
  </si>
  <si>
    <t>Japan</t>
  </si>
  <si>
    <t>Taiwan</t>
  </si>
  <si>
    <t>4C Offshore</t>
  </si>
  <si>
    <t>BNEF</t>
  </si>
  <si>
    <t>Maine</t>
  </si>
  <si>
    <t>Massachusetts</t>
  </si>
  <si>
    <t>Rhode Island</t>
  </si>
  <si>
    <t>New York</t>
  </si>
  <si>
    <t>New Jersey</t>
  </si>
  <si>
    <t>Delaware</t>
  </si>
  <si>
    <t>Maryland</t>
  </si>
  <si>
    <t>Virginia</t>
  </si>
  <si>
    <t>California</t>
  </si>
  <si>
    <t>State</t>
  </si>
  <si>
    <t>Connecticut</t>
  </si>
  <si>
    <t>High-Rise Pile Cap</t>
  </si>
  <si>
    <t>Spar</t>
  </si>
  <si>
    <t>Semisubmersible</t>
  </si>
  <si>
    <t>Tripod</t>
  </si>
  <si>
    <t>Type</t>
  </si>
  <si>
    <t>Bard</t>
  </si>
  <si>
    <t>Envision Energy</t>
  </si>
  <si>
    <t>Goldwind</t>
  </si>
  <si>
    <t>Senvion</t>
  </si>
  <si>
    <t>OEM</t>
  </si>
  <si>
    <t>North Carolina</t>
  </si>
  <si>
    <t>Total</t>
  </si>
  <si>
    <t>Pre-2001</t>
  </si>
  <si>
    <t xml:space="preserve">The location of the project is defined by where the project’s power is intended to be sold. If the project does not have an offtake agreement, the location is the project’s physical location. This clarification is needed where projects are located in a certain location but sell their power to a neighboring state market.  </t>
  </si>
  <si>
    <t>High-rise pile caps are offshore wind foundations that use a group of piles to support a flat, stable pad. The wind turbine tower is then installed on top of the pad. These foundations are primarily found in the Chinese market and deployed in shallow waters.</t>
  </si>
  <si>
    <t>Status</t>
  </si>
  <si>
    <t>Bay State Wind</t>
  </si>
  <si>
    <t>TBD</t>
  </si>
  <si>
    <t>Block Island Wind Farm</t>
  </si>
  <si>
    <t>Table of Contents</t>
  </si>
  <si>
    <t>Revolution Wind</t>
  </si>
  <si>
    <t>Operating</t>
  </si>
  <si>
    <t>Other Americas</t>
  </si>
  <si>
    <t>Brazil</t>
  </si>
  <si>
    <t>Barge</t>
  </si>
  <si>
    <t xml:space="preserve"> </t>
  </si>
  <si>
    <t>Adwen</t>
  </si>
  <si>
    <t>Sinovel</t>
  </si>
  <si>
    <t>Hitachi Ltd</t>
  </si>
  <si>
    <t>Sewind</t>
  </si>
  <si>
    <t>Unreported</t>
  </si>
  <si>
    <t>2022</t>
  </si>
  <si>
    <t>2023</t>
  </si>
  <si>
    <t>2024</t>
  </si>
  <si>
    <t>2025</t>
  </si>
  <si>
    <t>2026</t>
  </si>
  <si>
    <t>2027</t>
  </si>
  <si>
    <t>2028</t>
  </si>
  <si>
    <t>2029</t>
  </si>
  <si>
    <t>2030</t>
  </si>
  <si>
    <t>Saudi Arabia</t>
  </si>
  <si>
    <t>Announced</t>
  </si>
  <si>
    <t>Gravity Base</t>
  </si>
  <si>
    <t>Tension-Leg Platform</t>
  </si>
  <si>
    <t>Floating</t>
  </si>
  <si>
    <t>-</t>
  </si>
  <si>
    <t>Category</t>
  </si>
  <si>
    <t>2031</t>
  </si>
  <si>
    <t>2032</t>
  </si>
  <si>
    <t>2033</t>
  </si>
  <si>
    <t>2034</t>
  </si>
  <si>
    <t>Developer</t>
  </si>
  <si>
    <t>Lease Area</t>
  </si>
  <si>
    <t>Offtake Agreement</t>
  </si>
  <si>
    <t>State Lease</t>
  </si>
  <si>
    <t>OCS-A 0500</t>
  </si>
  <si>
    <t>OCS-A 0520</t>
  </si>
  <si>
    <t>OCS-A 0521</t>
  </si>
  <si>
    <t>OCS-A 0522</t>
  </si>
  <si>
    <t>OCS-A 0486</t>
  </si>
  <si>
    <t>N/A</t>
  </si>
  <si>
    <t>OCS-A 0512</t>
  </si>
  <si>
    <t>OCS-A 0499</t>
  </si>
  <si>
    <t>OCS-A 0498</t>
  </si>
  <si>
    <t>OCS-A 0482</t>
  </si>
  <si>
    <t>OCS-A 0519</t>
  </si>
  <si>
    <t>OCS-A 0490</t>
  </si>
  <si>
    <t>Dominion Energy</t>
  </si>
  <si>
    <t>OCS-A 0483</t>
  </si>
  <si>
    <t>Utility Owned</t>
  </si>
  <si>
    <t>Avangrid</t>
  </si>
  <si>
    <t>OCS-A 0508</t>
  </si>
  <si>
    <t>Oahu North Call Area</t>
  </si>
  <si>
    <t>Oahu South Call Area</t>
  </si>
  <si>
    <t>Australia</t>
  </si>
  <si>
    <t>Global Water Depth Max (m)</t>
  </si>
  <si>
    <t>Asian Water Depth Max (m)</t>
  </si>
  <si>
    <t>Global Distance From Shore Auto (km)</t>
  </si>
  <si>
    <t>Asian Distance From Shore Auto (km)</t>
  </si>
  <si>
    <t>Global Capacity MW (Max)</t>
  </si>
  <si>
    <t>Asian Capacity MW (Max)</t>
  </si>
  <si>
    <t>Global 5-Year Weighted Mean Distance to Shore</t>
  </si>
  <si>
    <t>Asian 5-Year Weighted Mean Distance to Shore</t>
  </si>
  <si>
    <t>Global 5-Year Weighted Mean Depth</t>
  </si>
  <si>
    <t>Asian 5-Year Weighted Mean Depth</t>
  </si>
  <si>
    <t>Rock-Anchored Concrete Rings</t>
  </si>
  <si>
    <t>Vestas</t>
  </si>
  <si>
    <t>Doosan Heavy Industries</t>
  </si>
  <si>
    <t>DEC</t>
  </si>
  <si>
    <t>2035</t>
  </si>
  <si>
    <t>Global Capacity-Weighted Mean CapEx</t>
  </si>
  <si>
    <t>Global 5-Year Rolling Capacity-Weighted Mean CapEx</t>
  </si>
  <si>
    <t>European and US Capacity-Weighted Mean CapEx</t>
  </si>
  <si>
    <t>European and US 5-Year Rolling Capacity-Weighted Mean CapEx</t>
  </si>
  <si>
    <t>Asian Capacity-Weighted Mean CapEx</t>
  </si>
  <si>
    <t>Asian 5-Year Rolling Capacity-Weighted Mean CapEx</t>
  </si>
  <si>
    <t>Step</t>
  </si>
  <si>
    <t>Phase Name</t>
  </si>
  <si>
    <t>Start Criteria</t>
  </si>
  <si>
    <t>End Criteria</t>
  </si>
  <si>
    <t>Ends when regulatory entities authorize the project to proceed with construction and certify its offtake agreement</t>
  </si>
  <si>
    <t>Ends when the project begins major construction work</t>
  </si>
  <si>
    <t>Ends when all wind turbines have been installed and the project is connected and generating power to an electrical grid</t>
  </si>
  <si>
    <t>Ends when the project has begun a formal process to decommission and stops feeding power to the grid</t>
  </si>
  <si>
    <t>Decommissioned</t>
  </si>
  <si>
    <t>Starts when the project has begun the formal process to decommission and stops transmitting power to the grid</t>
  </si>
  <si>
    <t>Ends when the site has been fully restored and lease payments are no longer being made</t>
  </si>
  <si>
    <t>Permitting = Site Control + Offtake Pathway</t>
  </si>
  <si>
    <t>Location</t>
  </si>
  <si>
    <t>ME</t>
  </si>
  <si>
    <t>South Fork Wind Farm</t>
  </si>
  <si>
    <t>OCS-A 0487</t>
  </si>
  <si>
    <t>MA</t>
  </si>
  <si>
    <t>CIP</t>
  </si>
  <si>
    <t>RI</t>
  </si>
  <si>
    <t>NY</t>
  </si>
  <si>
    <t>Empire Wind 1</t>
  </si>
  <si>
    <t>Empire Wind 2</t>
  </si>
  <si>
    <t>NY/NJ</t>
  </si>
  <si>
    <t>OCS-A 0544</t>
  </si>
  <si>
    <t>OCS-A 0537</t>
  </si>
  <si>
    <t>OCS-A 0538</t>
  </si>
  <si>
    <t>OCS-A 0539</t>
  </si>
  <si>
    <t>Atlantic Shores Offshore Wind Bight</t>
  </si>
  <si>
    <t>OCS-A 0541</t>
  </si>
  <si>
    <t>OCS-A 0542</t>
  </si>
  <si>
    <t>NJ</t>
  </si>
  <si>
    <t>Ocean Wind 1</t>
  </si>
  <si>
    <t>Ocean Wind 2</t>
  </si>
  <si>
    <t>OCS-A 0532</t>
  </si>
  <si>
    <t>DE</t>
  </si>
  <si>
    <t>Skipjack 2</t>
  </si>
  <si>
    <t>MD</t>
  </si>
  <si>
    <t>MarWin</t>
  </si>
  <si>
    <t>VA</t>
  </si>
  <si>
    <t>NC</t>
  </si>
  <si>
    <t>OCS-A 0545</t>
  </si>
  <si>
    <t>Duke Energy</t>
  </si>
  <si>
    <t>OCS-A 0546</t>
  </si>
  <si>
    <t>CA</t>
  </si>
  <si>
    <t>OR</t>
  </si>
  <si>
    <t>HI</t>
  </si>
  <si>
    <t>Area (km2)</t>
  </si>
  <si>
    <t>Capacity (MW)</t>
  </si>
  <si>
    <t xml:space="preserve">Lease </t>
  </si>
  <si>
    <t>Year</t>
  </si>
  <si>
    <t>$/km2</t>
  </si>
  <si>
    <t>Offtake Available</t>
  </si>
  <si>
    <t>RI/MA</t>
  </si>
  <si>
    <t>OCS-A 0486/OCS-A 0517</t>
  </si>
  <si>
    <t>No</t>
  </si>
  <si>
    <t>OCS-A 0483/OCS-A 0497</t>
  </si>
  <si>
    <t>Yes</t>
  </si>
  <si>
    <t>OCS-A 0501/OCS-A 0534</t>
  </si>
  <si>
    <t>OCS-A 0498/OCA-A 0532</t>
  </si>
  <si>
    <t>Name</t>
  </si>
  <si>
    <t>Year Designated</t>
  </si>
  <si>
    <t>Likely Substructure Type</t>
  </si>
  <si>
    <t>Oregon</t>
  </si>
  <si>
    <t>Companies Backing</t>
  </si>
  <si>
    <t>Source(s)</t>
  </si>
  <si>
    <t>Equinor</t>
  </si>
  <si>
    <t>Operating (MW)</t>
  </si>
  <si>
    <t>Total (MW)</t>
  </si>
  <si>
    <t>COD</t>
  </si>
  <si>
    <t>The Netherlands</t>
  </si>
  <si>
    <t>SGRE</t>
  </si>
  <si>
    <t>Areva Wind</t>
  </si>
  <si>
    <t>XEMC</t>
  </si>
  <si>
    <t>North America</t>
  </si>
  <si>
    <t>USA</t>
  </si>
  <si>
    <t>2036</t>
  </si>
  <si>
    <t>Global (excluding Asia) Water Depth Max (m)</t>
  </si>
  <si>
    <t>Global (excluding Asia) Distance From Shore Auto (km)</t>
  </si>
  <si>
    <t>Global (excluding Asia) Capacity MW (Max)</t>
  </si>
  <si>
    <t>Global (excluding Asia) 5-Year Weighted Mean Distance to Shore</t>
  </si>
  <si>
    <t>Global (excluding Asia) 5-Year Weighted Mean Depth</t>
  </si>
  <si>
    <t>Starts when a developer obtains site control (e.g., a lease or other contract)</t>
  </si>
  <si>
    <t>Ends when the sponsor announces a “financial investment decision” and has signed contracts for construction work packages</t>
  </si>
  <si>
    <t>Starts when the sponsor announces a financial investment decision and has signed contracts for major construction work packages</t>
  </si>
  <si>
    <t>Starts when all wind turbines are installed and transmitting power to the grid; commercial operation date marks the official transition from construction to operation</t>
  </si>
  <si>
    <t xml:space="preserve"> Site Control</t>
  </si>
  <si>
    <t xml:space="preserve">Planning </t>
  </si>
  <si>
    <t>Louisiana</t>
  </si>
  <si>
    <t>New England Aqua Ventus 1</t>
  </si>
  <si>
    <t>Maine Research Array</t>
  </si>
  <si>
    <t>Vineyard Northeast</t>
  </si>
  <si>
    <t>Bluepoint Wind</t>
  </si>
  <si>
    <t>EDPR/ENGIE</t>
  </si>
  <si>
    <t>Community Offshore Wind</t>
  </si>
  <si>
    <t>EDF/Shell</t>
  </si>
  <si>
    <t>Leading Light Wind</t>
  </si>
  <si>
    <t>Invenergy</t>
  </si>
  <si>
    <t>Atlantic Shores Offshore Wind North</t>
  </si>
  <si>
    <t>OCS-A 0549</t>
  </si>
  <si>
    <t>Garden State Offshore Energy</t>
  </si>
  <si>
    <t>US Wind</t>
  </si>
  <si>
    <t>Kitty Hawk North</t>
  </si>
  <si>
    <t>Kitty Hawk South</t>
  </si>
  <si>
    <t>OCS-G 37334</t>
  </si>
  <si>
    <t>TX</t>
  </si>
  <si>
    <t>CADEMO</t>
  </si>
  <si>
    <t>OCS-P 0563</t>
  </si>
  <si>
    <t>OCS-P 0564</t>
  </si>
  <si>
    <t>OCS-P 0565</t>
  </si>
  <si>
    <t>OCS-P 0562</t>
  </si>
  <si>
    <t>OCS-A 0561</t>
  </si>
  <si>
    <t>OCS-A 0562</t>
  </si>
  <si>
    <t>OCS-A 0563</t>
  </si>
  <si>
    <t>OCS-A 0564</t>
  </si>
  <si>
    <t>OCS-A 0565</t>
  </si>
  <si>
    <t>O’ahu North Call Area</t>
  </si>
  <si>
    <t>O’ahu South Call Area</t>
  </si>
  <si>
    <t>Atlantic Shores Offshore Wind South 1</t>
  </si>
  <si>
    <t>Awarded Projects (MW)</t>
  </si>
  <si>
    <t>Supporting Policies and Documents</t>
  </si>
  <si>
    <t>Aqua Ventus (12)</t>
  </si>
  <si>
    <t>Mandated Procurement - Capacity (MW)</t>
  </si>
  <si>
    <t>Mandated Procurement - Year</t>
  </si>
  <si>
    <t>Offtake Contracts Awarded (MW)</t>
  </si>
  <si>
    <t>Block Island Wind Farm (30)
Revolution Wind (400)</t>
  </si>
  <si>
    <t>Commissioning</t>
  </si>
  <si>
    <t>CTV</t>
  </si>
  <si>
    <t>Not listed</t>
  </si>
  <si>
    <t>SOV</t>
  </si>
  <si>
    <t>Tug</t>
  </si>
  <si>
    <t>Port</t>
  </si>
  <si>
    <t>Type of Investment</t>
  </si>
  <si>
    <t>CT</t>
  </si>
  <si>
    <t>South Brooklyn Marine Terminal</t>
  </si>
  <si>
    <t>Tradepoint Atlantic</t>
  </si>
  <si>
    <t>Port of Humboldt</t>
  </si>
  <si>
    <t>Announced Investment ($ million)</t>
  </si>
  <si>
    <t>Funding Source</t>
  </si>
  <si>
    <t>New Zealand</t>
  </si>
  <si>
    <t>Oceania</t>
  </si>
  <si>
    <t>Colombia</t>
  </si>
  <si>
    <t>Philippines</t>
  </si>
  <si>
    <t>Region</t>
  </si>
  <si>
    <t>Offshore Wind Capacity Target (GW)</t>
  </si>
  <si>
    <t>India</t>
  </si>
  <si>
    <t>Oman</t>
  </si>
  <si>
    <t>Finland</t>
  </si>
  <si>
    <t>Poland</t>
  </si>
  <si>
    <t>Lithuania</t>
  </si>
  <si>
    <t>Greece</t>
  </si>
  <si>
    <t>South America</t>
  </si>
  <si>
    <t>Canada</t>
  </si>
  <si>
    <t>Current installed capacity (GW)</t>
  </si>
  <si>
    <t>Key Developments or Procurements</t>
  </si>
  <si>
    <t>The Danish government signed a joint declaration to make the North Sea a green powerhouse in Europe.</t>
  </si>
  <si>
    <t>The national climate and energy strategy to become carbon neutral by 2035 intends to have the first large-scale offshore wind energy projects operational by 2030, and several more in production by 2035.</t>
  </si>
  <si>
    <t>Ministry of Economic Affairs and Employment of Finland (2022)</t>
  </si>
  <si>
    <t>The Irish government increased the 2030 offshore wind target from 5 to 7 GW.</t>
  </si>
  <si>
    <t>renews.biz (2022)</t>
  </si>
  <si>
    <t>Norway’s prime minister announced the country’s goal of 30 GW of offshore wind capacity by 2040.</t>
  </si>
  <si>
    <t>Wind Europe (2022c)</t>
  </si>
  <si>
    <t>The Swedish government has launched a search for areas to support the plan to generate 120 terawatt-hours annually.</t>
  </si>
  <si>
    <t>Wind Europe (2022b)</t>
  </si>
  <si>
    <t>The Union Ministry of New and Renewable Energy has set a target of installing 30 GW by 2030.</t>
  </si>
  <si>
    <t>Infrastructure Investor (2018)</t>
  </si>
  <si>
    <t>The Japanese government aims to deploy 45 GW by 2040 as part of its 2050 decarbonization target.</t>
  </si>
  <si>
    <t>Pinsent Masons (2022)</t>
  </si>
  <si>
    <t>The Ministry of Economic Affairs said that 1.5 GW of offshore wind capacity would be added each year from 2026 until 2035, instead of the previously planned 1 GW.</t>
  </si>
  <si>
    <t>The Ministry of Industry and Trade of Vietnam published a new Power Development Plan VIII draft with new capacity targets.</t>
  </si>
  <si>
    <t>Nova Scotia has set a target to offer leases for 5 GW of offshore wind energy by 2030.</t>
  </si>
  <si>
    <t>Nova Scotia (2022)</t>
  </si>
  <si>
    <t>The Victorian Offshore Wind Policy Directions Paper sets nation-leading policy targets.</t>
  </si>
  <si>
    <t>The Victorian Government (2022)</t>
  </si>
  <si>
    <t>Brazil’s government long-term energy expansion plan sees the potential to deploy 16 GW by 2050.</t>
  </si>
  <si>
    <t>Argus (2022)</t>
  </si>
  <si>
    <t>Global Weighted Capacity MW (Max)</t>
  </si>
  <si>
    <t>Global (excluding Asia) Weighted Capacity MW (Max)</t>
  </si>
  <si>
    <t>Asian Weighted Capacity MW (Max)</t>
  </si>
  <si>
    <t>Announced (MW)</t>
  </si>
  <si>
    <t>Zhejiang Windey Co.</t>
  </si>
  <si>
    <t>2037</t>
  </si>
  <si>
    <t>Current Status</t>
  </si>
  <si>
    <t>Ørsted</t>
  </si>
  <si>
    <t>RWE</t>
  </si>
  <si>
    <t>Table 14: State Plannning Goals and Mandated State Procurements by Year</t>
  </si>
  <si>
    <t>Mingyang</t>
  </si>
  <si>
    <t>Fixed Bottom</t>
  </si>
  <si>
    <t>Starts when a developer or regulatory agency initiates the formal site control process (e.g., designation of a lease area under a proposed sale notice [PSN])</t>
  </si>
  <si>
    <t>Ends when a developer obtains control of a site (e.g., through competitive auction or a determination of no competitive interest in an unsolicited lease area [United States only])</t>
  </si>
  <si>
    <t>Ends when the developer files major permit applications (e.g., a Construction and Operations Plan [COP] or is selected for offtake agreement negotiations for electricity sales)</t>
  </si>
  <si>
    <t>Starts when the developer files major permit applications (e.g., a COP) or is selected for offtake agreement negotiations for electricity sales</t>
  </si>
  <si>
    <t xml:space="preserve">Starts when a project receives regulatory approval for construction activities </t>
  </si>
  <si>
    <t>Starts when major construction work is initiated</t>
  </si>
  <si>
    <t>Table 1: Offshore Wind Energy Project Pipeline Classification Criteria</t>
  </si>
  <si>
    <t>Change From Last Year</t>
  </si>
  <si>
    <t>2024 Total</t>
  </si>
  <si>
    <t>Notes</t>
  </si>
  <si>
    <t>2023 Total (As of May 31)</t>
  </si>
  <si>
    <t>42 MW</t>
  </si>
  <si>
    <t xml:space="preserve">132 MW  </t>
  </si>
  <si>
    <t>174 MW</t>
  </si>
  <si>
    <t>South Fork Wind Farm became operational.</t>
  </si>
  <si>
    <t>932 MW</t>
  </si>
  <si>
    <t>3,165 MW</t>
  </si>
  <si>
    <t>4,097 MW</t>
  </si>
  <si>
    <t>Revolution Wind (704 MW), and Coastal Virginia Offshore Wind (2,587 MW) began construction.</t>
  </si>
  <si>
    <t>No Change</t>
  </si>
  <si>
    <t>0 MW</t>
  </si>
  <si>
    <t>1,100 MW</t>
  </si>
  <si>
    <t xml:space="preserve">2,278 MW </t>
  </si>
  <si>
    <t>3,378 MW</t>
  </si>
  <si>
    <t>Empire Wind 1, Sunrise Wind, and New England Wind 1 and 2 all had Records of Decision and were approved by BOEM.</t>
  </si>
  <si>
    <t>20,978 MW</t>
  </si>
  <si>
    <t xml:space="preserve">-1,184 MW </t>
  </si>
  <si>
    <t>19,793 MW</t>
  </si>
  <si>
    <t>NJ Board of Public Utilities awarded two new offtakes to Attentive Offshore Wind Energy 2 and Leading Light Wind. Several projects that lost offtake were moved back to site control.</t>
  </si>
  <si>
    <t>24,596 MW</t>
  </si>
  <si>
    <t>-1,725 MW</t>
  </si>
  <si>
    <t>22,870MW</t>
  </si>
  <si>
    <t>Ocean Wind 1 NJ Offshore Wind Renewable Energy Certificate (OREC) award and Record of Decision suspended, now in site control category. Skipjack 1 and 2 canceled their MD OREC agreement and did not submit COP. RWE Offshore US Gulf won the Gulf of Mexico Auction 1 lease.</t>
  </si>
  <si>
    <t>5,039 MW</t>
  </si>
  <si>
    <t xml:space="preserve">25,172 MW </t>
  </si>
  <si>
    <t>30,211 MW</t>
  </si>
  <si>
    <t>New lease area designations occurred in the Gulf of Maine, Central Atlantic, and Oregon.</t>
  </si>
  <si>
    <t>52,687 MW</t>
  </si>
  <si>
    <t>80,523 MW</t>
  </si>
  <si>
    <t>Table 2: U.S. Offshore Wind Energy Pipeline by Classification Status</t>
  </si>
  <si>
    <t>Gulf of Mexico</t>
  </si>
  <si>
    <t>West Coast</t>
  </si>
  <si>
    <t>Mid Atlantic</t>
  </si>
  <si>
    <t>Northeast</t>
  </si>
  <si>
    <t>South Carolina</t>
  </si>
  <si>
    <t>Texas/Louisiana</t>
  </si>
  <si>
    <t>No.</t>
  </si>
  <si>
    <t>UMaine, Diamond Offshore</t>
  </si>
  <si>
    <t>Power Purchase Agreement (PPA) – ME</t>
  </si>
  <si>
    <t>State of Maine</t>
  </si>
  <si>
    <t>Proposed Lease Area</t>
  </si>
  <si>
    <t xml:space="preserve"> Proposed Lease Area</t>
  </si>
  <si>
    <t>OCS-A 0566</t>
  </si>
  <si>
    <t>OCS-A 0567</t>
  </si>
  <si>
    <t>OCS-A 0568</t>
  </si>
  <si>
    <t>OCS-A 0569</t>
  </si>
  <si>
    <t>RI/MA/CT</t>
  </si>
  <si>
    <t>Ørsted/GIP</t>
  </si>
  <si>
    <t xml:space="preserve">Under Construction </t>
  </si>
  <si>
    <t xml:space="preserve">OCS-A 0517 </t>
  </si>
  <si>
    <t>OREC – NY</t>
  </si>
  <si>
    <t>Operational</t>
  </si>
  <si>
    <t>PPA – RI</t>
  </si>
  <si>
    <t>Sunrise Wind</t>
  </si>
  <si>
    <t>Sunrise Wind (Residual)</t>
  </si>
  <si>
    <t>New England Wind 1 and 2</t>
  </si>
  <si>
    <t xml:space="preserve">OCS-A 0534 </t>
  </si>
  <si>
    <t xml:space="preserve">Approved </t>
  </si>
  <si>
    <t>Vineyard Offshore</t>
  </si>
  <si>
    <t>OCS-A 501</t>
  </si>
  <si>
    <t xml:space="preserve">PPA – MA </t>
  </si>
  <si>
    <t>Beacon Wind 1 and 2</t>
  </si>
  <si>
    <t>BP</t>
  </si>
  <si>
    <t>SouthCoast Wind 1a,1b, and Residual</t>
  </si>
  <si>
    <t>Ocean Winds</t>
  </si>
  <si>
    <t>PPA – RI (400 MW)
PPA – CT (304 MW)</t>
  </si>
  <si>
    <t>OREC– NY</t>
  </si>
  <si>
    <t>Excelsior Wind</t>
  </si>
  <si>
    <t xml:space="preserve">TBD </t>
  </si>
  <si>
    <t xml:space="preserve">Site Control </t>
  </si>
  <si>
    <t>OW Ocean Winds East, LLC</t>
  </si>
  <si>
    <t>Attentive Energy One</t>
  </si>
  <si>
    <t>TotalEnergies, Rise Light &amp; Power, and Corio Generation</t>
  </si>
  <si>
    <t>Attentive Energy Two</t>
  </si>
  <si>
    <t>Total Energies, Rise Light &amp; Power, and Corio Generation</t>
  </si>
  <si>
    <t>OREC – NJ</t>
  </si>
  <si>
    <t>RWE Offshore, National Grid</t>
  </si>
  <si>
    <t>TBD NY</t>
  </si>
  <si>
    <t>Community Offshore Wind (Residual)</t>
  </si>
  <si>
    <t xml:space="preserve">Invenergy </t>
  </si>
  <si>
    <t>Atlantic Shores Offshore Wind South 2</t>
  </si>
  <si>
    <t xml:space="preserve">Skipjack 1 </t>
  </si>
  <si>
    <t>OREC – MD</t>
  </si>
  <si>
    <t xml:space="preserve">Momentum Wind </t>
  </si>
  <si>
    <t>MarWin Residual</t>
  </si>
  <si>
    <t xml:space="preserve">Proposed Lease Area  </t>
  </si>
  <si>
    <t>OCS-A 0557</t>
  </si>
  <si>
    <t>OCS-A 0558</t>
  </si>
  <si>
    <t>Coastal Virginia Offshore Wind Pilot</t>
  </si>
  <si>
    <t>OCS-A 0497</t>
  </si>
  <si>
    <t>Coastal Virginia Offshore Wind Commercial</t>
  </si>
  <si>
    <t>OCS-A 0559</t>
  </si>
  <si>
    <t>NC/SC</t>
  </si>
  <si>
    <t xml:space="preserve">TotalEnergies </t>
  </si>
  <si>
    <t>TotalEnergies</t>
  </si>
  <si>
    <t>Duke</t>
  </si>
  <si>
    <t>Locationa</t>
  </si>
  <si>
    <t>LA</t>
  </si>
  <si>
    <t>RWE Offshore US Gulf, LLC</t>
  </si>
  <si>
    <t>OCS-G 37962</t>
  </si>
  <si>
    <t>OCS-G 37963</t>
  </si>
  <si>
    <t>OCS-G 37964</t>
  </si>
  <si>
    <t>LA/TX</t>
  </si>
  <si>
    <t>OCS-G 37965</t>
  </si>
  <si>
    <t>OCS-P 0566</t>
  </si>
  <si>
    <t>OCS-P 0567</t>
  </si>
  <si>
    <t>California North Floating</t>
  </si>
  <si>
    <t>Canopy Offshore Wind</t>
  </si>
  <si>
    <t>Golden State Wind</t>
  </si>
  <si>
    <t>Even Keel Wind</t>
  </si>
  <si>
    <t>Atlas Winds</t>
  </si>
  <si>
    <t>Floventis, Cierco, SBM</t>
  </si>
  <si>
    <t>Planning Targets - Capacity (MW)</t>
  </si>
  <si>
    <t>Planning Targets - Year</t>
  </si>
  <si>
    <t>An Act Regarding the Procurement of Energy from Offshore Wind Resources (2023)</t>
  </si>
  <si>
    <t>Vineyard Wind 1 (806)</t>
  </si>
  <si>
    <t xml:space="preserve">An Act Driving Clean Energy and Offshore Wind (2022) </t>
  </si>
  <si>
    <t xml:space="preserve">Request for Proposals for Long-Term Contracts for Offshore Wind Energy (2022) </t>
  </si>
  <si>
    <t>Revolution Wind (304)</t>
  </si>
  <si>
    <t>An Act Concerning the Procurement of Energy Derived From Offshore Wind (2019)</t>
  </si>
  <si>
    <t>Climate Leadership and Community Protection Act (2019)</t>
  </si>
  <si>
    <t>Executive Order 307 (2022)</t>
  </si>
  <si>
    <t>Promoting Offshore Wind Energy Resource Act (2023)</t>
  </si>
  <si>
    <t>Virginia Clean Economy Act (2021)</t>
  </si>
  <si>
    <t>Executive Order 218 (2021)</t>
  </si>
  <si>
    <t>Offshore Wind Energy Development off the California Coast: Maximum Feasible Capacity and Megawatt Planning Goals for 2030 and 2045 (2022)</t>
  </si>
  <si>
    <t>Louisiana Climate Action Plan (2022)</t>
  </si>
  <si>
    <t>Relating to Floating Offshore Wind Energy; and Prescribing an Effective Date (2021)</t>
  </si>
  <si>
    <t>South Fork Wind (132)
Empire Wind 1 (810)
Sunrise Wind 1 (924)</t>
  </si>
  <si>
    <t>Atlantic Shores Offshore Wind South (Project 1) (1,510)
Attentive Energy Two (1,342)
Leading Light Wind (2,400)</t>
  </si>
  <si>
    <t>MarWin (300)
Momentum Wind (809)</t>
  </si>
  <si>
    <t>Coastal Virginia Offshore Wind (Pilot) (12)
Coastal Virginia Offshore Wind (Commercial) (2,587)</t>
  </si>
  <si>
    <t>Table 8: BOEM Call Areas on U.S. Outer Continental Shelf</t>
  </si>
  <si>
    <t>Vessel Category</t>
  </si>
  <si>
    <t>Turbine Component</t>
  </si>
  <si>
    <t>Manufacturing</t>
  </si>
  <si>
    <t>Cable</t>
  </si>
  <si>
    <t>Substation</t>
  </si>
  <si>
    <t>Port development</t>
  </si>
  <si>
    <t>Vessel</t>
  </si>
  <si>
    <t>Rock Installation</t>
  </si>
  <si>
    <t>WTIV</t>
  </si>
  <si>
    <t>Multipurpose Feeder</t>
  </si>
  <si>
    <t>CLV</t>
  </si>
  <si>
    <t>Port (If Applicable)</t>
  </si>
  <si>
    <t>Secondary steel manufacturing</t>
  </si>
  <si>
    <t>Ørsted, Riggs Distler</t>
  </si>
  <si>
    <t>Tower manufacturing</t>
  </si>
  <si>
    <t xml:space="preserve"> -</t>
  </si>
  <si>
    <t>US Forged Rings</t>
  </si>
  <si>
    <t>DOT Maritime Administration – Port Infrastructure Development Program</t>
  </si>
  <si>
    <t>DOT INFRA program</t>
  </si>
  <si>
    <t>Monopile manufacturing</t>
  </si>
  <si>
    <t>Paulsboro Marine Terminal</t>
  </si>
  <si>
    <t>Attentive Wind/TotalEnergies</t>
  </si>
  <si>
    <t>Leading Light Wind/Invenergy</t>
  </si>
  <si>
    <t>Skanska</t>
  </si>
  <si>
    <t>Total announced investment 
(Jan. 1 2023–May 31 2024):</t>
  </si>
  <si>
    <t>Figure 13: Global Annual Offshore Wind Energy Capacity Additions (MW) Through December 31, 2023</t>
  </si>
  <si>
    <t>Other Americas - Floating</t>
  </si>
  <si>
    <t>Other Americas - Fixed</t>
  </si>
  <si>
    <t>Oceania - Floating</t>
  </si>
  <si>
    <t>Oceania - Fixed</t>
  </si>
  <si>
    <t>United States - Floating</t>
  </si>
  <si>
    <t>United States - Fixed</t>
  </si>
  <si>
    <t>Asia - Floating</t>
  </si>
  <si>
    <t>Asia - Fixed</t>
  </si>
  <si>
    <t>Europe - Floating</t>
  </si>
  <si>
    <t>Europe - Fixed</t>
  </si>
  <si>
    <t>Bulgaria</t>
  </si>
  <si>
    <t>Bermuda</t>
  </si>
  <si>
    <t>Estonia</t>
  </si>
  <si>
    <t>Faroe Is.</t>
  </si>
  <si>
    <t>Isle of Man</t>
  </si>
  <si>
    <t>Latvia</t>
  </si>
  <si>
    <t>Jacket (Piled &amp; Others)</t>
  </si>
  <si>
    <t>Jacket (Suction Bucket)</t>
  </si>
  <si>
    <t>Monopile (Piled &amp; Others)</t>
  </si>
  <si>
    <t>Monopile (Suction Bucket)</t>
  </si>
  <si>
    <t>Turbine MW (Max)</t>
  </si>
  <si>
    <t>Rotor Diameter (Max)</t>
  </si>
  <si>
    <t>Hub Height (Max)</t>
  </si>
  <si>
    <t>GE Vernova</t>
  </si>
  <si>
    <t>CSSC</t>
  </si>
  <si>
    <t>Unison</t>
  </si>
  <si>
    <t>Lease Price (2023$)</t>
  </si>
  <si>
    <t>IEA (2023) - Stated Policies USA</t>
  </si>
  <si>
    <t>IEA (2023) - Announced Pledges USA</t>
  </si>
  <si>
    <t>IEA (2023) - Net Zero 2050 USA</t>
  </si>
  <si>
    <t>DNV (2023) - Fixed North America</t>
  </si>
  <si>
    <t>EIA (2023) - Without Tax Credits (Minimum, USA)</t>
  </si>
  <si>
    <t>EIA (2023) - Without Tax Credits (Maximum, USA)</t>
  </si>
  <si>
    <t>BNEF (2023) - USA</t>
  </si>
  <si>
    <t>Lazard (2023) - USA (low)</t>
  </si>
  <si>
    <t>Lazard (2023) - USA (high)</t>
  </si>
  <si>
    <t>NREL (2024) -  USA Conservative (ATB Class 3)</t>
  </si>
  <si>
    <t>NREL (2024) -  USA Moderate (ATB Class 3)</t>
  </si>
  <si>
    <t>NREL (2024) - USA Advanced (ATB Class 3)</t>
  </si>
  <si>
    <t>Table 12: Indicative Change in the Price of Key Offshore Wind Commodities Between the Time of Bid Submission and the Fourth Quarter (Q4) of 2023</t>
  </si>
  <si>
    <t>Commodity</t>
  </si>
  <si>
    <t>NY1 Bid Submission Through Q4 2023</t>
  </si>
  <si>
    <t>Labor</t>
  </si>
  <si>
    <t>Fabrication and Machinery Material</t>
  </si>
  <si>
    <t>Steel</t>
  </si>
  <si>
    <t>NY Ultra-Low-Sulfur Diesel</t>
  </si>
  <si>
    <t>Copper</t>
  </si>
  <si>
    <t>Index</t>
  </si>
  <si>
    <t>DNV (2023) - North America</t>
  </si>
  <si>
    <t>DNV (2023)</t>
  </si>
  <si>
    <t>NREL (2024) -  USA Conservative (ATB Class 12)</t>
  </si>
  <si>
    <t>NREL (2024)</t>
  </si>
  <si>
    <t>USA Conservative</t>
  </si>
  <si>
    <t>NREL (2024) -  USA Moderate (ATB Class 12)</t>
  </si>
  <si>
    <t>USA Moderate</t>
  </si>
  <si>
    <t>NREL (2024) - USA Advanced (ATB Class 12)</t>
  </si>
  <si>
    <t>USA Advanced</t>
  </si>
  <si>
    <t>Source2</t>
  </si>
  <si>
    <t>2038</t>
  </si>
  <si>
    <t>Other Oceania</t>
  </si>
  <si>
    <t>4C Offshore 2023</t>
  </si>
  <si>
    <t>DNV 2023 Installed</t>
  </si>
  <si>
    <t>AEGIR 2023 Cumulative</t>
  </si>
  <si>
    <t>BNEF 2023</t>
  </si>
  <si>
    <t>GWEC 2023</t>
  </si>
  <si>
    <t>Wood Mackenzie 2023</t>
  </si>
  <si>
    <t>CTV - Gripper</t>
  </si>
  <si>
    <t>American Offshore Services, Blount Boats</t>
  </si>
  <si>
    <t>CTV - Atlantic Pioneer</t>
  </si>
  <si>
    <t>Atlantic Wind Transfers, Blount Boats Inc., Chartwell Marine Ltd.</t>
  </si>
  <si>
    <t>CTV - Atlantic Endeavor</t>
  </si>
  <si>
    <t>Coast Line Transfers</t>
  </si>
  <si>
    <t>CTV - Gaspee</t>
  </si>
  <si>
    <t>McAllister Towing</t>
  </si>
  <si>
    <t>CTV - Roger Williams</t>
  </si>
  <si>
    <t>CTV - Courageous</t>
  </si>
  <si>
    <t>WINDEA CTV LLC</t>
  </si>
  <si>
    <t>CTV - Intrepid</t>
  </si>
  <si>
    <t>CTV - Enterprise</t>
  </si>
  <si>
    <t>CTV - Journey</t>
  </si>
  <si>
    <t>WindServe Marine</t>
  </si>
  <si>
    <t>CTV - Explorer</t>
  </si>
  <si>
    <t>CTV - Odyssey</t>
  </si>
  <si>
    <t>WindServe Marine, Orsted</t>
  </si>
  <si>
    <t>CTV - Genesis</t>
  </si>
  <si>
    <t>WindServe Marine, Orsted, Senesco</t>
  </si>
  <si>
    <t xml:space="preserve">Not listed </t>
  </si>
  <si>
    <t>SOV - ECO Edison</t>
  </si>
  <si>
    <t>Edison Chouest Offshore, Ørsted</t>
  </si>
  <si>
    <t>SOV - Paul Candies</t>
  </si>
  <si>
    <t>Siemens Gamesa, US Otto Candies, LLC</t>
  </si>
  <si>
    <t>2018 (retrofit)</t>
  </si>
  <si>
    <t>SOV - Cade Candies</t>
  </si>
  <si>
    <t>US Otto Candies, LLC</t>
  </si>
  <si>
    <t>2010 (retrofit)</t>
  </si>
  <si>
    <t>Barge - 455-8</t>
  </si>
  <si>
    <t>Crowley Maritime Corporation</t>
  </si>
  <si>
    <t>Barge - Marmac 400</t>
  </si>
  <si>
    <t>Foss Maritime</t>
  </si>
  <si>
    <t>Barge - Prevailing Winds</t>
  </si>
  <si>
    <t>Tug - Ocean Sky</t>
  </si>
  <si>
    <t>Tug - Michele Foss</t>
  </si>
  <si>
    <t>Tug - Nicole Foss</t>
  </si>
  <si>
    <t>Table C-1: Commissioned U.S.-Flagged Vessels To Serve the Offshore Wind Energy Industry</t>
  </si>
  <si>
    <t>Table A-1: National Offshore Wind Energy Targets for Countries in Europe</t>
  </si>
  <si>
    <t>Installed Capacity in 2023 (GW)</t>
  </si>
  <si>
    <t>Target Capacity (GW)</t>
  </si>
  <si>
    <t>Target Year</t>
  </si>
  <si>
    <t>5.4–5.8</t>
  </si>
  <si>
    <t>The objective is to realize an additional production of 3.15–3.5 GW in the Princess Elisabeth Zone. The Minister of Energy has stated a desire for a future potential target of 8 GW by 2030.</t>
  </si>
  <si>
    <t>Government of Belgium (2023); Wind Europe (2022a)</t>
  </si>
  <si>
    <t xml:space="preserve">ESG today (2022) </t>
  </si>
  <si>
    <t>The French government signed an offshore sector deal with the wind energy industry to organize auctions for a minimum of 2 GW of new offshore wind capacity each year starting in 2025 and build more than 50 offshore wind plants by 2050.</t>
  </si>
  <si>
    <t>The current statutory targets in Germany are for offshore wind to reach a cumulative installed capacity of 30 GW in 2030, 40 GW in 2035 and 70 GW in 2045 as per the reformed Wind Energy at Sea Act 2022.</t>
  </si>
  <si>
    <t>Reuters (2023a); Ivanova (2022)</t>
  </si>
  <si>
    <t>The parliament approved Greece’s first offshore wind law.</t>
  </si>
  <si>
    <t xml:space="preserve">Tisheva (2023) </t>
  </si>
  <si>
    <t>Italy sent its revised energy and climate plan to the European Union setting a target of 2.1 GW of offshore wind capacity by 2030.</t>
  </si>
  <si>
    <t>Reuters (2023b)</t>
  </si>
  <si>
    <t>The Lithuanian government approved legislation amendments by the Ministry of Energy to expedite renewable energy development. By 2030, Lithuania aims for a total green energy capacity of 7 GW, including 1.4 GW from offshore wind.</t>
  </si>
  <si>
    <t>Baltic Wind (2022)</t>
  </si>
  <si>
    <t>The EU Commission endorsed Poland’s offshore wind farm support system, allowing installation of 5.9 GW capacity by 2030 in the initial phase and facilitating up to 11 GW capacity by 2040. There are discussions of increasing the 2030 target to 12 GW.</t>
  </si>
  <si>
    <t>Ministry of Climate and Environment Republic of Poland (2021)</t>
  </si>
  <si>
    <t>The Portuguese government has ambitions for 2 GW in operation and 10 GW of leased projects by 2030.</t>
  </si>
  <si>
    <t>Norwegian Offshore Wind (2024)</t>
  </si>
  <si>
    <t>The Spanish government has approved an offshore wind roadmap that aims to install up to 3 GW of floating offshore wind energy in Spanish waters by 2030.</t>
  </si>
  <si>
    <t>Wind Europe (2021)</t>
  </si>
  <si>
    <t>10
35</t>
  </si>
  <si>
    <t>2030
2050</t>
  </si>
  <si>
    <t>18
40</t>
  </si>
  <si>
    <t>2035
2050</t>
  </si>
  <si>
    <t>30
50
70</t>
  </si>
  <si>
    <t>2030
2035
2045</t>
  </si>
  <si>
    <t>5.9
11</t>
  </si>
  <si>
    <t>2030
2040</t>
  </si>
  <si>
    <t>Durakovic (2022)</t>
  </si>
  <si>
    <t>The Climate Agreement (2019) and the coalition agreement (2021) include a commitment to maintain the offshore wind energy policy.</t>
  </si>
  <si>
    <t>Government of the Netherlands (n.d.); Buljan (2022)</t>
  </si>
  <si>
    <t>The UK Energy Strategy aims to dedicate 5 GW to floating offshore wind.</t>
  </si>
  <si>
    <t>Wind Europe (2022d)</t>
  </si>
  <si>
    <t>4.5
21
70</t>
  </si>
  <si>
    <t>2023
2030
2050</t>
  </si>
  <si>
    <t>Mainland China has provincial 5-year targets, for a cumulative 60 GW by 2025, and the regional cumulative targets by 2030 increased to 90 GW.</t>
  </si>
  <si>
    <t>Wood Mackenzie (2023a); BNEF (2024a)</t>
  </si>
  <si>
    <t>Muto (2022)</t>
  </si>
  <si>
    <t>South Korea’s president reaffirms goal of 12 GW of offshore wind energy by 2030. The Framework Act on Low Carbon, Green Growth sets an optimistic scenario of 18–20 GW by 2030.</t>
  </si>
  <si>
    <t>InfoLink Consulting (2021); Skopljak (2020)</t>
  </si>
  <si>
    <t>The Department of Energy of the Philippines published its Offshore Wind Roadmap to aim for 21 GW by 2040.</t>
  </si>
  <si>
    <t>Between 2026 and 2035</t>
  </si>
  <si>
    <t>Upstream (2021); BNEF (2024a)</t>
  </si>
  <si>
    <t>Global Wind Energy Council (2022)</t>
  </si>
  <si>
    <t>60
90</t>
  </si>
  <si>
    <t>2025
2030</t>
  </si>
  <si>
    <t>10
30-45</t>
  </si>
  <si>
    <t>Table A-2: National Offshore Wind Energy Targets for Countries in Asia</t>
  </si>
  <si>
    <t>The current midterm national target is 30 GW by 2030. Achieving this target could unlock a pathway to 110 GW by 2050.</t>
  </si>
  <si>
    <t>The White House (2021)</t>
  </si>
  <si>
    <t>Radowitz (2020)</t>
  </si>
  <si>
    <t>The Colombian Ministry for Mines and Energy launched the Roadmap for the Deployment of Offshore Wind Energy in Colombia. The roadmap shows the offshore wind potential from a low-case to a high-case scenario.</t>
  </si>
  <si>
    <t>2
4
9</t>
  </si>
  <si>
    <t>2032
2035
2040</t>
  </si>
  <si>
    <t>0.2–1
0.5-3
1.5-9</t>
  </si>
  <si>
    <t>2030
2040
2050</t>
  </si>
  <si>
    <t>Table A-3: National Offshore Wind Energy Targets for Countries in Other World Regions</t>
  </si>
  <si>
    <t>2024 Edition Offshore Wind Technologies Market Report</t>
  </si>
  <si>
    <t>Figures 14 &amp; 16: Installed and Under Construction Offshore Wind Energy Capacity by Country (MW)</t>
  </si>
  <si>
    <t>Figures 24 &amp; 25: Global Offshore Wind Turbine Rating, Hub Height, and Diameter</t>
  </si>
  <si>
    <t>Figure 4: U.S. Offshore Wind Energy Pipeline (Mid-Atlantic And South Atlantic).</t>
  </si>
  <si>
    <t>Figures 6 &amp; 7: U.S. Offshore Wind Energy Pipeline (Pacific &amp; Hawaii)</t>
  </si>
  <si>
    <t>Figure 9: U.S. Offshore Wind Energy Lease Prices</t>
  </si>
  <si>
    <t>Table 9. Operational And Announced U.S.-Flagged Vessels To Serve The Offshore Wind Energy Industry</t>
  </si>
  <si>
    <t>Figure 12: Announced And Operational Manufacturing Facilities, Ports, And Vessels As Of May 31, 2024</t>
  </si>
  <si>
    <t>Table 10: Investments in Offshore Wind Ports and Manufacturing Facilities From Jan. 1, 2023, to May 31 2024</t>
  </si>
  <si>
    <t>Installed (MW)</t>
  </si>
  <si>
    <t>Under Construction (MW)</t>
  </si>
  <si>
    <t>Figure 15: Total Global Offshore Wind Energy Pipeline By Regulatory Status</t>
  </si>
  <si>
    <t>Figure 15: Total Global Offshore Wind Energy Pipeline By Regulatory Status - Country Breakdown</t>
  </si>
  <si>
    <t>Figure 15: Total Global Floating Offshore Wind Energy Pipeline By Regulatory Status - Country Breakdown</t>
  </si>
  <si>
    <t>Figure 17: Estimated Cumulative Fixed-Bottom And Floating Offshore Wind Capacity By Country Based On Developer-Announced Cods</t>
  </si>
  <si>
    <t>Figure 18: Estimated Cumulative Floating Offshore Wind Capacity By Country Based On Announced Cods Through 2029</t>
  </si>
  <si>
    <t>Figure 19: Total Regional Offshore Wind Energy Targets</t>
  </si>
  <si>
    <t>Figures 20 &amp; 21: Global Fixed-Bottom Turbine Water Depth (m) And Distance From Shore (km) Trends</t>
  </si>
  <si>
    <t>Figures 22 &amp; 23: Offshore Wind Substructure Technology Trend For 2023 And Future Disclosed Pipeline</t>
  </si>
  <si>
    <t>Figures 26 &amp; 27: Offshore Wind Turbine Manufacturer Market Share</t>
  </si>
  <si>
    <t>Figure 28: LCOE Estimates For Fixed-Bottom Offshore Wind Energy In The United States</t>
  </si>
  <si>
    <t>Figure 31: Capital Expenditures For Global Offshore Wind Energy Projects</t>
  </si>
  <si>
    <t>Figure 32: U.S. LCOE Estimates For Floating Offshore Wind Technologies (USD2023/Mwh)</t>
  </si>
  <si>
    <t>Figure 33: Industry Offshore Wind Energy U.S. Deployment Projections Through 2035</t>
  </si>
  <si>
    <t>Figure 34: Industry Forecasts For Global Offshore Wind Energy Deployment Through 2035</t>
  </si>
  <si>
    <t>Figure 35: Long-Term Cumulative Floating Offshore Wind Energy Deployment Projections</t>
  </si>
  <si>
    <t>NY2 Bid Submission Through Q4 2023</t>
  </si>
  <si>
    <t>Figure 3: U.S. Offshore Wind Energy Pipeline In The North Atlantic, Including The Gulf Of Maine</t>
  </si>
  <si>
    <t>Figure 2: U.S. Project Pipeline By State</t>
  </si>
  <si>
    <t>Figure 1: U.S. Project Pipeline Classification By Status</t>
  </si>
  <si>
    <t>Figure 5: U.S. Offshore Wind Energy Pipeline (Gulf Of Mexico)</t>
  </si>
  <si>
    <t>Foundation</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</si>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</sst>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0.0"/>
    <numFmt numFmtId="165" formatCode="#,##0.0"/>
    <numFmt numFmtId="166" formatCode="_(* #,##0_);_(* \(#,##0\);_(* &quot;-&quot;??_);_(@_)"/>
    <numFmt numFmtId="167" formatCode="&quot;$&quot;#,##0"/>
  </numFmts>
  <fonts count="7" x14ac:knownFonts="1">
    <font>
      <sz val="12"/>
      <color theme="1"/>
      <name val="Calibri"/>
      <family val="2"/>
      <scheme val="minor"/>
    </font>
    <font>
      <b/>
      <sz val="12"/>
      <color theme="1"/>
      <name val="Calibri"/>
      <family val="2"/>
      <scheme val="minor"/>
    </font>
    <font>
      <b/>
      <sz val="18"/>
      <color theme="1"/>
      <name val="Calibri"/>
      <family val="2"/>
      <scheme val="minor"/>
    </font>
    <font>
      <sz val="12"/>
      <color theme="1"/>
      <name val="Times New Roman"/>
      <family val="1"/>
    </font>
    <font>
      <u/>
      <sz val="12"/>
      <color theme="10"/>
      <name val="Calibri"/>
      <family val="2"/>
      <scheme val="minor"/>
    </font>
    <font>
      <sz val="8"/>
      <name val="Calibri"/>
      <family val="2"/>
      <scheme val="minor"/>
    </font>
    <font>
      <sz val="12"/>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rgb="FF000000"/>
      </bottom>
      <diagonal/>
    </border>
    <border>
      <left style="thin">
        <color indexed="64"/>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4"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cellStyleXfs>
  <cellXfs count="12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2" fillId="0" borderId="0" xfId="0" applyFont="1" applyAlignment="1">
      <alignment horizontal="left"/>
    </xf>
    <xf numFmtId="0" fontId="2" fillId="0" borderId="0" xfId="0" applyFont="1"/>
    <xf numFmtId="0" fontId="4" fillId="0" borderId="0" xfId="1"/>
    <xf numFmtId="0" fontId="1" fillId="0" borderId="0" xfId="0" applyFont="1" applyAlignment="1">
      <alignment horizontal="center"/>
    </xf>
    <xf numFmtId="0" fontId="1" fillId="0" borderId="5" xfId="0" applyFont="1" applyBorder="1" applyAlignment="1">
      <alignment horizontal="center"/>
    </xf>
    <xf numFmtId="0" fontId="1" fillId="0" borderId="0" xfId="0" applyFont="1"/>
    <xf numFmtId="165" fontId="0" fillId="0" borderId="0" xfId="0" applyNumberFormat="1" applyAlignment="1">
      <alignment horizontal="right"/>
    </xf>
    <xf numFmtId="0" fontId="1" fillId="0" borderId="5" xfId="0" applyFont="1" applyBorder="1"/>
    <xf numFmtId="0" fontId="1" fillId="0" borderId="4" xfId="0" applyFont="1" applyBorder="1"/>
    <xf numFmtId="0" fontId="0" fillId="0" borderId="0" xfId="0" applyAlignment="1">
      <alignment vertical="center" wrapText="1"/>
    </xf>
    <xf numFmtId="3" fontId="0" fillId="0" borderId="0" xfId="0" applyNumberFormat="1" applyAlignment="1">
      <alignment vertical="center" wrapText="1"/>
    </xf>
    <xf numFmtId="0" fontId="0" fillId="0" borderId="0" xfId="0" applyAlignment="1">
      <alignment vertical="center"/>
    </xf>
    <xf numFmtId="0" fontId="0" fillId="0" borderId="5" xfId="0" applyBorder="1" applyAlignment="1">
      <alignment vertical="center"/>
    </xf>
    <xf numFmtId="0" fontId="1" fillId="0" borderId="9" xfId="0" applyFont="1" applyBorder="1" applyAlignment="1">
      <alignment vertical="center"/>
    </xf>
    <xf numFmtId="3" fontId="0" fillId="0" borderId="0" xfId="0" applyNumberFormat="1" applyAlignment="1">
      <alignment vertical="center"/>
    </xf>
    <xf numFmtId="3" fontId="0" fillId="0" borderId="0" xfId="0" applyNumberFormat="1" applyAlignment="1">
      <alignment horizontal="right" vertical="center"/>
    </xf>
    <xf numFmtId="3" fontId="1" fillId="0" borderId="7" xfId="0" applyNumberFormat="1" applyFont="1" applyBorder="1" applyAlignment="1">
      <alignment horizontal="right" vertical="center"/>
    </xf>
    <xf numFmtId="0" fontId="1" fillId="0" borderId="4" xfId="0" applyFont="1" applyBorder="1" applyAlignment="1">
      <alignment vertical="center"/>
    </xf>
    <xf numFmtId="3" fontId="1" fillId="0" borderId="4" xfId="0" applyNumberFormat="1" applyFont="1" applyBorder="1" applyAlignment="1">
      <alignment vertical="center"/>
    </xf>
    <xf numFmtId="3" fontId="1" fillId="0" borderId="4" xfId="0" applyNumberFormat="1" applyFont="1" applyBorder="1" applyAlignment="1">
      <alignment horizontal="right" vertical="center"/>
    </xf>
    <xf numFmtId="3" fontId="1" fillId="0" borderId="6" xfId="0" applyNumberFormat="1" applyFont="1" applyBorder="1" applyAlignment="1">
      <alignment horizontal="right" vertical="center"/>
    </xf>
    <xf numFmtId="0" fontId="1" fillId="0" borderId="0" xfId="0" applyFont="1" applyAlignment="1">
      <alignment vertical="center"/>
    </xf>
    <xf numFmtId="166" fontId="0" fillId="0" borderId="0" xfId="2" applyNumberFormat="1" applyFont="1" applyBorder="1" applyAlignment="1">
      <alignment vertical="center" wrapText="1"/>
    </xf>
    <xf numFmtId="0" fontId="1" fillId="0" borderId="4" xfId="0" applyFont="1" applyBorder="1" applyAlignment="1">
      <alignment vertical="center" wrapText="1"/>
    </xf>
    <xf numFmtId="166" fontId="0" fillId="0" borderId="0" xfId="0" applyNumberFormat="1" applyAlignment="1">
      <alignment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8" xfId="0" applyFont="1" applyBorder="1" applyAlignment="1">
      <alignment horizontal="center" vertical="center"/>
    </xf>
    <xf numFmtId="0" fontId="0" fillId="0" borderId="0" xfId="0" applyAlignment="1">
      <alignment horizontal="left" vertical="center"/>
    </xf>
    <xf numFmtId="3" fontId="1" fillId="0" borderId="0" xfId="0" applyNumberFormat="1" applyFont="1" applyAlignment="1">
      <alignment horizontal="right" vertical="center"/>
    </xf>
    <xf numFmtId="0" fontId="1" fillId="0" borderId="4" xfId="0" applyFont="1" applyBorder="1" applyAlignment="1">
      <alignment horizontal="left" vertical="center"/>
    </xf>
    <xf numFmtId="0" fontId="0" fillId="0" borderId="0" xfId="0" applyAlignment="1">
      <alignment horizontal="right" vertical="center"/>
    </xf>
    <xf numFmtId="0" fontId="1" fillId="0" borderId="7" xfId="0" applyFont="1" applyBorder="1" applyAlignment="1">
      <alignment vertical="center"/>
    </xf>
    <xf numFmtId="3" fontId="1" fillId="0" borderId="7" xfId="0" applyNumberFormat="1" applyFont="1" applyBorder="1" applyAlignment="1">
      <alignment vertical="center"/>
    </xf>
    <xf numFmtId="3" fontId="1" fillId="0" borderId="6" xfId="0" applyNumberFormat="1" applyFont="1" applyBorder="1" applyAlignment="1">
      <alignment vertical="center"/>
    </xf>
    <xf numFmtId="6" fontId="0" fillId="0" borderId="0" xfId="0" applyNumberFormat="1" applyAlignment="1">
      <alignment vertical="center" wrapText="1"/>
    </xf>
    <xf numFmtId="167" fontId="0" fillId="0" borderId="0" xfId="3" applyNumberFormat="1" applyFont="1" applyAlignment="1">
      <alignment vertical="center" wrapText="1"/>
    </xf>
    <xf numFmtId="167" fontId="0" fillId="0" borderId="0" xfId="0" applyNumberFormat="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xf>
    <xf numFmtId="0" fontId="1" fillId="0" borderId="5" xfId="0" applyFont="1" applyBorder="1" applyAlignment="1">
      <alignment horizontal="center" wrapText="1"/>
    </xf>
    <xf numFmtId="165" fontId="0" fillId="0" borderId="0" xfId="0" applyNumberFormat="1" applyAlignment="1">
      <alignment vertical="center"/>
    </xf>
    <xf numFmtId="165" fontId="1" fillId="0" borderId="4" xfId="0" applyNumberFormat="1" applyFont="1" applyBorder="1" applyAlignment="1">
      <alignment vertical="center"/>
    </xf>
    <xf numFmtId="0" fontId="1" fillId="0" borderId="7" xfId="0" applyFont="1" applyBorder="1" applyAlignment="1">
      <alignment horizontal="center" vertical="center"/>
    </xf>
    <xf numFmtId="0" fontId="0" fillId="0" borderId="10" xfId="0" applyBorder="1" applyAlignment="1">
      <alignment vertical="center"/>
    </xf>
    <xf numFmtId="0" fontId="1" fillId="0" borderId="11" xfId="0" applyFont="1" applyBorder="1" applyAlignment="1">
      <alignment vertical="center"/>
    </xf>
    <xf numFmtId="3" fontId="0" fillId="0" borderId="0" xfId="0" applyNumberFormat="1" applyAlignment="1">
      <alignment horizontal="left" vertical="center"/>
    </xf>
    <xf numFmtId="1" fontId="0" fillId="0" borderId="0" xfId="2" applyNumberFormat="1" applyFont="1" applyAlignment="1">
      <alignment horizontal="right" vertical="center"/>
    </xf>
    <xf numFmtId="1" fontId="6" fillId="0" borderId="0" xfId="2" applyNumberFormat="1" applyFont="1" applyAlignment="1">
      <alignment horizontal="right" vertical="center"/>
    </xf>
    <xf numFmtId="3" fontId="0" fillId="0" borderId="0" xfId="0" applyNumberFormat="1" applyAlignment="1">
      <alignment horizontal="left" vertical="center" wrapText="1"/>
    </xf>
    <xf numFmtId="0" fontId="0" fillId="0" borderId="0" xfId="0" applyAlignment="1">
      <alignment horizontal="left" vertical="center" wrapText="1"/>
    </xf>
    <xf numFmtId="3" fontId="0" fillId="0" borderId="0" xfId="0" applyNumberFormat="1" applyAlignment="1">
      <alignment horizontal="right" vertical="center" wrapText="1"/>
    </xf>
    <xf numFmtId="165" fontId="0" fillId="0" borderId="4" xfId="0" applyNumberFormat="1" applyBorder="1" applyAlignment="1">
      <alignment horizontal="right" vertical="center"/>
    </xf>
    <xf numFmtId="165" fontId="0" fillId="0" borderId="0" xfId="0" applyNumberFormat="1" applyAlignment="1">
      <alignment horizontal="right" vertical="center"/>
    </xf>
    <xf numFmtId="1" fontId="0" fillId="0" borderId="4" xfId="0" applyNumberFormat="1" applyBorder="1" applyAlignment="1">
      <alignment horizontal="right" vertical="center"/>
    </xf>
    <xf numFmtId="1" fontId="0" fillId="0" borderId="0" xfId="0" applyNumberFormat="1" applyAlignment="1">
      <alignment horizontal="right" vertical="center"/>
    </xf>
    <xf numFmtId="165" fontId="1" fillId="0" borderId="4" xfId="0" applyNumberFormat="1" applyFont="1" applyBorder="1" applyAlignment="1">
      <alignment horizontal="right"/>
    </xf>
    <xf numFmtId="0" fontId="0" fillId="0" borderId="5" xfId="0" applyBorder="1" applyAlignment="1">
      <alignment horizontal="left" vertical="center"/>
    </xf>
    <xf numFmtId="0" fontId="0" fillId="0" borderId="9" xfId="0" applyBorder="1" applyAlignment="1">
      <alignment horizontal="left" vertical="center"/>
    </xf>
    <xf numFmtId="165" fontId="1" fillId="0" borderId="7" xfId="0" applyNumberFormat="1" applyFont="1" applyBorder="1" applyAlignment="1">
      <alignment vertical="center"/>
    </xf>
    <xf numFmtId="165" fontId="0" fillId="0" borderId="7" xfId="0" applyNumberFormat="1" applyBorder="1" applyAlignment="1">
      <alignment vertical="center"/>
    </xf>
    <xf numFmtId="165" fontId="1" fillId="0" borderId="4" xfId="0" applyNumberFormat="1" applyFont="1" applyBorder="1" applyAlignment="1">
      <alignment horizontal="right" vertical="center"/>
    </xf>
    <xf numFmtId="165" fontId="1" fillId="0" borderId="6" xfId="0" applyNumberFormat="1" applyFont="1" applyBorder="1" applyAlignment="1">
      <alignment vertical="center"/>
    </xf>
    <xf numFmtId="0" fontId="0" fillId="0" borderId="5" xfId="0" applyBorder="1" applyAlignment="1">
      <alignment horizontal="left" vertical="center" wrapText="1"/>
    </xf>
    <xf numFmtId="0" fontId="0" fillId="0" borderId="5" xfId="0" applyBorder="1" applyAlignment="1">
      <alignment horizontal="center" vertical="center" wrapText="1"/>
    </xf>
    <xf numFmtId="164" fontId="0" fillId="0" borderId="0" xfId="0" applyNumberFormat="1" applyAlignment="1">
      <alignment horizontal="right" vertical="center"/>
    </xf>
    <xf numFmtId="165" fontId="1" fillId="0" borderId="7" xfId="0" applyNumberFormat="1" applyFont="1" applyBorder="1" applyAlignment="1">
      <alignment horizontal="right"/>
    </xf>
    <xf numFmtId="165" fontId="1" fillId="0" borderId="6" xfId="0" applyNumberFormat="1" applyFont="1" applyBorder="1" applyAlignment="1">
      <alignment horizontal="right"/>
    </xf>
    <xf numFmtId="0" fontId="1" fillId="0" borderId="5" xfId="0" applyFont="1" applyBorder="1" applyAlignment="1">
      <alignment horizontal="left"/>
    </xf>
    <xf numFmtId="0" fontId="1" fillId="0" borderId="9" xfId="0" applyFont="1" applyBorder="1" applyAlignment="1">
      <alignment horizontal="left"/>
    </xf>
    <xf numFmtId="167" fontId="0" fillId="0" borderId="0" xfId="0" applyNumberFormat="1" applyAlignment="1">
      <alignment horizontal="right" vertical="center"/>
    </xf>
    <xf numFmtId="1" fontId="0" fillId="0" borderId="0" xfId="0" applyNumberFormat="1" applyAlignment="1">
      <alignment horizontal="left" vertical="center"/>
    </xf>
    <xf numFmtId="1" fontId="0" fillId="0" borderId="0" xfId="0" applyNumberFormat="1" applyAlignment="1">
      <alignment horizontal="right" vertical="center" wrapText="1"/>
    </xf>
    <xf numFmtId="166" fontId="0" fillId="0" borderId="0" xfId="2" applyNumberFormat="1" applyFont="1" applyAlignment="1">
      <alignment vertical="center" wrapText="1"/>
    </xf>
    <xf numFmtId="0" fontId="0" fillId="0" borderId="0" xfId="2" applyNumberFormat="1" applyFont="1" applyAlignment="1">
      <alignment vertical="center" wrapText="1"/>
    </xf>
    <xf numFmtId="0" fontId="0" fillId="0" borderId="0" xfId="0" applyAlignment="1">
      <alignment horizontal="right" vertical="center" wrapText="1"/>
    </xf>
    <xf numFmtId="166" fontId="0" fillId="0" borderId="0" xfId="2" applyNumberFormat="1" applyFont="1" applyBorder="1" applyAlignment="1">
      <alignment horizontal="right" vertical="center" wrapText="1"/>
    </xf>
    <xf numFmtId="166" fontId="0" fillId="0" borderId="0" xfId="2" applyNumberFormat="1" applyFont="1" applyAlignment="1">
      <alignment horizontal="right" vertical="center" wrapText="1"/>
    </xf>
    <xf numFmtId="166" fontId="0" fillId="0" borderId="0" xfId="0" applyNumberFormat="1" applyAlignment="1">
      <alignment horizontal="right" vertical="center" wrapText="1"/>
    </xf>
    <xf numFmtId="1" fontId="0" fillId="0" borderId="0" xfId="3" applyNumberFormat="1" applyFont="1" applyAlignment="1">
      <alignment vertical="center" wrapText="1"/>
    </xf>
    <xf numFmtId="43" fontId="0" fillId="0" borderId="0" xfId="2" applyFont="1" applyAlignment="1">
      <alignment vertical="center" wrapText="1"/>
    </xf>
    <xf numFmtId="43" fontId="1" fillId="0" borderId="4" xfId="2" applyFont="1" applyBorder="1" applyAlignment="1">
      <alignment vertical="center" wrapText="1"/>
    </xf>
    <xf numFmtId="3" fontId="0" fillId="0" borderId="0" xfId="0" applyNumberFormat="1" applyAlignment="1">
      <alignment horizontal="right"/>
    </xf>
    <xf numFmtId="3" fontId="0" fillId="0" borderId="4" xfId="0" applyNumberFormat="1" applyBorder="1" applyAlignment="1">
      <alignment horizontal="right"/>
    </xf>
    <xf numFmtId="3" fontId="1" fillId="0" borderId="7" xfId="0" applyNumberFormat="1" applyFont="1" applyBorder="1" applyAlignment="1">
      <alignment horizontal="right"/>
    </xf>
    <xf numFmtId="3" fontId="1" fillId="0" borderId="4" xfId="0" applyNumberFormat="1" applyFont="1" applyBorder="1" applyAlignment="1">
      <alignment horizontal="right"/>
    </xf>
    <xf numFmtId="3" fontId="1" fillId="0" borderId="6" xfId="0" applyNumberFormat="1" applyFont="1" applyBorder="1" applyAlignment="1">
      <alignment horizontal="right"/>
    </xf>
    <xf numFmtId="9" fontId="0" fillId="0" borderId="0" xfId="0" applyNumberFormat="1" applyAlignment="1">
      <alignment vertical="center" wrapText="1"/>
    </xf>
    <xf numFmtId="3" fontId="1" fillId="0" borderId="0" xfId="0" applyNumberFormat="1" applyFont="1" applyAlignment="1">
      <alignment vertical="center"/>
    </xf>
    <xf numFmtId="4" fontId="0" fillId="0" borderId="0" xfId="0" applyNumberFormat="1" applyAlignment="1">
      <alignment horizontal="right" vertical="top" wrapText="1"/>
    </xf>
    <xf numFmtId="3" fontId="0" fillId="0" borderId="0" xfId="0" applyNumberFormat="1" applyAlignment="1">
      <alignment horizontal="left" vertical="top" wrapText="1"/>
    </xf>
    <xf numFmtId="1" fontId="0" fillId="0" borderId="0" xfId="0" applyNumberFormat="1" applyAlignment="1">
      <alignment horizontal="left" vertical="top" wrapText="1"/>
    </xf>
    <xf numFmtId="0" fontId="0" fillId="0" borderId="0" xfId="0" applyAlignment="1">
      <alignment horizontal="left" vertical="top" wrapText="1"/>
    </xf>
    <xf numFmtId="9" fontId="1" fillId="0" borderId="4" xfId="0" applyNumberFormat="1" applyFont="1" applyBorder="1" applyAlignment="1">
      <alignment vertical="center" wrapText="1"/>
    </xf>
    <xf numFmtId="164" fontId="0" fillId="0" borderId="0" xfId="0" applyNumberFormat="1" applyAlignment="1">
      <alignment horizontal="center"/>
    </xf>
    <xf numFmtId="164" fontId="1" fillId="0" borderId="0" xfId="0" applyNumberFormat="1" applyFont="1" applyAlignment="1">
      <alignment horizontal="left" vertical="center"/>
    </xf>
    <xf numFmtId="164" fontId="0" fillId="0" borderId="0" xfId="0" applyNumberFormat="1"/>
    <xf numFmtId="165" fontId="1" fillId="0" borderId="7" xfId="0" applyNumberFormat="1" applyFont="1" applyBorder="1" applyAlignment="1">
      <alignment horizontal="right" vertical="center"/>
    </xf>
    <xf numFmtId="165" fontId="1" fillId="0" borderId="6" xfId="0" applyNumberFormat="1" applyFont="1" applyBorder="1" applyAlignment="1">
      <alignment horizontal="right" vertical="center"/>
    </xf>
    <xf numFmtId="0" fontId="0" fillId="0" borderId="0" xfId="0" applyAlignment="1">
      <alignment horizontal="left" wrapText="1"/>
    </xf>
    <xf numFmtId="0" fontId="0" fillId="0" borderId="0" xfId="0" applyAlignment="1">
      <alignment horizontal="left"/>
    </xf>
    <xf numFmtId="0" fontId="1" fillId="0" borderId="4" xfId="0" applyFont="1" applyBorder="1" applyAlignment="1">
      <alignment horizontal="left"/>
    </xf>
    <xf numFmtId="0" fontId="0" fillId="0" borderId="7" xfId="0" applyBorder="1" applyAlignment="1">
      <alignment vertical="center" wrapText="1"/>
    </xf>
    <xf numFmtId="1" fontId="1" fillId="0" borderId="7" xfId="0" applyNumberFormat="1" applyFont="1" applyBorder="1" applyAlignment="1">
      <alignment vertical="center" wrapText="1"/>
    </xf>
    <xf numFmtId="3" fontId="1" fillId="0" borderId="4" xfId="0" applyNumberFormat="1" applyFont="1" applyBorder="1" applyAlignment="1">
      <alignment horizontal="right" vertical="center" wrapText="1"/>
    </xf>
    <xf numFmtId="1" fontId="1" fillId="0" borderId="4" xfId="0" applyNumberFormat="1" applyFont="1" applyBorder="1" applyAlignment="1">
      <alignment horizontal="right" vertical="center" wrapText="1"/>
    </xf>
    <xf numFmtId="0" fontId="1" fillId="0" borderId="4" xfId="0" applyFont="1" applyBorder="1" applyAlignment="1">
      <alignment horizontal="left" vertical="center" wrapText="1"/>
    </xf>
    <xf numFmtId="166" fontId="1" fillId="0" borderId="4" xfId="2" applyNumberFormat="1" applyFont="1" applyBorder="1" applyAlignment="1">
      <alignment vertical="center" wrapText="1"/>
    </xf>
    <xf numFmtId="0" fontId="1" fillId="0" borderId="4" xfId="0" applyFont="1" applyBorder="1" applyAlignment="1">
      <alignment horizontal="right" vertical="center" wrapText="1"/>
    </xf>
    <xf numFmtId="3" fontId="6" fillId="0" borderId="0" xfId="2" applyNumberFormat="1" applyFont="1" applyAlignment="1">
      <alignment vertical="center"/>
    </xf>
    <xf numFmtId="0" fontId="3" fillId="0" borderId="0" xfId="0" applyFont="1" applyAlignment="1">
      <alignment horizontal="left"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4">
    <cellStyle name="Comma" xfId="2" builtinId="3"/>
    <cellStyle name="Currency" xfId="3" builtinId="4"/>
    <cellStyle name="Hyperlink" xfId="1" builtinId="8"/>
    <cellStyle name="Normal" xfId="0" builtinId="0"/>
  </cellStyles>
  <dxfs count="50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3"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1"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4" formatCode="#,##0.00"/>
      <alignment horizontal="right" vertical="top" textRotation="0" wrapText="1" indent="0" justifyLastLine="0" shrinkToFit="0" readingOrder="0"/>
    </dxf>
    <dxf>
      <alignment horizontal="left" vertical="top"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top"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1"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4" formatCode="#,##0.00"/>
      <alignment horizontal="right" vertical="top" textRotation="0" wrapText="1" indent="0" justifyLastLine="0" shrinkToFit="0" readingOrder="0"/>
    </dxf>
    <dxf>
      <alignment horizontal="left" vertical="top"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top"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1" formatCode="0"/>
      <alignment horizontal="left" vertical="top" textRotation="0" wrapText="1" indent="0" justifyLastLine="0" shrinkToFit="0" readingOrder="0"/>
    </dxf>
    <dxf>
      <numFmt numFmtId="3" formatCode="#,##0"/>
      <alignment horizontal="left" vertical="top" textRotation="0" wrapText="1" indent="0" justifyLastLine="0" shrinkToFit="0" readingOrder="0"/>
    </dxf>
    <dxf>
      <numFmt numFmtId="4" formatCode="#,##0.00"/>
      <alignment horizontal="right" vertical="top" textRotation="0" wrapText="1" indent="0" justifyLastLine="0" shrinkToFit="0" readingOrder="0"/>
    </dxf>
    <dxf>
      <alignment horizontal="left" vertical="top"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top"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alignment horizontal="righ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family val="2"/>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font>
        <b/>
      </font>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font>
      <alignment vertical="center" textRotation="0" wrapText="0" indent="0" justifyLastLine="0" shrinkToFit="0" readingOrder="0"/>
    </dxf>
    <dxf>
      <font>
        <b/>
      </font>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font>
      <alignment vertical="center" textRotation="0" wrapText="0" indent="0" justifyLastLine="0" shrinkToFit="0" readingOrder="0"/>
    </dxf>
    <dxf>
      <font>
        <b/>
      </font>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alignment horizontal="general"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alignment vertical="center" textRotation="0" wrapText="0" indent="0" justifyLastLine="0" shrinkToFit="0" readingOrder="0"/>
      <border diagonalUp="0" diagonalDown="0" outline="0">
        <left style="thin">
          <color indexed="64"/>
        </left>
        <right/>
      </border>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alignment vertical="center" textRotation="0" wrapText="0" indent="0" justifyLastLine="0" shrinkToFit="0" readingOrder="0"/>
    </dxf>
    <dxf>
      <border diagonalUp="0" diagonalDown="0">
        <left style="medium">
          <color auto="1"/>
        </left>
        <right style="medium">
          <color auto="1"/>
        </right>
        <top/>
        <bottom style="medium">
          <color auto="1"/>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bottom style="medium">
          <color indexed="64"/>
        </bottom>
      </border>
    </dxf>
    <dxf>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horizontal="center"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Calibri"/>
        <family val="2"/>
        <scheme val="minor"/>
      </font>
      <numFmt numFmtId="165" formatCode="#,##0.0"/>
      <alignment horizontal="right" vertical="bottom" textRotation="0" wrapText="0" indent="0" justifyLastLine="0" shrinkToFit="0" readingOrder="0"/>
      <border diagonalUp="0" diagonalDown="0">
        <left style="thin">
          <color indexed="64"/>
        </left>
        <right/>
        <vertical/>
      </border>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numFmt numFmtId="165" formatCode="#,##0.0"/>
      <alignment horizontal="general" vertical="center" textRotation="0" wrapText="0" indent="0" justifyLastLine="0" shrinkToFit="0" readingOrder="0"/>
      <border diagonalUp="0" diagonalDown="0" outline="0">
        <left style="thin">
          <color indexed="64"/>
        </left>
        <right/>
      </border>
    </dxf>
    <dxf>
      <numFmt numFmtId="165" formatCode="#,##0.0"/>
      <alignment horizontal="general" vertical="center" textRotation="0" wrapText="0" indent="0" justifyLastLine="0" shrinkToFit="0" readingOrder="0"/>
    </dxf>
    <dxf>
      <numFmt numFmtId="165" formatCode="#,##0.0"/>
      <alignment horizontal="righ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numFmt numFmtId="165" formatCode="#,##0.0"/>
      <alignment horizontal="right"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dxf>
    <dxf>
      <numFmt numFmtId="164" formatCode="0.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3"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font>
      <numFmt numFmtId="165" formatCode="#,##0.0"/>
      <alignment horizontal="right" vertical="center" textRotation="0" wrapText="0" indent="0" justifyLastLine="0" shrinkToFit="0" readingOrder="0"/>
      <border diagonalUp="0" diagonalDown="0">
        <left style="thin">
          <color indexed="64"/>
        </left>
        <right/>
      </border>
    </dxf>
    <dxf>
      <numFmt numFmtId="165" formatCode="#,##0.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border outline="0">
        <bottom style="thin">
          <color rgb="FF000000"/>
        </bottom>
      </border>
    </dxf>
    <dxf>
      <alignment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border diagonalUp="0" diagonalDown="0">
        <left style="thin">
          <color indexed="64"/>
        </left>
        <right/>
        <vertical/>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border diagonalUp="0" diagonalDown="0">
        <left style="thin">
          <color indexed="64"/>
        </left>
        <right/>
        <top/>
        <bottom/>
        <vertical/>
        <horizontal/>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numFmt numFmtId="165" formatCode="#,##0.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font>
        <b/>
      </font>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font>
        <b val="0"/>
      </font>
      <numFmt numFmtId="3" formatCode="#,##0"/>
      <alignment horizontal="right" vertical="bottom" textRotation="0" wrapText="0" indent="0" justifyLastLine="0" shrinkToFit="0" readingOrder="0"/>
    </dxf>
    <dxf>
      <font>
        <b val="0"/>
      </font>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1" formatCode="0"/>
      <alignment horizontal="general" vertical="center" textRotation="0" wrapText="1" indent="0" justifyLastLine="0" shrinkToFit="0" readingOrder="0"/>
      <border diagonalUp="0" diagonalDown="0" outline="0">
        <left style="thin">
          <color indexed="64"/>
        </left>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i val="0"/>
      </font>
      <alignment horizontal="left" vertical="center" textRotation="0" wrapText="1" indent="0" justifyLastLine="0" shrinkToFit="0" readingOrder="0"/>
    </dxf>
    <dxf>
      <alignment horizontal="left"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right"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border>
        <bottom style="thin">
          <color rgb="FF000000"/>
        </bottom>
      </border>
    </dxf>
    <dxf>
      <alignment vertical="center" textRotation="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bottom style="thin">
          <color indexed="64"/>
        </bottom>
      </border>
    </dxf>
    <dxf>
      <alignment vertical="center" textRotation="0" indent="0" justifyLastLine="0" shrinkToFit="0" readingOrder="0"/>
    </dxf>
    <dxf>
      <numFmt numFmtId="166" formatCode="_(* #,##0_);_(* \(#,##0\);_(* &quot;-&quot;??_);_(@_)"/>
      <alignment horizontal="general"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0CD28-CD33-A142-B739-E78386CCC66C}" name="Table9" displayName="Table9" ref="B3:E11" totalsRowShown="0" dataDxfId="505" tableBorderDxfId="504">
  <autoFilter ref="B3:E11" xr:uid="{0E80CD28-CD33-A142-B739-E78386CCC66C}">
    <filterColumn colId="0" hiddenButton="1"/>
    <filterColumn colId="1" hiddenButton="1"/>
    <filterColumn colId="2" hiddenButton="1"/>
    <filterColumn colId="3" hiddenButton="1"/>
  </autoFilter>
  <tableColumns count="4">
    <tableColumn id="1" xr3:uid="{49A8BFC4-90CB-4148-97F8-D2B94888ADAB}" name="Step" dataDxfId="503"/>
    <tableColumn id="2" xr3:uid="{7E1A1BFB-55EA-CA47-B723-E159A9DA9F3A}" name="Phase Name" dataDxfId="502"/>
    <tableColumn id="4" xr3:uid="{5991CD89-81ED-CC4C-9EAC-2BEA0AE0B829}" name="Start Criteria" dataDxfId="501"/>
    <tableColumn id="3" xr3:uid="{A99D67A4-FD89-3D4F-9C12-6B6BE004EDCD}" name="End Criteria" dataDxfId="50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413C75A-9E1C-B549-A0B1-1FF2C1E14FF2}" name="Table25272829" displayName="Table25272829" ref="B3:G30" totalsRowShown="0" headerRowDxfId="406" dataDxfId="405" tableBorderDxfId="404">
  <autoFilter ref="B3:G30"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6577F839-FC6E-7749-B46A-7F1834E7D9EE}" name="State" dataDxfId="403"/>
    <tableColumn id="2" xr3:uid="{0301675A-9736-6D47-98F2-E4427B0F3186}" name="Lease " dataDxfId="402"/>
    <tableColumn id="3" xr3:uid="{65E72D56-64DD-C340-9FF7-0E5EEEB15509}" name="Year" dataDxfId="401"/>
    <tableColumn id="10" xr3:uid="{8AABF3E5-D0B6-CC47-8A89-DD6096B9CD56}" name="Lease Price (2023$)" dataDxfId="400" dataCellStyle="Currency"/>
    <tableColumn id="12" xr3:uid="{E0E77449-E757-D24B-97B5-129579750D3D}" name="$/km2" dataDxfId="399"/>
    <tableColumn id="4" xr3:uid="{C7EC0F9C-8440-0E4E-B3E4-3A740D385FA7}" name="Offtake Available" dataDxfId="39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A1ED5D1-26B7-6C43-8F65-2F7A7368ED8A}" name="Table252728" displayName="Table252728" ref="B3:F5" totalsRowShown="0" headerRowDxfId="397" dataDxfId="396" tableBorderDxfId="395">
  <autoFilter ref="B3:F5" xr:uid="{68C685D5-1D23-3347-BE65-12D2E1FE7849}">
    <filterColumn colId="0" hiddenButton="1"/>
    <filterColumn colId="1" hiddenButton="1"/>
    <filterColumn colId="2" hiddenButton="1"/>
    <filterColumn colId="3" hiddenButton="1"/>
    <filterColumn colId="4" hiddenButton="1"/>
  </autoFilter>
  <tableColumns count="5">
    <tableColumn id="1" xr3:uid="{7F68DA6F-75B2-6C4C-BAE9-34F75D52C5E1}" name="State" dataDxfId="394"/>
    <tableColumn id="2" xr3:uid="{FF6DC0CC-5E6E-2044-B20A-81BEF8882D5F}" name="Name" dataDxfId="393"/>
    <tableColumn id="3" xr3:uid="{17F0E037-5876-F94C-A11D-CA6F92D2D50F}" name="Year Designated" dataDxfId="392"/>
    <tableColumn id="4" xr3:uid="{67CA3974-A263-7B4C-A6DE-62B3AD225F0C}" name="Area (km2)" dataDxfId="391"/>
    <tableColumn id="5" xr3:uid="{7CC3CE63-1EB7-494A-B902-29A59C405681}" name="Likely Substructure Type" dataDxfId="39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738DA8D-6FBF-9A4C-90FC-FB8C2E7C11C9}" name="Table25273031323334" displayName="Table25273031323334" ref="B3:E7" totalsRowShown="0" headerRowDxfId="389" dataDxfId="388" tableBorderDxfId="387">
  <autoFilter ref="B3:E7" xr:uid="{68C685D5-1D23-3347-BE65-12D2E1FE7849}">
    <filterColumn colId="0" hiddenButton="1"/>
    <filterColumn colId="1" hiddenButton="1"/>
    <filterColumn colId="2" hiddenButton="1"/>
    <filterColumn colId="3" hiddenButton="1"/>
  </autoFilter>
  <tableColumns count="4">
    <tableColumn id="1" xr3:uid="{286050F1-D5E3-144F-9AC6-EF5ADF2E04D7}" name="Vessel Category" dataDxfId="386"/>
    <tableColumn id="2" xr3:uid="{20CDEB49-DD04-9C4D-A230-7EEA9356E264}" name="Operational" dataDxfId="385"/>
    <tableColumn id="3" xr3:uid="{FB31F968-9DF5-BC43-B96F-DEA96BA56B88}" name="Announced" dataDxfId="384"/>
    <tableColumn id="4" xr3:uid="{5004B75D-E613-9440-A210-FDBF0C33C145}" name="Total" dataDxfId="383"/>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F4E02B2-BD70-894D-8416-70E55E970446}" name="Table2527282935" displayName="Table2527282935" ref="B3:E17" totalsRowShown="0" headerRowDxfId="382" dataDxfId="381" tableBorderDxfId="380">
  <autoFilter ref="B3:E17" xr:uid="{68C685D5-1D23-3347-BE65-12D2E1FE7849}">
    <filterColumn colId="0" hiddenButton="1"/>
    <filterColumn colId="1" hiddenButton="1"/>
    <filterColumn colId="2" hiddenButton="1"/>
    <filterColumn colId="3" hiddenButton="1"/>
  </autoFilter>
  <tableColumns count="4">
    <tableColumn id="1" xr3:uid="{34ED9D7D-BDA9-D249-B878-65E4B4D94EB3}" name="Category" dataDxfId="379"/>
    <tableColumn id="2" xr3:uid="{73F72779-0249-ED46-83DB-3EF973AC3078}" name="Type" dataDxfId="378"/>
    <tableColumn id="3" xr3:uid="{9510BB18-B6EB-7B46-9669-99D01FA620E2}" name="Operational" dataDxfId="377"/>
    <tableColumn id="10" xr3:uid="{AB0DEF94-137A-0644-9020-DEA6DA540CA3}" name="Announced" dataDxfId="376" dataCellStyle="Curren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F888A30-13F2-C94E-BA96-C2225945C2D9}" name="Table2527303132333422" displayName="Table2527303132333422" ref="B3:F11" totalsRowShown="0" headerRowDxfId="375" dataDxfId="374" tableBorderDxfId="373">
  <autoFilter ref="B3:F11" xr:uid="{68C685D5-1D23-3347-BE65-12D2E1FE7849}">
    <filterColumn colId="0" hiddenButton="1"/>
    <filterColumn colId="1" hiddenButton="1"/>
    <filterColumn colId="2" hiddenButton="1"/>
    <filterColumn colId="3" hiddenButton="1"/>
    <filterColumn colId="4" hiddenButton="1"/>
  </autoFilter>
  <tableColumns count="5">
    <tableColumn id="1" xr3:uid="{672DBF7C-F025-F945-B3FB-8C1782B65975}" name="Type of Investment" dataDxfId="372"/>
    <tableColumn id="2" xr3:uid="{E7EAB05B-A036-3C4A-8F65-F89CDF9700B2}" name="State" dataDxfId="371"/>
    <tableColumn id="3" xr3:uid="{D92F6215-B98D-E74E-BFAB-2CF60CF1AACE}" name="Port (If Applicable)" dataDxfId="370"/>
    <tableColumn id="4" xr3:uid="{8F4023A3-D8AE-184C-90C2-23CD7FE7330E}" name="Announced Investment ($ million)" dataDxfId="369" dataCellStyle="Comma"/>
    <tableColumn id="7" xr3:uid="{08F22AB5-87DC-EA43-9694-10F5832DF6DF}" name="Funding Source" dataDxfId="368"/>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45FE9C-4411-3847-91B7-BE333A73F656}" name="Table4" displayName="Table4" ref="B3:V28" totalsRowShown="0" headerRowDxfId="367" dataDxfId="365" headerRowBorderDxfId="366" tableBorderDxfId="364">
  <autoFilter ref="B3:V28" xr:uid="{A51EE0CC-2C83-7743-B2E9-3CE9A11B9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5D4B6321-B53C-4148-84C9-0F3ADD292714}" name="Commercial Operation Date" dataDxfId="363"/>
    <tableColumn id="2" xr3:uid="{9918B51E-471E-5843-89D7-FC7847017685}" name="Belgium" dataDxfId="362"/>
    <tableColumn id="3" xr3:uid="{9242250C-C6D4-1448-B918-AE8442A5160F}" name="China" dataDxfId="361"/>
    <tableColumn id="4" xr3:uid="{7B74EEED-1256-304D-B5F6-7127D3D98800}" name="Denmark" dataDxfId="360"/>
    <tableColumn id="5" xr3:uid="{4991BC2B-1A29-444C-B09C-3F8EB7C50618}" name="Finland" dataDxfId="359"/>
    <tableColumn id="6" xr3:uid="{0FE0E66C-AE70-6745-8289-8009CA250F55}" name="France" dataDxfId="358"/>
    <tableColumn id="7" xr3:uid="{D6057629-3097-EC43-A693-EE252118B286}" name="Germany" dataDxfId="357"/>
    <tableColumn id="16" xr3:uid="{5E637D4F-8096-DB40-BD71-8CC9F8C0A6C1}" name="Ireland" dataDxfId="356"/>
    <tableColumn id="17" xr3:uid="{4F8149FB-2C99-A040-A5E1-59DDB8255E25}" name="Italy" dataDxfId="355"/>
    <tableColumn id="18" xr3:uid="{6C0BA7AF-4A4A-9F46-8DBF-E832CDDF35B8}" name="Japan" dataDxfId="354"/>
    <tableColumn id="19" xr3:uid="{8438E79A-9FB8-4A42-9D7E-4B5F6A33B6B4}" name="Netherlands" dataDxfId="353"/>
    <tableColumn id="20" xr3:uid="{2A1702D4-C620-CF4A-B625-5635660F1B5E}" name="Norway" dataDxfId="352"/>
    <tableColumn id="21" xr3:uid="{3CAF1EF5-6CF9-5545-A48D-FEA04F1A6F07}" name="Portugal" dataDxfId="351"/>
    <tableColumn id="8" xr3:uid="{C6F44D1D-9A79-644C-BE33-CACC2EB46C85}" name="South Korea" dataDxfId="350"/>
    <tableColumn id="9" xr3:uid="{9376E654-DAC0-BF4D-931F-3A9F5D84028E}" name="Spain" dataDxfId="349"/>
    <tableColumn id="10" xr3:uid="{FEB5D747-D311-2748-8552-71DA70CC582C}" name="Sweden" dataDxfId="348"/>
    <tableColumn id="11" xr3:uid="{D74F95E5-AE6E-0545-B9C7-930944F66CB4}" name="Taiwan" dataDxfId="347"/>
    <tableColumn id="12" xr3:uid="{F75CFBE8-2ED2-1541-B169-A07B19999568}" name="United Kingdom" dataDxfId="346"/>
    <tableColumn id="13" xr3:uid="{8D030CF4-48C0-6949-B70B-7325C65D4283}" name="United States" dataDxfId="345"/>
    <tableColumn id="14" xr3:uid="{3E553592-3B91-6445-BC01-D2C1E0F69225}" name="Vietnam" dataDxfId="344"/>
    <tableColumn id="15" xr3:uid="{413F9BA3-2898-714E-8F1C-CC2D16939839}" name="Total" dataDxfId="343"/>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09F936C-1D83-9E42-BCE1-AA95F91301CC}" name="Table37" displayName="Table37" ref="B3:D24" totalsRowShown="0" headerRowDxfId="342" dataDxfId="341" tableBorderDxfId="340">
  <autoFilter ref="B3:D24" xr:uid="{709F936C-1D83-9E42-BCE1-AA95F91301CC}">
    <filterColumn colId="0" hiddenButton="1"/>
    <filterColumn colId="1" hiddenButton="1"/>
    <filterColumn colId="2" hiddenButton="1"/>
  </autoFilter>
  <tableColumns count="3">
    <tableColumn id="1" xr3:uid="{714AFA56-DE88-684B-9DCC-1DFE5B6643E6}" name="Country" dataDxfId="339"/>
    <tableColumn id="2" xr3:uid="{2EFBFFFB-16FF-7649-B791-1E3E5DD41EDC}" name="Installed (MW)" dataDxfId="338"/>
    <tableColumn id="3" xr3:uid="{253FE596-B1F7-9D4F-988C-CE389B0BD6A3}" name="Under Construction (MW)" dataDxfId="337"/>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E2CE8E-BDA6-744A-8F23-7A1A567E09F5}" name="Table7" displayName="Table7" ref="B3:M10" totalsRowShown="0" headerRowDxfId="336" dataDxfId="335" tableBorderDxfId="334">
  <autoFilter ref="B3:M10" xr:uid="{13A45933-010A-434E-AAEE-372B59ACB3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DC6B5F4-80B9-FB41-93D2-D302DA7CF099}" name="Pipeline Classification" dataDxfId="333"/>
    <tableColumn id="7" xr3:uid="{C9FFC129-716C-6E4C-A66F-8E1E05F23D14}" name="Other Americas - Floating" dataDxfId="332"/>
    <tableColumn id="8" xr3:uid="{1C651761-B092-324F-A07B-6CF044118D0B}" name="Other Americas - Fixed" dataDxfId="331"/>
    <tableColumn id="11" xr3:uid="{C9E5ED24-F723-424F-B8E9-0044911C2A71}" name="Oceania - Floating" dataDxfId="330"/>
    <tableColumn id="12" xr3:uid="{839AD6DE-E6EE-6544-A6D9-966AA7E53674}" name="Oceania - Fixed" dataDxfId="329"/>
    <tableColumn id="9" xr3:uid="{51B9A0D5-051C-4B4D-9891-74637522B0E7}" name="United States - Floating" dataDxfId="328"/>
    <tableColumn id="10" xr3:uid="{0B79AA10-5136-694A-B027-8FD66C9EFED8}" name="United States - Fixed" dataDxfId="327"/>
    <tableColumn id="2" xr3:uid="{20F9D138-1891-6840-A132-325AA31B2DE4}" name="Asia - Floating" dataDxfId="326"/>
    <tableColumn id="3" xr3:uid="{0AFCA2A9-4A67-B244-BDC0-B79DCC2A27EB}" name="Asia - Fixed" dataDxfId="325"/>
    <tableColumn id="4" xr3:uid="{B49D42D3-CE8B-A348-9869-E7DC64911D38}" name="Europe - Floating" dataDxfId="324"/>
    <tableColumn id="5" xr3:uid="{6F891678-5697-154E-893E-A6CE1487F4EC}" name="Europe - Fixed" dataDxfId="323"/>
    <tableColumn id="6" xr3:uid="{77E44285-0C67-614F-B575-EC372720F61F}" name="Total" dataDxfId="322"/>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BB348F7-22BB-D04A-A8FE-ADAFE1A3FBCF}" name="Table740" displayName="Table740" ref="B3:I23" totalsRowShown="0" headerRowDxfId="321" dataDxfId="320" tableBorderDxfId="319">
  <autoFilter ref="B3:I23" xr:uid="{13A45933-010A-434E-AAEE-372B59ACB34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B2ABC2D-164F-9242-B975-9C4467E8D5C7}" name="Country" dataDxfId="318"/>
    <tableColumn id="2" xr3:uid="{1C32C1EE-D37E-0A45-858C-FCC1BE2F6C98}" name="Operating" dataDxfId="317"/>
    <tableColumn id="3" xr3:uid="{3A6C7A27-D37D-2540-8267-0304B217CD05}" name="Under Construction" dataDxfId="316"/>
    <tableColumn id="7" xr3:uid="{D2EC28D2-6611-A345-B326-678E0745FAB9}" name="Financial Close" dataDxfId="315"/>
    <tableColumn id="8" xr3:uid="{57EC0B1C-5A5A-8440-B8A4-70B023AEE51C}" name="Permitting" dataDxfId="314"/>
    <tableColumn id="4" xr3:uid="{D383DFE1-5EF3-8243-A568-AAC73BCE7853}" name="Site Control" dataDxfId="313"/>
    <tableColumn id="5" xr3:uid="{29E34B27-BEE6-2744-8BDF-EBE834EC2486}" name="Planning" dataDxfId="312"/>
    <tableColumn id="6" xr3:uid="{9531B1FB-BC30-7047-8CBF-95DA3691BE8A}" name="Total" dataDxfId="311"/>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641E2AD-8E66-0E4B-BC20-0FB9747CC1F6}" name="Table74037" displayName="Table74037" ref="B3:I36" totalsRowShown="0" headerRowDxfId="310" dataDxfId="309" tableBorderDxfId="308">
  <autoFilter ref="B3:I36" xr:uid="{7641E2AD-8E66-0E4B-BC20-0FB9747CC1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752831D-402A-A041-9567-530D058F6978}" name="Country" dataDxfId="307"/>
    <tableColumn id="2" xr3:uid="{1601CB5A-2606-7B47-BD8D-53EA9036A1DC}" name="Operating" dataDxfId="306"/>
    <tableColumn id="3" xr3:uid="{1C36AA84-1F66-BC40-8027-DB7385092813}" name="Under Construction" dataDxfId="305"/>
    <tableColumn id="7" xr3:uid="{822BC25B-6CDC-8049-940E-E94C1DEB30EA}" name="Financial Close" dataDxfId="304"/>
    <tableColumn id="8" xr3:uid="{B5079008-59D1-004C-9A4D-0657F28AAA58}" name="Permitting" dataDxfId="303"/>
    <tableColumn id="4" xr3:uid="{CF22E4A9-6DCF-2243-916A-D2E4224FA903}" name="Site Control" dataDxfId="302"/>
    <tableColumn id="5" xr3:uid="{B49B1C63-B4F7-A14D-90BD-16981C3E44F2}" name="Planning" dataDxfId="301"/>
    <tableColumn id="6" xr3:uid="{AFCC2D8E-D780-9346-8676-AC4825E2C8F6}" name="Total" dataDxfId="30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4536592-E3C4-C749-95A5-D77ACBC5AF0B}" name="Table920" displayName="Table920" ref="B3:F11" totalsRowShown="0" headerRowDxfId="499" dataDxfId="498" tableBorderDxfId="497">
  <autoFilter ref="B3:F11" xr:uid="{0E80CD28-CD33-A142-B739-E78386CCC66C}">
    <filterColumn colId="0" hiddenButton="1"/>
    <filterColumn colId="1" hiddenButton="1"/>
    <filterColumn colId="2" hiddenButton="1"/>
    <filterColumn colId="3" hiddenButton="1"/>
    <filterColumn colId="4" hiddenButton="1"/>
  </autoFilter>
  <tableColumns count="5">
    <tableColumn id="1" xr3:uid="{2C4A39B5-C02E-DB45-8094-9ECDC0494546}" name="Status" dataDxfId="496"/>
    <tableColumn id="2" xr3:uid="{0AD0B5BA-608E-2044-B8E6-D8C76CA3924D}" name="2023 Total (As of May 31)" dataDxfId="495"/>
    <tableColumn id="5" xr3:uid="{BD7539D0-F706-9744-9389-729C123445EC}" name="Change From Last Year" dataDxfId="494"/>
    <tableColumn id="4" xr3:uid="{6F428F7F-4909-DF4E-9679-F0CEFB04D91B}" name="2024 Total" dataDxfId="493"/>
    <tableColumn id="3" xr3:uid="{75D26DC5-D4D9-E84C-AAF1-A0B3FEC8E25E}" name="Notes" dataDxfId="492" dataCellStyle="Comma"/>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BC586D-AB50-3542-8E36-C2C4E29CDF4B}" name="Table5" displayName="Table5" ref="B3:AC38" totalsRowShown="0" headerRowDxfId="299" dataDxfId="297" headerRowBorderDxfId="298" tableBorderDxfId="296">
  <autoFilter ref="B3:AC38"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EBFE27B9-7EB6-3740-A33E-A3DB6526DF45}" name="Commercial Operation Date" dataDxfId="295"/>
    <tableColumn id="2" xr3:uid="{31840C3D-9FB1-724B-BC75-A4E5FFAD6FA1}" name="Australia" dataDxfId="294"/>
    <tableColumn id="3" xr3:uid="{4FB59E03-AEB1-004D-9B22-4C5E2EC3AC4B}" name="Belgium" dataDxfId="293"/>
    <tableColumn id="4" xr3:uid="{87895B72-6503-4742-8DBD-E2672C66AEC7}" name="Brazil" dataDxfId="292"/>
    <tableColumn id="5" xr3:uid="{1BB076DB-6DC0-CB40-BEFF-DEF5D69822E4}" name="Bulgaria" dataDxfId="291"/>
    <tableColumn id="18" xr3:uid="{1CEBCA61-4754-0547-AB48-165BD764AE35}" name="China" dataDxfId="290"/>
    <tableColumn id="19" xr3:uid="{D290D294-1C22-CC4E-88DC-49377BC83CA0}" name="Denmark" dataDxfId="289"/>
    <tableColumn id="20" xr3:uid="{0E18C7B2-EAE8-0742-8199-23219E0ABC60}" name="Estonia" dataDxfId="288"/>
    <tableColumn id="21" xr3:uid="{9B937EB7-F5E9-264F-9043-C25838FE3ED3}" name="Faroe Is." dataDxfId="287"/>
    <tableColumn id="22" xr3:uid="{C5167AD7-D003-864F-BEFE-448819A6F346}" name="Finland" dataDxfId="286"/>
    <tableColumn id="23" xr3:uid="{A04BB907-FB1C-8C44-8AD5-1F69314DA907}" name="France" dataDxfId="285"/>
    <tableColumn id="24" xr3:uid="{16CBFB07-9AF9-3D40-851B-A970E9BE5BD4}" name="Germany" dataDxfId="284"/>
    <tableColumn id="25" xr3:uid="{97167454-C0DB-0D4D-B1F2-E98D091ED876}" name="Ireland" dataDxfId="283"/>
    <tableColumn id="26" xr3:uid="{4C38973C-C26F-B64E-896C-FAD3EFDBCF1D}" name="Italy" dataDxfId="282"/>
    <tableColumn id="27" xr3:uid="{F4C916B0-383F-FE46-A375-4F6D20FB3B6C}" name="Japan" dataDxfId="281"/>
    <tableColumn id="28" xr3:uid="{A5FD955A-7109-A54B-A716-729C568E3251}" name="Netherlands" dataDxfId="280"/>
    <tableColumn id="6" xr3:uid="{27FB366B-4229-D246-AC05-5ADBC88F0661}" name="Norway" dataDxfId="279"/>
    <tableColumn id="16" xr3:uid="{4FF1DB7A-97B0-DD43-AF0D-E766BCE3FFF2}" name="Poland" dataDxfId="278"/>
    <tableColumn id="7" xr3:uid="{35EECAD7-D4C8-934F-BB5F-1D7C297BBF58}" name="Portugal" dataDxfId="277"/>
    <tableColumn id="8" xr3:uid="{7D1E914E-9396-B140-9369-81F162914651}" name="Saudi Arabia" dataDxfId="276"/>
    <tableColumn id="9" xr3:uid="{D2211731-ECAB-964D-B2E5-7EC3DCC57555}" name="South Korea" dataDxfId="275"/>
    <tableColumn id="10" xr3:uid="{1E449F16-C30E-A849-B7FF-47A4C6926F5D}" name="Spain" dataDxfId="274"/>
    <tableColumn id="11" xr3:uid="{A0C3C7D4-3E96-FC48-8D2D-41CEF8E1B0E3}" name="Sweden" dataDxfId="273"/>
    <tableColumn id="12" xr3:uid="{19BF991F-02C1-344E-AEAF-D95160BDDC6A}" name="Taiwan" dataDxfId="272"/>
    <tableColumn id="13" xr3:uid="{1B13F753-24F0-2649-86F7-921442EF77C1}" name="United Kingdom" dataDxfId="271"/>
    <tableColumn id="14" xr3:uid="{C5F23045-FEFD-7A4F-B8C7-6C815797AF56}" name="United States" dataDxfId="270"/>
    <tableColumn id="15" xr3:uid="{6E803258-D43E-384B-8EA5-ACB124E7F889}" name="Vietnam" dataDxfId="269"/>
    <tableColumn id="17" xr3:uid="{BB1A72A0-0120-5D4E-8BB5-A5646922307E}" name="Total" dataDxfId="26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982C47-A0A5-0C4C-A97F-CC183D321D70}" name="Table539" displayName="Table539" ref="B3:Q25" totalsRowShown="0" headerRowDxfId="267" dataDxfId="265" headerRowBorderDxfId="266" tableBorderDxfId="264">
  <autoFilter ref="B3:Q25"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37C1D31C-7073-C64E-8E22-D6C34E5238EF}" name="Commercial Operation Date" dataDxfId="263"/>
    <tableColumn id="2" xr3:uid="{73C742AC-9853-EB4A-9DB8-EF37014B86A8}" name="Bulgaria" dataDxfId="262"/>
    <tableColumn id="3" xr3:uid="{2FA31933-91CD-A842-A495-32FE801BEDE1}" name="Ireland" dataDxfId="261"/>
    <tableColumn id="4" xr3:uid="{57B3F9E7-FC9D-134C-803C-FFB4583C9A0A}" name="Portugal" dataDxfId="260"/>
    <tableColumn id="5" xr3:uid="{FE8A3509-BF19-4643-9C19-2BACED3B07B5}" name="United States" dataDxfId="259"/>
    <tableColumn id="6" xr3:uid="{86297EA4-2391-E94F-9349-26697AF64211}" name="Norway" dataDxfId="258"/>
    <tableColumn id="16" xr3:uid="{65936C56-C5C9-2241-8471-7B8ABAE4D2B1}" name="Japan" dataDxfId="257"/>
    <tableColumn id="7" xr3:uid="{E869C87A-863B-7440-BD4C-74EE5EC860F6}" name="France" dataDxfId="256"/>
    <tableColumn id="8" xr3:uid="{1116C899-D83D-2D4A-8A1E-B93B2C821A6A}" name="Saudi Arabia" dataDxfId="255"/>
    <tableColumn id="9" xr3:uid="{36E8F57E-BD1D-E340-8219-26CC30C35934}" name="South Korea" dataDxfId="254"/>
    <tableColumn id="10" xr3:uid="{FECABF01-08C3-6641-904B-FB95C18AE792}" name="Spain" dataDxfId="253"/>
    <tableColumn id="11" xr3:uid="{00D82A6C-7CCA-EC46-9A1F-2A38ED7A09D5}" name="China" dataDxfId="252"/>
    <tableColumn id="14" xr3:uid="{6293D5D8-217C-B54D-8E04-9DAAB482A54F}" name="Taiwan" dataDxfId="251"/>
    <tableColumn id="15" xr3:uid="{AA055558-E31F-2543-BE27-0C74F029F8D5}" name="Italy" dataDxfId="250"/>
    <tableColumn id="17" xr3:uid="{3BC27391-7B29-714D-A98F-294657BC6616}" name="United Kingdom" dataDxfId="249"/>
    <tableColumn id="18" xr3:uid="{B273DB86-1843-DE44-B31E-8C22DD32263D}" name="Total" dataDxfId="248"/>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8E64212-BA48-254D-940D-46836CC4AE65}" name="Table7404551" displayName="Table7404551" ref="B3:F45" totalsRowShown="0" headerRowDxfId="247" dataDxfId="246" tableBorderDxfId="245">
  <autoFilter ref="B3:F45" xr:uid="{13A45933-010A-434E-AAEE-372B59ACB34B}">
    <filterColumn colId="0" hiddenButton="1"/>
    <filterColumn colId="1" hiddenButton="1"/>
    <filterColumn colId="2" hiddenButton="1"/>
    <filterColumn colId="3" hiddenButton="1"/>
    <filterColumn colId="4" hiddenButton="1"/>
  </autoFilter>
  <tableColumns count="5">
    <tableColumn id="1" xr3:uid="{DEC5AAB3-6277-334C-98C6-6AF6D63311BB}" name="Country" dataDxfId="244"/>
    <tableColumn id="2" xr3:uid="{D6928671-F337-6E40-A287-E9186AC9E042}" name="Region" dataDxfId="243"/>
    <tableColumn id="4" xr3:uid="{F6E404C4-9FD8-4C4E-9952-32803DECDE19}" name="Year" dataDxfId="242" dataCellStyle="Comma"/>
    <tableColumn id="3" xr3:uid="{4CE13BBF-3A69-9B49-BFDE-215C3978C7FD}" name="Offshore Wind Capacity Target (GW)" dataDxfId="241"/>
    <tableColumn id="5" xr3:uid="{C141D752-6A48-E04C-9006-F8362F9BFC5C}" name="Current installed capacity (GW)" dataDxfId="240"/>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6DCC95-C19F-C344-A13A-5269FA93C469}" name="Table13" displayName="Table13" ref="B3:T32" totalsRowShown="0" headerRowDxfId="239" dataDxfId="237" headerRowBorderDxfId="238" tableBorderDxfId="236">
  <autoFilter ref="B3:T32" xr:uid="{66D01478-AC65-BF46-85C9-5CFA5EC644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F1AC124-4E0E-F442-B525-8EBEED694249}" name="Commercial Operation Date" dataDxfId="235"/>
    <tableColumn id="8" xr3:uid="{645F41D1-C97F-3440-8222-E26CCF2086A8}" name="Global Water Depth Max (m)" dataDxfId="234"/>
    <tableColumn id="9" xr3:uid="{73EDDF3B-2F27-F744-98CB-EA7A636E2B32}" name="Global (excluding Asia) Water Depth Max (m)" dataDxfId="233"/>
    <tableColumn id="10" xr3:uid="{07493FDC-8528-E345-BA8F-E7305F367795}" name="Asian Water Depth Max (m)" dataDxfId="232"/>
    <tableColumn id="11" xr3:uid="{C17EBB3A-DAF6-4F46-96E1-03FEFB29310E}" name="Global Distance From Shore Auto (km)" dataDxfId="231"/>
    <tableColumn id="12" xr3:uid="{699CC8D8-39A4-9B4B-AED5-C1F4F8589D83}" name="Global (excluding Asia) Distance From Shore Auto (km)" dataDxfId="230"/>
    <tableColumn id="13" xr3:uid="{21979731-0A7C-314A-A4E6-89ED0F535EC5}" name="Asian Distance From Shore Auto (km)" dataDxfId="229"/>
    <tableColumn id="14" xr3:uid="{E68210CA-F35B-F043-AEA0-F88E1DDCF3DF}" name="Global Capacity MW (Max)" dataDxfId="228"/>
    <tableColumn id="15" xr3:uid="{4E7FDFB4-EF09-474F-8EFF-AF1795DA87E1}" name="Global (excluding Asia) Capacity MW (Max)" dataDxfId="227"/>
    <tableColumn id="16" xr3:uid="{2565F06A-E7F1-EC4E-B985-39E5C2614FED}" name="Asian Capacity MW (Max)" dataDxfId="226"/>
    <tableColumn id="17" xr3:uid="{1B837353-CA98-CA4E-8C8A-A375DB096A6A}" name="Global Weighted Capacity MW (Max)" dataDxfId="225"/>
    <tableColumn id="18" xr3:uid="{1F6A2577-E91E-7240-A007-5C3ED98B061F}" name="Global (excluding Asia) Weighted Capacity MW (Max)" dataDxfId="224"/>
    <tableColumn id="19" xr3:uid="{F3CEB486-0B2B-0048-A597-79EA6530C6CF}" name="Asian Weighted Capacity MW (Max)" dataDxfId="223"/>
    <tableColumn id="2" xr3:uid="{DB088C1A-8354-E747-A95F-FB5215466DAE}" name="Global 5-Year Weighted Mean Distance to Shore" dataDxfId="222"/>
    <tableColumn id="6" xr3:uid="{CFBD9C08-752F-C74C-8E41-BF1ECC7459A1}" name="Global (excluding Asia) 5-Year Weighted Mean Distance to Shore" dataDxfId="221"/>
    <tableColumn id="3" xr3:uid="{F1084E67-EFA1-6C4A-AE7E-E69C3C53FE55}" name="Asian 5-Year Weighted Mean Distance to Shore" dataDxfId="220"/>
    <tableColumn id="7" xr3:uid="{712E005E-C9D7-9A45-BA08-7271C38D8DB6}" name="Global 5-Year Weighted Mean Depth" dataDxfId="219"/>
    <tableColumn id="4" xr3:uid="{F10740C4-9767-C644-A2E1-9BA9EAA0BBC9}" name="Global (excluding Asia) 5-Year Weighted Mean Depth" dataDxfId="218"/>
    <tableColumn id="5" xr3:uid="{F6B3E417-8253-3E46-836C-B29684320C1F}" name="Asian 5-Year Weighted Mean Depth" dataDxfId="217"/>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22AC64-2ABF-F94A-91ED-D50FC5549893}" name="Table6" displayName="Table6" ref="B3:F17" totalsRowShown="0" headerRowDxfId="216" dataDxfId="214" headerRowBorderDxfId="215" tableBorderDxfId="213">
  <autoFilter ref="B3:F17" xr:uid="{B65E1B82-05D6-124E-BE27-017C1B0FBC06}">
    <filterColumn colId="0" hiddenButton="1"/>
    <filterColumn colId="1" hiddenButton="1"/>
    <filterColumn colId="2" hiddenButton="1"/>
    <filterColumn colId="3" hiddenButton="1"/>
    <filterColumn colId="4" hiddenButton="1"/>
  </autoFilter>
  <tableColumns count="5">
    <tableColumn id="1" xr3:uid="{197766B8-9BC8-B54F-B061-AE73A2AA7D1E}" name="Type" dataDxfId="212"/>
    <tableColumn id="5" xr3:uid="{5F201177-22BF-CF46-8EF5-C62A567DEA6A}" name="Category" dataDxfId="211"/>
    <tableColumn id="2" xr3:uid="{0B4EEB3A-29C5-914F-94EA-722A6B652995}" name="Operating (MW)" dataDxfId="210"/>
    <tableColumn id="3" xr3:uid="{A635C85F-0811-EF4F-97AD-72BB1CA59B57}" name="Announced (MW)" dataDxfId="209"/>
    <tableColumn id="4" xr3:uid="{DBAF2A7B-3F9C-6848-A039-A90F1F46D417}" name="Total (MW)" dataDxfId="20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AE6E66-CB42-714C-952E-F88EA9ECDD9D}" name="Table14" displayName="Table14" ref="B3:E31" totalsRowShown="0" headerRowDxfId="207" dataDxfId="205" headerRowBorderDxfId="206" tableBorderDxfId="204">
  <autoFilter ref="B3:E31" xr:uid="{CB4C2266-55C9-4E4D-B6EC-842E65BE666A}">
    <filterColumn colId="0" hiddenButton="1"/>
    <filterColumn colId="1" hiddenButton="1"/>
    <filterColumn colId="2" hiddenButton="1"/>
    <filterColumn colId="3" hiddenButton="1"/>
  </autoFilter>
  <tableColumns count="4">
    <tableColumn id="1" xr3:uid="{F8E10AEB-DDB0-3842-BA7A-5FC061A6ED99}" name="Commercial Operation Date" dataDxfId="203"/>
    <tableColumn id="2" xr3:uid="{80FCDD67-A8B2-FF44-BF0E-291DCE877AF9}" name="Turbine MW (Max)" dataDxfId="202"/>
    <tableColumn id="3" xr3:uid="{D472AF95-5759-C146-8FDB-DF284145A713}" name="Rotor Diameter (Max)" dataDxfId="201"/>
    <tableColumn id="4" xr3:uid="{CDA262AE-FA5C-BA48-937F-7A84F108E7AE}" name="Hub Height (Max)" dataDxfId="200"/>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87759-A179-1A40-89D7-D09B872F5EFF}" name="Table3" displayName="Table3" ref="B3:E25" totalsRowShown="0" headerRowDxfId="199" headerRowBorderDxfId="198" tableBorderDxfId="197">
  <autoFilter ref="B3:E25" xr:uid="{6A28E48C-27C1-294E-8A03-705E90443625}">
    <filterColumn colId="0" hiddenButton="1"/>
    <filterColumn colId="1" hiddenButton="1"/>
    <filterColumn colId="2" hiddenButton="1"/>
    <filterColumn colId="3" hiddenButton="1"/>
  </autoFilter>
  <tableColumns count="4">
    <tableColumn id="1" xr3:uid="{5D88933F-8039-7E4B-8728-776AD321FEB3}" name="OEM"/>
    <tableColumn id="2" xr3:uid="{06300E0B-7E8D-9D46-8851-A11A7051DD3A}" name="Operating" dataDxfId="196"/>
    <tableColumn id="3" xr3:uid="{81942593-08FB-0243-B379-110AA8B77C63}" name="Announced" dataDxfId="195"/>
    <tableColumn id="4" xr3:uid="{0401BE2C-F96A-4F44-90E3-47CD7D021C5D}" name="Total" dataDxfId="194"/>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CCBC58-20FB-6841-B189-BCC85314890A}" name="Table15" displayName="Table15" ref="B3:P15" totalsRowShown="0" headerRowDxfId="193" dataDxfId="192" tableBorderDxfId="191">
  <autoFilter ref="B3:P15" xr:uid="{1771AADC-26D4-8A46-BBFC-51C44C800A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6BD3592-87E3-6540-B1A4-923416D5D80F}" name="Source" dataDxfId="190"/>
    <tableColumn id="8" xr3:uid="{B9942FA5-003D-9D45-A983-67AF2C3BA9AF}" name="2022" dataDxfId="189"/>
    <tableColumn id="9" xr3:uid="{91D56969-FE4F-9E41-8AA2-50F5B8328E18}" name="2023" dataDxfId="188"/>
    <tableColumn id="10" xr3:uid="{B1E850C6-0F99-C947-AA53-52A084466283}" name="2024" dataDxfId="187"/>
    <tableColumn id="11" xr3:uid="{0247C75C-2BA7-3C45-998B-C2F705074D55}" name="2025" dataDxfId="186"/>
    <tableColumn id="12" xr3:uid="{EAF9C098-85CC-6140-94B5-A54B7B244476}" name="2026" dataDxfId="185"/>
    <tableColumn id="13" xr3:uid="{1C5EED00-F2CE-2B4B-905D-606F4F01A25B}" name="2027" dataDxfId="184"/>
    <tableColumn id="14" xr3:uid="{3FE10CFC-FBE7-3A43-8626-37611145191B}" name="2028" dataDxfId="183"/>
    <tableColumn id="15" xr3:uid="{C98EED23-E2BA-694D-B27C-BC8D14D43425}" name="2029" dataDxfId="182"/>
    <tableColumn id="16" xr3:uid="{6070DDBB-32F0-4A4F-987A-87DF65908E0C}" name="2030" dataDxfId="181"/>
    <tableColumn id="17" xr3:uid="{956B870C-294C-BF4E-AFD1-8A8F9345B98D}" name="2031" dataDxfId="180"/>
    <tableColumn id="18" xr3:uid="{ADD441C7-5AAD-1945-85CE-D3DDC866AA4A}" name="2032" dataDxfId="179"/>
    <tableColumn id="21" xr3:uid="{7207ECA0-36BA-6843-AE82-FD4A4A8065F1}" name="2033" dataDxfId="178"/>
    <tableColumn id="22" xr3:uid="{79DE9B58-74E9-2F49-A16F-2457902E24BA}" name="2034" dataDxfId="177"/>
    <tableColumn id="23" xr3:uid="{493EBC8B-0A33-2B41-9293-1DEFBFD63BAF}" name="2035" dataDxfId="176"/>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CA8F576-79DB-BB4B-A0CC-7FF5B8C1A435}" name="Table2541" displayName="Table2541" ref="B3:D9" totalsRowShown="0" headerRowDxfId="175" dataDxfId="174" tableBorderDxfId="173">
  <autoFilter ref="B3:D9" xr:uid="{68C685D5-1D23-3347-BE65-12D2E1FE7849}">
    <filterColumn colId="0" hiddenButton="1"/>
    <filterColumn colId="1" hiddenButton="1"/>
    <filterColumn colId="2" hiddenButton="1"/>
  </autoFilter>
  <tableColumns count="3">
    <tableColumn id="1" xr3:uid="{97F30B22-BBE5-FF4F-8BD0-0AF2D8845D44}" name="Commodity" dataDxfId="172"/>
    <tableColumn id="2" xr3:uid="{8D25F206-E24B-5948-A348-7D42F3F2AB94}" name="NY1 Bid Submission Through Q4 2023" dataDxfId="171"/>
    <tableColumn id="3" xr3:uid="{3B6E9CA2-A31B-324D-B8D4-52313298B65F}" name="NY2 Bid Submission Through Q4 2023" dataDxfId="170"/>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593724-A414-1549-878D-440A3C085FB8}" name="Table16" displayName="Table16" ref="B3:H24" totalsRowShown="0" headerRowDxfId="169" dataDxfId="168" tableBorderDxfId="167">
  <autoFilter ref="B3:H24" xr:uid="{A8DCD14A-E3FA-C048-9A23-4B45403D19C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F83657-56B4-6F4E-A570-2C5008089851}" name="Commercial Operation Date" dataDxfId="166"/>
    <tableColumn id="4" xr3:uid="{450C46E8-BA03-2640-ADAA-0B28A99B77E6}" name="Global Capacity-Weighted Mean CapEx" dataDxfId="165"/>
    <tableColumn id="5" xr3:uid="{CDEDC09C-02DF-1646-9580-81CEFA9BFCC3}" name="Global 5-Year Rolling Capacity-Weighted Mean CapEx" dataDxfId="164"/>
    <tableColumn id="6" xr3:uid="{C1AE9CDF-C473-5C44-B1B1-142EFE9AA49E}" name="European and US Capacity-Weighted Mean CapEx" dataDxfId="163"/>
    <tableColumn id="7" xr3:uid="{79D68D9E-DAE5-774F-81B4-3141C91BEDDD}" name="European and US 5-Year Rolling Capacity-Weighted Mean CapEx" dataDxfId="162"/>
    <tableColumn id="2" xr3:uid="{7263536A-FE16-E14D-B388-60A271BEA7AB}" name="Asian Capacity-Weighted Mean CapEx" dataDxfId="161"/>
    <tableColumn id="3" xr3:uid="{16D49F5C-5C94-3842-90A2-7C4369A28445}" name="Asian 5-Year Rolling Capacity-Weighted Mean CapEx" dataDxfId="16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593E29-CE2C-4941-BA50-1EA133E64DB7}" name="Table2" displayName="Table2" ref="B3:G11" totalsRowShown="0" headerRowDxfId="491" dataDxfId="489" headerRowBorderDxfId="490" tableBorderDxfId="488">
  <autoFilter ref="B3:G11" xr:uid="{9E4D3C29-7BE2-9B4E-A8F4-956A9A499067}">
    <filterColumn colId="0" hiddenButton="1"/>
    <filterColumn colId="1" hiddenButton="1"/>
    <filterColumn colId="2" hiddenButton="1"/>
    <filterColumn colId="3" hiddenButton="1"/>
    <filterColumn colId="4" hiddenButton="1"/>
    <filterColumn colId="5" hiddenButton="1"/>
  </autoFilter>
  <tableColumns count="6">
    <tableColumn id="1" xr3:uid="{5AFBCEEA-5E0A-EC46-9D3A-C3B8988323BA}" name="Pipeline Classification" dataDxfId="487"/>
    <tableColumn id="3" xr3:uid="{67A17737-3EF0-C34A-BB8D-4AF56174C601}" name="Gulf of Mexico" dataDxfId="486"/>
    <tableColumn id="4" xr3:uid="{DDA7B299-D3D8-E74F-A787-D3242D88633A}" name="West Coast" dataDxfId="485"/>
    <tableColumn id="6" xr3:uid="{A44E6F26-91C4-5B4C-A129-4D181B04BCAA}" name="Mid Atlantic" dataDxfId="484"/>
    <tableColumn id="7" xr3:uid="{E43207CB-F1DE-D541-9B40-06C3FEC00029}" name="Northeast" dataDxfId="483"/>
    <tableColumn id="16" xr3:uid="{D30C7E54-42E7-5946-B829-9BA6ECABA967}" name="Total" dataDxfId="482"/>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55EFB0-AD1D-364E-9286-35B6910D73FA}" name="Table18" displayName="Table18" ref="B3:U7" totalsRowShown="0" headerRowDxfId="159" dataDxfId="158" tableBorderDxfId="157">
  <autoFilter ref="B3:U7" xr:uid="{B4C01D87-D7B5-7E48-9D42-6CAF2B9841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256955F2-0614-3441-8874-70F91C69CF61}" name="Source" dataDxfId="156"/>
    <tableColumn id="3" xr3:uid="{A448C91C-2573-2546-83B2-04646F7E6E1F}" name="Source2" dataDxfId="155"/>
    <tableColumn id="4" xr3:uid="{8C2712D8-60F2-2843-9F08-9CF0827F9BA0}" name="Category" dataDxfId="154"/>
    <tableColumn id="5" xr3:uid="{040CD64D-602C-0C4D-AFCD-5040D5AFB1EF}" name="2022" dataDxfId="153"/>
    <tableColumn id="6" xr3:uid="{CCD0EAC0-5908-6146-9866-A47850666FA8}" name="2023" dataDxfId="152"/>
    <tableColumn id="7" xr3:uid="{AB347D2B-C079-6241-9A6D-5E572128EF47}" name="2024" dataDxfId="151"/>
    <tableColumn id="8" xr3:uid="{89A6B329-C69A-EF4E-8394-44942F9E4C8F}" name="2025" dataDxfId="150"/>
    <tableColumn id="9" xr3:uid="{F5313695-A40D-5447-8DF3-65CB28E5ED8A}" name="2026" dataDxfId="149"/>
    <tableColumn id="10" xr3:uid="{582E941F-BCDB-BE4A-801B-811551CE577B}" name="2027" dataDxfId="148"/>
    <tableColumn id="11" xr3:uid="{1A47D1E2-E30F-644A-BB83-B39CD1CBCD36}" name="2028" dataDxfId="147"/>
    <tableColumn id="12" xr3:uid="{3B88326D-1344-1543-A913-125B88ABE3E1}" name="2029" dataDxfId="146"/>
    <tableColumn id="13" xr3:uid="{F1BD2659-E12B-954A-A14A-697C500978C5}" name="2030" dataDxfId="145"/>
    <tableColumn id="14" xr3:uid="{E09ADCF3-3F29-C94B-A35D-CF9221971E3A}" name="2031" dataDxfId="144"/>
    <tableColumn id="15" xr3:uid="{60D23C25-BA76-374A-912A-4C136E79BF17}" name="2032" dataDxfId="143"/>
    <tableColumn id="16" xr3:uid="{C39DE9C0-B106-1249-BA28-36608FF6189E}" name="2033" dataDxfId="142"/>
    <tableColumn id="17" xr3:uid="{7A1A2DF8-9607-3643-A401-EA5081BB2A8C}" name="2034" dataDxfId="141"/>
    <tableColumn id="18" xr3:uid="{57DAB965-B43E-4B4C-B544-2629228C6AC3}" name="2035" dataDxfId="140"/>
    <tableColumn id="19" xr3:uid="{3CEEDFD1-3F2E-FB4E-B129-7DB9817F270F}" name="2036" dataDxfId="139"/>
    <tableColumn id="20" xr3:uid="{6EF05A8B-5B14-2E4A-9CDA-64035991797B}" name="2037" dataDxfId="138"/>
    <tableColumn id="2" xr3:uid="{57FC5D97-2402-2D47-8FEE-71B834E01E72}" name="2038" dataDxfId="137"/>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A9DC0-6C08-E740-A8D0-883051654452}" name="Table1" displayName="Table1" ref="B4:O18" totalsRowShown="0" headerRowDxfId="136" dataDxfId="135" tableBorderDxfId="134">
  <autoFilter ref="B4:O18" xr:uid="{45D9EE2C-1641-9546-92BE-23B0C67B16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71508EE-9654-1E4E-AC13-D831EE267DDE}" name="State" dataDxfId="133"/>
    <tableColumn id="4" xr3:uid="{5A508CE7-2307-0949-880D-4A393C79116C}" name="2024" dataDxfId="132"/>
    <tableColumn id="5" xr3:uid="{5A486A73-DECC-F741-B25E-5508E9AB62E1}" name="2025" dataDxfId="131"/>
    <tableColumn id="6" xr3:uid="{A8791A42-9AD2-5640-A5ED-DC18791BAF70}" name="2026" dataDxfId="130"/>
    <tableColumn id="7" xr3:uid="{6564E0CD-D39D-2342-AF84-98513B0D536A}" name="2027" dataDxfId="129"/>
    <tableColumn id="8" xr3:uid="{81C4AE61-B73A-6943-8CB4-0CC6D4A0CC8B}" name="2028" dataDxfId="128"/>
    <tableColumn id="9" xr3:uid="{415C8D96-1694-5543-9823-EFA6784A282A}" name="2029" dataDxfId="127"/>
    <tableColumn id="10" xr3:uid="{D2651202-F1A7-BD4B-BB64-BAA02AA94764}" name="2030" dataDxfId="126"/>
    <tableColumn id="11" xr3:uid="{18BAACAB-24CF-5F47-9D16-FCE75FC5F2C1}" name="2031" dataDxfId="125"/>
    <tableColumn id="14" xr3:uid="{3578B97C-D9FB-F04D-9053-87C82AF7E4B3}" name="2032" dataDxfId="124"/>
    <tableColumn id="15" xr3:uid="{1AEC2859-59A7-034F-A4DF-B8682833138E}" name="2033" dataDxfId="123"/>
    <tableColumn id="12" xr3:uid="{01923A59-BC51-B642-83E3-A299F154900F}" name="2034" dataDxfId="122"/>
    <tableColumn id="13" xr3:uid="{1DDE40EA-60C2-7D4E-9D4A-C1DA6863EDDD}" name="2035" dataDxfId="121"/>
    <tableColumn id="2" xr3:uid="{57337E84-8B68-6E45-A57B-6C44050048C3}" name="Total" dataDxfId="120"/>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4250AC5B-DCB3-2948-86AF-5F2E8753329C}" name="Table53" displayName="Table53" ref="B22:O36" totalsRowShown="0" headerRowDxfId="119" dataDxfId="118" tableBorderDxfId="117">
  <autoFilter ref="B22:O36" xr:uid="{4250AC5B-DCB3-2948-86AF-5F2E87533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893C6B5-B7AB-BD43-A742-5C6821443362}" name="State" dataDxfId="116"/>
    <tableColumn id="3" xr3:uid="{0A36FFE5-35AA-F441-A46B-484369520CF4}" name="2024" dataDxfId="115"/>
    <tableColumn id="4" xr3:uid="{C4F439B9-6B1B-4247-8E66-FC0F68F12A0A}" name="2025" dataDxfId="114"/>
    <tableColumn id="5" xr3:uid="{11222C05-2607-3F4B-88B5-92E1D66844D8}" name="2026" dataDxfId="113"/>
    <tableColumn id="6" xr3:uid="{2E1479C5-88B0-9344-9DC0-E01340A59253}" name="2027" dataDxfId="112"/>
    <tableColumn id="7" xr3:uid="{45F09FF5-29EF-8F4B-BCDB-921EB6F0BD4C}" name="2028" dataDxfId="111"/>
    <tableColumn id="8" xr3:uid="{3C2C82B1-9852-E64F-996D-BD85782C7CBE}" name="2029" dataDxfId="110"/>
    <tableColumn id="9" xr3:uid="{4F43F72D-8A66-1244-89B8-A788BCAF341A}" name="2030" dataDxfId="109"/>
    <tableColumn id="15" xr3:uid="{F766BBC5-7EA0-DC43-84EF-611D7DB522AC}" name="2031" dataDxfId="108"/>
    <tableColumn id="14" xr3:uid="{35EFEB70-386A-F54B-9074-8F8EF75013DD}" name="2032" dataDxfId="107"/>
    <tableColumn id="10" xr3:uid="{2745AADB-6913-CC4B-8013-07CB02420024}" name="2033" dataDxfId="106"/>
    <tableColumn id="11" xr3:uid="{A973F91F-F062-B04A-9AAA-1AB82DCB2E6E}" name="2034" dataDxfId="105"/>
    <tableColumn id="12" xr3:uid="{EAEE096A-6734-5242-8363-AC4C49FC5455}" name="2035" dataDxfId="104"/>
    <tableColumn id="13" xr3:uid="{7532A5D7-7223-214E-9427-1442D55DCD4F}" name="Total" dataDxfId="103"/>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A720AAC-48F5-8443-AEEF-53DA1F9C279C}" name="Table42" displayName="Table42" ref="B4:N20" totalsRowCount="1" headerRowDxfId="102" dataDxfId="101" totalsRowDxfId="99" tableBorderDxfId="100">
  <autoFilter ref="B4:N19" xr:uid="{3A720AAC-48F5-8443-AEEF-53DA1F9C27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AD7628C-BA9D-9A4A-9B27-30298BBD2D74}" name="Country" totalsRowLabel="Total" dataDxfId="98" totalsRowDxfId="97"/>
    <tableColumn id="28" xr3:uid="{1CD9A3C6-8B41-2B47-AA3E-8D88AF6B80CA}" name="2024" totalsRowFunction="custom" dataDxfId="96" totalsRowDxfId="95">
      <totalsRowFormula>SUM(Table42[2024])</totalsRowFormula>
    </tableColumn>
    <tableColumn id="29" xr3:uid="{373EF9DA-1A3F-744F-A10F-9CAACC376220}" name="2025" totalsRowFunction="custom" dataDxfId="94" totalsRowDxfId="93">
      <totalsRowFormula>SUM(Table42[2025])</totalsRowFormula>
    </tableColumn>
    <tableColumn id="30" xr3:uid="{42E2B201-5882-D34D-A994-97DDC1558880}" name="2026" totalsRowFunction="custom" dataDxfId="92" totalsRowDxfId="91">
      <totalsRowFormula>SUM(Table42[2026])</totalsRowFormula>
    </tableColumn>
    <tableColumn id="31" xr3:uid="{06D3061D-6549-C449-B030-D1DC1402FD11}" name="2027" totalsRowFunction="custom" dataDxfId="90" totalsRowDxfId="89">
      <totalsRowFormula>SUM(Table42[2027])</totalsRowFormula>
    </tableColumn>
    <tableColumn id="32" xr3:uid="{BE3FBB62-892D-6449-901C-950467A7DB20}" name="2028" totalsRowFunction="custom" dataDxfId="88" totalsRowDxfId="87">
      <totalsRowFormula>SUM(Table42[2028])</totalsRowFormula>
    </tableColumn>
    <tableColumn id="33" xr3:uid="{1CEF4777-BE27-DD40-994F-74200AD518D9}" name="2029" totalsRowFunction="custom" dataDxfId="86" totalsRowDxfId="85">
      <totalsRowFormula>SUM(Table42[2029])</totalsRowFormula>
    </tableColumn>
    <tableColumn id="34" xr3:uid="{1A2CCCEC-8E99-784D-9D1D-9FE56D7C14E7}" name="2030" totalsRowFunction="custom" dataDxfId="84" totalsRowDxfId="83">
      <totalsRowFormula>SUM(Table42[2030])</totalsRowFormula>
    </tableColumn>
    <tableColumn id="35" xr3:uid="{B63B4E8E-DB3C-F240-9295-241C339CB64C}" name="2031" totalsRowFunction="custom" dataDxfId="82" totalsRowDxfId="81">
      <totalsRowFormula>SUM(Table42[2031])</totalsRowFormula>
    </tableColumn>
    <tableColumn id="36" xr3:uid="{5DD1169D-D608-084F-A1ED-10E7FC80CC50}" name="2032" totalsRowFunction="custom" dataDxfId="80" totalsRowDxfId="79">
      <totalsRowFormula>SUM(Table42[2032])</totalsRowFormula>
    </tableColumn>
    <tableColumn id="37" xr3:uid="{6C046826-E639-C749-87F2-17165402B02A}" name="2033" totalsRowFunction="custom" dataDxfId="78" totalsRowDxfId="77">
      <totalsRowFormula>SUM(Table42[2033])</totalsRowFormula>
    </tableColumn>
    <tableColumn id="38" xr3:uid="{EFF4CAEA-9BBB-6C4F-873E-8DDAC3ED894A}" name="2034" totalsRowFunction="custom" dataDxfId="76" totalsRowDxfId="75">
      <totalsRowFormula>SUM(Table42[2034])</totalsRowFormula>
    </tableColumn>
    <tableColumn id="39" xr3:uid="{C901C5D6-B8D2-5243-AE2F-EBAD30992F2C}" name="2035" totalsRowFunction="custom" dataDxfId="74" totalsRowDxfId="73">
      <totalsRowFormula>SUM(Table42[2035])</totalsRow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79F7EC3-6B3C-7F40-9BEE-926E4A98F980}" name="Table43" displayName="Table43" ref="B23:N39" totalsRowCount="1" headerRowDxfId="72" dataDxfId="71" totalsRowDxfId="69" tableBorderDxfId="70">
  <autoFilter ref="B23:N38" xr:uid="{B79F7EC3-6B3C-7F40-9BEE-926E4A98F9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B24:F38">
    <sortCondition ref="B23:B38"/>
  </sortState>
  <tableColumns count="13">
    <tableColumn id="1" xr3:uid="{F344B19B-2280-2547-A501-7F77C6A579ED}" name="Country" totalsRowLabel="Total" dataDxfId="68" totalsRowDxfId="67"/>
    <tableColumn id="35" xr3:uid="{F0D47627-0E72-2948-B489-C28637E0A4FC}" name="2024" totalsRowFunction="sum" dataDxfId="66" totalsRowDxfId="65" dataCellStyle="Comma"/>
    <tableColumn id="36" xr3:uid="{9DE1A6F3-4786-774E-AD7E-0DC6D2B7DC62}" name="2025" totalsRowFunction="sum" dataDxfId="64" totalsRowDxfId="63" dataCellStyle="Comma"/>
    <tableColumn id="37" xr3:uid="{A0EAFB0A-5610-4B4A-864E-832AC41B30BB}" name="2026" totalsRowFunction="sum" dataDxfId="62" totalsRowDxfId="61" dataCellStyle="Comma"/>
    <tableColumn id="38" xr3:uid="{E3616BDA-720F-3649-A25C-B1A968BAFFA3}" name="2027" totalsRowFunction="sum" dataDxfId="60" totalsRowDxfId="59" dataCellStyle="Comma"/>
    <tableColumn id="39" xr3:uid="{7BB5DD1E-8AFD-0042-8F07-F9A838462094}" name="2028" totalsRowFunction="sum" dataDxfId="58" totalsRowDxfId="57" dataCellStyle="Comma"/>
    <tableColumn id="43" xr3:uid="{E451FCC7-C99F-2747-A7C1-65AD8952CEA0}" name="2029" totalsRowFunction="sum" dataDxfId="56" totalsRowDxfId="55" dataCellStyle="Comma"/>
    <tableColumn id="44" xr3:uid="{BC8E97B1-2BC4-7E48-8E4D-9FF18D0BAC41}" name="2030" totalsRowFunction="sum" dataDxfId="54" totalsRowDxfId="53" dataCellStyle="Comma"/>
    <tableColumn id="45" xr3:uid="{C47682C9-FA0C-AE48-8242-19CFF0AD52F2}" name="2031" totalsRowFunction="sum" dataDxfId="52" totalsRowDxfId="51" dataCellStyle="Comma"/>
    <tableColumn id="46" xr3:uid="{A88C55C6-CD49-CA40-920B-5EEC3AA2E7AD}" name="2032" totalsRowFunction="sum" dataDxfId="50" totalsRowDxfId="49" dataCellStyle="Comma"/>
    <tableColumn id="47" xr3:uid="{F73B21E5-0A1E-2445-9B09-27FC0A2F1303}" name="2033" totalsRowFunction="sum" dataDxfId="48" totalsRowDxfId="47" dataCellStyle="Comma"/>
    <tableColumn id="48" xr3:uid="{637019A1-0CEF-2441-B87D-769B5D51989E}" name="2034" totalsRowFunction="sum" dataDxfId="46" totalsRowDxfId="45" dataCellStyle="Comma"/>
    <tableColumn id="49" xr3:uid="{DB7F190C-A734-B34F-B9F4-DF1C09EA2916}" name="2035" totalsRowFunction="sum" dataDxfId="44" totalsRowDxfId="43" dataCellStyle="Comma"/>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6977EFF-0736-294B-8953-88EE3E1FFCDD}" name="Table74045" displayName="Table74045" ref="B3:H54" totalsRowShown="0" headerRowDxfId="42" dataDxfId="41" tableBorderDxfId="40">
  <autoFilter ref="B3:H54" xr:uid="{13A45933-010A-434E-AAEE-372B59ACB34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5D7D777-E1C6-2944-B58B-EDF374916773}" name="COD" dataDxfId="39"/>
    <tableColumn id="2" xr3:uid="{067D8AD7-19DD-3D49-8202-288FCC249CBF}" name="4C Offshore 2023" dataDxfId="38"/>
    <tableColumn id="3" xr3:uid="{7527945C-D28F-8643-9507-ABC4583E94D2}" name="DNV 2023 Installed" dataDxfId="37"/>
    <tableColumn id="4" xr3:uid="{8E199FED-6AA7-CD4D-A00A-01D9483266C9}" name="AEGIR 2023 Cumulative" dataDxfId="36"/>
    <tableColumn id="5" xr3:uid="{ACCAE6DA-1436-804C-A4EC-D88917D65D5C}" name="BNEF 2023" dataDxfId="35"/>
    <tableColumn id="6" xr3:uid="{23708807-782C-1146-8C58-EE13A104E5B9}" name="GWEC 2023" dataDxfId="34"/>
    <tableColumn id="7" xr3:uid="{6F6C01B4-89DB-F24B-A44D-4A73C0C8D40E}" name="Wood Mackenzie 2023" dataDxfId="33"/>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2F7A800D-D9E0-F74F-97DB-8C536D2CE5A6}" name="Table7404546" displayName="Table7404546" ref="B3:G19" totalsRowShown="0" headerRowDxfId="32" dataDxfId="31" tableBorderDxfId="30">
  <autoFilter ref="B3:G19" xr:uid="{13A45933-010A-434E-AAEE-372B59ACB34B}">
    <filterColumn colId="0" hiddenButton="1"/>
    <filterColumn colId="1" hiddenButton="1"/>
    <filterColumn colId="2" hiddenButton="1"/>
    <filterColumn colId="3" hiddenButton="1"/>
    <filterColumn colId="4" hiddenButton="1"/>
    <filterColumn colId="5" hiddenButton="1"/>
  </autoFilter>
  <tableColumns count="6">
    <tableColumn id="1" xr3:uid="{F3D18124-66AA-3D43-8A29-35764865FD1A}" name="Country" dataDxfId="29"/>
    <tableColumn id="2" xr3:uid="{B5BB5FB8-B971-1841-A6F8-EC1C137932B5}" name="Installed Capacity in 2023 (GW)" dataDxfId="28"/>
    <tableColumn id="3" xr3:uid="{D5BB827C-0262-AA44-9F38-C469D4CF1FF3}" name="Target Capacity (GW)" dataDxfId="27"/>
    <tableColumn id="6" xr3:uid="{87C2009D-7E31-BB4F-879B-4168FCAC381C}" name="Target Year" dataDxfId="26"/>
    <tableColumn id="4" xr3:uid="{607D5EBE-339A-E84E-AA62-225F333FFD6F}" name="Key Developments or Procurements" dataDxfId="25"/>
    <tableColumn id="5" xr3:uid="{5AFFB18F-E3BD-374B-B321-B324C25829C4}" name="Source(s)" dataDxfId="2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3F3CB81B-48C0-094F-8FA0-07188FC9F9D7}" name="Table740454649" displayName="Table740454649" ref="B3:G10" totalsRowShown="0" headerRowDxfId="23" dataDxfId="22" tableBorderDxfId="21">
  <autoFilter ref="B3:G10" xr:uid="{3F3CB81B-48C0-094F-8FA0-07188FC9F9D7}">
    <filterColumn colId="0" hiddenButton="1"/>
    <filterColumn colId="1" hiddenButton="1"/>
    <filterColumn colId="2" hiddenButton="1"/>
    <filterColumn colId="3" hiddenButton="1"/>
    <filterColumn colId="4" hiddenButton="1"/>
    <filterColumn colId="5" hiddenButton="1"/>
  </autoFilter>
  <tableColumns count="6">
    <tableColumn id="1" xr3:uid="{524E55CF-DC47-6945-B672-6D057F6EF414}" name="Country" dataDxfId="20"/>
    <tableColumn id="2" xr3:uid="{55A2F2C7-5001-C84D-B3DA-7DD4FEB62138}" name="Installed Capacity in 2023 (GW)" dataDxfId="19"/>
    <tableColumn id="3" xr3:uid="{84D9DF77-2274-094D-8348-C9AA8E946897}" name="Target Capacity (GW)" dataDxfId="18"/>
    <tableColumn id="6" xr3:uid="{34A61BFA-2FCD-4042-B3DB-F0E68C2A0B43}" name="Target Year" dataDxfId="17"/>
    <tableColumn id="4" xr3:uid="{A0D648B5-434C-BC43-A0D8-E7968698BA82}" name="Key Developments or Procurements" dataDxfId="16"/>
    <tableColumn id="5" xr3:uid="{30309614-A41F-844F-89C3-8B1798CDB310}" name="Source(s)" dataDxfId="1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9F80944D-68F3-9640-8D91-3F58189C8006}" name="Table74045464950" displayName="Table74045464950" ref="B3:G8" totalsRowShown="0" headerRowDxfId="14" dataDxfId="13" tableBorderDxfId="12">
  <autoFilter ref="B3:G8" xr:uid="{9F80944D-68F3-9640-8D91-3F58189C8006}">
    <filterColumn colId="0" hiddenButton="1"/>
    <filterColumn colId="1" hiddenButton="1"/>
    <filterColumn colId="2" hiddenButton="1"/>
    <filterColumn colId="3" hiddenButton="1"/>
    <filterColumn colId="4" hiddenButton="1"/>
    <filterColumn colId="5" hiddenButton="1"/>
  </autoFilter>
  <tableColumns count="6">
    <tableColumn id="1" xr3:uid="{6A28BA01-D489-C34E-8D30-E07D919E58B4}" name="Country" dataDxfId="11"/>
    <tableColumn id="2" xr3:uid="{E1D6EC69-3236-984A-A184-997FEC4CF35F}" name="Installed Capacity in 2023 (GW)" dataDxfId="10"/>
    <tableColumn id="3" xr3:uid="{96AAAA3A-E760-B146-BD86-72EB725AADC6}" name="Target Capacity (GW)" dataDxfId="9"/>
    <tableColumn id="6" xr3:uid="{5CC44E16-48C4-064C-9F57-C3E51647BB27}" name="Target Year" dataDxfId="8"/>
    <tableColumn id="4" xr3:uid="{4B2A2AED-62DE-7348-81E5-4D52D16D2EF1}" name="Key Developments or Procurements" dataDxfId="7"/>
    <tableColumn id="5" xr3:uid="{733D8D7C-8268-2242-89E7-62CC7D3D2BEE}" name="Source(s)" dataDxfId="6"/>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CF932A7-4B52-1340-A489-ED9EBA5A09D4}" name="Table2527303132333421" displayName="Table2527303132333421" ref="B3:D25" totalsRowShown="0" headerRowDxfId="5" dataDxfId="4" tableBorderDxfId="3">
  <autoFilter ref="B3:D25" xr:uid="{68C685D5-1D23-3347-BE65-12D2E1FE7849}">
    <filterColumn colId="0" hiddenButton="1"/>
    <filterColumn colId="1" hiddenButton="1"/>
    <filterColumn colId="2" hiddenButton="1"/>
  </autoFilter>
  <tableColumns count="3">
    <tableColumn id="1" xr3:uid="{CED62953-FCF1-414A-A18B-577093AEABE6}" name="Vessel Category" dataDxfId="2"/>
    <tableColumn id="2" xr3:uid="{F8AEF994-9C1D-AD41-88B4-63D95A370D19}" name="Companies Backing" dataDxfId="1"/>
    <tableColumn id="3" xr3:uid="{3CF2AF80-6004-C24C-8D8A-99AA68EB650C}" name="Commissioning" dataDxfId="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4AA5552-F085-CB4E-94AC-7673AAA900A1}" name="Table218" displayName="Table218" ref="B3:Q11" totalsRowShown="0" headerRowDxfId="481" dataDxfId="479" headerRowBorderDxfId="480" tableBorderDxfId="478">
  <autoFilter ref="B3:Q11" xr:uid="{9E4D3C29-7BE2-9B4E-A8F4-956A9A4990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7D17A3B0-162B-6E48-BD8E-FF4AC276F502}" name="Pipeline Classification" dataDxfId="477"/>
    <tableColumn id="3" xr3:uid="{309CA079-E3AC-7649-B1BC-8251CBA19A0D}" name="Rhode Island" dataDxfId="476"/>
    <tableColumn id="4" xr3:uid="{5868C052-A573-C141-8284-D5DC0FC88702}" name="Louisiana" dataDxfId="475"/>
    <tableColumn id="6" xr3:uid="{A9DBEE99-D7A6-CF44-BF37-F461D8E89902}" name="South Carolina" dataDxfId="474"/>
    <tableColumn id="7" xr3:uid="{7C205A67-2609-1845-AF77-4439E6B10F59}" name="North Carolina" dataDxfId="473"/>
    <tableColumn id="8" xr3:uid="{DADB53C4-396B-3042-8B7A-E1A1DF613D50}" name="Virginia" dataDxfId="472"/>
    <tableColumn id="9" xr3:uid="{9FCF29DA-8224-2548-B7F4-CA1293CF5F40}" name="Delaware" dataDxfId="471"/>
    <tableColumn id="10" xr3:uid="{A9ED3BE4-F523-EA44-982E-47EF93DCAFE1}" name="Oregon" dataDxfId="470"/>
    <tableColumn id="11" xr3:uid="{487CE086-9F75-C542-89FE-E6E4C9A7DDDE}" name="Maryland" dataDxfId="469"/>
    <tableColumn id="12" xr3:uid="{72449758-CB11-9642-8E1F-75EB4B67BF27}" name="California" dataDxfId="468"/>
    <tableColumn id="13" xr3:uid="{EE1CFBA1-5A66-324B-9606-DD273D55779C}" name="Texas/Louisiana" dataDxfId="467"/>
    <tableColumn id="14" xr3:uid="{9B20297D-12F4-EF44-B942-CE3EF4EDD423}" name="New York" dataDxfId="466"/>
    <tableColumn id="15" xr3:uid="{A9B37CB7-E88B-CD4A-B19D-080EAE0FC23C}" name="Massachusetts" dataDxfId="465"/>
    <tableColumn id="2" xr3:uid="{5761A92F-1C53-5646-8ADE-B4270730B81D}" name="New Jersey" dataDxfId="464"/>
    <tableColumn id="5" xr3:uid="{73068A4A-9556-264D-AF9C-E4D3B8B4E195}" name="Maine" dataDxfId="463"/>
    <tableColumn id="16" xr3:uid="{5BC538B4-3D2B-2B40-9F8B-202B4EE2AAD6}" name="Total" dataDxfId="46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7BF3439-5981-DA4F-A59C-DDC5DE593C97}" name="Table22" displayName="Table22" ref="B3:I24" totalsRowShown="0" headerRowDxfId="461" dataDxfId="460" tableBorderDxfId="459">
  <autoFilter ref="B3:I24"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BB249E6-1AE4-2649-AC3D-F2C318D7B679}" name="No." dataDxfId="458"/>
    <tableColumn id="2" xr3:uid="{08E7DFDC-E2F1-B946-BED7-92F1B52B2EC4}" name="Location" dataDxfId="457"/>
    <tableColumn id="3" xr3:uid="{A8E45897-4509-F840-A918-BA0329477F9F}" name="Name" dataDxfId="456"/>
    <tableColumn id="4" xr3:uid="{054C123E-5396-6A44-81C1-30AC643C21A6}" name="Developer" dataDxfId="455"/>
    <tableColumn id="5" xr3:uid="{334B7997-73A3-FF4F-BD29-BB64CF88BF53}" name="Lease Area" dataDxfId="454"/>
    <tableColumn id="6" xr3:uid="{12C1CF09-97AE-CD4F-929A-D69FA771018F}" name="Offtake Agreement" dataDxfId="453"/>
    <tableColumn id="8" xr3:uid="{6AAA8A95-7467-7C4B-8FC1-318A9C8F3F5F}" name="Current Status" dataDxfId="452" dataCellStyle="Comma"/>
    <tableColumn id="9" xr3:uid="{4B334C57-E7C2-124C-BBC0-80ADF8C3683B}" name="Capacity (MW)" dataDxfId="451" dataCellStyle="Comma"/>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F237FA6-DC4D-3F47-8320-36E6F912C70B}" name="Table2224" displayName="Table2224" ref="B3:I32" totalsRowShown="0" headerRowDxfId="450" dataDxfId="449" tableBorderDxfId="448">
  <autoFilter ref="B3:I32"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F6C963A-9D58-3240-92A4-16667F66F4DA}" name="No." dataDxfId="447"/>
    <tableColumn id="2" xr3:uid="{166BF9FC-13B6-774A-9088-050A9CAAF8E3}" name="Location" dataDxfId="446"/>
    <tableColumn id="3" xr3:uid="{E75C5AEE-2EE8-D042-B746-87DAEC934F67}" name="Name" dataDxfId="445"/>
    <tableColumn id="4" xr3:uid="{F89D9C84-5D1F-CD42-AA8C-1DCFDC87108D}" name="Developer" dataDxfId="444"/>
    <tableColumn id="5" xr3:uid="{83FAF3C0-6FE1-9046-84EC-F7FA68D9B373}" name="Lease Area" dataDxfId="443"/>
    <tableColumn id="6" xr3:uid="{EC2E44C7-E1E8-884D-B356-90EF27C3CFCB}" name="Offtake Agreement" dataDxfId="442"/>
    <tableColumn id="7" xr3:uid="{AE5FCC47-6AE9-F748-A891-1CDA34E7150C}" name="Current Status" dataDxfId="441"/>
    <tableColumn id="8" xr3:uid="{DD8BD2A9-AFEB-BD43-8572-41E12513CDE6}" name="Capacity (MW)" dataDxfId="44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15E130-09B2-9A4F-A0C3-893D42443B94}" name="Table22242511" displayName="Table22242511" ref="B3:I8" totalsRowShown="0" headerRowDxfId="439" dataDxfId="438" tableBorderDxfId="437">
  <autoFilter ref="B3:I8"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5AD9782-67BF-9140-B6C9-747C39A4B104}" name="No." dataDxfId="436"/>
    <tableColumn id="2" xr3:uid="{51B89FF1-CC46-1542-879A-D8FDFC6FAADF}" name="Locationa" dataDxfId="435"/>
    <tableColumn id="3" xr3:uid="{759735B5-D426-3544-B499-9BFC1857AD45}" name="Name" dataDxfId="434"/>
    <tableColumn id="4" xr3:uid="{16BAD70E-32C3-B147-AC62-3C6E4EA6235E}" name="Developer" dataDxfId="433"/>
    <tableColumn id="5" xr3:uid="{C87BFB29-25BC-744F-9B92-41CEE28295BD}" name="Lease Area" dataDxfId="432"/>
    <tableColumn id="6" xr3:uid="{871A02BC-F09F-E245-BD67-BA2580C52E75}" name="Offtake Agreement" dataDxfId="431"/>
    <tableColumn id="7" xr3:uid="{6831A486-99D0-4348-8A4E-E6F921E07AD0}" name="Status" dataDxfId="430"/>
    <tableColumn id="8" xr3:uid="{C315D2C8-E747-534B-9C7A-13BDD7F600CF}" name="Capacity (MW)" dataDxfId="429"/>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318492E-3FF4-8B42-8DB4-E612E67CEEB1}" name="Table222425" displayName="Table222425" ref="B3:I13" totalsRowShown="0" headerRowDxfId="428" dataDxfId="427" tableBorderDxfId="426">
  <autoFilter ref="B3:I13"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4630CEE-D6CD-504E-9A87-345474FFDE73}" name="No." dataDxfId="425"/>
    <tableColumn id="2" xr3:uid="{C3155A5C-5889-B54D-A265-556DAB4D69EF}" name="Locationa" dataDxfId="424"/>
    <tableColumn id="3" xr3:uid="{E2508B1C-5A2B-A04A-80E5-4417D9474441}" name="Name" dataDxfId="423"/>
    <tableColumn id="4" xr3:uid="{E6BD06B1-3F6F-044C-A42D-127E5061F340}" name="Developer" dataDxfId="422"/>
    <tableColumn id="5" xr3:uid="{43E32024-7387-4E4B-BB3E-6E38524AF695}" name="Lease Area" dataDxfId="421"/>
    <tableColumn id="6" xr3:uid="{7D4C0A01-1212-8E41-9038-28A16213BEDB}" name="Offtake Agreement" dataDxfId="420"/>
    <tableColumn id="7" xr3:uid="{34F699DC-D898-084B-928B-AD731B1BD317}" name="Status" dataDxfId="419"/>
    <tableColumn id="8" xr3:uid="{83CDB09E-FB94-AC4A-A2AB-223CCEB4EDF8}" name="Capacity (MW)" dataDxfId="41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2C08165-DF33-744F-9900-602F50D6B1F0}" name="Table252730313233" displayName="Table252730313233" ref="B3:I16" totalsRowShown="0" headerRowDxfId="417" dataDxfId="416" tableBorderDxfId="415">
  <autoFilter ref="B3:I16" xr:uid="{68C685D5-1D23-3347-BE65-12D2E1FE784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EB2A37C-C9A0-D341-B28C-9E0F7DDD9948}" name="State" dataDxfId="414"/>
    <tableColumn id="2" xr3:uid="{0A2E6A4F-2F00-FB49-8655-8E7B32FE65E6}" name="Planning Targets - Capacity (MW)" dataDxfId="413"/>
    <tableColumn id="3" xr3:uid="{46C48EFF-8842-B149-B425-A5F9ADE5E37D}" name="Planning Targets - Year" dataDxfId="412"/>
    <tableColumn id="4" xr3:uid="{B6C396D7-25EF-774A-83C2-C9D96E2EE584}" name="Mandated Procurement - Capacity (MW)" dataDxfId="411"/>
    <tableColumn id="7" xr3:uid="{5C7B532F-E0ED-5247-8DBB-C0C6D768917D}" name="Mandated Procurement - Year" dataDxfId="410"/>
    <tableColumn id="8" xr3:uid="{5B75AC1A-0733-9549-9525-A3817D804E34}" name="Offtake Contracts Awarded (MW)" dataDxfId="409"/>
    <tableColumn id="5" xr3:uid="{8DD39B38-993E-2B4A-BB91-8CE178F1F38C}" name="Awarded Projects (MW)" dataDxfId="408"/>
    <tableColumn id="9" xr3:uid="{AB3D5F77-BBBB-8845-8270-19E7B0AAF072}" name="Supporting Policies and Documents" dataDxfId="407"/>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A55"/>
  <sheetViews>
    <sheetView tabSelected="1" workbookViewId="0">
      <selection activeCell="A2" sqref="A2"/>
    </sheetView>
  </sheetViews>
  <sheetFormatPr baseColWidth="10" defaultColWidth="8.83203125" defaultRowHeight="16" x14ac:dyDescent="0.2"/>
  <cols>
    <col min="1" max="1" width="127.1640625" bestFit="1" customWidth="1"/>
    <col min="2" max="2" width="9.83203125" bestFit="1" customWidth="1"/>
  </cols>
  <sheetData>
    <row r="2" spans="1:1" ht="24" x14ac:dyDescent="0.3">
      <c r="A2" s="5" t="s">
        <v>664</v>
      </c>
    </row>
    <row r="4" spans="1:1" ht="24" x14ac:dyDescent="0.3">
      <c r="A4" s="5" t="s">
        <v>67</v>
      </c>
    </row>
    <row r="5" spans="1:1" x14ac:dyDescent="0.2">
      <c r="A5" s="6" t="str">
        <f>HYPERLINK('T1, Pipeline Classification'!$B$1,'T1, Pipeline Classification'!$B$1)</f>
        <v>Table 1: Offshore Wind Energy Project Pipeline Classification Criteria</v>
      </c>
    </row>
    <row r="6" spans="1:1" x14ac:dyDescent="0.2">
      <c r="A6" s="6" t="str">
        <f>HYPERLINK('T2, US Pipeline Definition'!$B$1,'T2, US Pipeline Definition'!$B$1)</f>
        <v>Table 2: U.S. Offshore Wind Energy Pipeline by Classification Status</v>
      </c>
    </row>
    <row r="7" spans="1:1" x14ac:dyDescent="0.2">
      <c r="A7" s="6" t="str">
        <f>HYPERLINK('F1, US Region Pipeline'!$B$1,'F1, US Region Pipeline'!$B$1)</f>
        <v>Figure 1: U.S. Project Pipeline Classification By Status</v>
      </c>
    </row>
    <row r="8" spans="1:1" x14ac:dyDescent="0.2">
      <c r="A8" s="6" t="str">
        <f>HYPERLINK('F2, US State Pipeline'!$B$1,'F2, US State Pipeline'!$B$1)</f>
        <v>Figure 2: U.S. Project Pipeline By State</v>
      </c>
    </row>
    <row r="9" spans="1:1" x14ac:dyDescent="0.2">
      <c r="A9" s="6" t="str">
        <f>HYPERLINK('F3, North Atlantic Pipeline'!$B$1,'F3, North Atlantic Pipeline'!$B$1)</f>
        <v>Figure 3: U.S. Offshore Wind Energy Pipeline In The North Atlantic, Including The Gulf Of Maine</v>
      </c>
    </row>
    <row r="10" spans="1:1" x14ac:dyDescent="0.2">
      <c r="A10" s="6" t="str">
        <f>HYPERLINK('F4, Mid&amp;South Atlantic Pipeline'!$B$1,'F4, Mid&amp;South Atlantic Pipeline'!$B$1)</f>
        <v>Figure 4: U.S. Offshore Wind Energy Pipeline (Mid-Atlantic And South Atlantic).</v>
      </c>
    </row>
    <row r="11" spans="1:1" x14ac:dyDescent="0.2">
      <c r="A11" s="6" t="str">
        <f>HYPERLINK('F5, Gulf of Mexico Pipeline'!$B$1,'F5, Gulf of Mexico Pipeline'!$B$1)</f>
        <v>Figure 5: U.S. Offshore Wind Energy Pipeline (Gulf Of Mexico)</v>
      </c>
    </row>
    <row r="12" spans="1:1" x14ac:dyDescent="0.2">
      <c r="A12" s="6" t="str">
        <f>HYPERLINK('F6,F7, Pacific Pipeline'!$B$1,'F6,F7, Pacific Pipeline'!$B$1)</f>
        <v>Figures 6 &amp; 7: U.S. Offshore Wind Energy Pipeline (Pacific &amp; Hawaii)</v>
      </c>
    </row>
    <row r="13" spans="1:1" x14ac:dyDescent="0.2">
      <c r="A13" s="6" t="str">
        <f>HYPERLINK('T7,F8, US Procurement Policies'!$B$1,'T7,F8, US Procurement Policies'!$B$1)</f>
        <v>Table 14: State Plannning Goals and Mandated State Procurements by Year</v>
      </c>
    </row>
    <row r="14" spans="1:1" x14ac:dyDescent="0.2">
      <c r="A14" s="6" t="str">
        <f>HYPERLINK('F9, US Lease Prices'!$B$1,'F9, US Lease Prices'!$B$1)</f>
        <v>Figure 9: U.S. Offshore Wind Energy Lease Prices</v>
      </c>
    </row>
    <row r="15" spans="1:1" x14ac:dyDescent="0.2">
      <c r="A15" s="6" t="str">
        <f>HYPERLINK('T8, BOEM OCS Call Areas'!$B$1,'T8, BOEM OCS Call Areas'!$B$1)</f>
        <v>Table 8: BOEM Call Areas on U.S. Outer Continental Shelf</v>
      </c>
    </row>
    <row r="16" spans="1:1" x14ac:dyDescent="0.2">
      <c r="A16" s="6" t="str">
        <f>HYPERLINK('T9, US Flagged Vessels'!$B$1,'T9, US Flagged Vessels'!$B$1)</f>
        <v>Table 9. Operational And Announced U.S.-Flagged Vessels To Serve The Offshore Wind Energy Industry</v>
      </c>
    </row>
    <row r="17" spans="1:1" x14ac:dyDescent="0.2">
      <c r="A17" s="6" t="str">
        <f>HYPERLINK('F12, Supply Chain'!$B$1,'F12, Supply Chain'!$B$1)</f>
        <v>Figure 12: Announced And Operational Manufacturing Facilities, Ports, And Vessels As Of May 31, 2024</v>
      </c>
    </row>
    <row r="18" spans="1:1" x14ac:dyDescent="0.2">
      <c r="A18" s="6" t="str">
        <f>HYPERLINK('T10, US Ports and Manufacturing'!$B$1,'T10, US Ports and Manufacturing'!$B$1)</f>
        <v>Table 10: Investments in Offshore Wind Ports and Manufacturing Facilities From Jan. 1, 2023, to May 31 2024</v>
      </c>
    </row>
    <row r="19" spans="1:1" x14ac:dyDescent="0.2">
      <c r="A19" s="6" t="str">
        <f>HYPERLINK('F13, Global Annual Additions'!$B$1,'F13, Global Annual Additions'!$B$1)</f>
        <v>Figure 13: Global Annual Offshore Wind Energy Capacity Additions (MW) Through December 31, 2023</v>
      </c>
    </row>
    <row r="20" spans="1:1" x14ac:dyDescent="0.2">
      <c r="A20" s="6" t="str">
        <f>HYPERLINK('F14,16, Installed and Const.'!$B$1,'F14,16, Installed and Const.'!$B$1)</f>
        <v>Figures 14 &amp; 16: Installed and Under Construction Offshore Wind Energy Capacity by Country (MW)</v>
      </c>
    </row>
    <row r="21" spans="1:1" x14ac:dyDescent="0.2">
      <c r="A21" s="6" t="str">
        <f>HYPERLINK('F15, Global Regional Pipeline'!$B$1,'F15, Global Regional Pipeline'!$B$1)</f>
        <v>Figure 15: Total Global Offshore Wind Energy Pipeline By Regulatory Status</v>
      </c>
    </row>
    <row r="22" spans="1:1" x14ac:dyDescent="0.2">
      <c r="A22" s="6" t="str">
        <f>HYPERLINK('F15, Global Pipeline'!$B$1,'F15, Global Pipeline'!$B$1)</f>
        <v>Figure 15: Total Global Offshore Wind Energy Pipeline By Regulatory Status - Country Breakdown</v>
      </c>
    </row>
    <row r="23" spans="1:1" x14ac:dyDescent="0.2">
      <c r="A23" s="6" t="str">
        <f>HYPERLINK('F15, Global Floating Pipeline'!$B$1,'F15, Global Floating Pipeline'!$B$1)</f>
        <v>Figure 15: Total Global Floating Offshore Wind Energy Pipeline By Regulatory Status - Country Breakdown</v>
      </c>
    </row>
    <row r="24" spans="1:1" x14ac:dyDescent="0.2">
      <c r="A24" s="6" t="str">
        <f>HYPERLINK('F17, Global Cumulative'!$B$1,'F17, Global Cumulative'!$B$1)</f>
        <v>Figure 17: Estimated Cumulative Fixed-Bottom And Floating Offshore Wind Capacity By Country Based On Developer-Announced Cods</v>
      </c>
    </row>
    <row r="25" spans="1:1" x14ac:dyDescent="0.2">
      <c r="A25" s="6" t="str">
        <f>HYPERLINK('F18, Global Floating Cumulative'!$B$1,'F18, Global Floating Cumulative'!$B$1)</f>
        <v>Figure 18: Estimated Cumulative Floating Offshore Wind Capacity By Country Based On Announced Cods Through 2029</v>
      </c>
    </row>
    <row r="26" spans="1:1" x14ac:dyDescent="0.2">
      <c r="A26" s="6" t="str">
        <f>HYPERLINK('F19, Global Targets'!$B$1,'F19, Global Targets'!$B$1)</f>
        <v>Figure 19: Total Regional Offshore Wind Energy Targets</v>
      </c>
    </row>
    <row r="27" spans="1:1" x14ac:dyDescent="0.2">
      <c r="A27" s="6" t="str">
        <f>HYPERLINK('F20-21, Depth and Dist to Shore'!$B$1,'F20-21, Depth and Dist to Shore'!$B$1)</f>
        <v>Figures 20 &amp; 21: Global Fixed-Bottom Turbine Water Depth (m) And Distance From Shore (km) Trends</v>
      </c>
    </row>
    <row r="28" spans="1:1" x14ac:dyDescent="0.2">
      <c r="A28" s="6" t="str">
        <f>HYPERLINK('F22-23, Sub. Market Share'!$B$1,'F22-23, Sub. Market Share'!$B$1)</f>
        <v>Figures 22 &amp; 23: Offshore Wind Substructure Technology Trend For 2023 And Future Disclosed Pipeline</v>
      </c>
    </row>
    <row r="29" spans="1:1" x14ac:dyDescent="0.2">
      <c r="A29" s="6" t="str">
        <f>HYPERLINK('F24-25, Global Turbine Trends'!$B$1,'F24-25, Global Turbine Trends'!$B$1)</f>
        <v>Figures 24 &amp; 25: Global Offshore Wind Turbine Rating, Hub Height, and Diameter</v>
      </c>
    </row>
    <row r="30" spans="1:1" x14ac:dyDescent="0.2">
      <c r="A30" s="6" t="str">
        <f>HYPERLINK('F26-27, OEM Market Share'!$B$1,'F26-27, OEM Market Share'!$B$1)</f>
        <v>Figures 26 &amp; 27: Offshore Wind Turbine Manufacturer Market Share</v>
      </c>
    </row>
    <row r="31" spans="1:1" x14ac:dyDescent="0.2">
      <c r="A31" s="6" t="str">
        <f>HYPERLINK('F28, Fixed LCOE Projections'!$B$1,'F28, Fixed LCOE Projections'!$B$1)</f>
        <v>Figure 28: LCOE Estimates For Fixed-Bottom Offshore Wind Energy In The United States</v>
      </c>
    </row>
    <row r="32" spans="1:1" x14ac:dyDescent="0.2">
      <c r="A32" s="6" t="str">
        <f>HYPERLINK('T11, Offshore Commodities'!$B$1,'T11, Offshore Commodities'!$B$1)</f>
        <v>Table 12: Indicative Change in the Price of Key Offshore Wind Commodities Between the Time of Bid Submission and the Fourth Quarter (Q4) of 2023</v>
      </c>
    </row>
    <row r="33" spans="1:1" x14ac:dyDescent="0.2">
      <c r="A33" s="6" t="str">
        <f>HYPERLINK('F31, Project CapEx'!$B$1,'F31, Project CapEx'!$B$1)</f>
        <v>Figure 31: Capital Expenditures For Global Offshore Wind Energy Projects</v>
      </c>
    </row>
    <row r="34" spans="1:1" x14ac:dyDescent="0.2">
      <c r="A34" s="6" t="str">
        <f>HYPERLINK('F32, Floating LCOE'!$B$1,'F32, Floating LCOE'!$B$1)</f>
        <v>Figure 32: U.S. LCOE Estimates For Floating Offshore Wind Technologies (USD2023/Mwh)</v>
      </c>
    </row>
    <row r="35" spans="1:1" x14ac:dyDescent="0.2">
      <c r="A35" s="6" t="str">
        <f>HYPERLINK('F33, US Forecasts'!$B$1,'F33, US Forecasts'!$B$1)</f>
        <v>Figure 33: Industry Offshore Wind Energy U.S. Deployment Projections Through 2035</v>
      </c>
    </row>
    <row r="36" spans="1:1" x14ac:dyDescent="0.2">
      <c r="A36" s="6" t="str">
        <f>HYPERLINK('F34, Global Forecasts'!$B$1,'F34, Global Forecasts'!$B$1)</f>
        <v>Figure 34: Industry Forecasts For Global Offshore Wind Energy Deployment Through 2035</v>
      </c>
    </row>
    <row r="37" spans="1:1" x14ac:dyDescent="0.2">
      <c r="A37" s="6" t="str">
        <f>HYPERLINK('F35, Floating Projections'!$B$1,'F35, Floating Projections'!$B$1)</f>
        <v>Figure 35: Long-Term Cumulative Floating Offshore Wind Energy Deployment Projections</v>
      </c>
    </row>
    <row r="38" spans="1:1" x14ac:dyDescent="0.2">
      <c r="A38" s="6" t="str">
        <f>HYPERLINK('TA1, European Targets'!$B$1,'TA1, European Targets'!$B$1)</f>
        <v>Table A-1: National Offshore Wind Energy Targets for Countries in Europe</v>
      </c>
    </row>
    <row r="39" spans="1:1" x14ac:dyDescent="0.2">
      <c r="A39" s="6" t="str">
        <f>HYPERLINK('TA2, Asian Targets'!$B$1,'TA2, Asian Targets'!$B$1)</f>
        <v>Table A-2: National Offshore Wind Energy Targets for Countries in Asia</v>
      </c>
    </row>
    <row r="40" spans="1:1" x14ac:dyDescent="0.2">
      <c r="A40" s="6" t="str">
        <f>HYPERLINK('TA3, Rest of World Targets'!$B$1,'TA3, Rest of World Targets'!$B$1)</f>
        <v>Table A-3: National Offshore Wind Energy Targets for Countries in Other World Regions</v>
      </c>
    </row>
    <row r="41" spans="1:1" x14ac:dyDescent="0.2">
      <c r="A41" s="6" t="str">
        <f>HYPERLINK('TC1, Commissioned US Vessels'!$B$1,'TC1, Commissioned US Vessels'!$B$1)</f>
        <v>Table C-1: Commissioned U.S.-Flagged Vessels To Serve the Offshore Wind Energy Industry</v>
      </c>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A06C-C726-C447-B5FB-6C98716EB7D0}">
  <sheetPr codeName="Sheet11"/>
  <dimension ref="B1:I16"/>
  <sheetViews>
    <sheetView workbookViewId="0"/>
  </sheetViews>
  <sheetFormatPr baseColWidth="10" defaultRowHeight="16" x14ac:dyDescent="0.2"/>
  <cols>
    <col min="2" max="2" width="27.5" customWidth="1"/>
    <col min="3" max="3" width="14.6640625" customWidth="1"/>
    <col min="4" max="4" width="15.5" customWidth="1"/>
    <col min="5" max="6" width="21.83203125" customWidth="1"/>
    <col min="7" max="7" width="16.5" bestFit="1" customWidth="1"/>
    <col min="8" max="8" width="47.6640625" customWidth="1"/>
    <col min="9" max="9" width="49.33203125" customWidth="1"/>
  </cols>
  <sheetData>
    <row r="1" spans="2:9" ht="24" x14ac:dyDescent="0.3">
      <c r="B1" s="4" t="s">
        <v>328</v>
      </c>
    </row>
    <row r="3" spans="2:9" s="15" customFormat="1" ht="51" x14ac:dyDescent="0.2">
      <c r="B3" s="13" t="s">
        <v>46</v>
      </c>
      <c r="C3" s="13" t="s">
        <v>453</v>
      </c>
      <c r="D3" s="13" t="s">
        <v>454</v>
      </c>
      <c r="E3" s="13" t="s">
        <v>265</v>
      </c>
      <c r="F3" s="13" t="s">
        <v>266</v>
      </c>
      <c r="G3" s="13" t="s">
        <v>267</v>
      </c>
      <c r="H3" s="43" t="s">
        <v>262</v>
      </c>
      <c r="I3" s="43" t="s">
        <v>263</v>
      </c>
    </row>
    <row r="4" spans="2:9" s="15" customFormat="1" ht="34" x14ac:dyDescent="0.2">
      <c r="B4" s="13" t="s">
        <v>157</v>
      </c>
      <c r="C4" s="56">
        <v>3000</v>
      </c>
      <c r="D4" s="77">
        <v>2040</v>
      </c>
      <c r="E4" s="56">
        <v>3000</v>
      </c>
      <c r="F4" s="77">
        <v>2040</v>
      </c>
      <c r="G4" s="56">
        <v>12</v>
      </c>
      <c r="H4" s="55" t="s">
        <v>264</v>
      </c>
      <c r="I4" s="55" t="s">
        <v>455</v>
      </c>
    </row>
    <row r="5" spans="2:9" s="15" customFormat="1" ht="17" x14ac:dyDescent="0.2">
      <c r="B5" s="13" t="s">
        <v>160</v>
      </c>
      <c r="C5" s="56">
        <v>23000</v>
      </c>
      <c r="D5" s="77">
        <v>2050</v>
      </c>
      <c r="E5" s="56">
        <v>5600</v>
      </c>
      <c r="F5" s="77">
        <v>2035</v>
      </c>
      <c r="G5" s="56">
        <v>806</v>
      </c>
      <c r="H5" s="55" t="s">
        <v>456</v>
      </c>
      <c r="I5" s="55" t="s">
        <v>457</v>
      </c>
    </row>
    <row r="6" spans="2:9" s="15" customFormat="1" ht="34" x14ac:dyDescent="0.2">
      <c r="B6" s="13" t="s">
        <v>162</v>
      </c>
      <c r="C6" s="56">
        <v>1430</v>
      </c>
      <c r="D6" s="77">
        <v>2030</v>
      </c>
      <c r="E6" s="56">
        <v>1430</v>
      </c>
      <c r="F6" s="77">
        <v>2030</v>
      </c>
      <c r="G6" s="56">
        <v>430</v>
      </c>
      <c r="H6" s="55" t="s">
        <v>268</v>
      </c>
      <c r="I6" s="54" t="s">
        <v>458</v>
      </c>
    </row>
    <row r="7" spans="2:9" s="15" customFormat="1" ht="34" x14ac:dyDescent="0.2">
      <c r="B7" s="13" t="s">
        <v>276</v>
      </c>
      <c r="C7" s="56">
        <v>2000</v>
      </c>
      <c r="D7" s="77">
        <v>2030</v>
      </c>
      <c r="E7" s="56">
        <v>2000</v>
      </c>
      <c r="F7" s="77">
        <v>2030</v>
      </c>
      <c r="G7" s="56">
        <v>304</v>
      </c>
      <c r="H7" s="55" t="s">
        <v>459</v>
      </c>
      <c r="I7" s="55" t="s">
        <v>460</v>
      </c>
    </row>
    <row r="8" spans="2:9" s="15" customFormat="1" ht="51" x14ac:dyDescent="0.2">
      <c r="B8" s="13" t="s">
        <v>163</v>
      </c>
      <c r="C8" s="56">
        <v>20000</v>
      </c>
      <c r="D8" s="77">
        <v>2050</v>
      </c>
      <c r="E8" s="56">
        <v>9000</v>
      </c>
      <c r="F8" s="77">
        <v>2035</v>
      </c>
      <c r="G8" s="56">
        <v>1866</v>
      </c>
      <c r="H8" s="55" t="s">
        <v>469</v>
      </c>
      <c r="I8" s="54" t="s">
        <v>461</v>
      </c>
    </row>
    <row r="9" spans="2:9" s="15" customFormat="1" ht="51" x14ac:dyDescent="0.2">
      <c r="B9" s="13" t="s">
        <v>174</v>
      </c>
      <c r="C9" s="56">
        <v>11000</v>
      </c>
      <c r="D9" s="77">
        <v>2040</v>
      </c>
      <c r="E9" s="56">
        <v>11000</v>
      </c>
      <c r="F9" s="77">
        <v>2040</v>
      </c>
      <c r="G9" s="56">
        <v>5252</v>
      </c>
      <c r="H9" s="55" t="s">
        <v>470</v>
      </c>
      <c r="I9" s="54" t="s">
        <v>462</v>
      </c>
    </row>
    <row r="10" spans="2:9" s="15" customFormat="1" ht="34" x14ac:dyDescent="0.2">
      <c r="B10" s="13" t="s">
        <v>180</v>
      </c>
      <c r="C10" s="56">
        <v>8500</v>
      </c>
      <c r="D10" s="77">
        <v>2031</v>
      </c>
      <c r="E10" s="56">
        <v>8500</v>
      </c>
      <c r="F10" s="77">
        <v>2031</v>
      </c>
      <c r="G10" s="56">
        <v>1109</v>
      </c>
      <c r="H10" s="55" t="s">
        <v>471</v>
      </c>
      <c r="I10" s="54" t="s">
        <v>463</v>
      </c>
    </row>
    <row r="11" spans="2:9" s="15" customFormat="1" ht="34" x14ac:dyDescent="0.2">
      <c r="B11" s="13" t="s">
        <v>182</v>
      </c>
      <c r="C11" s="56">
        <v>5200</v>
      </c>
      <c r="D11" s="77">
        <v>2034</v>
      </c>
      <c r="E11" s="56">
        <v>5200</v>
      </c>
      <c r="F11" s="77">
        <v>2034</v>
      </c>
      <c r="G11" s="56">
        <v>2599</v>
      </c>
      <c r="H11" s="55" t="s">
        <v>472</v>
      </c>
      <c r="I11" s="54" t="s">
        <v>464</v>
      </c>
    </row>
    <row r="12" spans="2:9" s="15" customFormat="1" ht="17" x14ac:dyDescent="0.2">
      <c r="B12" s="13" t="s">
        <v>183</v>
      </c>
      <c r="C12" s="56">
        <v>8000</v>
      </c>
      <c r="D12" s="77">
        <v>2040</v>
      </c>
      <c r="E12" s="56" t="s">
        <v>93</v>
      </c>
      <c r="F12" s="77" t="s">
        <v>93</v>
      </c>
      <c r="G12" s="56" t="s">
        <v>93</v>
      </c>
      <c r="H12" s="55"/>
      <c r="I12" s="55" t="s">
        <v>465</v>
      </c>
    </row>
    <row r="13" spans="2:9" s="15" customFormat="1" ht="51" x14ac:dyDescent="0.2">
      <c r="B13" s="13" t="s">
        <v>187</v>
      </c>
      <c r="C13" s="56">
        <v>25000</v>
      </c>
      <c r="D13" s="77">
        <v>2045</v>
      </c>
      <c r="E13" s="56" t="s">
        <v>93</v>
      </c>
      <c r="F13" s="77" t="s">
        <v>93</v>
      </c>
      <c r="G13" s="56" t="s">
        <v>93</v>
      </c>
      <c r="H13" s="55"/>
      <c r="I13" s="55" t="s">
        <v>466</v>
      </c>
    </row>
    <row r="14" spans="2:9" s="15" customFormat="1" ht="17" x14ac:dyDescent="0.2">
      <c r="B14" s="13" t="s">
        <v>438</v>
      </c>
      <c r="C14" s="56">
        <v>5000</v>
      </c>
      <c r="D14" s="77">
        <v>2035</v>
      </c>
      <c r="E14" s="56" t="s">
        <v>93</v>
      </c>
      <c r="F14" s="77" t="s">
        <v>93</v>
      </c>
      <c r="G14" s="56" t="s">
        <v>93</v>
      </c>
      <c r="H14" s="55"/>
      <c r="I14" s="55" t="s">
        <v>467</v>
      </c>
    </row>
    <row r="15" spans="2:9" s="15" customFormat="1" ht="34" x14ac:dyDescent="0.2">
      <c r="B15" s="13" t="s">
        <v>188</v>
      </c>
      <c r="C15" s="56">
        <v>3000</v>
      </c>
      <c r="D15" s="77">
        <v>2030</v>
      </c>
      <c r="E15" s="56" t="s">
        <v>93</v>
      </c>
      <c r="F15" s="77" t="s">
        <v>93</v>
      </c>
      <c r="G15" s="56" t="s">
        <v>93</v>
      </c>
      <c r="H15" s="55"/>
      <c r="I15" s="55" t="s">
        <v>468</v>
      </c>
    </row>
    <row r="16" spans="2:9" ht="17" x14ac:dyDescent="0.2">
      <c r="B16" s="27" t="s">
        <v>59</v>
      </c>
      <c r="C16" s="109">
        <v>115130</v>
      </c>
      <c r="D16" s="110">
        <v>2050</v>
      </c>
      <c r="E16" s="109">
        <v>45730</v>
      </c>
      <c r="F16" s="110">
        <v>2040</v>
      </c>
      <c r="G16" s="109">
        <v>12378</v>
      </c>
      <c r="H16" s="111"/>
      <c r="I16" s="11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8A5C-1ACC-5447-A37A-8D203E414033}">
  <sheetPr codeName="Sheet12"/>
  <dimension ref="B1:G30"/>
  <sheetViews>
    <sheetView workbookViewId="0"/>
  </sheetViews>
  <sheetFormatPr baseColWidth="10" defaultRowHeight="16" x14ac:dyDescent="0.2"/>
  <cols>
    <col min="2" max="2" width="16.1640625" customWidth="1"/>
    <col min="3" max="3" width="22.5" customWidth="1"/>
    <col min="4" max="4" width="10.5" bestFit="1" customWidth="1"/>
    <col min="5" max="5" width="17.33203125" bestFit="1" customWidth="1"/>
    <col min="6" max="6" width="10.1640625" bestFit="1" customWidth="1"/>
    <col min="7" max="7" width="15.6640625" bestFit="1" customWidth="1"/>
  </cols>
  <sheetData>
    <row r="1" spans="2:7" ht="24" x14ac:dyDescent="0.3">
      <c r="B1" s="4" t="s">
        <v>669</v>
      </c>
    </row>
    <row r="3" spans="2:7" ht="17" x14ac:dyDescent="0.2">
      <c r="B3" s="13" t="s">
        <v>46</v>
      </c>
      <c r="C3" s="13" t="s">
        <v>192</v>
      </c>
      <c r="D3" s="13" t="s">
        <v>193</v>
      </c>
      <c r="E3" s="13" t="s">
        <v>526</v>
      </c>
      <c r="F3" s="13" t="s">
        <v>194</v>
      </c>
      <c r="G3" s="13" t="s">
        <v>195</v>
      </c>
    </row>
    <row r="4" spans="2:7" ht="17" x14ac:dyDescent="0.2">
      <c r="B4" s="13" t="s">
        <v>160</v>
      </c>
      <c r="C4" s="13" t="s">
        <v>103</v>
      </c>
      <c r="D4" s="13">
        <v>2015</v>
      </c>
      <c r="E4" s="41">
        <v>180.81</v>
      </c>
      <c r="F4" s="42">
        <v>617.08000000000004</v>
      </c>
      <c r="G4" t="s">
        <v>198</v>
      </c>
    </row>
    <row r="5" spans="2:7" ht="17" x14ac:dyDescent="0.2">
      <c r="B5" s="13" t="s">
        <v>160</v>
      </c>
      <c r="C5" s="13" t="s">
        <v>201</v>
      </c>
      <c r="D5" s="13">
        <v>2015</v>
      </c>
      <c r="E5" s="41">
        <v>68.180000000000007</v>
      </c>
      <c r="F5" s="42">
        <v>286.06</v>
      </c>
      <c r="G5" t="s">
        <v>198</v>
      </c>
    </row>
    <row r="6" spans="2:7" ht="17" x14ac:dyDescent="0.2">
      <c r="B6" s="13" t="s">
        <v>160</v>
      </c>
      <c r="C6" s="13" t="s">
        <v>104</v>
      </c>
      <c r="D6" s="13">
        <v>2018.8</v>
      </c>
      <c r="E6" s="41">
        <v>67413</v>
      </c>
      <c r="F6" s="42">
        <v>314421.49</v>
      </c>
      <c r="G6" t="s">
        <v>198</v>
      </c>
    </row>
    <row r="7" spans="2:7" ht="17" x14ac:dyDescent="0.2">
      <c r="B7" s="13" t="s">
        <v>160</v>
      </c>
      <c r="C7" s="13" t="s">
        <v>105</v>
      </c>
      <c r="D7" s="13">
        <v>2018.8</v>
      </c>
      <c r="E7" s="41">
        <v>81337.440000000002</v>
      </c>
      <c r="F7" s="42">
        <v>317468.21000000002</v>
      </c>
      <c r="G7" t="s">
        <v>198</v>
      </c>
    </row>
    <row r="8" spans="2:7" ht="17" x14ac:dyDescent="0.2">
      <c r="B8" s="13" t="s">
        <v>160</v>
      </c>
      <c r="C8" s="13" t="s">
        <v>106</v>
      </c>
      <c r="D8" s="13">
        <v>2018.8</v>
      </c>
      <c r="E8" s="41">
        <v>102013.03</v>
      </c>
      <c r="F8" s="42">
        <v>305848.77</v>
      </c>
      <c r="G8" t="s">
        <v>198</v>
      </c>
    </row>
    <row r="9" spans="2:7" ht="17" x14ac:dyDescent="0.2">
      <c r="B9" s="13" t="s">
        <v>180</v>
      </c>
      <c r="C9" s="13" t="s">
        <v>114</v>
      </c>
      <c r="D9" s="13">
        <v>2014</v>
      </c>
      <c r="E9" s="41">
        <v>10236.86</v>
      </c>
      <c r="F9" s="42">
        <v>34672.22</v>
      </c>
      <c r="G9" t="s">
        <v>200</v>
      </c>
    </row>
    <row r="10" spans="2:7" ht="17" x14ac:dyDescent="0.2">
      <c r="B10" s="13" t="s">
        <v>183</v>
      </c>
      <c r="C10" s="13" t="s">
        <v>119</v>
      </c>
      <c r="D10" s="13">
        <v>2017.2</v>
      </c>
      <c r="E10" s="41">
        <v>4508.2</v>
      </c>
      <c r="F10" s="42">
        <v>22768.71</v>
      </c>
      <c r="G10" t="s">
        <v>198</v>
      </c>
    </row>
    <row r="11" spans="2:7" ht="17" x14ac:dyDescent="0.2">
      <c r="B11" s="13" t="s">
        <v>183</v>
      </c>
      <c r="C11" s="13" t="s">
        <v>184</v>
      </c>
      <c r="D11" s="13">
        <v>2022.5</v>
      </c>
      <c r="E11" s="41">
        <v>249754.33</v>
      </c>
      <c r="F11" s="42">
        <v>750388.02</v>
      </c>
      <c r="G11" t="s">
        <v>198</v>
      </c>
    </row>
    <row r="12" spans="2:7" ht="17" x14ac:dyDescent="0.2">
      <c r="B12" s="13" t="s">
        <v>183</v>
      </c>
      <c r="C12" s="13" t="s">
        <v>186</v>
      </c>
      <c r="D12" s="13">
        <v>2022.5</v>
      </c>
      <c r="E12" s="41">
        <v>240866.16</v>
      </c>
      <c r="F12" s="42">
        <v>723678.59</v>
      </c>
      <c r="G12" t="s">
        <v>198</v>
      </c>
    </row>
    <row r="13" spans="2:7" ht="17" x14ac:dyDescent="0.2">
      <c r="B13" s="13" t="s">
        <v>174</v>
      </c>
      <c r="C13" s="13" t="s">
        <v>202</v>
      </c>
      <c r="D13" s="13">
        <v>2016.2</v>
      </c>
      <c r="E13" s="41">
        <v>497.38</v>
      </c>
      <c r="F13" s="42">
        <v>1722.83</v>
      </c>
      <c r="G13" t="s">
        <v>200</v>
      </c>
    </row>
    <row r="14" spans="2:7" ht="17" x14ac:dyDescent="0.2">
      <c r="B14" s="13" t="s">
        <v>174</v>
      </c>
      <c r="C14" s="13" t="s">
        <v>110</v>
      </c>
      <c r="D14" s="13">
        <v>2016.2</v>
      </c>
      <c r="E14" s="41">
        <v>508.95</v>
      </c>
      <c r="F14" s="42">
        <v>1721.66</v>
      </c>
      <c r="G14" t="s">
        <v>200</v>
      </c>
    </row>
    <row r="15" spans="2:7" ht="17" x14ac:dyDescent="0.2">
      <c r="B15" s="13" t="s">
        <v>163</v>
      </c>
      <c r="C15" s="13" t="s">
        <v>109</v>
      </c>
      <c r="D15" s="13">
        <v>2016.9</v>
      </c>
      <c r="E15" s="41">
        <v>25971.83</v>
      </c>
      <c r="F15" s="42">
        <v>167967.37</v>
      </c>
      <c r="G15" t="s">
        <v>198</v>
      </c>
    </row>
    <row r="16" spans="2:7" ht="17" x14ac:dyDescent="0.2">
      <c r="B16" s="13" t="s">
        <v>166</v>
      </c>
      <c r="C16" s="13" t="s">
        <v>168</v>
      </c>
      <c r="D16" s="13">
        <v>2022.1</v>
      </c>
      <c r="E16" s="41">
        <v>917615.19</v>
      </c>
      <c r="F16" s="42">
        <v>2756020.72</v>
      </c>
      <c r="G16" t="s">
        <v>200</v>
      </c>
    </row>
    <row r="17" spans="2:7" ht="17" x14ac:dyDescent="0.2">
      <c r="B17" s="13" t="s">
        <v>166</v>
      </c>
      <c r="C17" s="13" t="s">
        <v>169</v>
      </c>
      <c r="D17" s="13">
        <v>2022.1</v>
      </c>
      <c r="E17" s="41">
        <v>858635.78</v>
      </c>
      <c r="F17" s="42">
        <v>2578582.21</v>
      </c>
      <c r="G17" t="s">
        <v>200</v>
      </c>
    </row>
    <row r="18" spans="2:7" ht="17" x14ac:dyDescent="0.2">
      <c r="B18" s="13" t="s">
        <v>166</v>
      </c>
      <c r="C18" s="13" t="s">
        <v>170</v>
      </c>
      <c r="D18" s="13">
        <v>2022.1</v>
      </c>
      <c r="E18" s="41">
        <v>825724.38</v>
      </c>
      <c r="F18" s="42">
        <v>2478960.44</v>
      </c>
      <c r="G18" t="s">
        <v>200</v>
      </c>
    </row>
    <row r="19" spans="2:7" ht="17" x14ac:dyDescent="0.2">
      <c r="B19" s="13" t="s">
        <v>166</v>
      </c>
      <c r="C19" s="13" t="s">
        <v>172</v>
      </c>
      <c r="D19" s="13">
        <v>2022.1</v>
      </c>
      <c r="E19" s="41">
        <v>878904.15</v>
      </c>
      <c r="F19" s="42">
        <v>2636712.46</v>
      </c>
      <c r="G19" t="s">
        <v>200</v>
      </c>
    </row>
    <row r="20" spans="2:7" ht="17" x14ac:dyDescent="0.2">
      <c r="B20" s="13" t="s">
        <v>166</v>
      </c>
      <c r="C20" s="13" t="s">
        <v>173</v>
      </c>
      <c r="D20" s="13">
        <v>2022.1</v>
      </c>
      <c r="E20" s="41">
        <v>719004.69</v>
      </c>
      <c r="F20" s="42">
        <v>2159325.9900000002</v>
      </c>
      <c r="G20" t="s">
        <v>200</v>
      </c>
    </row>
    <row r="21" spans="2:7" ht="17" x14ac:dyDescent="0.2">
      <c r="B21" s="13" t="s">
        <v>166</v>
      </c>
      <c r="C21" s="13" t="s">
        <v>167</v>
      </c>
      <c r="D21" s="13">
        <v>2022.1</v>
      </c>
      <c r="E21" s="41">
        <v>567364.37</v>
      </c>
      <c r="F21" s="42">
        <v>1705353.82</v>
      </c>
      <c r="G21" t="s">
        <v>200</v>
      </c>
    </row>
    <row r="22" spans="2:7" ht="17" x14ac:dyDescent="0.2">
      <c r="B22" s="13" t="s">
        <v>196</v>
      </c>
      <c r="C22" s="13" t="s">
        <v>197</v>
      </c>
      <c r="D22" s="13">
        <v>2013.5</v>
      </c>
      <c r="E22" s="41">
        <v>2416.8200000000002</v>
      </c>
      <c r="F22" s="42">
        <v>5128.08</v>
      </c>
      <c r="G22" t="s">
        <v>198</v>
      </c>
    </row>
    <row r="23" spans="2:7" ht="17" x14ac:dyDescent="0.2">
      <c r="B23" s="13" t="s">
        <v>196</v>
      </c>
      <c r="C23" s="13" t="s">
        <v>159</v>
      </c>
      <c r="D23" s="13">
        <v>2013.5</v>
      </c>
      <c r="E23" s="41">
        <v>1107.71</v>
      </c>
      <c r="F23" s="42">
        <v>4540.37</v>
      </c>
      <c r="G23" t="s">
        <v>198</v>
      </c>
    </row>
    <row r="24" spans="2:7" ht="17" x14ac:dyDescent="0.2">
      <c r="B24" s="13" t="s">
        <v>182</v>
      </c>
      <c r="C24" s="13" t="s">
        <v>199</v>
      </c>
      <c r="D24" s="13">
        <v>2013.8</v>
      </c>
      <c r="E24" s="41">
        <v>789.12</v>
      </c>
      <c r="F24" s="42">
        <v>4589.38</v>
      </c>
      <c r="G24" t="s">
        <v>198</v>
      </c>
    </row>
    <row r="25" spans="2:7" ht="17" x14ac:dyDescent="0.2">
      <c r="B25" s="13" t="s">
        <v>187</v>
      </c>
      <c r="C25" s="13" t="s">
        <v>254</v>
      </c>
      <c r="D25" s="13">
        <v>2022.9</v>
      </c>
      <c r="E25" s="41">
        <v>0</v>
      </c>
      <c r="F25" s="42">
        <v>640572.19999999995</v>
      </c>
      <c r="G25" t="s">
        <v>198</v>
      </c>
    </row>
    <row r="26" spans="2:7" ht="17" x14ac:dyDescent="0.2">
      <c r="B26" s="13" t="s">
        <v>187</v>
      </c>
      <c r="C26" s="13" t="s">
        <v>255</v>
      </c>
      <c r="D26" s="13">
        <v>2022.9</v>
      </c>
      <c r="E26" s="41">
        <v>0</v>
      </c>
      <c r="F26" s="42">
        <v>647745.55000000005</v>
      </c>
      <c r="G26" t="s">
        <v>198</v>
      </c>
    </row>
    <row r="27" spans="2:7" ht="17" x14ac:dyDescent="0.2">
      <c r="B27" s="13" t="s">
        <v>187</v>
      </c>
      <c r="C27" s="13" t="s">
        <v>256</v>
      </c>
      <c r="D27" s="13">
        <v>2022.9</v>
      </c>
      <c r="E27" s="41">
        <v>0</v>
      </c>
      <c r="F27" s="42">
        <v>417750.74</v>
      </c>
      <c r="G27" t="s">
        <v>198</v>
      </c>
    </row>
    <row r="28" spans="2:7" ht="17" x14ac:dyDescent="0.2">
      <c r="B28" s="13" t="s">
        <v>187</v>
      </c>
      <c r="C28" s="13" t="s">
        <v>257</v>
      </c>
      <c r="D28" s="13">
        <v>2022.9</v>
      </c>
      <c r="E28" s="41">
        <v>0</v>
      </c>
      <c r="F28" s="42">
        <v>480847.03</v>
      </c>
      <c r="G28" t="s">
        <v>198</v>
      </c>
    </row>
    <row r="29" spans="2:7" ht="17" x14ac:dyDescent="0.2">
      <c r="B29" s="13" t="s">
        <v>187</v>
      </c>
      <c r="C29" s="13" t="s">
        <v>258</v>
      </c>
      <c r="D29" s="13">
        <v>2022.9</v>
      </c>
      <c r="E29" s="41">
        <v>0</v>
      </c>
      <c r="F29" s="42">
        <v>464850.79</v>
      </c>
      <c r="G29" t="s">
        <v>198</v>
      </c>
    </row>
    <row r="30" spans="2:7" ht="17" x14ac:dyDescent="0.2">
      <c r="B30" s="13" t="s">
        <v>438</v>
      </c>
      <c r="C30" s="13" t="s">
        <v>247</v>
      </c>
      <c r="D30" s="13">
        <v>2023.9</v>
      </c>
      <c r="E30" s="41">
        <v>3375.53</v>
      </c>
      <c r="F30" s="42">
        <v>13503.09</v>
      </c>
      <c r="G30" t="s">
        <v>198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9681-E127-8047-9556-181B98110B07}">
  <sheetPr codeName="Sheet13"/>
  <dimension ref="B1:F5"/>
  <sheetViews>
    <sheetView workbookViewId="0"/>
  </sheetViews>
  <sheetFormatPr baseColWidth="10" defaultRowHeight="16" x14ac:dyDescent="0.2"/>
  <cols>
    <col min="2" max="2" width="16.1640625" customWidth="1"/>
    <col min="3" max="3" width="19.1640625" bestFit="1" customWidth="1"/>
    <col min="4" max="4" width="14.6640625" bestFit="1" customWidth="1"/>
    <col min="5" max="5" width="10.5" bestFit="1" customWidth="1"/>
    <col min="6" max="6" width="21.6640625" bestFit="1" customWidth="1"/>
  </cols>
  <sheetData>
    <row r="1" spans="2:6" ht="24" x14ac:dyDescent="0.3">
      <c r="B1" s="4" t="s">
        <v>473</v>
      </c>
    </row>
    <row r="3" spans="2:6" ht="17" x14ac:dyDescent="0.2">
      <c r="B3" s="13" t="s">
        <v>46</v>
      </c>
      <c r="C3" s="13" t="s">
        <v>203</v>
      </c>
      <c r="D3" s="13" t="s">
        <v>204</v>
      </c>
      <c r="E3" s="13" t="s">
        <v>190</v>
      </c>
      <c r="F3" s="13" t="s">
        <v>205</v>
      </c>
    </row>
    <row r="4" spans="2:6" ht="17" x14ac:dyDescent="0.2">
      <c r="B4" s="13" t="s">
        <v>189</v>
      </c>
      <c r="C4" s="13" t="s">
        <v>259</v>
      </c>
      <c r="D4" s="13">
        <v>2016</v>
      </c>
      <c r="E4" s="14">
        <v>1331</v>
      </c>
      <c r="F4" s="40" t="s">
        <v>92</v>
      </c>
    </row>
    <row r="5" spans="2:6" ht="17" x14ac:dyDescent="0.2">
      <c r="B5" s="13" t="s">
        <v>189</v>
      </c>
      <c r="C5" s="13" t="s">
        <v>260</v>
      </c>
      <c r="D5" s="13">
        <v>2016</v>
      </c>
      <c r="E5" s="13">
        <v>626</v>
      </c>
      <c r="F5" s="40" t="s">
        <v>92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3349D-F4E2-0D4D-9D91-B71C914C61F8}">
  <sheetPr codeName="Sheet14"/>
  <dimension ref="B1:E8"/>
  <sheetViews>
    <sheetView workbookViewId="0"/>
  </sheetViews>
  <sheetFormatPr baseColWidth="10" defaultRowHeight="16" x14ac:dyDescent="0.2"/>
  <cols>
    <col min="2" max="2" width="34.5" customWidth="1"/>
    <col min="3" max="3" width="10.83203125" bestFit="1" customWidth="1"/>
    <col min="4" max="4" width="10.1640625" bestFit="1" customWidth="1"/>
    <col min="5" max="5" width="5.33203125" bestFit="1" customWidth="1"/>
  </cols>
  <sheetData>
    <row r="1" spans="2:5" ht="24" x14ac:dyDescent="0.3">
      <c r="B1" s="4" t="s">
        <v>670</v>
      </c>
    </row>
    <row r="3" spans="2:5" s="15" customFormat="1" ht="17" x14ac:dyDescent="0.2">
      <c r="B3" s="13" t="s">
        <v>474</v>
      </c>
      <c r="C3" s="13" t="s">
        <v>392</v>
      </c>
      <c r="D3" s="13" t="s">
        <v>89</v>
      </c>
      <c r="E3" s="107" t="s">
        <v>59</v>
      </c>
    </row>
    <row r="4" spans="2:5" s="15" customFormat="1" ht="17" x14ac:dyDescent="0.2">
      <c r="B4" s="13" t="s">
        <v>270</v>
      </c>
      <c r="C4" s="13">
        <v>13</v>
      </c>
      <c r="D4" s="13">
        <v>18</v>
      </c>
      <c r="E4" s="108">
        <v>31</v>
      </c>
    </row>
    <row r="5" spans="2:5" s="15" customFormat="1" ht="17" x14ac:dyDescent="0.2">
      <c r="B5" s="13" t="s">
        <v>272</v>
      </c>
      <c r="C5" s="14">
        <v>3</v>
      </c>
      <c r="D5" s="13">
        <v>4</v>
      </c>
      <c r="E5" s="108">
        <v>7</v>
      </c>
    </row>
    <row r="6" spans="2:5" s="15" customFormat="1" ht="17" x14ac:dyDescent="0.2">
      <c r="B6" s="13" t="s">
        <v>72</v>
      </c>
      <c r="C6" s="13">
        <v>3</v>
      </c>
      <c r="D6" s="13">
        <v>2</v>
      </c>
      <c r="E6" s="108">
        <v>5</v>
      </c>
    </row>
    <row r="7" spans="2:5" s="15" customFormat="1" ht="17" x14ac:dyDescent="0.2">
      <c r="B7" s="13" t="s">
        <v>273</v>
      </c>
      <c r="C7" s="14">
        <v>3</v>
      </c>
      <c r="D7" s="13">
        <v>2</v>
      </c>
      <c r="E7" s="108">
        <v>5</v>
      </c>
    </row>
    <row r="8" spans="2:5" s="15" customFormat="1" x14ac:dyDescent="0.2"/>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AAA6-68E9-A748-86BD-AC3A526BC5F5}">
  <sheetPr codeName="Sheet15"/>
  <dimension ref="B1:E17"/>
  <sheetViews>
    <sheetView workbookViewId="0"/>
  </sheetViews>
  <sheetFormatPr baseColWidth="10" defaultRowHeight="16" x14ac:dyDescent="0.2"/>
  <cols>
    <col min="2" max="2" width="25.33203125" customWidth="1"/>
    <col min="3" max="3" width="15.6640625" bestFit="1" customWidth="1"/>
    <col min="4" max="4" width="10.83203125" bestFit="1" customWidth="1"/>
    <col min="5" max="5" width="10.1640625" bestFit="1" customWidth="1"/>
  </cols>
  <sheetData>
    <row r="1" spans="2:5" ht="24" x14ac:dyDescent="0.3">
      <c r="B1" s="4" t="s">
        <v>671</v>
      </c>
    </row>
    <row r="3" spans="2:5" ht="19" customHeight="1" x14ac:dyDescent="0.2">
      <c r="B3" s="13" t="s">
        <v>94</v>
      </c>
      <c r="C3" s="13" t="s">
        <v>52</v>
      </c>
      <c r="D3" s="13" t="s">
        <v>392</v>
      </c>
      <c r="E3" s="13" t="s">
        <v>89</v>
      </c>
    </row>
    <row r="4" spans="2:5" ht="17" x14ac:dyDescent="0.2">
      <c r="B4" s="13" t="s">
        <v>475</v>
      </c>
      <c r="C4" s="13" t="s">
        <v>476</v>
      </c>
      <c r="D4" s="13">
        <v>0</v>
      </c>
      <c r="E4" s="84">
        <v>4</v>
      </c>
    </row>
    <row r="5" spans="2:5" ht="17" x14ac:dyDescent="0.2">
      <c r="B5" s="13" t="s">
        <v>695</v>
      </c>
      <c r="C5" s="13" t="s">
        <v>476</v>
      </c>
      <c r="D5" s="13">
        <v>2</v>
      </c>
      <c r="E5" s="84">
        <v>1</v>
      </c>
    </row>
    <row r="6" spans="2:5" ht="17" x14ac:dyDescent="0.2">
      <c r="B6" s="13" t="s">
        <v>696</v>
      </c>
      <c r="C6" s="13" t="s">
        <v>476</v>
      </c>
      <c r="D6" s="13">
        <v>4</v>
      </c>
      <c r="E6" s="84">
        <v>2</v>
      </c>
    </row>
    <row r="7" spans="2:5" ht="17" x14ac:dyDescent="0.2">
      <c r="B7" s="13" t="s">
        <v>477</v>
      </c>
      <c r="C7" s="13" t="s">
        <v>476</v>
      </c>
      <c r="D7" s="13">
        <v>2</v>
      </c>
      <c r="E7" s="41">
        <v>3</v>
      </c>
    </row>
    <row r="8" spans="2:5" ht="17" x14ac:dyDescent="0.2">
      <c r="B8" s="13" t="s">
        <v>478</v>
      </c>
      <c r="C8" s="13" t="s">
        <v>476</v>
      </c>
      <c r="D8" s="13">
        <v>1</v>
      </c>
      <c r="E8" s="84">
        <v>0</v>
      </c>
    </row>
    <row r="9" spans="2:5" ht="17" x14ac:dyDescent="0.2">
      <c r="B9" s="13" t="s">
        <v>274</v>
      </c>
      <c r="C9" s="13" t="s">
        <v>479</v>
      </c>
      <c r="D9" s="13">
        <v>5</v>
      </c>
      <c r="E9" s="84">
        <v>13</v>
      </c>
    </row>
    <row r="10" spans="2:5" ht="17" x14ac:dyDescent="0.2">
      <c r="B10" s="13" t="s">
        <v>270</v>
      </c>
      <c r="C10" s="13" t="s">
        <v>480</v>
      </c>
      <c r="D10" s="13">
        <v>13</v>
      </c>
      <c r="E10" s="84">
        <v>18</v>
      </c>
    </row>
    <row r="11" spans="2:5" ht="17" x14ac:dyDescent="0.2">
      <c r="B11" s="13" t="s">
        <v>272</v>
      </c>
      <c r="C11" s="13" t="s">
        <v>480</v>
      </c>
      <c r="D11" s="13">
        <v>3</v>
      </c>
      <c r="E11" s="84">
        <v>4</v>
      </c>
    </row>
    <row r="12" spans="2:5" ht="17" x14ac:dyDescent="0.2">
      <c r="B12" s="13" t="s">
        <v>72</v>
      </c>
      <c r="C12" s="13" t="s">
        <v>480</v>
      </c>
      <c r="D12" s="13">
        <v>3</v>
      </c>
      <c r="E12" s="84">
        <v>2</v>
      </c>
    </row>
    <row r="13" spans="2:5" ht="17" x14ac:dyDescent="0.2">
      <c r="B13" s="13" t="s">
        <v>273</v>
      </c>
      <c r="C13" s="13" t="s">
        <v>480</v>
      </c>
      <c r="D13" s="13">
        <v>3</v>
      </c>
      <c r="E13" s="84">
        <v>2</v>
      </c>
    </row>
    <row r="14" spans="2:5" ht="17" x14ac:dyDescent="0.2">
      <c r="B14" s="13" t="s">
        <v>481</v>
      </c>
      <c r="C14" s="13" t="s">
        <v>480</v>
      </c>
      <c r="D14" s="13">
        <v>0</v>
      </c>
      <c r="E14" s="84">
        <v>1</v>
      </c>
    </row>
    <row r="15" spans="2:5" ht="17" x14ac:dyDescent="0.2">
      <c r="B15" s="13" t="s">
        <v>482</v>
      </c>
      <c r="C15" s="13" t="s">
        <v>480</v>
      </c>
      <c r="D15" s="13">
        <v>0</v>
      </c>
      <c r="E15" s="84">
        <v>1</v>
      </c>
    </row>
    <row r="16" spans="2:5" ht="17" x14ac:dyDescent="0.2">
      <c r="B16" s="13" t="s">
        <v>483</v>
      </c>
      <c r="C16" s="13" t="s">
        <v>480</v>
      </c>
      <c r="D16" s="13">
        <v>0</v>
      </c>
      <c r="E16" s="84">
        <v>1</v>
      </c>
    </row>
    <row r="17" spans="2:5" ht="17" x14ac:dyDescent="0.2">
      <c r="B17" s="13" t="s">
        <v>484</v>
      </c>
      <c r="C17" s="13" t="s">
        <v>480</v>
      </c>
      <c r="D17" s="13">
        <v>0</v>
      </c>
      <c r="E17" s="84">
        <v>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31D8-BD26-E640-9958-F8AD330D299D}">
  <sheetPr codeName="Sheet16"/>
  <dimension ref="B1:F11"/>
  <sheetViews>
    <sheetView workbookViewId="0"/>
  </sheetViews>
  <sheetFormatPr baseColWidth="10" defaultRowHeight="16" x14ac:dyDescent="0.2"/>
  <cols>
    <col min="2" max="2" width="36.83203125" customWidth="1"/>
    <col min="3" max="3" width="25.33203125" bestFit="1" customWidth="1"/>
    <col min="4" max="4" width="27" bestFit="1" customWidth="1"/>
    <col min="5" max="5" width="19.6640625" bestFit="1" customWidth="1"/>
    <col min="6" max="6" width="32.6640625" customWidth="1"/>
  </cols>
  <sheetData>
    <row r="1" spans="2:6" ht="24" x14ac:dyDescent="0.3">
      <c r="B1" s="4" t="s">
        <v>672</v>
      </c>
    </row>
    <row r="3" spans="2:6" x14ac:dyDescent="0.2">
      <c r="B3" s="13" t="s">
        <v>275</v>
      </c>
      <c r="C3" s="13" t="s">
        <v>46</v>
      </c>
      <c r="D3" s="13" t="s">
        <v>485</v>
      </c>
      <c r="E3" s="13" t="s">
        <v>280</v>
      </c>
      <c r="F3" s="13" t="s">
        <v>281</v>
      </c>
    </row>
    <row r="4" spans="2:6" ht="17" x14ac:dyDescent="0.2">
      <c r="B4" s="13" t="s">
        <v>486</v>
      </c>
      <c r="C4" s="14" t="s">
        <v>180</v>
      </c>
      <c r="D4" s="13" t="s">
        <v>278</v>
      </c>
      <c r="E4" s="85">
        <v>14</v>
      </c>
      <c r="F4" s="13" t="s">
        <v>487</v>
      </c>
    </row>
    <row r="5" spans="2:6" ht="17" x14ac:dyDescent="0.2">
      <c r="B5" s="13" t="s">
        <v>488</v>
      </c>
      <c r="C5" s="13" t="s">
        <v>489</v>
      </c>
      <c r="D5" s="13" t="s">
        <v>489</v>
      </c>
      <c r="E5" s="85">
        <v>700</v>
      </c>
      <c r="F5" s="13" t="s">
        <v>490</v>
      </c>
    </row>
    <row r="6" spans="2:6" ht="34" x14ac:dyDescent="0.2">
      <c r="B6" s="13" t="s">
        <v>479</v>
      </c>
      <c r="C6" s="14" t="s">
        <v>187</v>
      </c>
      <c r="D6" s="13" t="s">
        <v>279</v>
      </c>
      <c r="E6" s="85">
        <v>8.67</v>
      </c>
      <c r="F6" s="13" t="s">
        <v>491</v>
      </c>
    </row>
    <row r="7" spans="2:6" ht="17" x14ac:dyDescent="0.2">
      <c r="B7" s="13" t="s">
        <v>479</v>
      </c>
      <c r="C7" s="14" t="s">
        <v>187</v>
      </c>
      <c r="D7" s="13" t="s">
        <v>279</v>
      </c>
      <c r="E7" s="85">
        <v>426.7</v>
      </c>
      <c r="F7" s="13" t="s">
        <v>492</v>
      </c>
    </row>
    <row r="8" spans="2:6" ht="17" x14ac:dyDescent="0.2">
      <c r="B8" s="13" t="s">
        <v>493</v>
      </c>
      <c r="C8" s="14" t="s">
        <v>174</v>
      </c>
      <c r="D8" s="13" t="s">
        <v>494</v>
      </c>
      <c r="E8" s="85">
        <v>58.85</v>
      </c>
      <c r="F8" s="13" t="s">
        <v>495</v>
      </c>
    </row>
    <row r="9" spans="2:6" ht="17" x14ac:dyDescent="0.2">
      <c r="B9" s="13" t="s">
        <v>493</v>
      </c>
      <c r="C9" s="14" t="s">
        <v>174</v>
      </c>
      <c r="D9" s="13" t="s">
        <v>494</v>
      </c>
      <c r="E9" s="85">
        <v>105.25</v>
      </c>
      <c r="F9" s="13" t="s">
        <v>496</v>
      </c>
    </row>
    <row r="10" spans="2:6" ht="34" x14ac:dyDescent="0.2">
      <c r="B10" s="13" t="s">
        <v>479</v>
      </c>
      <c r="C10" s="14" t="s">
        <v>163</v>
      </c>
      <c r="D10" s="13" t="s">
        <v>277</v>
      </c>
      <c r="E10" s="85">
        <v>861</v>
      </c>
      <c r="F10" s="13" t="s">
        <v>497</v>
      </c>
    </row>
    <row r="11" spans="2:6" ht="34" x14ac:dyDescent="0.2">
      <c r="B11" s="27" t="s">
        <v>498</v>
      </c>
      <c r="C11" s="27"/>
      <c r="D11" s="27"/>
      <c r="E11" s="86">
        <v>2174.4699999999998</v>
      </c>
      <c r="F11" s="27"/>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V29"/>
  <sheetViews>
    <sheetView workbookViewId="0">
      <selection activeCell="B7" sqref="B7"/>
    </sheetView>
  </sheetViews>
  <sheetFormatPr baseColWidth="10" defaultColWidth="11" defaultRowHeight="16" x14ac:dyDescent="0.2"/>
  <cols>
    <col min="2" max="2" width="26.5" customWidth="1"/>
    <col min="3" max="14" width="8.6640625" customWidth="1"/>
    <col min="15" max="15" width="11.1640625" bestFit="1" customWidth="1"/>
    <col min="16" max="18" width="8.6640625" customWidth="1"/>
    <col min="19" max="19" width="14.5" bestFit="1" customWidth="1"/>
    <col min="20" max="20" width="12.33203125" bestFit="1" customWidth="1"/>
    <col min="21" max="22" width="8.6640625" customWidth="1"/>
  </cols>
  <sheetData>
    <row r="1" spans="2:22" ht="24" x14ac:dyDescent="0.3">
      <c r="B1" s="5" t="s">
        <v>499</v>
      </c>
    </row>
    <row r="3" spans="2:22" ht="17" x14ac:dyDescent="0.2">
      <c r="B3" s="45" t="s">
        <v>0</v>
      </c>
      <c r="C3" s="8" t="s">
        <v>1</v>
      </c>
      <c r="D3" s="8" t="s">
        <v>2</v>
      </c>
      <c r="E3" s="8" t="s">
        <v>3</v>
      </c>
      <c r="F3" s="8" t="s">
        <v>290</v>
      </c>
      <c r="G3" s="8" t="s">
        <v>31</v>
      </c>
      <c r="H3" s="8" t="s">
        <v>4</v>
      </c>
      <c r="I3" s="8" t="s">
        <v>27</v>
      </c>
      <c r="J3" s="8" t="s">
        <v>10</v>
      </c>
      <c r="K3" s="8" t="s">
        <v>33</v>
      </c>
      <c r="L3" s="8" t="s">
        <v>5</v>
      </c>
      <c r="M3" s="8" t="s">
        <v>29</v>
      </c>
      <c r="N3" s="8" t="s">
        <v>11</v>
      </c>
      <c r="O3" s="8" t="s">
        <v>32</v>
      </c>
      <c r="P3" s="8" t="s">
        <v>30</v>
      </c>
      <c r="Q3" s="8" t="s">
        <v>28</v>
      </c>
      <c r="R3" s="8" t="s">
        <v>34</v>
      </c>
      <c r="S3" s="8" t="s">
        <v>8</v>
      </c>
      <c r="T3" s="8" t="s">
        <v>9</v>
      </c>
      <c r="U3" s="8" t="s">
        <v>12</v>
      </c>
      <c r="V3" s="44" t="s">
        <v>59</v>
      </c>
    </row>
    <row r="4" spans="2:22" ht="17" x14ac:dyDescent="0.2">
      <c r="B4" s="104" t="s">
        <v>60</v>
      </c>
      <c r="C4" s="87">
        <v>0</v>
      </c>
      <c r="D4" s="87">
        <v>0</v>
      </c>
      <c r="E4" s="87">
        <v>5</v>
      </c>
      <c r="F4" s="87">
        <v>0</v>
      </c>
      <c r="G4" s="87">
        <v>0</v>
      </c>
      <c r="H4" s="87">
        <v>0</v>
      </c>
      <c r="I4" s="87">
        <v>0</v>
      </c>
      <c r="J4" s="87">
        <v>0</v>
      </c>
      <c r="K4" s="87">
        <v>0</v>
      </c>
      <c r="L4" s="87">
        <v>16.8</v>
      </c>
      <c r="M4" s="87">
        <v>0</v>
      </c>
      <c r="N4" s="87">
        <v>0</v>
      </c>
      <c r="O4" s="87">
        <v>0</v>
      </c>
      <c r="P4" s="87">
        <v>0</v>
      </c>
      <c r="Q4" s="87">
        <v>3.3</v>
      </c>
      <c r="R4" s="87">
        <v>0</v>
      </c>
      <c r="S4" s="88">
        <v>0</v>
      </c>
      <c r="T4" s="87">
        <v>0</v>
      </c>
      <c r="U4" s="87">
        <v>0</v>
      </c>
      <c r="V4" s="89">
        <v>25.1</v>
      </c>
    </row>
    <row r="5" spans="2:22" x14ac:dyDescent="0.2">
      <c r="B5" s="105">
        <v>2001</v>
      </c>
      <c r="C5" s="87">
        <v>0</v>
      </c>
      <c r="D5" s="87">
        <v>0</v>
      </c>
      <c r="E5" s="87">
        <v>40</v>
      </c>
      <c r="F5" s="87">
        <v>0</v>
      </c>
      <c r="G5" s="87">
        <v>0</v>
      </c>
      <c r="H5" s="87">
        <v>0</v>
      </c>
      <c r="I5" s="87">
        <v>0</v>
      </c>
      <c r="J5" s="87">
        <v>0</v>
      </c>
      <c r="K5" s="87">
        <v>0</v>
      </c>
      <c r="L5" s="87">
        <v>0</v>
      </c>
      <c r="M5" s="87">
        <v>0</v>
      </c>
      <c r="N5" s="87">
        <v>0</v>
      </c>
      <c r="O5" s="87">
        <v>0</v>
      </c>
      <c r="P5" s="87">
        <v>0</v>
      </c>
      <c r="Q5" s="87">
        <v>0</v>
      </c>
      <c r="R5" s="87">
        <v>0</v>
      </c>
      <c r="S5" s="87">
        <v>0</v>
      </c>
      <c r="T5" s="87">
        <v>0</v>
      </c>
      <c r="U5" s="87">
        <v>0</v>
      </c>
      <c r="V5" s="89">
        <v>40</v>
      </c>
    </row>
    <row r="6" spans="2:22" x14ac:dyDescent="0.2">
      <c r="B6" s="105">
        <v>2002</v>
      </c>
      <c r="C6" s="87">
        <v>0</v>
      </c>
      <c r="D6" s="87">
        <v>0</v>
      </c>
      <c r="E6" s="87">
        <v>160</v>
      </c>
      <c r="F6" s="87">
        <v>0</v>
      </c>
      <c r="G6" s="87">
        <v>0</v>
      </c>
      <c r="H6" s="87">
        <v>0</v>
      </c>
      <c r="I6" s="87">
        <v>0</v>
      </c>
      <c r="J6" s="87">
        <v>0</v>
      </c>
      <c r="K6" s="87">
        <v>0</v>
      </c>
      <c r="L6" s="87">
        <v>0</v>
      </c>
      <c r="M6" s="87">
        <v>0</v>
      </c>
      <c r="N6" s="87">
        <v>0</v>
      </c>
      <c r="O6" s="87">
        <v>0</v>
      </c>
      <c r="P6" s="87">
        <v>0</v>
      </c>
      <c r="Q6" s="87">
        <v>0</v>
      </c>
      <c r="R6" s="87">
        <v>0</v>
      </c>
      <c r="S6" s="87">
        <v>0</v>
      </c>
      <c r="T6" s="87">
        <v>0</v>
      </c>
      <c r="U6" s="87">
        <v>0</v>
      </c>
      <c r="V6" s="89">
        <v>160</v>
      </c>
    </row>
    <row r="7" spans="2:22" x14ac:dyDescent="0.2">
      <c r="B7" s="105">
        <v>2003</v>
      </c>
      <c r="C7" s="87">
        <v>0</v>
      </c>
      <c r="D7" s="87">
        <v>0</v>
      </c>
      <c r="E7" s="87">
        <v>216.4</v>
      </c>
      <c r="F7" s="87">
        <v>0</v>
      </c>
      <c r="G7" s="87">
        <v>0</v>
      </c>
      <c r="H7" s="87">
        <v>0</v>
      </c>
      <c r="I7" s="87">
        <v>0</v>
      </c>
      <c r="J7" s="87">
        <v>0</v>
      </c>
      <c r="K7" s="87">
        <v>0</v>
      </c>
      <c r="L7" s="87">
        <v>0</v>
      </c>
      <c r="M7" s="87">
        <v>0</v>
      </c>
      <c r="N7" s="87">
        <v>0</v>
      </c>
      <c r="O7" s="87">
        <v>0</v>
      </c>
      <c r="P7" s="87">
        <v>0</v>
      </c>
      <c r="Q7" s="87">
        <v>0</v>
      </c>
      <c r="R7" s="87">
        <v>0</v>
      </c>
      <c r="S7" s="87">
        <v>0</v>
      </c>
      <c r="T7" s="87">
        <v>0</v>
      </c>
      <c r="U7" s="87">
        <v>0</v>
      </c>
      <c r="V7" s="89">
        <v>216.4</v>
      </c>
    </row>
    <row r="8" spans="2:22" x14ac:dyDescent="0.2">
      <c r="B8" s="105">
        <v>2004</v>
      </c>
      <c r="C8" s="87">
        <v>0</v>
      </c>
      <c r="D8" s="87">
        <v>0</v>
      </c>
      <c r="E8" s="87">
        <v>0</v>
      </c>
      <c r="F8" s="87">
        <v>0</v>
      </c>
      <c r="G8" s="87">
        <v>0</v>
      </c>
      <c r="H8" s="87">
        <v>4.5</v>
      </c>
      <c r="I8" s="87">
        <v>25.2</v>
      </c>
      <c r="J8" s="87">
        <v>0</v>
      </c>
      <c r="K8" s="87">
        <v>1.32</v>
      </c>
      <c r="L8" s="87">
        <v>0</v>
      </c>
      <c r="M8" s="87">
        <v>0</v>
      </c>
      <c r="N8" s="87">
        <v>0</v>
      </c>
      <c r="O8" s="87">
        <v>0</v>
      </c>
      <c r="P8" s="87">
        <v>0</v>
      </c>
      <c r="Q8" s="87">
        <v>0</v>
      </c>
      <c r="R8" s="87">
        <v>0</v>
      </c>
      <c r="S8" s="87">
        <v>120</v>
      </c>
      <c r="T8" s="87">
        <v>0</v>
      </c>
      <c r="U8" s="87">
        <v>0</v>
      </c>
      <c r="V8" s="89">
        <v>151.02000000000001</v>
      </c>
    </row>
    <row r="9" spans="2:22" x14ac:dyDescent="0.2">
      <c r="B9" s="105">
        <v>2005</v>
      </c>
      <c r="C9" s="87">
        <v>0</v>
      </c>
      <c r="D9" s="87">
        <v>0</v>
      </c>
      <c r="E9" s="87">
        <v>0</v>
      </c>
      <c r="F9" s="87">
        <v>0</v>
      </c>
      <c r="G9" s="87">
        <v>0</v>
      </c>
      <c r="H9" s="87">
        <v>0</v>
      </c>
      <c r="I9" s="87">
        <v>0</v>
      </c>
      <c r="J9" s="87">
        <v>0</v>
      </c>
      <c r="K9" s="87">
        <v>0</v>
      </c>
      <c r="L9" s="87">
        <v>0</v>
      </c>
      <c r="M9" s="87">
        <v>0</v>
      </c>
      <c r="N9" s="87">
        <v>0</v>
      </c>
      <c r="O9" s="87">
        <v>0</v>
      </c>
      <c r="P9" s="87">
        <v>0</v>
      </c>
      <c r="Q9" s="87">
        <v>0</v>
      </c>
      <c r="R9" s="87">
        <v>0</v>
      </c>
      <c r="S9" s="87">
        <v>90</v>
      </c>
      <c r="T9" s="87">
        <v>0</v>
      </c>
      <c r="U9" s="87">
        <v>0</v>
      </c>
      <c r="V9" s="89">
        <v>90</v>
      </c>
    </row>
    <row r="10" spans="2:22" x14ac:dyDescent="0.2">
      <c r="B10" s="105">
        <v>2006</v>
      </c>
      <c r="C10" s="87">
        <v>0</v>
      </c>
      <c r="D10" s="87">
        <v>0</v>
      </c>
      <c r="E10" s="87">
        <v>0</v>
      </c>
      <c r="F10" s="87">
        <v>0</v>
      </c>
      <c r="G10" s="87">
        <v>0</v>
      </c>
      <c r="H10" s="87">
        <v>2.5</v>
      </c>
      <c r="I10" s="87">
        <v>0</v>
      </c>
      <c r="J10" s="87">
        <v>0</v>
      </c>
      <c r="K10" s="87">
        <v>0</v>
      </c>
      <c r="L10" s="87">
        <v>0</v>
      </c>
      <c r="M10" s="87">
        <v>0</v>
      </c>
      <c r="N10" s="87">
        <v>0</v>
      </c>
      <c r="O10" s="87">
        <v>0</v>
      </c>
      <c r="P10" s="87">
        <v>0</v>
      </c>
      <c r="Q10" s="87">
        <v>0</v>
      </c>
      <c r="R10" s="87">
        <v>0</v>
      </c>
      <c r="S10" s="87">
        <v>90</v>
      </c>
      <c r="T10" s="87">
        <v>0</v>
      </c>
      <c r="U10" s="87">
        <v>0</v>
      </c>
      <c r="V10" s="89">
        <v>92.5</v>
      </c>
    </row>
    <row r="11" spans="2:22" x14ac:dyDescent="0.2">
      <c r="B11" s="105">
        <v>2007</v>
      </c>
      <c r="C11" s="87">
        <v>0</v>
      </c>
      <c r="D11" s="87">
        <v>0</v>
      </c>
      <c r="E11" s="87">
        <v>0</v>
      </c>
      <c r="F11" s="87">
        <v>0</v>
      </c>
      <c r="G11" s="87">
        <v>0</v>
      </c>
      <c r="H11" s="87">
        <v>0</v>
      </c>
      <c r="I11" s="87">
        <v>0</v>
      </c>
      <c r="J11" s="87">
        <v>0</v>
      </c>
      <c r="K11" s="87">
        <v>0</v>
      </c>
      <c r="L11" s="87">
        <v>108</v>
      </c>
      <c r="M11" s="87">
        <v>0</v>
      </c>
      <c r="N11" s="87">
        <v>0</v>
      </c>
      <c r="O11" s="87">
        <v>0</v>
      </c>
      <c r="P11" s="87">
        <v>0</v>
      </c>
      <c r="Q11" s="87">
        <v>110.4</v>
      </c>
      <c r="R11" s="87">
        <v>0</v>
      </c>
      <c r="S11" s="87">
        <v>90</v>
      </c>
      <c r="T11" s="87">
        <v>0</v>
      </c>
      <c r="U11" s="87">
        <v>0</v>
      </c>
      <c r="V11" s="89">
        <v>308.39999999999998</v>
      </c>
    </row>
    <row r="12" spans="2:22" x14ac:dyDescent="0.2">
      <c r="B12" s="105">
        <v>2008</v>
      </c>
      <c r="C12" s="87">
        <v>0</v>
      </c>
      <c r="D12" s="87">
        <v>0</v>
      </c>
      <c r="E12" s="87">
        <v>0</v>
      </c>
      <c r="F12" s="87">
        <v>0</v>
      </c>
      <c r="G12" s="87">
        <v>0</v>
      </c>
      <c r="H12" s="87">
        <v>0</v>
      </c>
      <c r="I12" s="87">
        <v>0</v>
      </c>
      <c r="J12" s="87">
        <v>0</v>
      </c>
      <c r="K12" s="87">
        <v>0</v>
      </c>
      <c r="L12" s="87">
        <v>120</v>
      </c>
      <c r="M12" s="87">
        <v>0</v>
      </c>
      <c r="N12" s="87">
        <v>0</v>
      </c>
      <c r="O12" s="87">
        <v>0</v>
      </c>
      <c r="P12" s="87">
        <v>0</v>
      </c>
      <c r="Q12" s="87">
        <v>0</v>
      </c>
      <c r="R12" s="87">
        <v>0</v>
      </c>
      <c r="S12" s="87">
        <v>0</v>
      </c>
      <c r="T12" s="87">
        <v>0</v>
      </c>
      <c r="U12" s="87">
        <v>0</v>
      </c>
      <c r="V12" s="89">
        <v>120</v>
      </c>
    </row>
    <row r="13" spans="2:22" x14ac:dyDescent="0.2">
      <c r="B13" s="105">
        <v>2009</v>
      </c>
      <c r="C13" s="87">
        <v>30</v>
      </c>
      <c r="D13" s="87">
        <v>2</v>
      </c>
      <c r="E13" s="87">
        <v>21</v>
      </c>
      <c r="F13" s="87">
        <v>0</v>
      </c>
      <c r="G13" s="87">
        <v>0</v>
      </c>
      <c r="H13" s="87">
        <v>0</v>
      </c>
      <c r="I13" s="87">
        <v>0</v>
      </c>
      <c r="J13" s="87">
        <v>0</v>
      </c>
      <c r="K13" s="87">
        <v>0</v>
      </c>
      <c r="L13" s="87">
        <v>0</v>
      </c>
      <c r="M13" s="87">
        <v>2.2999999999999998</v>
      </c>
      <c r="N13" s="87">
        <v>0</v>
      </c>
      <c r="O13" s="87">
        <v>0</v>
      </c>
      <c r="P13" s="87">
        <v>0</v>
      </c>
      <c r="Q13" s="87">
        <v>0</v>
      </c>
      <c r="R13" s="87">
        <v>0</v>
      </c>
      <c r="S13" s="87">
        <v>284.39999999999998</v>
      </c>
      <c r="T13" s="87">
        <v>0</v>
      </c>
      <c r="U13" s="87">
        <v>0</v>
      </c>
      <c r="V13" s="89">
        <v>339.7</v>
      </c>
    </row>
    <row r="14" spans="2:22" x14ac:dyDescent="0.2">
      <c r="B14" s="105">
        <v>2010</v>
      </c>
      <c r="C14" s="87">
        <v>165</v>
      </c>
      <c r="D14" s="87">
        <v>136.5</v>
      </c>
      <c r="E14" s="87">
        <v>416.3</v>
      </c>
      <c r="F14" s="87">
        <v>2.2999999999999998</v>
      </c>
      <c r="G14" s="87">
        <v>0</v>
      </c>
      <c r="H14" s="87">
        <v>60</v>
      </c>
      <c r="I14" s="87">
        <v>0</v>
      </c>
      <c r="J14" s="87">
        <v>0</v>
      </c>
      <c r="K14" s="87">
        <v>14</v>
      </c>
      <c r="L14" s="87">
        <v>0</v>
      </c>
      <c r="M14" s="87">
        <v>0</v>
      </c>
      <c r="N14" s="87">
        <v>0</v>
      </c>
      <c r="O14" s="87">
        <v>0</v>
      </c>
      <c r="P14" s="87">
        <v>0</v>
      </c>
      <c r="Q14" s="87">
        <v>30</v>
      </c>
      <c r="R14" s="87">
        <v>0</v>
      </c>
      <c r="S14" s="87">
        <v>646.79999999999995</v>
      </c>
      <c r="T14" s="87">
        <v>0</v>
      </c>
      <c r="U14" s="87">
        <v>0</v>
      </c>
      <c r="V14" s="89">
        <v>1470.9</v>
      </c>
    </row>
    <row r="15" spans="2:22" x14ac:dyDescent="0.2">
      <c r="B15" s="105">
        <v>2011</v>
      </c>
      <c r="C15" s="87">
        <v>0</v>
      </c>
      <c r="D15" s="87">
        <v>6.5</v>
      </c>
      <c r="E15" s="87">
        <v>10.8</v>
      </c>
      <c r="F15" s="87">
        <v>0</v>
      </c>
      <c r="G15" s="87">
        <v>0</v>
      </c>
      <c r="H15" s="87">
        <v>48.3</v>
      </c>
      <c r="I15" s="87">
        <v>0</v>
      </c>
      <c r="J15" s="87">
        <v>0</v>
      </c>
      <c r="K15" s="87">
        <v>0</v>
      </c>
      <c r="L15" s="87">
        <v>0</v>
      </c>
      <c r="M15" s="87">
        <v>0</v>
      </c>
      <c r="N15" s="87">
        <v>0</v>
      </c>
      <c r="O15" s="87">
        <v>0</v>
      </c>
      <c r="P15" s="87">
        <v>0</v>
      </c>
      <c r="Q15" s="87">
        <v>0</v>
      </c>
      <c r="R15" s="87">
        <v>0</v>
      </c>
      <c r="S15" s="87">
        <v>183.6</v>
      </c>
      <c r="T15" s="87">
        <v>0</v>
      </c>
      <c r="U15" s="87">
        <v>0</v>
      </c>
      <c r="V15" s="89">
        <v>249.2</v>
      </c>
    </row>
    <row r="16" spans="2:22" x14ac:dyDescent="0.2">
      <c r="B16" s="105">
        <v>2012</v>
      </c>
      <c r="C16" s="87">
        <v>0</v>
      </c>
      <c r="D16" s="87">
        <v>154.30000000000001</v>
      </c>
      <c r="E16" s="87">
        <v>0</v>
      </c>
      <c r="F16" s="87">
        <v>0</v>
      </c>
      <c r="G16" s="87">
        <v>0</v>
      </c>
      <c r="H16" s="87">
        <v>0</v>
      </c>
      <c r="I16" s="87">
        <v>0</v>
      </c>
      <c r="J16" s="87">
        <v>0</v>
      </c>
      <c r="K16" s="87">
        <v>0</v>
      </c>
      <c r="L16" s="87">
        <v>0</v>
      </c>
      <c r="M16" s="87">
        <v>0</v>
      </c>
      <c r="N16" s="87">
        <v>0</v>
      </c>
      <c r="O16" s="87">
        <v>0</v>
      </c>
      <c r="P16" s="87">
        <v>0</v>
      </c>
      <c r="Q16" s="87">
        <v>0</v>
      </c>
      <c r="R16" s="87">
        <v>0</v>
      </c>
      <c r="S16" s="87">
        <v>333.6</v>
      </c>
      <c r="T16" s="87">
        <v>0</v>
      </c>
      <c r="U16" s="87">
        <v>0</v>
      </c>
      <c r="V16" s="89">
        <v>487.9</v>
      </c>
    </row>
    <row r="17" spans="1:22" x14ac:dyDescent="0.2">
      <c r="B17" s="105">
        <v>2013</v>
      </c>
      <c r="C17" s="87">
        <v>295.2</v>
      </c>
      <c r="D17" s="87">
        <v>56</v>
      </c>
      <c r="E17" s="87">
        <v>399.6</v>
      </c>
      <c r="F17" s="87">
        <v>0</v>
      </c>
      <c r="G17" s="87">
        <v>0</v>
      </c>
      <c r="H17" s="87">
        <v>400</v>
      </c>
      <c r="I17" s="87">
        <v>0</v>
      </c>
      <c r="J17" s="87">
        <v>0</v>
      </c>
      <c r="K17" s="87">
        <v>18.399999999999999</v>
      </c>
      <c r="L17" s="87">
        <v>0</v>
      </c>
      <c r="M17" s="87">
        <v>0</v>
      </c>
      <c r="N17" s="87">
        <v>0</v>
      </c>
      <c r="O17" s="87">
        <v>0</v>
      </c>
      <c r="P17" s="87">
        <v>0</v>
      </c>
      <c r="Q17" s="87">
        <v>48</v>
      </c>
      <c r="R17" s="87">
        <v>0</v>
      </c>
      <c r="S17" s="87">
        <v>1732.8</v>
      </c>
      <c r="T17" s="87">
        <v>0</v>
      </c>
      <c r="U17" s="87">
        <v>16</v>
      </c>
      <c r="V17" s="89">
        <v>2966</v>
      </c>
    </row>
    <row r="18" spans="1:22" x14ac:dyDescent="0.2">
      <c r="B18" s="105">
        <v>2014</v>
      </c>
      <c r="C18" s="87">
        <v>222</v>
      </c>
      <c r="D18" s="87">
        <v>0</v>
      </c>
      <c r="E18" s="87">
        <v>0</v>
      </c>
      <c r="F18" s="87">
        <v>0</v>
      </c>
      <c r="G18" s="87">
        <v>0</v>
      </c>
      <c r="H18" s="87">
        <v>396</v>
      </c>
      <c r="I18" s="87">
        <v>0</v>
      </c>
      <c r="J18" s="87">
        <v>0</v>
      </c>
      <c r="K18" s="87">
        <v>0</v>
      </c>
      <c r="L18" s="87">
        <v>0</v>
      </c>
      <c r="M18" s="87">
        <v>0</v>
      </c>
      <c r="N18" s="87">
        <v>0</v>
      </c>
      <c r="O18" s="87">
        <v>0</v>
      </c>
      <c r="P18" s="87">
        <v>0</v>
      </c>
      <c r="Q18" s="87">
        <v>0</v>
      </c>
      <c r="R18" s="87">
        <v>0</v>
      </c>
      <c r="S18" s="87">
        <v>451.1</v>
      </c>
      <c r="T18" s="87">
        <v>0</v>
      </c>
      <c r="U18" s="87">
        <v>0</v>
      </c>
      <c r="V18" s="89">
        <v>1069.0999999999999</v>
      </c>
    </row>
    <row r="19" spans="1:22" x14ac:dyDescent="0.2">
      <c r="B19" s="105">
        <v>2015</v>
      </c>
      <c r="C19" s="87">
        <v>0</v>
      </c>
      <c r="D19" s="87">
        <v>367.4</v>
      </c>
      <c r="E19" s="87">
        <v>0</v>
      </c>
      <c r="F19" s="87">
        <v>0</v>
      </c>
      <c r="G19" s="87">
        <v>0</v>
      </c>
      <c r="H19" s="87">
        <v>2373.1999999999998</v>
      </c>
      <c r="I19" s="87">
        <v>0</v>
      </c>
      <c r="J19" s="87">
        <v>0</v>
      </c>
      <c r="K19" s="87">
        <v>18</v>
      </c>
      <c r="L19" s="87">
        <v>129</v>
      </c>
      <c r="M19" s="87">
        <v>0</v>
      </c>
      <c r="N19" s="87">
        <v>0</v>
      </c>
      <c r="O19" s="87">
        <v>0</v>
      </c>
      <c r="P19" s="87">
        <v>0</v>
      </c>
      <c r="Q19" s="87">
        <v>0</v>
      </c>
      <c r="R19" s="87">
        <v>0</v>
      </c>
      <c r="S19" s="87">
        <v>1061.5</v>
      </c>
      <c r="T19" s="87">
        <v>0</v>
      </c>
      <c r="U19" s="87">
        <v>0</v>
      </c>
      <c r="V19" s="89">
        <v>3949.1</v>
      </c>
    </row>
    <row r="20" spans="1:22" x14ac:dyDescent="0.2">
      <c r="B20" s="105">
        <v>2016</v>
      </c>
      <c r="C20" s="87">
        <v>0</v>
      </c>
      <c r="D20" s="87">
        <v>482.8</v>
      </c>
      <c r="E20" s="87">
        <v>0</v>
      </c>
      <c r="F20" s="87">
        <v>0</v>
      </c>
      <c r="G20" s="87">
        <v>0</v>
      </c>
      <c r="H20" s="87">
        <v>582</v>
      </c>
      <c r="I20" s="87">
        <v>0</v>
      </c>
      <c r="J20" s="87">
        <v>0</v>
      </c>
      <c r="K20" s="87">
        <v>2</v>
      </c>
      <c r="L20" s="87">
        <v>144</v>
      </c>
      <c r="M20" s="87">
        <v>0</v>
      </c>
      <c r="N20" s="87">
        <v>0</v>
      </c>
      <c r="O20" s="87">
        <v>0</v>
      </c>
      <c r="P20" s="87">
        <v>0</v>
      </c>
      <c r="Q20" s="87">
        <v>0</v>
      </c>
      <c r="R20" s="87">
        <v>0</v>
      </c>
      <c r="S20" s="87">
        <v>0</v>
      </c>
      <c r="T20" s="87">
        <v>30</v>
      </c>
      <c r="U20" s="87">
        <v>83.2</v>
      </c>
      <c r="V20" s="89">
        <v>1324</v>
      </c>
    </row>
    <row r="21" spans="1:22" x14ac:dyDescent="0.2">
      <c r="B21" s="105">
        <v>2017</v>
      </c>
      <c r="C21" s="87">
        <v>165</v>
      </c>
      <c r="D21" s="87">
        <v>704.4</v>
      </c>
      <c r="E21" s="87">
        <v>0</v>
      </c>
      <c r="F21" s="87">
        <v>68.400000000000006</v>
      </c>
      <c r="G21" s="87">
        <v>0</v>
      </c>
      <c r="H21" s="87">
        <v>1133.7</v>
      </c>
      <c r="I21" s="87">
        <v>0</v>
      </c>
      <c r="J21" s="87">
        <v>0</v>
      </c>
      <c r="K21" s="87">
        <v>0</v>
      </c>
      <c r="L21" s="87">
        <v>600</v>
      </c>
      <c r="M21" s="87">
        <v>0</v>
      </c>
      <c r="N21" s="87">
        <v>0</v>
      </c>
      <c r="O21" s="87">
        <v>33</v>
      </c>
      <c r="P21" s="87">
        <v>0</v>
      </c>
      <c r="Q21" s="87">
        <v>0</v>
      </c>
      <c r="R21" s="87">
        <v>8</v>
      </c>
      <c r="S21" s="87">
        <v>690</v>
      </c>
      <c r="T21" s="87">
        <v>0</v>
      </c>
      <c r="U21" s="87">
        <v>0</v>
      </c>
      <c r="V21" s="89">
        <v>3402.5</v>
      </c>
    </row>
    <row r="22" spans="1:22" x14ac:dyDescent="0.2">
      <c r="B22" s="105">
        <v>2018</v>
      </c>
      <c r="C22" s="87">
        <v>309</v>
      </c>
      <c r="D22" s="87">
        <v>1280.8</v>
      </c>
      <c r="E22" s="87">
        <v>28</v>
      </c>
      <c r="F22" s="87">
        <v>0</v>
      </c>
      <c r="G22" s="87">
        <v>2</v>
      </c>
      <c r="H22" s="87">
        <v>800</v>
      </c>
      <c r="I22" s="87">
        <v>0</v>
      </c>
      <c r="J22" s="87">
        <v>0</v>
      </c>
      <c r="K22" s="87">
        <v>0</v>
      </c>
      <c r="L22" s="87">
        <v>0</v>
      </c>
      <c r="M22" s="87">
        <v>0</v>
      </c>
      <c r="N22" s="87">
        <v>0</v>
      </c>
      <c r="O22" s="87">
        <v>0</v>
      </c>
      <c r="P22" s="87">
        <v>0</v>
      </c>
      <c r="Q22" s="87">
        <v>0</v>
      </c>
      <c r="R22" s="87">
        <v>0</v>
      </c>
      <c r="S22" s="87">
        <v>2120.1999999999998</v>
      </c>
      <c r="T22" s="87">
        <v>0</v>
      </c>
      <c r="U22" s="87">
        <v>0</v>
      </c>
      <c r="V22" s="89">
        <v>4540</v>
      </c>
    </row>
    <row r="23" spans="1:22" x14ac:dyDescent="0.2">
      <c r="B23" s="105">
        <v>2019</v>
      </c>
      <c r="C23" s="87">
        <v>369.6</v>
      </c>
      <c r="D23" s="87">
        <v>1607.2</v>
      </c>
      <c r="E23" s="87">
        <v>406.7</v>
      </c>
      <c r="F23" s="87">
        <v>0</v>
      </c>
      <c r="G23" s="87">
        <v>0</v>
      </c>
      <c r="H23" s="87">
        <v>1530</v>
      </c>
      <c r="I23" s="87">
        <v>0</v>
      </c>
      <c r="J23" s="87">
        <v>0</v>
      </c>
      <c r="K23" s="87">
        <v>3</v>
      </c>
      <c r="L23" s="87">
        <v>0</v>
      </c>
      <c r="M23" s="87">
        <v>0</v>
      </c>
      <c r="N23" s="87">
        <v>0</v>
      </c>
      <c r="O23" s="87">
        <v>0</v>
      </c>
      <c r="P23" s="87">
        <v>5</v>
      </c>
      <c r="Q23" s="87">
        <v>0</v>
      </c>
      <c r="R23" s="87">
        <v>0</v>
      </c>
      <c r="S23" s="87">
        <v>1806</v>
      </c>
      <c r="T23" s="87">
        <v>0</v>
      </c>
      <c r="U23" s="87">
        <v>0</v>
      </c>
      <c r="V23" s="89">
        <v>5727.5</v>
      </c>
    </row>
    <row r="24" spans="1:22" x14ac:dyDescent="0.2">
      <c r="B24" s="105">
        <v>2020</v>
      </c>
      <c r="C24" s="87">
        <v>706</v>
      </c>
      <c r="D24" s="87">
        <v>2986.55</v>
      </c>
      <c r="E24" s="87">
        <v>0</v>
      </c>
      <c r="F24" s="87">
        <v>0</v>
      </c>
      <c r="G24" s="87">
        <v>0</v>
      </c>
      <c r="H24" s="87">
        <v>315</v>
      </c>
      <c r="I24" s="87">
        <v>0</v>
      </c>
      <c r="J24" s="87">
        <v>0</v>
      </c>
      <c r="K24" s="87">
        <v>0</v>
      </c>
      <c r="L24" s="87">
        <v>1483.5</v>
      </c>
      <c r="M24" s="87">
        <v>0</v>
      </c>
      <c r="N24" s="87">
        <v>25</v>
      </c>
      <c r="O24" s="87">
        <v>60</v>
      </c>
      <c r="P24" s="87">
        <v>0</v>
      </c>
      <c r="Q24" s="87">
        <v>0</v>
      </c>
      <c r="R24" s="87">
        <v>120</v>
      </c>
      <c r="S24" s="87">
        <v>714</v>
      </c>
      <c r="T24" s="87">
        <v>12</v>
      </c>
      <c r="U24" s="87">
        <v>0</v>
      </c>
      <c r="V24" s="89">
        <v>6422.05</v>
      </c>
    </row>
    <row r="25" spans="1:22" x14ac:dyDescent="0.2">
      <c r="B25" s="105">
        <v>2021</v>
      </c>
      <c r="C25" s="87">
        <v>0</v>
      </c>
      <c r="D25" s="87">
        <v>15240</v>
      </c>
      <c r="E25" s="87">
        <v>605</v>
      </c>
      <c r="F25" s="87">
        <v>0</v>
      </c>
      <c r="G25" s="87">
        <v>0</v>
      </c>
      <c r="H25" s="87">
        <v>0</v>
      </c>
      <c r="I25" s="87">
        <v>0</v>
      </c>
      <c r="J25" s="87">
        <v>0</v>
      </c>
      <c r="K25" s="87">
        <v>0</v>
      </c>
      <c r="L25" s="87">
        <v>401.7</v>
      </c>
      <c r="M25" s="87">
        <v>3.6</v>
      </c>
      <c r="N25" s="87">
        <v>0</v>
      </c>
      <c r="O25" s="87">
        <v>0</v>
      </c>
      <c r="P25" s="87">
        <v>0</v>
      </c>
      <c r="Q25" s="87">
        <v>0</v>
      </c>
      <c r="R25" s="87">
        <v>109.2</v>
      </c>
      <c r="S25" s="87">
        <v>1854.5</v>
      </c>
      <c r="T25" s="87">
        <v>0</v>
      </c>
      <c r="U25" s="87">
        <v>634.29999999999995</v>
      </c>
      <c r="V25" s="89">
        <v>18848.3</v>
      </c>
    </row>
    <row r="26" spans="1:22" x14ac:dyDescent="0.2">
      <c r="B26" s="105">
        <v>2022</v>
      </c>
      <c r="C26" s="87">
        <v>0</v>
      </c>
      <c r="D26" s="87">
        <v>7480.35</v>
      </c>
      <c r="E26" s="87">
        <v>0</v>
      </c>
      <c r="F26" s="87">
        <v>0</v>
      </c>
      <c r="G26" s="87">
        <v>480</v>
      </c>
      <c r="H26" s="87">
        <v>0</v>
      </c>
      <c r="I26" s="87">
        <v>0</v>
      </c>
      <c r="J26" s="87">
        <v>30</v>
      </c>
      <c r="K26" s="87">
        <v>84</v>
      </c>
      <c r="L26" s="87">
        <v>0</v>
      </c>
      <c r="M26" s="87">
        <v>0</v>
      </c>
      <c r="N26" s="87">
        <v>0</v>
      </c>
      <c r="O26" s="87">
        <v>12.3</v>
      </c>
      <c r="P26" s="87">
        <v>0</v>
      </c>
      <c r="Q26" s="87">
        <v>0</v>
      </c>
      <c r="R26" s="87">
        <v>0</v>
      </c>
      <c r="S26" s="87">
        <v>1386</v>
      </c>
      <c r="T26" s="87">
        <v>0</v>
      </c>
      <c r="U26" s="87">
        <v>460.5</v>
      </c>
      <c r="V26" s="89">
        <v>9933.15</v>
      </c>
    </row>
    <row r="27" spans="1:22" x14ac:dyDescent="0.2">
      <c r="B27" s="105">
        <v>2023</v>
      </c>
      <c r="C27" s="87">
        <v>0</v>
      </c>
      <c r="D27" s="87">
        <v>2918.25</v>
      </c>
      <c r="E27" s="87">
        <v>0</v>
      </c>
      <c r="F27" s="87">
        <v>0</v>
      </c>
      <c r="G27" s="87">
        <v>0</v>
      </c>
      <c r="H27" s="87">
        <v>342</v>
      </c>
      <c r="I27" s="87">
        <v>0</v>
      </c>
      <c r="J27" s="87">
        <v>0</v>
      </c>
      <c r="K27" s="87">
        <v>63.6</v>
      </c>
      <c r="L27" s="87">
        <v>759</v>
      </c>
      <c r="M27" s="87">
        <v>95</v>
      </c>
      <c r="N27" s="87">
        <v>0</v>
      </c>
      <c r="O27" s="87">
        <v>0</v>
      </c>
      <c r="P27" s="87">
        <v>2</v>
      </c>
      <c r="Q27" s="87">
        <v>0</v>
      </c>
      <c r="R27" s="87">
        <v>670.8</v>
      </c>
      <c r="S27" s="87">
        <v>1140</v>
      </c>
      <c r="T27" s="87">
        <v>0</v>
      </c>
      <c r="U27" s="87">
        <v>335</v>
      </c>
      <c r="V27" s="89">
        <v>6325.65</v>
      </c>
    </row>
    <row r="28" spans="1:22" x14ac:dyDescent="0.2">
      <c r="A28" s="9"/>
      <c r="B28" s="106" t="s">
        <v>59</v>
      </c>
      <c r="C28" s="90">
        <v>2261.8000000000002</v>
      </c>
      <c r="D28" s="90">
        <v>33423.050000000003</v>
      </c>
      <c r="E28" s="90">
        <v>2308.8000000000002</v>
      </c>
      <c r="F28" s="90">
        <v>70.7</v>
      </c>
      <c r="G28" s="90">
        <v>482</v>
      </c>
      <c r="H28" s="90">
        <v>7987.2</v>
      </c>
      <c r="I28" s="90">
        <v>25.2</v>
      </c>
      <c r="J28" s="90">
        <v>30</v>
      </c>
      <c r="K28" s="90">
        <v>204.32</v>
      </c>
      <c r="L28" s="90">
        <v>3762</v>
      </c>
      <c r="M28" s="90">
        <v>100.9</v>
      </c>
      <c r="N28" s="90">
        <v>25</v>
      </c>
      <c r="O28" s="90">
        <v>105.3</v>
      </c>
      <c r="P28" s="90">
        <v>7</v>
      </c>
      <c r="Q28" s="90">
        <v>191.7</v>
      </c>
      <c r="R28" s="90">
        <v>908</v>
      </c>
      <c r="S28" s="90">
        <v>14794.5</v>
      </c>
      <c r="T28" s="90">
        <v>42</v>
      </c>
      <c r="U28" s="90">
        <v>1529</v>
      </c>
      <c r="V28" s="91">
        <v>68258.47</v>
      </c>
    </row>
    <row r="29" spans="1:22" x14ac:dyDescent="0.2">
      <c r="E29" s="1"/>
      <c r="H29" s="1"/>
      <c r="I29" s="1"/>
      <c r="J29" s="1"/>
      <c r="K29" s="1"/>
      <c r="L29" s="1"/>
      <c r="M29" s="1"/>
      <c r="N29" s="1"/>
    </row>
  </sheetData>
  <phoneticPr fontId="5" type="noConversion"/>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B1:D24"/>
  <sheetViews>
    <sheetView workbookViewId="0"/>
  </sheetViews>
  <sheetFormatPr baseColWidth="10" defaultColWidth="11" defaultRowHeight="16" x14ac:dyDescent="0.2"/>
  <cols>
    <col min="2" max="2" width="17.33203125" customWidth="1"/>
    <col min="3" max="3" width="15.5" bestFit="1" customWidth="1"/>
    <col min="4" max="4" width="22.5" bestFit="1" customWidth="1"/>
  </cols>
  <sheetData>
    <row r="1" spans="2:4" ht="24" x14ac:dyDescent="0.3">
      <c r="B1" s="5" t="s">
        <v>665</v>
      </c>
    </row>
    <row r="3" spans="2:4" x14ac:dyDescent="0.2">
      <c r="B3" s="46" t="s">
        <v>15</v>
      </c>
      <c r="C3" s="46" t="s">
        <v>673</v>
      </c>
      <c r="D3" s="46" t="s">
        <v>674</v>
      </c>
    </row>
    <row r="4" spans="2:4" x14ac:dyDescent="0.2">
      <c r="B4" s="46" t="s">
        <v>1</v>
      </c>
      <c r="C4" s="18">
        <v>2261.8000000000002</v>
      </c>
      <c r="D4" s="18">
        <v>0</v>
      </c>
    </row>
    <row r="5" spans="2:4" x14ac:dyDescent="0.2">
      <c r="B5" s="46" t="s">
        <v>2</v>
      </c>
      <c r="C5" s="18">
        <v>33423.050000000003</v>
      </c>
      <c r="D5" s="18">
        <v>8814.2000000000007</v>
      </c>
    </row>
    <row r="6" spans="2:4" x14ac:dyDescent="0.2">
      <c r="B6" s="46" t="s">
        <v>3</v>
      </c>
      <c r="C6" s="18">
        <v>2308.8000000000002</v>
      </c>
      <c r="D6" s="18">
        <v>1352</v>
      </c>
    </row>
    <row r="7" spans="2:4" x14ac:dyDescent="0.2">
      <c r="B7" s="46" t="s">
        <v>290</v>
      </c>
      <c r="C7" s="18">
        <v>70.7</v>
      </c>
      <c r="D7" s="18">
        <v>0</v>
      </c>
    </row>
    <row r="8" spans="2:4" x14ac:dyDescent="0.2">
      <c r="B8" s="46" t="s">
        <v>31</v>
      </c>
      <c r="C8" s="18">
        <v>482</v>
      </c>
      <c r="D8" s="18">
        <v>2521.1999999999998</v>
      </c>
    </row>
    <row r="9" spans="2:4" x14ac:dyDescent="0.2">
      <c r="B9" s="46" t="s">
        <v>4</v>
      </c>
      <c r="C9" s="18">
        <v>7987.2</v>
      </c>
      <c r="D9" s="18">
        <v>1631</v>
      </c>
    </row>
    <row r="10" spans="2:4" x14ac:dyDescent="0.2">
      <c r="B10" s="46" t="s">
        <v>27</v>
      </c>
      <c r="C10" s="18">
        <v>25.2</v>
      </c>
      <c r="D10" s="18">
        <v>0</v>
      </c>
    </row>
    <row r="11" spans="2:4" x14ac:dyDescent="0.2">
      <c r="B11" s="46" t="s">
        <v>10</v>
      </c>
      <c r="C11" s="18">
        <v>30</v>
      </c>
      <c r="D11" s="18">
        <v>0</v>
      </c>
    </row>
    <row r="12" spans="2:4" x14ac:dyDescent="0.2">
      <c r="B12" s="46" t="s">
        <v>33</v>
      </c>
      <c r="C12" s="18">
        <v>204.32</v>
      </c>
      <c r="D12" s="18">
        <v>366.8</v>
      </c>
    </row>
    <row r="13" spans="2:4" x14ac:dyDescent="0.2">
      <c r="B13" s="46" t="s">
        <v>5</v>
      </c>
      <c r="C13" s="18">
        <v>3762</v>
      </c>
      <c r="D13" s="18">
        <v>1672</v>
      </c>
    </row>
    <row r="14" spans="2:4" x14ac:dyDescent="0.2">
      <c r="B14" s="46" t="s">
        <v>29</v>
      </c>
      <c r="C14" s="18">
        <v>100.9</v>
      </c>
      <c r="D14" s="18">
        <v>0</v>
      </c>
    </row>
    <row r="15" spans="2:4" x14ac:dyDescent="0.2">
      <c r="B15" s="46" t="s">
        <v>291</v>
      </c>
      <c r="C15" s="18">
        <v>0</v>
      </c>
      <c r="D15" s="18">
        <v>1200</v>
      </c>
    </row>
    <row r="16" spans="2:4" x14ac:dyDescent="0.2">
      <c r="B16" s="46" t="s">
        <v>11</v>
      </c>
      <c r="C16" s="18">
        <v>25</v>
      </c>
      <c r="D16" s="18">
        <v>0</v>
      </c>
    </row>
    <row r="17" spans="2:4" x14ac:dyDescent="0.2">
      <c r="B17" s="46" t="s">
        <v>32</v>
      </c>
      <c r="C17" s="18">
        <v>105.3</v>
      </c>
      <c r="D17" s="18">
        <v>210</v>
      </c>
    </row>
    <row r="18" spans="2:4" x14ac:dyDescent="0.2">
      <c r="B18" s="46" t="s">
        <v>30</v>
      </c>
      <c r="C18" s="18">
        <v>7</v>
      </c>
      <c r="D18" s="18">
        <v>0</v>
      </c>
    </row>
    <row r="19" spans="2:4" x14ac:dyDescent="0.2">
      <c r="B19" s="46" t="s">
        <v>28</v>
      </c>
      <c r="C19" s="18">
        <v>191.7</v>
      </c>
      <c r="D19" s="18">
        <v>0</v>
      </c>
    </row>
    <row r="20" spans="2:4" x14ac:dyDescent="0.2">
      <c r="B20" s="46" t="s">
        <v>34</v>
      </c>
      <c r="C20" s="18">
        <v>908</v>
      </c>
      <c r="D20" s="18">
        <v>4365.2</v>
      </c>
    </row>
    <row r="21" spans="2:4" x14ac:dyDescent="0.2">
      <c r="B21" s="46" t="s">
        <v>8</v>
      </c>
      <c r="C21" s="18">
        <v>14794.5</v>
      </c>
      <c r="D21" s="18">
        <v>8880</v>
      </c>
    </row>
    <row r="22" spans="2:4" x14ac:dyDescent="0.2">
      <c r="B22" s="46" t="s">
        <v>9</v>
      </c>
      <c r="C22" s="18">
        <v>42</v>
      </c>
      <c r="D22" s="18">
        <v>4229</v>
      </c>
    </row>
    <row r="23" spans="2:4" x14ac:dyDescent="0.2">
      <c r="B23" s="46" t="s">
        <v>12</v>
      </c>
      <c r="C23" s="18">
        <v>1529</v>
      </c>
      <c r="D23" s="18">
        <v>332</v>
      </c>
    </row>
    <row r="24" spans="2:4" x14ac:dyDescent="0.2">
      <c r="B24" s="47" t="s">
        <v>59</v>
      </c>
      <c r="C24" s="22">
        <v>68258.47</v>
      </c>
      <c r="D24" s="22">
        <v>35573.4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dimension ref="B1:M10"/>
  <sheetViews>
    <sheetView workbookViewId="0"/>
  </sheetViews>
  <sheetFormatPr baseColWidth="10" defaultColWidth="11" defaultRowHeight="16" x14ac:dyDescent="0.2"/>
  <cols>
    <col min="2" max="2" width="19.33203125" customWidth="1"/>
    <col min="3" max="3" width="22.6640625" bestFit="1" customWidth="1"/>
    <col min="4" max="4" width="20.33203125" bestFit="1" customWidth="1"/>
    <col min="5" max="5" width="16.33203125" bestFit="1" customWidth="1"/>
    <col min="6" max="6" width="14.83203125" customWidth="1"/>
    <col min="7" max="7" width="20.83203125" bestFit="1" customWidth="1"/>
    <col min="8" max="8" width="18.6640625" bestFit="1" customWidth="1"/>
    <col min="9" max="9" width="13" style="1" bestFit="1" customWidth="1"/>
    <col min="10" max="10" width="10.83203125" style="1" bestFit="1" customWidth="1"/>
    <col min="11" max="11" width="15.1640625" style="1" bestFit="1" customWidth="1"/>
    <col min="12" max="12" width="13" style="1" bestFit="1" customWidth="1"/>
    <col min="13" max="13" width="7.6640625" bestFit="1" customWidth="1"/>
  </cols>
  <sheetData>
    <row r="1" spans="2:13" ht="24" x14ac:dyDescent="0.3">
      <c r="B1" s="5" t="s">
        <v>675</v>
      </c>
      <c r="C1" s="5"/>
      <c r="D1" s="5"/>
      <c r="E1" s="5"/>
      <c r="F1" s="5"/>
      <c r="G1" s="5"/>
      <c r="H1" s="5"/>
    </row>
    <row r="3" spans="2:13" x14ac:dyDescent="0.2">
      <c r="B3" s="15" t="s">
        <v>24</v>
      </c>
      <c r="C3" s="15" t="s">
        <v>500</v>
      </c>
      <c r="D3" s="15" t="s">
        <v>501</v>
      </c>
      <c r="E3" s="15" t="s">
        <v>502</v>
      </c>
      <c r="F3" s="15" t="s">
        <v>503</v>
      </c>
      <c r="G3" s="15" t="s">
        <v>504</v>
      </c>
      <c r="H3" s="15" t="s">
        <v>505</v>
      </c>
      <c r="I3" s="30" t="s">
        <v>506</v>
      </c>
      <c r="J3" s="30" t="s">
        <v>507</v>
      </c>
      <c r="K3" s="30" t="s">
        <v>508</v>
      </c>
      <c r="L3" s="30" t="s">
        <v>509</v>
      </c>
      <c r="M3" s="48" t="s">
        <v>59</v>
      </c>
    </row>
    <row r="4" spans="2:13" x14ac:dyDescent="0.2">
      <c r="B4" s="33" t="s">
        <v>69</v>
      </c>
      <c r="C4" s="19">
        <v>0</v>
      </c>
      <c r="D4" s="19">
        <v>0</v>
      </c>
      <c r="E4" s="19">
        <v>0</v>
      </c>
      <c r="F4" s="19">
        <v>0</v>
      </c>
      <c r="G4" s="19">
        <v>0</v>
      </c>
      <c r="H4" s="19">
        <v>42</v>
      </c>
      <c r="I4" s="19">
        <v>23.95</v>
      </c>
      <c r="J4" s="19">
        <v>36145.72</v>
      </c>
      <c r="K4" s="19">
        <v>207.4</v>
      </c>
      <c r="L4" s="19">
        <v>31839.4</v>
      </c>
      <c r="M4" s="20">
        <v>68258.47</v>
      </c>
    </row>
    <row r="5" spans="2:13" x14ac:dyDescent="0.2">
      <c r="B5" s="33" t="s">
        <v>13</v>
      </c>
      <c r="C5" s="19">
        <v>0</v>
      </c>
      <c r="D5" s="19">
        <v>0</v>
      </c>
      <c r="E5" s="19">
        <v>0</v>
      </c>
      <c r="F5" s="19">
        <v>0</v>
      </c>
      <c r="G5" s="19">
        <v>0</v>
      </c>
      <c r="H5" s="19">
        <v>4229</v>
      </c>
      <c r="I5" s="19">
        <v>237.4</v>
      </c>
      <c r="J5" s="19">
        <v>13850.8</v>
      </c>
      <c r="K5" s="19">
        <v>85.2</v>
      </c>
      <c r="L5" s="19">
        <v>17171</v>
      </c>
      <c r="M5" s="20">
        <v>35573.4</v>
      </c>
    </row>
    <row r="6" spans="2:13" x14ac:dyDescent="0.2">
      <c r="B6" s="33" t="s">
        <v>18</v>
      </c>
      <c r="C6" s="19">
        <v>0</v>
      </c>
      <c r="D6" s="19">
        <v>0</v>
      </c>
      <c r="E6" s="19">
        <v>0</v>
      </c>
      <c r="F6" s="19">
        <v>0</v>
      </c>
      <c r="G6" s="19">
        <v>0</v>
      </c>
      <c r="H6" s="19">
        <v>0</v>
      </c>
      <c r="I6" s="19">
        <v>0</v>
      </c>
      <c r="J6" s="19">
        <v>600</v>
      </c>
      <c r="K6" s="19">
        <v>0</v>
      </c>
      <c r="L6" s="19">
        <v>2852</v>
      </c>
      <c r="M6" s="20">
        <v>3452</v>
      </c>
    </row>
    <row r="7" spans="2:13" x14ac:dyDescent="0.2">
      <c r="B7" s="33" t="s">
        <v>20</v>
      </c>
      <c r="C7" s="19">
        <v>0</v>
      </c>
      <c r="D7" s="19">
        <v>0</v>
      </c>
      <c r="E7" s="19">
        <v>0</v>
      </c>
      <c r="F7" s="19">
        <v>0</v>
      </c>
      <c r="G7" s="19">
        <v>0</v>
      </c>
      <c r="H7" s="19">
        <v>19426</v>
      </c>
      <c r="I7" s="19">
        <v>2457</v>
      </c>
      <c r="J7" s="19">
        <v>12706.8</v>
      </c>
      <c r="K7" s="19">
        <v>7050.4</v>
      </c>
      <c r="L7" s="19">
        <v>40578.5</v>
      </c>
      <c r="M7" s="20">
        <v>82218.7</v>
      </c>
    </row>
    <row r="8" spans="2:13" x14ac:dyDescent="0.2">
      <c r="B8" s="33" t="s">
        <v>21</v>
      </c>
      <c r="C8" s="19">
        <v>0</v>
      </c>
      <c r="D8" s="19">
        <v>0</v>
      </c>
      <c r="E8" s="19">
        <v>0</v>
      </c>
      <c r="F8" s="19">
        <v>0</v>
      </c>
      <c r="G8" s="19">
        <v>6042</v>
      </c>
      <c r="H8" s="19">
        <v>17457</v>
      </c>
      <c r="I8" s="19">
        <v>0</v>
      </c>
      <c r="J8" s="19">
        <v>0</v>
      </c>
      <c r="K8" s="19">
        <v>0</v>
      </c>
      <c r="L8" s="19">
        <v>0</v>
      </c>
      <c r="M8" s="20">
        <v>23499</v>
      </c>
    </row>
    <row r="9" spans="2:13" x14ac:dyDescent="0.2">
      <c r="B9" s="33" t="s">
        <v>22</v>
      </c>
      <c r="C9" s="19">
        <v>0</v>
      </c>
      <c r="D9" s="19">
        <v>1640</v>
      </c>
      <c r="E9" s="19">
        <v>13250</v>
      </c>
      <c r="F9" s="19">
        <v>19740</v>
      </c>
      <c r="G9" s="19">
        <v>16513</v>
      </c>
      <c r="H9" s="19">
        <v>4499</v>
      </c>
      <c r="I9" s="19">
        <v>11405</v>
      </c>
      <c r="J9" s="19">
        <v>21739.599999999999</v>
      </c>
      <c r="K9" s="19">
        <v>47127.5</v>
      </c>
      <c r="L9" s="19">
        <v>104738</v>
      </c>
      <c r="M9" s="20">
        <v>240652.1</v>
      </c>
    </row>
    <row r="10" spans="2:13" x14ac:dyDescent="0.2">
      <c r="B10" s="35" t="s">
        <v>23</v>
      </c>
      <c r="C10" s="23">
        <v>0</v>
      </c>
      <c r="D10" s="23">
        <v>1640</v>
      </c>
      <c r="E10" s="23">
        <v>13250</v>
      </c>
      <c r="F10" s="23">
        <v>19740</v>
      </c>
      <c r="G10" s="23">
        <v>22555</v>
      </c>
      <c r="H10" s="23">
        <v>45653</v>
      </c>
      <c r="I10" s="23">
        <v>14123.35</v>
      </c>
      <c r="J10" s="23">
        <v>85042.92</v>
      </c>
      <c r="K10" s="23">
        <v>54470.5</v>
      </c>
      <c r="L10" s="23">
        <v>197178.9</v>
      </c>
      <c r="M10" s="24">
        <v>453653.67</v>
      </c>
    </row>
  </sheetData>
  <phoneticPr fontId="5"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AD7E-48BF-464D-A83E-DACED0D45E25}">
  <sheetPr codeName="Sheet20"/>
  <dimension ref="B1:I23"/>
  <sheetViews>
    <sheetView workbookViewId="0"/>
  </sheetViews>
  <sheetFormatPr baseColWidth="10" defaultColWidth="11" defaultRowHeight="16" x14ac:dyDescent="0.2"/>
  <cols>
    <col min="2" max="2" width="16.6640625" customWidth="1"/>
    <col min="3" max="3" width="9.33203125" style="1" bestFit="1" customWidth="1"/>
    <col min="4" max="4" width="17" style="1" bestFit="1" customWidth="1"/>
    <col min="5" max="5" width="13.33203125" style="1" bestFit="1" customWidth="1"/>
    <col min="6" max="6" width="9.83203125" style="1" bestFit="1" customWidth="1"/>
    <col min="7" max="7" width="10.6640625" bestFit="1" customWidth="1"/>
    <col min="8" max="8" width="8.1640625" bestFit="1" customWidth="1"/>
    <col min="9" max="9" width="10.1640625" customWidth="1"/>
  </cols>
  <sheetData>
    <row r="1" spans="2:9" ht="24" x14ac:dyDescent="0.3">
      <c r="B1" s="5" t="s">
        <v>676</v>
      </c>
    </row>
    <row r="3" spans="2:9" x14ac:dyDescent="0.2">
      <c r="B3" s="15" t="s">
        <v>15</v>
      </c>
      <c r="C3" s="30" t="s">
        <v>69</v>
      </c>
      <c r="D3" s="30" t="s">
        <v>13</v>
      </c>
      <c r="E3" s="30" t="s">
        <v>18</v>
      </c>
      <c r="F3" s="30" t="s">
        <v>20</v>
      </c>
      <c r="G3" s="30" t="s">
        <v>21</v>
      </c>
      <c r="H3" s="30" t="s">
        <v>22</v>
      </c>
      <c r="I3" s="48" t="s">
        <v>59</v>
      </c>
    </row>
    <row r="4" spans="2:9" x14ac:dyDescent="0.2">
      <c r="B4" s="33" t="s">
        <v>122</v>
      </c>
      <c r="C4" s="19"/>
      <c r="D4" s="19"/>
      <c r="E4" s="19"/>
      <c r="F4" s="19"/>
      <c r="G4" s="19"/>
      <c r="H4" s="19">
        <v>11250</v>
      </c>
      <c r="I4" s="20">
        <v>11250</v>
      </c>
    </row>
    <row r="5" spans="2:9" x14ac:dyDescent="0.2">
      <c r="B5" s="33" t="s">
        <v>510</v>
      </c>
      <c r="C5" s="19"/>
      <c r="D5" s="19"/>
      <c r="E5" s="19"/>
      <c r="F5" s="19"/>
      <c r="G5" s="19"/>
      <c r="H5" s="19">
        <v>5</v>
      </c>
      <c r="I5" s="20">
        <v>5</v>
      </c>
    </row>
    <row r="6" spans="2:9" x14ac:dyDescent="0.2">
      <c r="B6" s="33" t="s">
        <v>2</v>
      </c>
      <c r="C6" s="19">
        <v>18.95</v>
      </c>
      <c r="D6" s="19">
        <v>220.6</v>
      </c>
      <c r="E6" s="19"/>
      <c r="F6" s="19">
        <v>12</v>
      </c>
      <c r="G6" s="19"/>
      <c r="H6" s="19">
        <v>800</v>
      </c>
      <c r="I6" s="20">
        <v>1051.55</v>
      </c>
    </row>
    <row r="7" spans="2:9" x14ac:dyDescent="0.2">
      <c r="B7" s="33" t="s">
        <v>290</v>
      </c>
      <c r="C7" s="19"/>
      <c r="D7" s="19"/>
      <c r="E7" s="19"/>
      <c r="F7" s="19"/>
      <c r="G7" s="19"/>
      <c r="H7" s="19">
        <v>2000</v>
      </c>
      <c r="I7" s="20">
        <v>2000</v>
      </c>
    </row>
    <row r="8" spans="2:9" x14ac:dyDescent="0.2">
      <c r="B8" s="33" t="s">
        <v>31</v>
      </c>
      <c r="C8" s="19">
        <v>2</v>
      </c>
      <c r="D8" s="19">
        <v>85.2</v>
      </c>
      <c r="E8" s="19"/>
      <c r="F8" s="19"/>
      <c r="G8" s="19"/>
      <c r="H8" s="19">
        <v>2068</v>
      </c>
      <c r="I8" s="20">
        <v>2155.1999999999998</v>
      </c>
    </row>
    <row r="9" spans="2:9" x14ac:dyDescent="0.2">
      <c r="B9" s="33" t="s">
        <v>27</v>
      </c>
      <c r="C9" s="19"/>
      <c r="D9" s="19"/>
      <c r="E9" s="19"/>
      <c r="F9" s="19"/>
      <c r="G9" s="19"/>
      <c r="H9" s="19">
        <v>6410</v>
      </c>
      <c r="I9" s="20">
        <v>6410</v>
      </c>
    </row>
    <row r="10" spans="2:9" x14ac:dyDescent="0.2">
      <c r="B10" s="33" t="s">
        <v>10</v>
      </c>
      <c r="C10" s="19"/>
      <c r="D10" s="19"/>
      <c r="E10" s="19"/>
      <c r="F10" s="19"/>
      <c r="G10" s="19"/>
      <c r="H10" s="19">
        <v>11186</v>
      </c>
      <c r="I10" s="20">
        <v>11186</v>
      </c>
    </row>
    <row r="11" spans="2:9" x14ac:dyDescent="0.2">
      <c r="B11" s="33" t="s">
        <v>33</v>
      </c>
      <c r="C11" s="19">
        <v>5</v>
      </c>
      <c r="D11" s="19">
        <v>16.8</v>
      </c>
      <c r="E11" s="19"/>
      <c r="F11" s="19"/>
      <c r="G11" s="19"/>
      <c r="H11" s="19">
        <v>225</v>
      </c>
      <c r="I11" s="20">
        <v>246.8</v>
      </c>
    </row>
    <row r="12" spans="2:9" x14ac:dyDescent="0.2">
      <c r="B12" s="33" t="s">
        <v>282</v>
      </c>
      <c r="C12" s="19"/>
      <c r="D12" s="19"/>
      <c r="E12" s="19"/>
      <c r="F12" s="19"/>
      <c r="G12" s="19"/>
      <c r="H12" s="19">
        <v>2000</v>
      </c>
      <c r="I12" s="20">
        <v>2000</v>
      </c>
    </row>
    <row r="13" spans="2:9" x14ac:dyDescent="0.2">
      <c r="B13" s="33" t="s">
        <v>29</v>
      </c>
      <c r="C13" s="19">
        <v>100.9</v>
      </c>
      <c r="D13" s="19"/>
      <c r="E13" s="19"/>
      <c r="F13" s="19"/>
      <c r="G13" s="19"/>
      <c r="H13" s="19">
        <v>95</v>
      </c>
      <c r="I13" s="20">
        <v>195.9</v>
      </c>
    </row>
    <row r="14" spans="2:9" x14ac:dyDescent="0.2">
      <c r="B14" s="33" t="s">
        <v>285</v>
      </c>
      <c r="C14" s="19"/>
      <c r="D14" s="19"/>
      <c r="E14" s="19"/>
      <c r="F14" s="19"/>
      <c r="G14" s="19"/>
      <c r="H14" s="19">
        <v>6420</v>
      </c>
      <c r="I14" s="20">
        <v>6420</v>
      </c>
    </row>
    <row r="15" spans="2:9" x14ac:dyDescent="0.2">
      <c r="B15" s="33" t="s">
        <v>11</v>
      </c>
      <c r="C15" s="19">
        <v>25</v>
      </c>
      <c r="D15" s="19"/>
      <c r="E15" s="19"/>
      <c r="F15" s="19"/>
      <c r="G15" s="19"/>
      <c r="H15" s="19"/>
      <c r="I15" s="20">
        <v>25</v>
      </c>
    </row>
    <row r="16" spans="2:9" x14ac:dyDescent="0.2">
      <c r="B16" s="33" t="s">
        <v>88</v>
      </c>
      <c r="C16" s="19"/>
      <c r="D16" s="19"/>
      <c r="E16" s="19"/>
      <c r="F16" s="19"/>
      <c r="G16" s="19"/>
      <c r="H16" s="19">
        <v>500</v>
      </c>
      <c r="I16" s="20">
        <v>500</v>
      </c>
    </row>
    <row r="17" spans="2:9" x14ac:dyDescent="0.2">
      <c r="B17" s="33" t="s">
        <v>32</v>
      </c>
      <c r="C17" s="19"/>
      <c r="D17" s="19"/>
      <c r="E17" s="19"/>
      <c r="F17" s="19">
        <v>2445</v>
      </c>
      <c r="G17" s="19"/>
      <c r="H17" s="19">
        <v>1570</v>
      </c>
      <c r="I17" s="20">
        <v>4015</v>
      </c>
    </row>
    <row r="18" spans="2:9" x14ac:dyDescent="0.2">
      <c r="B18" s="33" t="s">
        <v>30</v>
      </c>
      <c r="C18" s="19">
        <v>2</v>
      </c>
      <c r="D18" s="19"/>
      <c r="E18" s="19"/>
      <c r="F18" s="19"/>
      <c r="G18" s="19"/>
      <c r="H18" s="19">
        <v>1543.5</v>
      </c>
      <c r="I18" s="20">
        <v>1545.5</v>
      </c>
    </row>
    <row r="19" spans="2:9" x14ac:dyDescent="0.2">
      <c r="B19" s="33" t="s">
        <v>28</v>
      </c>
      <c r="C19" s="19"/>
      <c r="D19" s="19"/>
      <c r="E19" s="19"/>
      <c r="F19" s="19">
        <v>6200</v>
      </c>
      <c r="G19" s="19"/>
      <c r="H19" s="19">
        <v>12450</v>
      </c>
      <c r="I19" s="20">
        <v>18650</v>
      </c>
    </row>
    <row r="20" spans="2:9" x14ac:dyDescent="0.2">
      <c r="B20" s="33" t="s">
        <v>34</v>
      </c>
      <c r="C20" s="19"/>
      <c r="D20" s="19"/>
      <c r="E20" s="19"/>
      <c r="F20" s="19"/>
      <c r="G20" s="19"/>
      <c r="H20" s="19">
        <v>1890</v>
      </c>
      <c r="I20" s="20">
        <v>1890</v>
      </c>
    </row>
    <row r="21" spans="2:9" x14ac:dyDescent="0.2">
      <c r="B21" s="33" t="s">
        <v>8</v>
      </c>
      <c r="C21" s="19">
        <v>77.5</v>
      </c>
      <c r="D21" s="19"/>
      <c r="E21" s="19"/>
      <c r="F21" s="19">
        <v>850.4</v>
      </c>
      <c r="G21" s="19"/>
      <c r="H21" s="19">
        <v>11370</v>
      </c>
      <c r="I21" s="20">
        <v>12297.9</v>
      </c>
    </row>
    <row r="22" spans="2:9" x14ac:dyDescent="0.2">
      <c r="B22" s="33" t="s">
        <v>9</v>
      </c>
      <c r="C22" s="19"/>
      <c r="D22" s="19"/>
      <c r="E22" s="19"/>
      <c r="F22" s="19"/>
      <c r="G22" s="19">
        <v>6042</v>
      </c>
      <c r="H22" s="19">
        <v>16513</v>
      </c>
      <c r="I22" s="20">
        <v>22555</v>
      </c>
    </row>
    <row r="23" spans="2:9" x14ac:dyDescent="0.2">
      <c r="B23" s="35" t="s">
        <v>59</v>
      </c>
      <c r="C23" s="23">
        <v>231.35</v>
      </c>
      <c r="D23" s="23">
        <v>322.60000000000002</v>
      </c>
      <c r="E23" s="23"/>
      <c r="F23" s="23">
        <v>9507.4</v>
      </c>
      <c r="G23" s="23">
        <v>6042</v>
      </c>
      <c r="H23" s="23">
        <v>88295.5</v>
      </c>
      <c r="I23" s="24">
        <v>104398.85</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647D2-B0A3-7247-8F1D-D51EA421A0A0}">
  <sheetPr codeName="Sheet3"/>
  <dimension ref="B1:F11"/>
  <sheetViews>
    <sheetView workbookViewId="0"/>
  </sheetViews>
  <sheetFormatPr baseColWidth="10" defaultRowHeight="16" x14ac:dyDescent="0.2"/>
  <cols>
    <col min="2" max="2" width="8.5" customWidth="1"/>
    <col min="3" max="3" width="37.83203125" bestFit="1" customWidth="1"/>
    <col min="4" max="4" width="65.5" customWidth="1"/>
    <col min="5" max="5" width="60.83203125" bestFit="1" customWidth="1"/>
  </cols>
  <sheetData>
    <row r="1" spans="2:6" ht="24" x14ac:dyDescent="0.3">
      <c r="B1" s="5" t="s">
        <v>337</v>
      </c>
    </row>
    <row r="3" spans="2:6" x14ac:dyDescent="0.2">
      <c r="B3" t="s">
        <v>144</v>
      </c>
      <c r="C3" t="s">
        <v>145</v>
      </c>
      <c r="D3" t="s">
        <v>146</v>
      </c>
      <c r="E3" t="s">
        <v>147</v>
      </c>
    </row>
    <row r="4" spans="2:6" ht="51" x14ac:dyDescent="0.2">
      <c r="B4" s="13">
        <v>1</v>
      </c>
      <c r="C4" s="13" t="s">
        <v>22</v>
      </c>
      <c r="D4" s="13" t="s">
        <v>331</v>
      </c>
      <c r="E4" s="13" t="s">
        <v>332</v>
      </c>
      <c r="F4" s="2"/>
    </row>
    <row r="5" spans="2:6" ht="51" x14ac:dyDescent="0.2">
      <c r="B5" s="13">
        <v>2</v>
      </c>
      <c r="C5" s="13" t="s">
        <v>21</v>
      </c>
      <c r="D5" s="13" t="s">
        <v>225</v>
      </c>
      <c r="E5" s="13" t="s">
        <v>333</v>
      </c>
      <c r="F5" s="2"/>
    </row>
    <row r="6" spans="2:6" ht="34" x14ac:dyDescent="0.2">
      <c r="B6" s="13">
        <v>3</v>
      </c>
      <c r="C6" s="13" t="s">
        <v>155</v>
      </c>
      <c r="D6" s="13" t="s">
        <v>334</v>
      </c>
      <c r="E6" s="13" t="s">
        <v>148</v>
      </c>
      <c r="F6" s="2"/>
    </row>
    <row r="7" spans="2:6" ht="34" x14ac:dyDescent="0.2">
      <c r="B7" s="13">
        <v>4</v>
      </c>
      <c r="C7" s="13" t="s">
        <v>19</v>
      </c>
      <c r="D7" s="13" t="s">
        <v>335</v>
      </c>
      <c r="E7" s="13" t="s">
        <v>226</v>
      </c>
      <c r="F7" s="2"/>
    </row>
    <row r="8" spans="2:6" ht="34" x14ac:dyDescent="0.2">
      <c r="B8" s="13">
        <v>5</v>
      </c>
      <c r="C8" s="13" t="s">
        <v>18</v>
      </c>
      <c r="D8" s="13" t="s">
        <v>227</v>
      </c>
      <c r="E8" s="13" t="s">
        <v>149</v>
      </c>
      <c r="F8" s="2"/>
    </row>
    <row r="9" spans="2:6" ht="34" x14ac:dyDescent="0.2">
      <c r="B9" s="13">
        <v>6</v>
      </c>
      <c r="C9" s="13" t="s">
        <v>13</v>
      </c>
      <c r="D9" s="13" t="s">
        <v>336</v>
      </c>
      <c r="E9" s="13" t="s">
        <v>150</v>
      </c>
      <c r="F9" s="2"/>
    </row>
    <row r="10" spans="2:6" ht="51" x14ac:dyDescent="0.2">
      <c r="B10" s="13">
        <v>7</v>
      </c>
      <c r="C10" s="13" t="s">
        <v>69</v>
      </c>
      <c r="D10" s="13" t="s">
        <v>228</v>
      </c>
      <c r="E10" s="13" t="s">
        <v>151</v>
      </c>
      <c r="F10" s="2"/>
    </row>
    <row r="11" spans="2:6" ht="34" x14ac:dyDescent="0.2">
      <c r="B11" s="13">
        <v>8</v>
      </c>
      <c r="C11" s="13" t="s">
        <v>152</v>
      </c>
      <c r="D11" s="13" t="s">
        <v>153</v>
      </c>
      <c r="E11" s="13" t="s">
        <v>154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4D78-9A60-E14F-A41D-55949195C447}">
  <sheetPr codeName="Sheet21"/>
  <dimension ref="B1:I36"/>
  <sheetViews>
    <sheetView workbookViewId="0"/>
  </sheetViews>
  <sheetFormatPr baseColWidth="10" defaultRowHeight="16" x14ac:dyDescent="0.2"/>
  <cols>
    <col min="2" max="2" width="14.83203125" customWidth="1"/>
    <col min="3" max="3" width="14.6640625" bestFit="1" customWidth="1"/>
    <col min="4" max="4" width="22.5" bestFit="1" customWidth="1"/>
    <col min="5" max="5" width="18.83203125" bestFit="1" customWidth="1"/>
    <col min="6" max="6" width="16" bestFit="1" customWidth="1"/>
    <col min="7" max="7" width="15.1640625" bestFit="1" customWidth="1"/>
    <col min="8" max="8" width="13.5" bestFit="1" customWidth="1"/>
  </cols>
  <sheetData>
    <row r="1" spans="2:9" ht="24" x14ac:dyDescent="0.3">
      <c r="B1" s="5" t="s">
        <v>677</v>
      </c>
    </row>
    <row r="3" spans="2:9" x14ac:dyDescent="0.2">
      <c r="B3" s="15" t="s">
        <v>15</v>
      </c>
      <c r="C3" s="30" t="s">
        <v>69</v>
      </c>
      <c r="D3" s="30" t="s">
        <v>13</v>
      </c>
      <c r="E3" s="30" t="s">
        <v>18</v>
      </c>
      <c r="F3" s="30" t="s">
        <v>20</v>
      </c>
      <c r="G3" s="30" t="s">
        <v>21</v>
      </c>
      <c r="H3" s="30" t="s">
        <v>22</v>
      </c>
      <c r="I3" s="48" t="s">
        <v>59</v>
      </c>
    </row>
    <row r="4" spans="2:9" x14ac:dyDescent="0.2">
      <c r="B4" s="33" t="s">
        <v>122</v>
      </c>
      <c r="C4" s="19"/>
      <c r="D4" s="19"/>
      <c r="E4" s="19"/>
      <c r="F4" s="19"/>
      <c r="G4" s="19"/>
      <c r="H4" s="19">
        <v>29990</v>
      </c>
      <c r="I4" s="20">
        <v>29990</v>
      </c>
    </row>
    <row r="5" spans="2:9" x14ac:dyDescent="0.2">
      <c r="B5" s="33" t="s">
        <v>1</v>
      </c>
      <c r="C5" s="19">
        <v>2261.8000000000002</v>
      </c>
      <c r="D5" s="19"/>
      <c r="E5" s="19"/>
      <c r="F5" s="19"/>
      <c r="G5" s="19"/>
      <c r="H5" s="19"/>
      <c r="I5" s="20">
        <v>2261.8000000000002</v>
      </c>
    </row>
    <row r="6" spans="2:9" x14ac:dyDescent="0.2">
      <c r="B6" s="33" t="s">
        <v>511</v>
      </c>
      <c r="C6" s="19"/>
      <c r="D6" s="19"/>
      <c r="E6" s="19"/>
      <c r="F6" s="19"/>
      <c r="G6" s="19"/>
      <c r="H6" s="19">
        <v>60</v>
      </c>
      <c r="I6" s="20">
        <v>60</v>
      </c>
    </row>
    <row r="7" spans="2:9" x14ac:dyDescent="0.2">
      <c r="B7" s="33" t="s">
        <v>71</v>
      </c>
      <c r="C7" s="19"/>
      <c r="D7" s="19"/>
      <c r="E7" s="19"/>
      <c r="F7" s="19"/>
      <c r="G7" s="19"/>
      <c r="H7" s="19">
        <v>1080</v>
      </c>
      <c r="I7" s="20">
        <v>1080</v>
      </c>
    </row>
    <row r="8" spans="2:9" x14ac:dyDescent="0.2">
      <c r="B8" s="33" t="s">
        <v>510</v>
      </c>
      <c r="C8" s="19"/>
      <c r="D8" s="19"/>
      <c r="E8" s="19"/>
      <c r="F8" s="19"/>
      <c r="G8" s="19"/>
      <c r="H8" s="19">
        <v>5</v>
      </c>
      <c r="I8" s="20">
        <v>5</v>
      </c>
    </row>
    <row r="9" spans="2:9" x14ac:dyDescent="0.2">
      <c r="B9" s="33" t="s">
        <v>2</v>
      </c>
      <c r="C9" s="19">
        <v>33423.050000000003</v>
      </c>
      <c r="D9" s="19">
        <v>8814.2000000000007</v>
      </c>
      <c r="E9" s="19">
        <v>600</v>
      </c>
      <c r="F9" s="19">
        <v>7925</v>
      </c>
      <c r="G9" s="19"/>
      <c r="H9" s="19">
        <v>1400</v>
      </c>
      <c r="I9" s="20">
        <v>52162.25</v>
      </c>
    </row>
    <row r="10" spans="2:9" x14ac:dyDescent="0.2">
      <c r="B10" s="33" t="s">
        <v>284</v>
      </c>
      <c r="C10" s="19"/>
      <c r="D10" s="19"/>
      <c r="E10" s="19"/>
      <c r="F10" s="19"/>
      <c r="G10" s="19"/>
      <c r="H10" s="19">
        <v>500</v>
      </c>
      <c r="I10" s="20">
        <v>500</v>
      </c>
    </row>
    <row r="11" spans="2:9" x14ac:dyDescent="0.2">
      <c r="B11" s="33" t="s">
        <v>3</v>
      </c>
      <c r="C11" s="19">
        <v>2308.8000000000002</v>
      </c>
      <c r="D11" s="19">
        <v>1352</v>
      </c>
      <c r="E11" s="19"/>
      <c r="F11" s="19">
        <v>312</v>
      </c>
      <c r="G11" s="19"/>
      <c r="H11" s="19">
        <v>15545</v>
      </c>
      <c r="I11" s="20">
        <v>19517.8</v>
      </c>
    </row>
    <row r="12" spans="2:9" x14ac:dyDescent="0.2">
      <c r="B12" s="33" t="s">
        <v>512</v>
      </c>
      <c r="C12" s="19"/>
      <c r="D12" s="19"/>
      <c r="E12" s="19"/>
      <c r="F12" s="19"/>
      <c r="G12" s="19"/>
      <c r="H12" s="19">
        <v>6060</v>
      </c>
      <c r="I12" s="20">
        <v>6060</v>
      </c>
    </row>
    <row r="13" spans="2:9" x14ac:dyDescent="0.2">
      <c r="B13" s="33" t="s">
        <v>513</v>
      </c>
      <c r="C13" s="19"/>
      <c r="D13" s="19"/>
      <c r="E13" s="19"/>
      <c r="F13" s="19"/>
      <c r="G13" s="19"/>
      <c r="H13" s="19">
        <v>120</v>
      </c>
      <c r="I13" s="20">
        <v>120</v>
      </c>
    </row>
    <row r="14" spans="2:9" x14ac:dyDescent="0.2">
      <c r="B14" s="33" t="s">
        <v>290</v>
      </c>
      <c r="C14" s="19">
        <v>70.7</v>
      </c>
      <c r="D14" s="19"/>
      <c r="E14" s="19"/>
      <c r="F14" s="19"/>
      <c r="G14" s="19"/>
      <c r="H14" s="19">
        <v>6900</v>
      </c>
      <c r="I14" s="20">
        <v>6970.7</v>
      </c>
    </row>
    <row r="15" spans="2:9" x14ac:dyDescent="0.2">
      <c r="B15" s="33" t="s">
        <v>31</v>
      </c>
      <c r="C15" s="19">
        <v>482</v>
      </c>
      <c r="D15" s="19">
        <v>2521.1999999999998</v>
      </c>
      <c r="E15" s="19"/>
      <c r="F15" s="19">
        <v>598</v>
      </c>
      <c r="G15" s="19"/>
      <c r="H15" s="19">
        <v>2068</v>
      </c>
      <c r="I15" s="20">
        <v>5669.2</v>
      </c>
    </row>
    <row r="16" spans="2:9" x14ac:dyDescent="0.2">
      <c r="B16" s="33" t="s">
        <v>4</v>
      </c>
      <c r="C16" s="19">
        <v>7987.2</v>
      </c>
      <c r="D16" s="19">
        <v>1631</v>
      </c>
      <c r="E16" s="19"/>
      <c r="F16" s="19">
        <v>4677</v>
      </c>
      <c r="G16" s="19"/>
      <c r="H16" s="19">
        <v>15500</v>
      </c>
      <c r="I16" s="20">
        <v>29795.200000000001</v>
      </c>
    </row>
    <row r="17" spans="2:9" x14ac:dyDescent="0.2">
      <c r="B17" s="33" t="s">
        <v>27</v>
      </c>
      <c r="C17" s="19">
        <v>25.2</v>
      </c>
      <c r="D17" s="19"/>
      <c r="E17" s="19"/>
      <c r="F17" s="19"/>
      <c r="G17" s="19"/>
      <c r="H17" s="19">
        <v>20689</v>
      </c>
      <c r="I17" s="20">
        <v>20714.2</v>
      </c>
    </row>
    <row r="18" spans="2:9" x14ac:dyDescent="0.2">
      <c r="B18" s="33" t="s">
        <v>514</v>
      </c>
      <c r="C18" s="19"/>
      <c r="D18" s="19"/>
      <c r="E18" s="19"/>
      <c r="F18" s="19"/>
      <c r="G18" s="19"/>
      <c r="H18" s="19">
        <v>1400</v>
      </c>
      <c r="I18" s="20">
        <v>1400</v>
      </c>
    </row>
    <row r="19" spans="2:9" x14ac:dyDescent="0.2">
      <c r="B19" s="33" t="s">
        <v>10</v>
      </c>
      <c r="C19" s="19">
        <v>30</v>
      </c>
      <c r="D19" s="19"/>
      <c r="E19" s="19"/>
      <c r="F19" s="19"/>
      <c r="G19" s="19"/>
      <c r="H19" s="19">
        <v>11786</v>
      </c>
      <c r="I19" s="20">
        <v>11816</v>
      </c>
    </row>
    <row r="20" spans="2:9" x14ac:dyDescent="0.2">
      <c r="B20" s="33" t="s">
        <v>33</v>
      </c>
      <c r="C20" s="19">
        <v>204.32</v>
      </c>
      <c r="D20" s="19">
        <v>366.8</v>
      </c>
      <c r="E20" s="19"/>
      <c r="F20" s="19"/>
      <c r="G20" s="19"/>
      <c r="H20" s="19">
        <v>6551.1</v>
      </c>
      <c r="I20" s="20">
        <v>7122.22</v>
      </c>
    </row>
    <row r="21" spans="2:9" x14ac:dyDescent="0.2">
      <c r="B21" s="33" t="s">
        <v>515</v>
      </c>
      <c r="C21" s="19"/>
      <c r="D21" s="19"/>
      <c r="E21" s="19"/>
      <c r="F21" s="19"/>
      <c r="G21" s="19"/>
      <c r="H21" s="19">
        <v>1000</v>
      </c>
      <c r="I21" s="20">
        <v>1000</v>
      </c>
    </row>
    <row r="22" spans="2:9" x14ac:dyDescent="0.2">
      <c r="B22" s="33" t="s">
        <v>5</v>
      </c>
      <c r="C22" s="19">
        <v>3762</v>
      </c>
      <c r="D22" s="19">
        <v>1672</v>
      </c>
      <c r="E22" s="19"/>
      <c r="F22" s="19">
        <v>1516</v>
      </c>
      <c r="G22" s="19"/>
      <c r="H22" s="19">
        <v>10000</v>
      </c>
      <c r="I22" s="20">
        <v>16950</v>
      </c>
    </row>
    <row r="23" spans="2:9" x14ac:dyDescent="0.2">
      <c r="B23" s="33" t="s">
        <v>282</v>
      </c>
      <c r="C23" s="19"/>
      <c r="D23" s="19"/>
      <c r="E23" s="19"/>
      <c r="F23" s="19"/>
      <c r="G23" s="19"/>
      <c r="H23" s="19">
        <v>3000</v>
      </c>
      <c r="I23" s="20">
        <v>3000</v>
      </c>
    </row>
    <row r="24" spans="2:9" x14ac:dyDescent="0.2">
      <c r="B24" s="33" t="s">
        <v>29</v>
      </c>
      <c r="C24" s="19">
        <v>100.9</v>
      </c>
      <c r="D24" s="19"/>
      <c r="E24" s="19"/>
      <c r="F24" s="19"/>
      <c r="G24" s="19"/>
      <c r="H24" s="19">
        <v>95</v>
      </c>
      <c r="I24" s="20">
        <v>195.9</v>
      </c>
    </row>
    <row r="25" spans="2:9" x14ac:dyDescent="0.2">
      <c r="B25" s="33" t="s">
        <v>285</v>
      </c>
      <c r="C25" s="19"/>
      <c r="D25" s="19"/>
      <c r="E25" s="19"/>
      <c r="F25" s="19"/>
      <c r="G25" s="19"/>
      <c r="H25" s="19">
        <v>8143</v>
      </c>
      <c r="I25" s="20">
        <v>8143</v>
      </c>
    </row>
    <row r="26" spans="2:9" x14ac:dyDescent="0.2">
      <c r="B26" s="33" t="s">
        <v>291</v>
      </c>
      <c r="C26" s="19"/>
      <c r="D26" s="19">
        <v>1200</v>
      </c>
      <c r="E26" s="19"/>
      <c r="F26" s="19">
        <v>1765.5</v>
      </c>
      <c r="G26" s="19"/>
      <c r="H26" s="19">
        <v>3248</v>
      </c>
      <c r="I26" s="20">
        <v>6213.5</v>
      </c>
    </row>
    <row r="27" spans="2:9" x14ac:dyDescent="0.2">
      <c r="B27" s="33" t="s">
        <v>11</v>
      </c>
      <c r="C27" s="19">
        <v>25</v>
      </c>
      <c r="D27" s="19"/>
      <c r="E27" s="19"/>
      <c r="F27" s="19"/>
      <c r="G27" s="19"/>
      <c r="H27" s="19"/>
      <c r="I27" s="20">
        <v>25</v>
      </c>
    </row>
    <row r="28" spans="2:9" x14ac:dyDescent="0.2">
      <c r="B28" s="33" t="s">
        <v>88</v>
      </c>
      <c r="C28" s="19"/>
      <c r="D28" s="19"/>
      <c r="E28" s="19"/>
      <c r="F28" s="19"/>
      <c r="G28" s="19"/>
      <c r="H28" s="19">
        <v>500</v>
      </c>
      <c r="I28" s="20">
        <v>500</v>
      </c>
    </row>
    <row r="29" spans="2:9" x14ac:dyDescent="0.2">
      <c r="B29" s="33" t="s">
        <v>32</v>
      </c>
      <c r="C29" s="19">
        <v>105.3</v>
      </c>
      <c r="D29" s="19">
        <v>210</v>
      </c>
      <c r="E29" s="19"/>
      <c r="F29" s="19">
        <v>4983.8</v>
      </c>
      <c r="G29" s="19"/>
      <c r="H29" s="19">
        <v>14635.5</v>
      </c>
      <c r="I29" s="20">
        <v>19934.599999999999</v>
      </c>
    </row>
    <row r="30" spans="2:9" x14ac:dyDescent="0.2">
      <c r="B30" s="33" t="s">
        <v>30</v>
      </c>
      <c r="C30" s="19">
        <v>7</v>
      </c>
      <c r="D30" s="19"/>
      <c r="E30" s="19"/>
      <c r="F30" s="19"/>
      <c r="G30" s="19"/>
      <c r="H30" s="19">
        <v>1543.5</v>
      </c>
      <c r="I30" s="20">
        <v>1550.5</v>
      </c>
    </row>
    <row r="31" spans="2:9" x14ac:dyDescent="0.2">
      <c r="B31" s="33" t="s">
        <v>28</v>
      </c>
      <c r="C31" s="19">
        <v>191.7</v>
      </c>
      <c r="D31" s="19"/>
      <c r="E31" s="19"/>
      <c r="F31" s="19">
        <v>25710</v>
      </c>
      <c r="G31" s="19"/>
      <c r="H31" s="19">
        <v>46534</v>
      </c>
      <c r="I31" s="20">
        <v>72435.7</v>
      </c>
    </row>
    <row r="32" spans="2:9" x14ac:dyDescent="0.2">
      <c r="B32" s="33" t="s">
        <v>34</v>
      </c>
      <c r="C32" s="19">
        <v>908</v>
      </c>
      <c r="D32" s="19">
        <v>4365.2</v>
      </c>
      <c r="E32" s="19"/>
      <c r="F32" s="19">
        <v>2755</v>
      </c>
      <c r="G32" s="19"/>
      <c r="H32" s="19">
        <v>1890</v>
      </c>
      <c r="I32" s="20">
        <v>9918.2000000000007</v>
      </c>
    </row>
    <row r="33" spans="2:9" x14ac:dyDescent="0.2">
      <c r="B33" s="33" t="s">
        <v>8</v>
      </c>
      <c r="C33" s="19">
        <v>14794.5</v>
      </c>
      <c r="D33" s="19">
        <v>8880</v>
      </c>
      <c r="E33" s="19">
        <v>2852</v>
      </c>
      <c r="F33" s="19">
        <v>13450.4</v>
      </c>
      <c r="G33" s="19"/>
      <c r="H33" s="19">
        <v>23642</v>
      </c>
      <c r="I33" s="20">
        <v>63618.9</v>
      </c>
    </row>
    <row r="34" spans="2:9" x14ac:dyDescent="0.2">
      <c r="B34" s="33" t="s">
        <v>9</v>
      </c>
      <c r="C34" s="19">
        <v>42</v>
      </c>
      <c r="D34" s="19">
        <v>4229</v>
      </c>
      <c r="E34" s="19"/>
      <c r="F34" s="19">
        <v>19426</v>
      </c>
      <c r="G34" s="19">
        <v>23499</v>
      </c>
      <c r="H34" s="19">
        <v>21012</v>
      </c>
      <c r="I34" s="20">
        <v>68208</v>
      </c>
    </row>
    <row r="35" spans="2:9" x14ac:dyDescent="0.2">
      <c r="B35" s="33" t="s">
        <v>12</v>
      </c>
      <c r="C35" s="19">
        <v>1529</v>
      </c>
      <c r="D35" s="19">
        <v>332</v>
      </c>
      <c r="E35" s="19"/>
      <c r="F35" s="19"/>
      <c r="G35" s="19"/>
      <c r="H35" s="19">
        <v>1273</v>
      </c>
      <c r="I35" s="20">
        <v>3134</v>
      </c>
    </row>
    <row r="36" spans="2:9" x14ac:dyDescent="0.2">
      <c r="B36" s="35" t="s">
        <v>59</v>
      </c>
      <c r="C36" s="23">
        <v>68258.47</v>
      </c>
      <c r="D36" s="23">
        <v>35573.4</v>
      </c>
      <c r="E36" s="23">
        <v>3452</v>
      </c>
      <c r="F36" s="23">
        <v>83118.7</v>
      </c>
      <c r="G36" s="23">
        <v>23499</v>
      </c>
      <c r="H36" s="23">
        <v>256170.1</v>
      </c>
      <c r="I36" s="24">
        <v>470071.67</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dimension ref="B1:AC38"/>
  <sheetViews>
    <sheetView zoomScaleNormal="100" workbookViewId="0"/>
  </sheetViews>
  <sheetFormatPr baseColWidth="10" defaultColWidth="11" defaultRowHeight="16" x14ac:dyDescent="0.2"/>
  <cols>
    <col min="2" max="2" width="24.33203125" customWidth="1"/>
    <col min="3" max="19" width="15.5" customWidth="1"/>
    <col min="20" max="20" width="16.33203125" customWidth="1"/>
    <col min="21" max="24" width="15.5" customWidth="1"/>
    <col min="25" max="25" width="16.83203125" customWidth="1"/>
    <col min="26" max="27" width="15.5" customWidth="1"/>
  </cols>
  <sheetData>
    <row r="1" spans="2:29" ht="24" x14ac:dyDescent="0.3">
      <c r="B1" s="5" t="s">
        <v>678</v>
      </c>
    </row>
    <row r="2" spans="2:29" x14ac:dyDescent="0.2">
      <c r="B2" t="s">
        <v>73</v>
      </c>
    </row>
    <row r="3" spans="2:29" x14ac:dyDescent="0.2">
      <c r="B3" s="15" t="s">
        <v>0</v>
      </c>
      <c r="C3" s="15" t="s">
        <v>122</v>
      </c>
      <c r="D3" s="15" t="s">
        <v>1</v>
      </c>
      <c r="E3" s="15" t="s">
        <v>71</v>
      </c>
      <c r="F3" s="15" t="s">
        <v>510</v>
      </c>
      <c r="G3" s="15" t="s">
        <v>2</v>
      </c>
      <c r="H3" s="15" t="s">
        <v>3</v>
      </c>
      <c r="I3" s="15" t="s">
        <v>512</v>
      </c>
      <c r="J3" s="15" t="s">
        <v>513</v>
      </c>
      <c r="K3" s="15" t="s">
        <v>290</v>
      </c>
      <c r="L3" s="15" t="s">
        <v>31</v>
      </c>
      <c r="M3" s="15" t="s">
        <v>4</v>
      </c>
      <c r="N3" s="15" t="s">
        <v>27</v>
      </c>
      <c r="O3" s="15" t="s">
        <v>10</v>
      </c>
      <c r="P3" s="15" t="s">
        <v>33</v>
      </c>
      <c r="Q3" s="15" t="s">
        <v>5</v>
      </c>
      <c r="R3" s="15" t="s">
        <v>29</v>
      </c>
      <c r="S3" s="15" t="s">
        <v>291</v>
      </c>
      <c r="T3" s="15" t="s">
        <v>11</v>
      </c>
      <c r="U3" s="15" t="s">
        <v>88</v>
      </c>
      <c r="V3" s="15" t="s">
        <v>32</v>
      </c>
      <c r="W3" s="15" t="s">
        <v>30</v>
      </c>
      <c r="X3" s="15" t="s">
        <v>28</v>
      </c>
      <c r="Y3" s="15" t="s">
        <v>34</v>
      </c>
      <c r="Z3" s="15" t="s">
        <v>8</v>
      </c>
      <c r="AA3" s="15" t="s">
        <v>9</v>
      </c>
      <c r="AB3" s="15" t="s">
        <v>12</v>
      </c>
      <c r="AC3" s="17" t="s">
        <v>59</v>
      </c>
    </row>
    <row r="4" spans="2:29" x14ac:dyDescent="0.2">
      <c r="B4" s="15">
        <v>1995</v>
      </c>
      <c r="C4" s="18">
        <v>0</v>
      </c>
      <c r="D4" s="18">
        <v>0</v>
      </c>
      <c r="E4" s="18">
        <v>0</v>
      </c>
      <c r="F4" s="18">
        <v>0</v>
      </c>
      <c r="G4" s="18">
        <v>0</v>
      </c>
      <c r="H4" s="18">
        <v>5</v>
      </c>
      <c r="I4" s="18">
        <v>0</v>
      </c>
      <c r="J4" s="18">
        <v>0</v>
      </c>
      <c r="K4" s="18">
        <v>0</v>
      </c>
      <c r="L4" s="18">
        <v>0</v>
      </c>
      <c r="M4" s="18">
        <v>0</v>
      </c>
      <c r="N4" s="18">
        <v>0</v>
      </c>
      <c r="O4" s="18">
        <v>0</v>
      </c>
      <c r="P4" s="18">
        <v>0</v>
      </c>
      <c r="Q4" s="18">
        <v>0</v>
      </c>
      <c r="R4" s="18">
        <v>0</v>
      </c>
      <c r="S4" s="18">
        <v>0</v>
      </c>
      <c r="T4" s="18">
        <v>0</v>
      </c>
      <c r="U4" s="18">
        <v>0</v>
      </c>
      <c r="V4" s="18">
        <v>0</v>
      </c>
      <c r="W4" s="18">
        <v>0</v>
      </c>
      <c r="X4" s="18">
        <v>0</v>
      </c>
      <c r="Y4" s="18">
        <v>0</v>
      </c>
      <c r="Z4" s="18">
        <v>0</v>
      </c>
      <c r="AA4" s="18">
        <v>0</v>
      </c>
      <c r="AB4" s="18">
        <v>0</v>
      </c>
      <c r="AC4" s="20">
        <v>5</v>
      </c>
    </row>
    <row r="5" spans="2:29" x14ac:dyDescent="0.2">
      <c r="B5" s="15">
        <v>1996</v>
      </c>
      <c r="C5" s="18">
        <v>0</v>
      </c>
      <c r="D5" s="18">
        <v>0</v>
      </c>
      <c r="E5" s="18">
        <v>0</v>
      </c>
      <c r="F5" s="18">
        <v>0</v>
      </c>
      <c r="G5" s="18">
        <v>0</v>
      </c>
      <c r="H5" s="18">
        <v>5</v>
      </c>
      <c r="I5" s="18">
        <v>0</v>
      </c>
      <c r="J5" s="18">
        <v>0</v>
      </c>
      <c r="K5" s="18">
        <v>0</v>
      </c>
      <c r="L5" s="18">
        <v>0</v>
      </c>
      <c r="M5" s="18">
        <v>0</v>
      </c>
      <c r="N5" s="18">
        <v>0</v>
      </c>
      <c r="O5" s="18">
        <v>0</v>
      </c>
      <c r="P5" s="18">
        <v>0</v>
      </c>
      <c r="Q5" s="18">
        <v>16.8</v>
      </c>
      <c r="R5" s="18">
        <v>0</v>
      </c>
      <c r="S5" s="18">
        <v>0</v>
      </c>
      <c r="T5" s="18">
        <v>0</v>
      </c>
      <c r="U5" s="18">
        <v>0</v>
      </c>
      <c r="V5" s="18">
        <v>0</v>
      </c>
      <c r="W5" s="18">
        <v>0</v>
      </c>
      <c r="X5" s="18">
        <v>0</v>
      </c>
      <c r="Y5" s="18">
        <v>0</v>
      </c>
      <c r="Z5" s="18">
        <v>0</v>
      </c>
      <c r="AA5" s="18">
        <v>0</v>
      </c>
      <c r="AB5" s="18">
        <v>0</v>
      </c>
      <c r="AC5" s="20">
        <v>21.8</v>
      </c>
    </row>
    <row r="6" spans="2:29" x14ac:dyDescent="0.2">
      <c r="B6" s="15">
        <v>1997</v>
      </c>
      <c r="C6" s="18">
        <v>0</v>
      </c>
      <c r="D6" s="18">
        <v>0</v>
      </c>
      <c r="E6" s="18">
        <v>0</v>
      </c>
      <c r="F6" s="18">
        <v>0</v>
      </c>
      <c r="G6" s="18">
        <v>0</v>
      </c>
      <c r="H6" s="18">
        <v>5</v>
      </c>
      <c r="I6" s="18">
        <v>0</v>
      </c>
      <c r="J6" s="18">
        <v>0</v>
      </c>
      <c r="K6" s="18">
        <v>0</v>
      </c>
      <c r="L6" s="18">
        <v>0</v>
      </c>
      <c r="M6" s="18">
        <v>0</v>
      </c>
      <c r="N6" s="18">
        <v>0</v>
      </c>
      <c r="O6" s="18">
        <v>0</v>
      </c>
      <c r="P6" s="18">
        <v>0</v>
      </c>
      <c r="Q6" s="18">
        <v>16.8</v>
      </c>
      <c r="R6" s="18">
        <v>0</v>
      </c>
      <c r="S6" s="18">
        <v>0</v>
      </c>
      <c r="T6" s="18">
        <v>0</v>
      </c>
      <c r="U6" s="18">
        <v>0</v>
      </c>
      <c r="V6" s="18">
        <v>0</v>
      </c>
      <c r="W6" s="18">
        <v>0</v>
      </c>
      <c r="X6" s="18">
        <v>0</v>
      </c>
      <c r="Y6" s="18">
        <v>0</v>
      </c>
      <c r="Z6" s="18">
        <v>0</v>
      </c>
      <c r="AA6" s="18">
        <v>0</v>
      </c>
      <c r="AB6" s="18">
        <v>0</v>
      </c>
      <c r="AC6" s="20">
        <v>21.8</v>
      </c>
    </row>
    <row r="7" spans="2:29" x14ac:dyDescent="0.2">
      <c r="B7" s="15">
        <v>1998</v>
      </c>
      <c r="C7" s="18">
        <v>0</v>
      </c>
      <c r="D7" s="18">
        <v>0</v>
      </c>
      <c r="E7" s="18">
        <v>0</v>
      </c>
      <c r="F7" s="18">
        <v>0</v>
      </c>
      <c r="G7" s="18">
        <v>0</v>
      </c>
      <c r="H7" s="18">
        <v>5</v>
      </c>
      <c r="I7" s="18">
        <v>0</v>
      </c>
      <c r="J7" s="18">
        <v>0</v>
      </c>
      <c r="K7" s="18">
        <v>0</v>
      </c>
      <c r="L7" s="18">
        <v>0</v>
      </c>
      <c r="M7" s="18">
        <v>0</v>
      </c>
      <c r="N7" s="18">
        <v>0</v>
      </c>
      <c r="O7" s="18">
        <v>0</v>
      </c>
      <c r="P7" s="18">
        <v>0</v>
      </c>
      <c r="Q7" s="18">
        <v>16.8</v>
      </c>
      <c r="R7" s="18">
        <v>0</v>
      </c>
      <c r="S7" s="18">
        <v>0</v>
      </c>
      <c r="T7" s="18">
        <v>0</v>
      </c>
      <c r="U7" s="18">
        <v>0</v>
      </c>
      <c r="V7" s="18">
        <v>0</v>
      </c>
      <c r="W7" s="18">
        <v>0</v>
      </c>
      <c r="X7" s="18">
        <v>3.3</v>
      </c>
      <c r="Y7" s="18">
        <v>0</v>
      </c>
      <c r="Z7" s="18">
        <v>0</v>
      </c>
      <c r="AA7" s="18">
        <v>0</v>
      </c>
      <c r="AB7" s="18">
        <v>0</v>
      </c>
      <c r="AC7" s="20">
        <v>25.1</v>
      </c>
    </row>
    <row r="8" spans="2:29" x14ac:dyDescent="0.2">
      <c r="B8" s="15">
        <v>1999</v>
      </c>
      <c r="C8" s="18">
        <v>0</v>
      </c>
      <c r="D8" s="18">
        <v>0</v>
      </c>
      <c r="E8" s="18">
        <v>0</v>
      </c>
      <c r="F8" s="18">
        <v>0</v>
      </c>
      <c r="G8" s="18">
        <v>0</v>
      </c>
      <c r="H8" s="18">
        <v>5</v>
      </c>
      <c r="I8" s="18">
        <v>0</v>
      </c>
      <c r="J8" s="18">
        <v>0</v>
      </c>
      <c r="K8" s="18">
        <v>0</v>
      </c>
      <c r="L8" s="18">
        <v>0</v>
      </c>
      <c r="M8" s="18">
        <v>0</v>
      </c>
      <c r="N8" s="18">
        <v>0</v>
      </c>
      <c r="O8" s="18">
        <v>0</v>
      </c>
      <c r="P8" s="18">
        <v>0</v>
      </c>
      <c r="Q8" s="18">
        <v>16.8</v>
      </c>
      <c r="R8" s="18">
        <v>0</v>
      </c>
      <c r="S8" s="18">
        <v>0</v>
      </c>
      <c r="T8" s="18">
        <v>0</v>
      </c>
      <c r="U8" s="18">
        <v>0</v>
      </c>
      <c r="V8" s="18">
        <v>0</v>
      </c>
      <c r="W8" s="18">
        <v>0</v>
      </c>
      <c r="X8" s="18">
        <v>3.3</v>
      </c>
      <c r="Y8" s="18">
        <v>0</v>
      </c>
      <c r="Z8" s="18">
        <v>0</v>
      </c>
      <c r="AA8" s="18">
        <v>0</v>
      </c>
      <c r="AB8" s="18">
        <v>0</v>
      </c>
      <c r="AC8" s="20">
        <v>25.1</v>
      </c>
    </row>
    <row r="9" spans="2:29" x14ac:dyDescent="0.2">
      <c r="B9" s="15">
        <v>2000</v>
      </c>
      <c r="C9" s="18">
        <v>0</v>
      </c>
      <c r="D9" s="18">
        <v>0</v>
      </c>
      <c r="E9" s="18">
        <v>0</v>
      </c>
      <c r="F9" s="18">
        <v>0</v>
      </c>
      <c r="G9" s="18">
        <v>0</v>
      </c>
      <c r="H9" s="18">
        <v>5</v>
      </c>
      <c r="I9" s="18">
        <v>0</v>
      </c>
      <c r="J9" s="18">
        <v>0</v>
      </c>
      <c r="K9" s="18">
        <v>0</v>
      </c>
      <c r="L9" s="18">
        <v>0</v>
      </c>
      <c r="M9" s="18">
        <v>0</v>
      </c>
      <c r="N9" s="18">
        <v>0</v>
      </c>
      <c r="O9" s="18">
        <v>0</v>
      </c>
      <c r="P9" s="18">
        <v>0</v>
      </c>
      <c r="Q9" s="18">
        <v>16.8</v>
      </c>
      <c r="R9" s="18">
        <v>0</v>
      </c>
      <c r="S9" s="18">
        <v>0</v>
      </c>
      <c r="T9" s="18">
        <v>0</v>
      </c>
      <c r="U9" s="18">
        <v>0</v>
      </c>
      <c r="V9" s="18">
        <v>0</v>
      </c>
      <c r="W9" s="18">
        <v>0</v>
      </c>
      <c r="X9" s="18">
        <v>3.3</v>
      </c>
      <c r="Y9" s="18">
        <v>0</v>
      </c>
      <c r="Z9" s="18">
        <v>0</v>
      </c>
      <c r="AA9" s="18">
        <v>0</v>
      </c>
      <c r="AB9" s="18">
        <v>0</v>
      </c>
      <c r="AC9" s="20">
        <v>25.1</v>
      </c>
    </row>
    <row r="10" spans="2:29" x14ac:dyDescent="0.2">
      <c r="B10" s="15">
        <v>2001</v>
      </c>
      <c r="C10" s="18">
        <v>0</v>
      </c>
      <c r="D10" s="18">
        <v>0</v>
      </c>
      <c r="E10" s="18">
        <v>0</v>
      </c>
      <c r="F10" s="18">
        <v>0</v>
      </c>
      <c r="G10" s="18">
        <v>0</v>
      </c>
      <c r="H10" s="18">
        <v>45</v>
      </c>
      <c r="I10" s="18">
        <v>0</v>
      </c>
      <c r="J10" s="18">
        <v>0</v>
      </c>
      <c r="K10" s="18">
        <v>0</v>
      </c>
      <c r="L10" s="18">
        <v>0</v>
      </c>
      <c r="M10" s="18">
        <v>0</v>
      </c>
      <c r="N10" s="18">
        <v>0</v>
      </c>
      <c r="O10" s="18">
        <v>0</v>
      </c>
      <c r="P10" s="18">
        <v>0</v>
      </c>
      <c r="Q10" s="18">
        <v>16.8</v>
      </c>
      <c r="R10" s="18">
        <v>0</v>
      </c>
      <c r="S10" s="18">
        <v>0</v>
      </c>
      <c r="T10" s="18">
        <v>0</v>
      </c>
      <c r="U10" s="18">
        <v>0</v>
      </c>
      <c r="V10" s="18">
        <v>0</v>
      </c>
      <c r="W10" s="18">
        <v>0</v>
      </c>
      <c r="X10" s="18">
        <v>3.3</v>
      </c>
      <c r="Y10" s="18">
        <v>0</v>
      </c>
      <c r="Z10" s="18">
        <v>0</v>
      </c>
      <c r="AA10" s="18">
        <v>0</v>
      </c>
      <c r="AB10" s="18">
        <v>0</v>
      </c>
      <c r="AC10" s="20">
        <v>65.099999999999994</v>
      </c>
    </row>
    <row r="11" spans="2:29" x14ac:dyDescent="0.2">
      <c r="B11" s="15">
        <v>2002</v>
      </c>
      <c r="C11" s="18">
        <v>0</v>
      </c>
      <c r="D11" s="18">
        <v>0</v>
      </c>
      <c r="E11" s="18">
        <v>0</v>
      </c>
      <c r="F11" s="18">
        <v>0</v>
      </c>
      <c r="G11" s="18">
        <v>0</v>
      </c>
      <c r="H11" s="18">
        <v>205</v>
      </c>
      <c r="I11" s="18">
        <v>0</v>
      </c>
      <c r="J11" s="18">
        <v>0</v>
      </c>
      <c r="K11" s="18">
        <v>0</v>
      </c>
      <c r="L11" s="18">
        <v>0</v>
      </c>
      <c r="M11" s="18">
        <v>0</v>
      </c>
      <c r="N11" s="18">
        <v>0</v>
      </c>
      <c r="O11" s="18">
        <v>0</v>
      </c>
      <c r="P11" s="18">
        <v>0</v>
      </c>
      <c r="Q11" s="18">
        <v>16.8</v>
      </c>
      <c r="R11" s="18">
        <v>0</v>
      </c>
      <c r="S11" s="18">
        <v>0</v>
      </c>
      <c r="T11" s="18">
        <v>0</v>
      </c>
      <c r="U11" s="18">
        <v>0</v>
      </c>
      <c r="V11" s="18">
        <v>0</v>
      </c>
      <c r="W11" s="18">
        <v>0</v>
      </c>
      <c r="X11" s="18">
        <v>3.3</v>
      </c>
      <c r="Y11" s="18">
        <v>0</v>
      </c>
      <c r="Z11" s="18">
        <v>0</v>
      </c>
      <c r="AA11" s="18">
        <v>0</v>
      </c>
      <c r="AB11" s="18">
        <v>0</v>
      </c>
      <c r="AC11" s="20">
        <v>225.1</v>
      </c>
    </row>
    <row r="12" spans="2:29" x14ac:dyDescent="0.2">
      <c r="B12" s="15">
        <v>2003</v>
      </c>
      <c r="C12" s="18">
        <v>0</v>
      </c>
      <c r="D12" s="18">
        <v>0</v>
      </c>
      <c r="E12" s="18">
        <v>0</v>
      </c>
      <c r="F12" s="18">
        <v>0</v>
      </c>
      <c r="G12" s="18">
        <v>0</v>
      </c>
      <c r="H12" s="18">
        <v>421.4</v>
      </c>
      <c r="I12" s="18">
        <v>0</v>
      </c>
      <c r="J12" s="18">
        <v>0</v>
      </c>
      <c r="K12" s="18">
        <v>0</v>
      </c>
      <c r="L12" s="18">
        <v>0</v>
      </c>
      <c r="M12" s="18">
        <v>0</v>
      </c>
      <c r="N12" s="18">
        <v>0</v>
      </c>
      <c r="O12" s="18">
        <v>0</v>
      </c>
      <c r="P12" s="18">
        <v>0</v>
      </c>
      <c r="Q12" s="18">
        <v>16.8</v>
      </c>
      <c r="R12" s="18">
        <v>0</v>
      </c>
      <c r="S12" s="18">
        <v>0</v>
      </c>
      <c r="T12" s="18">
        <v>0</v>
      </c>
      <c r="U12" s="18">
        <v>0</v>
      </c>
      <c r="V12" s="18">
        <v>0</v>
      </c>
      <c r="W12" s="18">
        <v>0</v>
      </c>
      <c r="X12" s="18">
        <v>3.3</v>
      </c>
      <c r="Y12" s="18">
        <v>0</v>
      </c>
      <c r="Z12" s="18">
        <v>0</v>
      </c>
      <c r="AA12" s="18">
        <v>0</v>
      </c>
      <c r="AB12" s="18">
        <v>0</v>
      </c>
      <c r="AC12" s="20">
        <v>441.5</v>
      </c>
    </row>
    <row r="13" spans="2:29" x14ac:dyDescent="0.2">
      <c r="B13" s="15">
        <v>2004</v>
      </c>
      <c r="C13" s="18">
        <v>0</v>
      </c>
      <c r="D13" s="18">
        <v>0</v>
      </c>
      <c r="E13" s="18">
        <v>0</v>
      </c>
      <c r="F13" s="18">
        <v>0</v>
      </c>
      <c r="G13" s="18">
        <v>0</v>
      </c>
      <c r="H13" s="18">
        <v>421.4</v>
      </c>
      <c r="I13" s="18">
        <v>0</v>
      </c>
      <c r="J13" s="18">
        <v>0</v>
      </c>
      <c r="K13" s="18">
        <v>0</v>
      </c>
      <c r="L13" s="18">
        <v>0</v>
      </c>
      <c r="M13" s="18">
        <v>4.5</v>
      </c>
      <c r="N13" s="18">
        <v>25.2</v>
      </c>
      <c r="O13" s="18">
        <v>0</v>
      </c>
      <c r="P13" s="18">
        <v>1.32</v>
      </c>
      <c r="Q13" s="18">
        <v>16.8</v>
      </c>
      <c r="R13" s="18">
        <v>0</v>
      </c>
      <c r="S13" s="18">
        <v>0</v>
      </c>
      <c r="T13" s="18">
        <v>0</v>
      </c>
      <c r="U13" s="18">
        <v>0</v>
      </c>
      <c r="V13" s="18">
        <v>0</v>
      </c>
      <c r="W13" s="18">
        <v>0</v>
      </c>
      <c r="X13" s="18">
        <v>3.3</v>
      </c>
      <c r="Y13" s="18">
        <v>0</v>
      </c>
      <c r="Z13" s="18">
        <v>120</v>
      </c>
      <c r="AA13" s="18">
        <v>0</v>
      </c>
      <c r="AB13" s="18">
        <v>0</v>
      </c>
      <c r="AC13" s="20">
        <v>592.52</v>
      </c>
    </row>
    <row r="14" spans="2:29" x14ac:dyDescent="0.2">
      <c r="B14" s="15">
        <v>2005</v>
      </c>
      <c r="C14" s="18">
        <v>0</v>
      </c>
      <c r="D14" s="18">
        <v>0</v>
      </c>
      <c r="E14" s="18">
        <v>0</v>
      </c>
      <c r="F14" s="18">
        <v>0</v>
      </c>
      <c r="G14" s="18">
        <v>0</v>
      </c>
      <c r="H14" s="18">
        <v>421.4</v>
      </c>
      <c r="I14" s="18">
        <v>0</v>
      </c>
      <c r="J14" s="18">
        <v>0</v>
      </c>
      <c r="K14" s="18">
        <v>0</v>
      </c>
      <c r="L14" s="18">
        <v>0</v>
      </c>
      <c r="M14" s="18">
        <v>4.5</v>
      </c>
      <c r="N14" s="18">
        <v>25.2</v>
      </c>
      <c r="O14" s="18">
        <v>0</v>
      </c>
      <c r="P14" s="18">
        <v>1.32</v>
      </c>
      <c r="Q14" s="18">
        <v>16.8</v>
      </c>
      <c r="R14" s="18">
        <v>0</v>
      </c>
      <c r="S14" s="18">
        <v>0</v>
      </c>
      <c r="T14" s="18">
        <v>0</v>
      </c>
      <c r="U14" s="18">
        <v>0</v>
      </c>
      <c r="V14" s="18">
        <v>0</v>
      </c>
      <c r="W14" s="18">
        <v>0</v>
      </c>
      <c r="X14" s="18">
        <v>3.3</v>
      </c>
      <c r="Y14" s="18">
        <v>0</v>
      </c>
      <c r="Z14" s="18">
        <v>210</v>
      </c>
      <c r="AA14" s="18">
        <v>0</v>
      </c>
      <c r="AB14" s="18">
        <v>0</v>
      </c>
      <c r="AC14" s="20">
        <v>682.52</v>
      </c>
    </row>
    <row r="15" spans="2:29" x14ac:dyDescent="0.2">
      <c r="B15" s="15">
        <v>2006</v>
      </c>
      <c r="C15" s="18">
        <v>0</v>
      </c>
      <c r="D15" s="18">
        <v>0</v>
      </c>
      <c r="E15" s="18">
        <v>0</v>
      </c>
      <c r="F15" s="18">
        <v>0</v>
      </c>
      <c r="G15" s="18">
        <v>0</v>
      </c>
      <c r="H15" s="18">
        <v>421.4</v>
      </c>
      <c r="I15" s="18">
        <v>0</v>
      </c>
      <c r="J15" s="18">
        <v>0</v>
      </c>
      <c r="K15" s="18">
        <v>0</v>
      </c>
      <c r="L15" s="18">
        <v>0</v>
      </c>
      <c r="M15" s="18">
        <v>7</v>
      </c>
      <c r="N15" s="18">
        <v>25.2</v>
      </c>
      <c r="O15" s="18">
        <v>0</v>
      </c>
      <c r="P15" s="18">
        <v>1.32</v>
      </c>
      <c r="Q15" s="18">
        <v>16.8</v>
      </c>
      <c r="R15" s="18">
        <v>0</v>
      </c>
      <c r="S15" s="18">
        <v>0</v>
      </c>
      <c r="T15" s="18">
        <v>0</v>
      </c>
      <c r="U15" s="18">
        <v>0</v>
      </c>
      <c r="V15" s="18">
        <v>0</v>
      </c>
      <c r="W15" s="18">
        <v>0</v>
      </c>
      <c r="X15" s="18">
        <v>3.3</v>
      </c>
      <c r="Y15" s="18">
        <v>0</v>
      </c>
      <c r="Z15" s="18">
        <v>300</v>
      </c>
      <c r="AA15" s="18">
        <v>0</v>
      </c>
      <c r="AB15" s="18">
        <v>0</v>
      </c>
      <c r="AC15" s="20">
        <v>775.02</v>
      </c>
    </row>
    <row r="16" spans="2:29" x14ac:dyDescent="0.2">
      <c r="B16" s="15">
        <v>2007</v>
      </c>
      <c r="C16" s="18">
        <v>0</v>
      </c>
      <c r="D16" s="18">
        <v>0</v>
      </c>
      <c r="E16" s="18">
        <v>0</v>
      </c>
      <c r="F16" s="18">
        <v>0</v>
      </c>
      <c r="G16" s="18">
        <v>0</v>
      </c>
      <c r="H16" s="18">
        <v>421.4</v>
      </c>
      <c r="I16" s="18">
        <v>0</v>
      </c>
      <c r="J16" s="18">
        <v>0</v>
      </c>
      <c r="K16" s="18">
        <v>0</v>
      </c>
      <c r="L16" s="18">
        <v>0</v>
      </c>
      <c r="M16" s="18">
        <v>7</v>
      </c>
      <c r="N16" s="18">
        <v>25.2</v>
      </c>
      <c r="O16" s="18">
        <v>0</v>
      </c>
      <c r="P16" s="18">
        <v>1.32</v>
      </c>
      <c r="Q16" s="18">
        <v>124.8</v>
      </c>
      <c r="R16" s="18">
        <v>0</v>
      </c>
      <c r="S16" s="18">
        <v>0</v>
      </c>
      <c r="T16" s="18">
        <v>0</v>
      </c>
      <c r="U16" s="18">
        <v>0</v>
      </c>
      <c r="V16" s="18">
        <v>0</v>
      </c>
      <c r="W16" s="18">
        <v>0</v>
      </c>
      <c r="X16" s="18">
        <v>113.7</v>
      </c>
      <c r="Y16" s="18">
        <v>0</v>
      </c>
      <c r="Z16" s="18">
        <v>390</v>
      </c>
      <c r="AA16" s="18">
        <v>0</v>
      </c>
      <c r="AB16" s="18">
        <v>0</v>
      </c>
      <c r="AC16" s="20">
        <v>1083.42</v>
      </c>
    </row>
    <row r="17" spans="2:29" x14ac:dyDescent="0.2">
      <c r="B17" s="15">
        <v>2008</v>
      </c>
      <c r="C17" s="18">
        <v>0</v>
      </c>
      <c r="D17" s="18">
        <v>0</v>
      </c>
      <c r="E17" s="18">
        <v>0</v>
      </c>
      <c r="F17" s="18">
        <v>0</v>
      </c>
      <c r="G17" s="18">
        <v>0</v>
      </c>
      <c r="H17" s="18">
        <v>421.4</v>
      </c>
      <c r="I17" s="18">
        <v>0</v>
      </c>
      <c r="J17" s="18">
        <v>0</v>
      </c>
      <c r="K17" s="18">
        <v>0</v>
      </c>
      <c r="L17" s="18">
        <v>0</v>
      </c>
      <c r="M17" s="18">
        <v>7</v>
      </c>
      <c r="N17" s="18">
        <v>25.2</v>
      </c>
      <c r="O17" s="18">
        <v>0</v>
      </c>
      <c r="P17" s="18">
        <v>1.32</v>
      </c>
      <c r="Q17" s="18">
        <v>244.8</v>
      </c>
      <c r="R17" s="18">
        <v>0</v>
      </c>
      <c r="S17" s="18">
        <v>0</v>
      </c>
      <c r="T17" s="18">
        <v>0</v>
      </c>
      <c r="U17" s="18">
        <v>0</v>
      </c>
      <c r="V17" s="18">
        <v>0</v>
      </c>
      <c r="W17" s="18">
        <v>0</v>
      </c>
      <c r="X17" s="18">
        <v>113.7</v>
      </c>
      <c r="Y17" s="18">
        <v>0</v>
      </c>
      <c r="Z17" s="18">
        <v>390</v>
      </c>
      <c r="AA17" s="18">
        <v>0</v>
      </c>
      <c r="AB17" s="18">
        <v>0</v>
      </c>
      <c r="AC17" s="20">
        <v>1203.42</v>
      </c>
    </row>
    <row r="18" spans="2:29" x14ac:dyDescent="0.2">
      <c r="B18" s="15">
        <v>2009</v>
      </c>
      <c r="C18" s="18">
        <v>0</v>
      </c>
      <c r="D18" s="18">
        <v>30</v>
      </c>
      <c r="E18" s="18">
        <v>0</v>
      </c>
      <c r="F18" s="18">
        <v>0</v>
      </c>
      <c r="G18" s="18">
        <v>2</v>
      </c>
      <c r="H18" s="18">
        <v>442.4</v>
      </c>
      <c r="I18" s="18">
        <v>0</v>
      </c>
      <c r="J18" s="18">
        <v>0</v>
      </c>
      <c r="K18" s="18">
        <v>0</v>
      </c>
      <c r="L18" s="18">
        <v>0</v>
      </c>
      <c r="M18" s="18">
        <v>7</v>
      </c>
      <c r="N18" s="18">
        <v>25.2</v>
      </c>
      <c r="O18" s="18">
        <v>0</v>
      </c>
      <c r="P18" s="18">
        <v>1.32</v>
      </c>
      <c r="Q18" s="18">
        <v>244.8</v>
      </c>
      <c r="R18" s="18">
        <v>2.2999999999999998</v>
      </c>
      <c r="S18" s="18">
        <v>0</v>
      </c>
      <c r="T18" s="18">
        <v>0</v>
      </c>
      <c r="U18" s="18">
        <v>0</v>
      </c>
      <c r="V18" s="18">
        <v>0</v>
      </c>
      <c r="W18" s="18">
        <v>0</v>
      </c>
      <c r="X18" s="18">
        <v>113.7</v>
      </c>
      <c r="Y18" s="18">
        <v>0</v>
      </c>
      <c r="Z18" s="18">
        <v>674.4</v>
      </c>
      <c r="AA18" s="18">
        <v>0</v>
      </c>
      <c r="AB18" s="18">
        <v>0</v>
      </c>
      <c r="AC18" s="20">
        <v>1543.12</v>
      </c>
    </row>
    <row r="19" spans="2:29" x14ac:dyDescent="0.2">
      <c r="B19" s="15">
        <v>2010</v>
      </c>
      <c r="C19" s="18">
        <v>0</v>
      </c>
      <c r="D19" s="18">
        <v>195</v>
      </c>
      <c r="E19" s="18">
        <v>0</v>
      </c>
      <c r="F19" s="18">
        <v>0</v>
      </c>
      <c r="G19" s="18">
        <v>138.5</v>
      </c>
      <c r="H19" s="18">
        <v>858.7</v>
      </c>
      <c r="I19" s="18">
        <v>0</v>
      </c>
      <c r="J19" s="18">
        <v>0</v>
      </c>
      <c r="K19" s="18">
        <v>2.2999999999999998</v>
      </c>
      <c r="L19" s="18">
        <v>0</v>
      </c>
      <c r="M19" s="18">
        <v>67</v>
      </c>
      <c r="N19" s="18">
        <v>25.2</v>
      </c>
      <c r="O19" s="18">
        <v>0</v>
      </c>
      <c r="P19" s="18">
        <v>15.32</v>
      </c>
      <c r="Q19" s="18">
        <v>244.8</v>
      </c>
      <c r="R19" s="18">
        <v>2.2999999999999998</v>
      </c>
      <c r="S19" s="18">
        <v>0</v>
      </c>
      <c r="T19" s="18">
        <v>0</v>
      </c>
      <c r="U19" s="18">
        <v>0</v>
      </c>
      <c r="V19" s="18">
        <v>0</v>
      </c>
      <c r="W19" s="18">
        <v>0</v>
      </c>
      <c r="X19" s="18">
        <v>143.69999999999999</v>
      </c>
      <c r="Y19" s="18">
        <v>0</v>
      </c>
      <c r="Z19" s="18">
        <v>1321.2</v>
      </c>
      <c r="AA19" s="18">
        <v>0</v>
      </c>
      <c r="AB19" s="18">
        <v>0</v>
      </c>
      <c r="AC19" s="20">
        <v>3014.02</v>
      </c>
    </row>
    <row r="20" spans="2:29" x14ac:dyDescent="0.2">
      <c r="B20" s="15">
        <v>2011</v>
      </c>
      <c r="C20" s="18">
        <v>0</v>
      </c>
      <c r="D20" s="18">
        <v>195</v>
      </c>
      <c r="E20" s="18">
        <v>0</v>
      </c>
      <c r="F20" s="18">
        <v>0</v>
      </c>
      <c r="G20" s="18">
        <v>145</v>
      </c>
      <c r="H20" s="18">
        <v>869.5</v>
      </c>
      <c r="I20" s="18">
        <v>0</v>
      </c>
      <c r="J20" s="18">
        <v>0</v>
      </c>
      <c r="K20" s="18">
        <v>2.2999999999999998</v>
      </c>
      <c r="L20" s="18">
        <v>0</v>
      </c>
      <c r="M20" s="18">
        <v>115.3</v>
      </c>
      <c r="N20" s="18">
        <v>25.2</v>
      </c>
      <c r="O20" s="18">
        <v>0</v>
      </c>
      <c r="P20" s="18">
        <v>15.32</v>
      </c>
      <c r="Q20" s="18">
        <v>244.8</v>
      </c>
      <c r="R20" s="18">
        <v>2.2999999999999998</v>
      </c>
      <c r="S20" s="18">
        <v>0</v>
      </c>
      <c r="T20" s="18">
        <v>0</v>
      </c>
      <c r="U20" s="18">
        <v>0</v>
      </c>
      <c r="V20" s="18">
        <v>0</v>
      </c>
      <c r="W20" s="18">
        <v>0</v>
      </c>
      <c r="X20" s="18">
        <v>143.69999999999999</v>
      </c>
      <c r="Y20" s="18">
        <v>0</v>
      </c>
      <c r="Z20" s="18">
        <v>1504.8</v>
      </c>
      <c r="AA20" s="18">
        <v>0</v>
      </c>
      <c r="AB20" s="18">
        <v>0</v>
      </c>
      <c r="AC20" s="20">
        <v>3263.22</v>
      </c>
    </row>
    <row r="21" spans="2:29" x14ac:dyDescent="0.2">
      <c r="B21" s="15">
        <v>2012</v>
      </c>
      <c r="C21" s="18">
        <v>0</v>
      </c>
      <c r="D21" s="18">
        <v>195</v>
      </c>
      <c r="E21" s="18">
        <v>0</v>
      </c>
      <c r="F21" s="18">
        <v>0</v>
      </c>
      <c r="G21" s="18">
        <v>299.3</v>
      </c>
      <c r="H21" s="18">
        <v>869.5</v>
      </c>
      <c r="I21" s="18">
        <v>0</v>
      </c>
      <c r="J21" s="18">
        <v>0</v>
      </c>
      <c r="K21" s="18">
        <v>2.2999999999999998</v>
      </c>
      <c r="L21" s="18">
        <v>0</v>
      </c>
      <c r="M21" s="18">
        <v>115.3</v>
      </c>
      <c r="N21" s="18">
        <v>25.2</v>
      </c>
      <c r="O21" s="18">
        <v>0</v>
      </c>
      <c r="P21" s="18">
        <v>15.32</v>
      </c>
      <c r="Q21" s="18">
        <v>244.8</v>
      </c>
      <c r="R21" s="18">
        <v>2.2999999999999998</v>
      </c>
      <c r="S21" s="18">
        <v>0</v>
      </c>
      <c r="T21" s="18">
        <v>0</v>
      </c>
      <c r="U21" s="18">
        <v>0</v>
      </c>
      <c r="V21" s="18">
        <v>0</v>
      </c>
      <c r="W21" s="18">
        <v>0</v>
      </c>
      <c r="X21" s="18">
        <v>143.69999999999999</v>
      </c>
      <c r="Y21" s="18">
        <v>0</v>
      </c>
      <c r="Z21" s="18">
        <v>1838.4</v>
      </c>
      <c r="AA21" s="18">
        <v>0</v>
      </c>
      <c r="AB21" s="18">
        <v>0</v>
      </c>
      <c r="AC21" s="20">
        <v>3751.12</v>
      </c>
    </row>
    <row r="22" spans="2:29" x14ac:dyDescent="0.2">
      <c r="B22" s="15">
        <v>2013</v>
      </c>
      <c r="C22" s="18">
        <v>0</v>
      </c>
      <c r="D22" s="18">
        <v>490.2</v>
      </c>
      <c r="E22" s="18">
        <v>0</v>
      </c>
      <c r="F22" s="18">
        <v>0</v>
      </c>
      <c r="G22" s="18">
        <v>355.3</v>
      </c>
      <c r="H22" s="18">
        <v>1269.0999999999999</v>
      </c>
      <c r="I22" s="18">
        <v>0</v>
      </c>
      <c r="J22" s="18">
        <v>0</v>
      </c>
      <c r="K22" s="18">
        <v>2.2999999999999998</v>
      </c>
      <c r="L22" s="18">
        <v>0</v>
      </c>
      <c r="M22" s="18">
        <v>515.29999999999995</v>
      </c>
      <c r="N22" s="18">
        <v>25.2</v>
      </c>
      <c r="O22" s="18">
        <v>0</v>
      </c>
      <c r="P22" s="18">
        <v>33.72</v>
      </c>
      <c r="Q22" s="18">
        <v>244.8</v>
      </c>
      <c r="R22" s="18">
        <v>2.2999999999999998</v>
      </c>
      <c r="S22" s="18">
        <v>0</v>
      </c>
      <c r="T22" s="18">
        <v>0</v>
      </c>
      <c r="U22" s="18">
        <v>0</v>
      </c>
      <c r="V22" s="18">
        <v>0</v>
      </c>
      <c r="W22" s="18">
        <v>0</v>
      </c>
      <c r="X22" s="18">
        <v>191.7</v>
      </c>
      <c r="Y22" s="18">
        <v>0</v>
      </c>
      <c r="Z22" s="18">
        <v>3571.2</v>
      </c>
      <c r="AA22" s="18">
        <v>0</v>
      </c>
      <c r="AB22" s="18">
        <v>16</v>
      </c>
      <c r="AC22" s="20">
        <v>6717.12</v>
      </c>
    </row>
    <row r="23" spans="2:29" x14ac:dyDescent="0.2">
      <c r="B23" s="15">
        <v>2014</v>
      </c>
      <c r="C23" s="18">
        <v>0</v>
      </c>
      <c r="D23" s="18">
        <v>712.2</v>
      </c>
      <c r="E23" s="18">
        <v>0</v>
      </c>
      <c r="F23" s="18">
        <v>0</v>
      </c>
      <c r="G23" s="18">
        <v>355.3</v>
      </c>
      <c r="H23" s="18">
        <v>1269.0999999999999</v>
      </c>
      <c r="I23" s="18">
        <v>0</v>
      </c>
      <c r="J23" s="18">
        <v>0</v>
      </c>
      <c r="K23" s="18">
        <v>2.2999999999999998</v>
      </c>
      <c r="L23" s="18">
        <v>0</v>
      </c>
      <c r="M23" s="18">
        <v>911.3</v>
      </c>
      <c r="N23" s="18">
        <v>25.2</v>
      </c>
      <c r="O23" s="18">
        <v>0</v>
      </c>
      <c r="P23" s="18">
        <v>33.72</v>
      </c>
      <c r="Q23" s="18">
        <v>244.8</v>
      </c>
      <c r="R23" s="18">
        <v>2.2999999999999998</v>
      </c>
      <c r="S23" s="18">
        <v>0</v>
      </c>
      <c r="T23" s="18">
        <v>0</v>
      </c>
      <c r="U23" s="18">
        <v>0</v>
      </c>
      <c r="V23" s="18">
        <v>0</v>
      </c>
      <c r="W23" s="18">
        <v>0</v>
      </c>
      <c r="X23" s="18">
        <v>191.7</v>
      </c>
      <c r="Y23" s="18">
        <v>0</v>
      </c>
      <c r="Z23" s="18">
        <v>4022.3</v>
      </c>
      <c r="AA23" s="18">
        <v>0</v>
      </c>
      <c r="AB23" s="18">
        <v>16</v>
      </c>
      <c r="AC23" s="20">
        <v>7786.22</v>
      </c>
    </row>
    <row r="24" spans="2:29" x14ac:dyDescent="0.2">
      <c r="B24" s="15">
        <v>2015</v>
      </c>
      <c r="C24" s="18">
        <v>0</v>
      </c>
      <c r="D24" s="18">
        <v>712.2</v>
      </c>
      <c r="E24" s="18">
        <v>0</v>
      </c>
      <c r="F24" s="18">
        <v>0</v>
      </c>
      <c r="G24" s="18">
        <v>722.7</v>
      </c>
      <c r="H24" s="18">
        <v>1269.0999999999999</v>
      </c>
      <c r="I24" s="18">
        <v>0</v>
      </c>
      <c r="J24" s="18">
        <v>0</v>
      </c>
      <c r="K24" s="18">
        <v>2.2999999999999998</v>
      </c>
      <c r="L24" s="18">
        <v>0</v>
      </c>
      <c r="M24" s="18">
        <v>3284.5</v>
      </c>
      <c r="N24" s="18">
        <v>25.2</v>
      </c>
      <c r="O24" s="18">
        <v>0</v>
      </c>
      <c r="P24" s="18">
        <v>51.72</v>
      </c>
      <c r="Q24" s="18">
        <v>373.8</v>
      </c>
      <c r="R24" s="18">
        <v>2.2999999999999998</v>
      </c>
      <c r="S24" s="18">
        <v>0</v>
      </c>
      <c r="T24" s="18">
        <v>0</v>
      </c>
      <c r="U24" s="18">
        <v>0</v>
      </c>
      <c r="V24" s="18">
        <v>0</v>
      </c>
      <c r="W24" s="18">
        <v>0</v>
      </c>
      <c r="X24" s="18">
        <v>191.7</v>
      </c>
      <c r="Y24" s="18">
        <v>0</v>
      </c>
      <c r="Z24" s="18">
        <v>5083.8</v>
      </c>
      <c r="AA24" s="18">
        <v>0</v>
      </c>
      <c r="AB24" s="18">
        <v>16</v>
      </c>
      <c r="AC24" s="20">
        <v>11735.32</v>
      </c>
    </row>
    <row r="25" spans="2:29" x14ac:dyDescent="0.2">
      <c r="B25" s="15">
        <v>2016</v>
      </c>
      <c r="C25" s="18">
        <v>0</v>
      </c>
      <c r="D25" s="18">
        <v>712.2</v>
      </c>
      <c r="E25" s="18">
        <v>0</v>
      </c>
      <c r="F25" s="18">
        <v>0</v>
      </c>
      <c r="G25" s="18">
        <v>1205.5</v>
      </c>
      <c r="H25" s="18">
        <v>1269.0999999999999</v>
      </c>
      <c r="I25" s="18">
        <v>0</v>
      </c>
      <c r="J25" s="18">
        <v>0</v>
      </c>
      <c r="K25" s="18">
        <v>2.2999999999999998</v>
      </c>
      <c r="L25" s="18">
        <v>0</v>
      </c>
      <c r="M25" s="18">
        <v>3866.5</v>
      </c>
      <c r="N25" s="18">
        <v>25.2</v>
      </c>
      <c r="O25" s="18">
        <v>0</v>
      </c>
      <c r="P25" s="18">
        <v>53.72</v>
      </c>
      <c r="Q25" s="18">
        <v>517.79999999999995</v>
      </c>
      <c r="R25" s="18">
        <v>2.2999999999999998</v>
      </c>
      <c r="S25" s="18">
        <v>0</v>
      </c>
      <c r="T25" s="18">
        <v>0</v>
      </c>
      <c r="U25" s="18">
        <v>0</v>
      </c>
      <c r="V25" s="18">
        <v>0</v>
      </c>
      <c r="W25" s="18">
        <v>0</v>
      </c>
      <c r="X25" s="18">
        <v>191.7</v>
      </c>
      <c r="Y25" s="18">
        <v>0</v>
      </c>
      <c r="Z25" s="18">
        <v>5083.8</v>
      </c>
      <c r="AA25" s="18">
        <v>30</v>
      </c>
      <c r="AB25" s="18">
        <v>99.2</v>
      </c>
      <c r="AC25" s="20">
        <v>13059.32</v>
      </c>
    </row>
    <row r="26" spans="2:29" x14ac:dyDescent="0.2">
      <c r="B26" s="15">
        <v>2017</v>
      </c>
      <c r="C26" s="18">
        <v>0</v>
      </c>
      <c r="D26" s="18">
        <v>877.2</v>
      </c>
      <c r="E26" s="18">
        <v>0</v>
      </c>
      <c r="F26" s="18">
        <v>0</v>
      </c>
      <c r="G26" s="18">
        <v>1909.9</v>
      </c>
      <c r="H26" s="18">
        <v>1269.0999999999999</v>
      </c>
      <c r="I26" s="18">
        <v>0</v>
      </c>
      <c r="J26" s="18">
        <v>0</v>
      </c>
      <c r="K26" s="18">
        <v>70.7</v>
      </c>
      <c r="L26" s="18">
        <v>0</v>
      </c>
      <c r="M26" s="18">
        <v>5000.2</v>
      </c>
      <c r="N26" s="18">
        <v>25.2</v>
      </c>
      <c r="O26" s="18">
        <v>0</v>
      </c>
      <c r="P26" s="18">
        <v>53.72</v>
      </c>
      <c r="Q26" s="18">
        <v>1117.8</v>
      </c>
      <c r="R26" s="18">
        <v>2.2999999999999998</v>
      </c>
      <c r="S26" s="18">
        <v>0</v>
      </c>
      <c r="T26" s="18">
        <v>0</v>
      </c>
      <c r="U26" s="18">
        <v>0</v>
      </c>
      <c r="V26" s="18">
        <v>33</v>
      </c>
      <c r="W26" s="18">
        <v>0</v>
      </c>
      <c r="X26" s="18">
        <v>191.7</v>
      </c>
      <c r="Y26" s="18">
        <v>8</v>
      </c>
      <c r="Z26" s="18">
        <v>5773.8</v>
      </c>
      <c r="AA26" s="18">
        <v>30</v>
      </c>
      <c r="AB26" s="18">
        <v>99.2</v>
      </c>
      <c r="AC26" s="20">
        <v>16461.82</v>
      </c>
    </row>
    <row r="27" spans="2:29" x14ac:dyDescent="0.2">
      <c r="B27" s="15">
        <v>2018</v>
      </c>
      <c r="C27" s="18">
        <v>0</v>
      </c>
      <c r="D27" s="18">
        <v>1186.2</v>
      </c>
      <c r="E27" s="18">
        <v>0</v>
      </c>
      <c r="F27" s="18">
        <v>0</v>
      </c>
      <c r="G27" s="18">
        <v>3190.7</v>
      </c>
      <c r="H27" s="18">
        <v>1297.0999999999999</v>
      </c>
      <c r="I27" s="18">
        <v>0</v>
      </c>
      <c r="J27" s="18">
        <v>0</v>
      </c>
      <c r="K27" s="18">
        <v>70.7</v>
      </c>
      <c r="L27" s="18">
        <v>2</v>
      </c>
      <c r="M27" s="18">
        <v>5800.2</v>
      </c>
      <c r="N27" s="18">
        <v>25.2</v>
      </c>
      <c r="O27" s="18">
        <v>0</v>
      </c>
      <c r="P27" s="18">
        <v>53.72</v>
      </c>
      <c r="Q27" s="18">
        <v>1117.8</v>
      </c>
      <c r="R27" s="18">
        <v>2.2999999999999998</v>
      </c>
      <c r="S27" s="18">
        <v>0</v>
      </c>
      <c r="T27" s="18">
        <v>0</v>
      </c>
      <c r="U27" s="18">
        <v>0</v>
      </c>
      <c r="V27" s="18">
        <v>33</v>
      </c>
      <c r="W27" s="18">
        <v>0</v>
      </c>
      <c r="X27" s="18">
        <v>191.7</v>
      </c>
      <c r="Y27" s="18">
        <v>8</v>
      </c>
      <c r="Z27" s="18">
        <v>7894</v>
      </c>
      <c r="AA27" s="18">
        <v>30</v>
      </c>
      <c r="AB27" s="18">
        <v>99.2</v>
      </c>
      <c r="AC27" s="20">
        <v>21001.82</v>
      </c>
    </row>
    <row r="28" spans="2:29" x14ac:dyDescent="0.2">
      <c r="B28" s="15">
        <v>2019</v>
      </c>
      <c r="C28" s="18">
        <v>0</v>
      </c>
      <c r="D28" s="18">
        <v>1555.8</v>
      </c>
      <c r="E28" s="18">
        <v>0</v>
      </c>
      <c r="F28" s="18">
        <v>0</v>
      </c>
      <c r="G28" s="18">
        <v>4797.8999999999996</v>
      </c>
      <c r="H28" s="18">
        <v>1703.8</v>
      </c>
      <c r="I28" s="18">
        <v>0</v>
      </c>
      <c r="J28" s="18">
        <v>0</v>
      </c>
      <c r="K28" s="18">
        <v>70.7</v>
      </c>
      <c r="L28" s="18">
        <v>2</v>
      </c>
      <c r="M28" s="18">
        <v>7330.2</v>
      </c>
      <c r="N28" s="18">
        <v>25.2</v>
      </c>
      <c r="O28" s="18">
        <v>0</v>
      </c>
      <c r="P28" s="18">
        <v>56.72</v>
      </c>
      <c r="Q28" s="18">
        <v>1117.8</v>
      </c>
      <c r="R28" s="18">
        <v>2.2999999999999998</v>
      </c>
      <c r="S28" s="18">
        <v>0</v>
      </c>
      <c r="T28" s="18">
        <v>0</v>
      </c>
      <c r="U28" s="18">
        <v>0</v>
      </c>
      <c r="V28" s="18">
        <v>33</v>
      </c>
      <c r="W28" s="18">
        <v>5</v>
      </c>
      <c r="X28" s="18">
        <v>191.7</v>
      </c>
      <c r="Y28" s="18">
        <v>8</v>
      </c>
      <c r="Z28" s="18">
        <v>9700</v>
      </c>
      <c r="AA28" s="18">
        <v>30</v>
      </c>
      <c r="AB28" s="18">
        <v>99.2</v>
      </c>
      <c r="AC28" s="20">
        <v>26729.32</v>
      </c>
    </row>
    <row r="29" spans="2:29" x14ac:dyDescent="0.2">
      <c r="B29" s="15">
        <v>2020</v>
      </c>
      <c r="C29" s="18">
        <v>0</v>
      </c>
      <c r="D29" s="18">
        <v>2261.8000000000002</v>
      </c>
      <c r="E29" s="18">
        <v>0</v>
      </c>
      <c r="F29" s="18">
        <v>0</v>
      </c>
      <c r="G29" s="18">
        <v>7784.45</v>
      </c>
      <c r="H29" s="18">
        <v>1703.8</v>
      </c>
      <c r="I29" s="18">
        <v>0</v>
      </c>
      <c r="J29" s="18">
        <v>0</v>
      </c>
      <c r="K29" s="18">
        <v>70.7</v>
      </c>
      <c r="L29" s="18">
        <v>2</v>
      </c>
      <c r="M29" s="18">
        <v>7645.2</v>
      </c>
      <c r="N29" s="18">
        <v>25.2</v>
      </c>
      <c r="O29" s="18">
        <v>0</v>
      </c>
      <c r="P29" s="18">
        <v>56.72</v>
      </c>
      <c r="Q29" s="18">
        <v>2601.3000000000002</v>
      </c>
      <c r="R29" s="18">
        <v>2.2999999999999998</v>
      </c>
      <c r="S29" s="18">
        <v>0</v>
      </c>
      <c r="T29" s="18">
        <v>25</v>
      </c>
      <c r="U29" s="18">
        <v>0</v>
      </c>
      <c r="V29" s="18">
        <v>93</v>
      </c>
      <c r="W29" s="18">
        <v>5</v>
      </c>
      <c r="X29" s="18">
        <v>191.7</v>
      </c>
      <c r="Y29" s="18">
        <v>128</v>
      </c>
      <c r="Z29" s="18">
        <v>10414</v>
      </c>
      <c r="AA29" s="18">
        <v>42</v>
      </c>
      <c r="AB29" s="18">
        <v>99.2</v>
      </c>
      <c r="AC29" s="20">
        <v>33151.370000000003</v>
      </c>
    </row>
    <row r="30" spans="2:29" x14ac:dyDescent="0.2">
      <c r="B30" s="15">
        <v>2021</v>
      </c>
      <c r="C30" s="19">
        <v>0</v>
      </c>
      <c r="D30" s="19">
        <v>2261.8000000000002</v>
      </c>
      <c r="E30" s="19">
        <v>0</v>
      </c>
      <c r="F30" s="19">
        <v>0</v>
      </c>
      <c r="G30" s="19">
        <v>23024.45</v>
      </c>
      <c r="H30" s="19">
        <v>2308.8000000000002</v>
      </c>
      <c r="I30" s="19">
        <v>0</v>
      </c>
      <c r="J30" s="19">
        <v>0</v>
      </c>
      <c r="K30" s="19">
        <v>70.7</v>
      </c>
      <c r="L30" s="19">
        <v>2</v>
      </c>
      <c r="M30" s="19">
        <v>7645.2</v>
      </c>
      <c r="N30" s="19">
        <v>25.2</v>
      </c>
      <c r="O30" s="19">
        <v>0</v>
      </c>
      <c r="P30" s="19">
        <v>56.72</v>
      </c>
      <c r="Q30" s="19">
        <v>3003</v>
      </c>
      <c r="R30" s="19">
        <v>5.9</v>
      </c>
      <c r="S30" s="19">
        <v>0</v>
      </c>
      <c r="T30" s="19">
        <v>25</v>
      </c>
      <c r="U30" s="19">
        <v>0</v>
      </c>
      <c r="V30" s="19">
        <v>93</v>
      </c>
      <c r="W30" s="19">
        <v>5</v>
      </c>
      <c r="X30" s="19">
        <v>191.7</v>
      </c>
      <c r="Y30" s="19">
        <v>237.2</v>
      </c>
      <c r="Z30" s="19">
        <v>12268.5</v>
      </c>
      <c r="AA30" s="19">
        <v>42</v>
      </c>
      <c r="AB30" s="34">
        <v>733.5</v>
      </c>
      <c r="AC30" s="20">
        <v>51999.67</v>
      </c>
    </row>
    <row r="31" spans="2:29" x14ac:dyDescent="0.2">
      <c r="B31" s="15">
        <v>2022</v>
      </c>
      <c r="C31" s="18">
        <v>0</v>
      </c>
      <c r="D31" s="18">
        <v>2261.8000000000002</v>
      </c>
      <c r="E31" s="18">
        <v>0</v>
      </c>
      <c r="F31" s="18">
        <v>0</v>
      </c>
      <c r="G31" s="18">
        <v>30504.799999999999</v>
      </c>
      <c r="H31" s="18">
        <v>2308.8000000000002</v>
      </c>
      <c r="I31" s="18">
        <v>0</v>
      </c>
      <c r="J31" s="18">
        <v>0</v>
      </c>
      <c r="K31" s="18">
        <v>70.7</v>
      </c>
      <c r="L31" s="18">
        <v>482</v>
      </c>
      <c r="M31" s="18">
        <v>7645.2</v>
      </c>
      <c r="N31" s="18">
        <v>25.2</v>
      </c>
      <c r="O31" s="18">
        <v>30</v>
      </c>
      <c r="P31" s="18">
        <v>140.72</v>
      </c>
      <c r="Q31" s="18">
        <v>3003</v>
      </c>
      <c r="R31" s="18">
        <v>5.9</v>
      </c>
      <c r="S31" s="18">
        <v>0</v>
      </c>
      <c r="T31" s="18">
        <v>25</v>
      </c>
      <c r="U31" s="18">
        <v>0</v>
      </c>
      <c r="V31" s="18">
        <v>105.3</v>
      </c>
      <c r="W31" s="18">
        <v>5</v>
      </c>
      <c r="X31" s="18">
        <v>191.7</v>
      </c>
      <c r="Y31" s="18">
        <v>237.2</v>
      </c>
      <c r="Z31" s="18">
        <v>13654.5</v>
      </c>
      <c r="AA31" s="18">
        <v>42</v>
      </c>
      <c r="AB31" s="18">
        <v>1194</v>
      </c>
      <c r="AC31" s="20">
        <v>61932.82</v>
      </c>
    </row>
    <row r="32" spans="2:29" x14ac:dyDescent="0.2">
      <c r="B32" s="15">
        <v>2023</v>
      </c>
      <c r="C32" s="18">
        <v>0</v>
      </c>
      <c r="D32" s="18">
        <v>2261.8000000000002</v>
      </c>
      <c r="E32" s="18">
        <v>0</v>
      </c>
      <c r="F32" s="18">
        <v>0</v>
      </c>
      <c r="G32" s="18">
        <v>33423.050000000003</v>
      </c>
      <c r="H32" s="18">
        <v>2308.8000000000002</v>
      </c>
      <c r="I32" s="18">
        <v>0</v>
      </c>
      <c r="J32" s="18">
        <v>0</v>
      </c>
      <c r="K32" s="18">
        <v>70.7</v>
      </c>
      <c r="L32" s="18">
        <v>482</v>
      </c>
      <c r="M32" s="18">
        <v>7987.2</v>
      </c>
      <c r="N32" s="18">
        <v>25.2</v>
      </c>
      <c r="O32" s="18">
        <v>30</v>
      </c>
      <c r="P32" s="18">
        <v>204.32</v>
      </c>
      <c r="Q32" s="18">
        <v>3762</v>
      </c>
      <c r="R32" s="18">
        <v>100.9</v>
      </c>
      <c r="S32" s="18">
        <v>0</v>
      </c>
      <c r="T32" s="18">
        <v>25</v>
      </c>
      <c r="U32" s="18">
        <v>0</v>
      </c>
      <c r="V32" s="18">
        <v>105.3</v>
      </c>
      <c r="W32" s="18">
        <v>7</v>
      </c>
      <c r="X32" s="18">
        <v>191.7</v>
      </c>
      <c r="Y32" s="18">
        <v>908</v>
      </c>
      <c r="Z32" s="18">
        <v>14794.5</v>
      </c>
      <c r="AA32" s="18">
        <v>42</v>
      </c>
      <c r="AB32" s="18">
        <v>1529</v>
      </c>
      <c r="AC32" s="20">
        <v>68258.47</v>
      </c>
    </row>
    <row r="33" spans="2:29" x14ac:dyDescent="0.2">
      <c r="B33" s="15">
        <v>2024</v>
      </c>
      <c r="C33" s="18">
        <v>0</v>
      </c>
      <c r="D33" s="18">
        <v>2261.8000000000002</v>
      </c>
      <c r="E33" s="18">
        <v>0</v>
      </c>
      <c r="F33" s="18">
        <v>0</v>
      </c>
      <c r="G33" s="18">
        <v>39675.25</v>
      </c>
      <c r="H33" s="18">
        <v>2652.8</v>
      </c>
      <c r="I33" s="18">
        <v>0</v>
      </c>
      <c r="J33" s="18">
        <v>0</v>
      </c>
      <c r="K33" s="18">
        <v>70.7</v>
      </c>
      <c r="L33" s="18">
        <v>1531.2</v>
      </c>
      <c r="M33" s="18">
        <v>8705.2000000000007</v>
      </c>
      <c r="N33" s="18">
        <v>25.2</v>
      </c>
      <c r="O33" s="18">
        <v>30</v>
      </c>
      <c r="P33" s="18">
        <v>316.32</v>
      </c>
      <c r="Q33" s="18">
        <v>5434</v>
      </c>
      <c r="R33" s="18">
        <v>100.9</v>
      </c>
      <c r="S33" s="18">
        <v>0</v>
      </c>
      <c r="T33" s="18">
        <v>25</v>
      </c>
      <c r="U33" s="18">
        <v>0</v>
      </c>
      <c r="V33" s="18">
        <v>205.3</v>
      </c>
      <c r="W33" s="18">
        <v>7</v>
      </c>
      <c r="X33" s="18">
        <v>191.7</v>
      </c>
      <c r="Y33" s="18">
        <v>2396.6999999999998</v>
      </c>
      <c r="Z33" s="18">
        <v>15262.5</v>
      </c>
      <c r="AA33" s="18">
        <v>980</v>
      </c>
      <c r="AB33" s="18">
        <v>1861</v>
      </c>
      <c r="AC33" s="20">
        <v>81732.570000000007</v>
      </c>
    </row>
    <row r="34" spans="2:29" x14ac:dyDescent="0.2">
      <c r="B34" s="15">
        <v>2025</v>
      </c>
      <c r="C34" s="18">
        <v>0</v>
      </c>
      <c r="D34" s="18">
        <v>2261.8000000000002</v>
      </c>
      <c r="E34" s="18">
        <v>0</v>
      </c>
      <c r="F34" s="18">
        <v>5</v>
      </c>
      <c r="G34" s="18">
        <v>45762.25</v>
      </c>
      <c r="H34" s="18">
        <v>2652.8</v>
      </c>
      <c r="I34" s="18">
        <v>0</v>
      </c>
      <c r="J34" s="18">
        <v>120</v>
      </c>
      <c r="K34" s="18">
        <v>70.7</v>
      </c>
      <c r="L34" s="18">
        <v>2512.1999999999998</v>
      </c>
      <c r="M34" s="18">
        <v>10578.2</v>
      </c>
      <c r="N34" s="18">
        <v>25.2</v>
      </c>
      <c r="O34" s="18">
        <v>30</v>
      </c>
      <c r="P34" s="18">
        <v>316.32</v>
      </c>
      <c r="Q34" s="18">
        <v>5434</v>
      </c>
      <c r="R34" s="18">
        <v>100.9</v>
      </c>
      <c r="S34" s="18">
        <v>0</v>
      </c>
      <c r="T34" s="18">
        <v>25</v>
      </c>
      <c r="U34" s="18">
        <v>0</v>
      </c>
      <c r="V34" s="18">
        <v>315.3</v>
      </c>
      <c r="W34" s="18">
        <v>7</v>
      </c>
      <c r="X34" s="18">
        <v>191.7</v>
      </c>
      <c r="Y34" s="18">
        <v>4551.2</v>
      </c>
      <c r="Z34" s="18">
        <v>18629.5</v>
      </c>
      <c r="AA34" s="18">
        <v>3454</v>
      </c>
      <c r="AB34" s="18">
        <v>1861</v>
      </c>
      <c r="AC34" s="20">
        <v>98904.07</v>
      </c>
    </row>
    <row r="35" spans="2:29" x14ac:dyDescent="0.2">
      <c r="B35" s="15">
        <v>2026</v>
      </c>
      <c r="C35" s="18">
        <v>1000</v>
      </c>
      <c r="D35" s="18">
        <v>2261.8000000000002</v>
      </c>
      <c r="E35" s="18">
        <v>0</v>
      </c>
      <c r="F35" s="18">
        <v>5</v>
      </c>
      <c r="G35" s="18">
        <v>48762.25</v>
      </c>
      <c r="H35" s="18">
        <v>2652.8</v>
      </c>
      <c r="I35" s="18">
        <v>0</v>
      </c>
      <c r="J35" s="18">
        <v>120</v>
      </c>
      <c r="K35" s="18">
        <v>70.7</v>
      </c>
      <c r="L35" s="18">
        <v>3008.2</v>
      </c>
      <c r="M35" s="18">
        <v>10578.2</v>
      </c>
      <c r="N35" s="18">
        <v>35.200000000000003</v>
      </c>
      <c r="O35" s="18">
        <v>30</v>
      </c>
      <c r="P35" s="18">
        <v>643.62</v>
      </c>
      <c r="Q35" s="18">
        <v>6950</v>
      </c>
      <c r="R35" s="18">
        <v>120.9</v>
      </c>
      <c r="S35" s="18">
        <v>1200</v>
      </c>
      <c r="T35" s="18">
        <v>25</v>
      </c>
      <c r="U35" s="18">
        <v>0</v>
      </c>
      <c r="V35" s="18">
        <v>1790.1</v>
      </c>
      <c r="W35" s="18">
        <v>9.5</v>
      </c>
      <c r="X35" s="18">
        <v>191.7</v>
      </c>
      <c r="Y35" s="18">
        <v>6239.2</v>
      </c>
      <c r="Z35" s="18">
        <v>23979.9</v>
      </c>
      <c r="AA35" s="18">
        <v>6041</v>
      </c>
      <c r="AB35" s="18">
        <v>2361</v>
      </c>
      <c r="AC35" s="20">
        <v>118076.07</v>
      </c>
    </row>
    <row r="36" spans="2:29" x14ac:dyDescent="0.2">
      <c r="B36" s="15">
        <v>2027</v>
      </c>
      <c r="C36" s="18">
        <v>2300</v>
      </c>
      <c r="D36" s="18">
        <v>2261.8000000000002</v>
      </c>
      <c r="E36" s="18">
        <v>0</v>
      </c>
      <c r="F36" s="18">
        <v>5</v>
      </c>
      <c r="G36" s="18">
        <v>50562.25</v>
      </c>
      <c r="H36" s="18">
        <v>3832.8</v>
      </c>
      <c r="I36" s="18">
        <v>0</v>
      </c>
      <c r="J36" s="18">
        <v>120</v>
      </c>
      <c r="K36" s="18">
        <v>70.7</v>
      </c>
      <c r="L36" s="18">
        <v>3051.2</v>
      </c>
      <c r="M36" s="18">
        <v>13395.2</v>
      </c>
      <c r="N36" s="18">
        <v>35.200000000000003</v>
      </c>
      <c r="O36" s="18">
        <v>540</v>
      </c>
      <c r="P36" s="18">
        <v>833.22</v>
      </c>
      <c r="Q36" s="18">
        <v>6950</v>
      </c>
      <c r="R36" s="18">
        <v>195.9</v>
      </c>
      <c r="S36" s="18">
        <v>1700</v>
      </c>
      <c r="T36" s="18">
        <v>25</v>
      </c>
      <c r="U36" s="18">
        <v>500</v>
      </c>
      <c r="V36" s="18">
        <v>2572.1</v>
      </c>
      <c r="W36" s="18">
        <v>59.5</v>
      </c>
      <c r="X36" s="18">
        <v>191.7</v>
      </c>
      <c r="Y36" s="18">
        <v>8178.2</v>
      </c>
      <c r="Z36" s="18">
        <v>26926.9</v>
      </c>
      <c r="AA36" s="18">
        <v>12006</v>
      </c>
      <c r="AB36" s="18">
        <v>2961</v>
      </c>
      <c r="AC36" s="20">
        <v>139273.67000000001</v>
      </c>
    </row>
    <row r="37" spans="2:29" x14ac:dyDescent="0.2">
      <c r="B37" s="15">
        <v>2028</v>
      </c>
      <c r="C37" s="18">
        <v>2300</v>
      </c>
      <c r="D37" s="18">
        <v>2261.8000000000002</v>
      </c>
      <c r="E37" s="18">
        <v>0</v>
      </c>
      <c r="F37" s="18">
        <v>5</v>
      </c>
      <c r="G37" s="18">
        <v>50562.25</v>
      </c>
      <c r="H37" s="18">
        <v>4397.8</v>
      </c>
      <c r="I37" s="18">
        <v>2160</v>
      </c>
      <c r="J37" s="18">
        <v>120</v>
      </c>
      <c r="K37" s="18">
        <v>770.7</v>
      </c>
      <c r="L37" s="18">
        <v>3649.2</v>
      </c>
      <c r="M37" s="18">
        <v>14295.2</v>
      </c>
      <c r="N37" s="18">
        <v>3034.2</v>
      </c>
      <c r="O37" s="18">
        <v>1040</v>
      </c>
      <c r="P37" s="18">
        <v>1551.22</v>
      </c>
      <c r="Q37" s="18">
        <v>6950</v>
      </c>
      <c r="R37" s="18">
        <v>195.9</v>
      </c>
      <c r="S37" s="18">
        <v>1700</v>
      </c>
      <c r="T37" s="18">
        <v>25</v>
      </c>
      <c r="U37" s="18">
        <v>500</v>
      </c>
      <c r="V37" s="18">
        <v>6383.1</v>
      </c>
      <c r="W37" s="18">
        <v>290.5</v>
      </c>
      <c r="X37" s="18">
        <v>691.7</v>
      </c>
      <c r="Y37" s="18">
        <v>8178.2</v>
      </c>
      <c r="Z37" s="18">
        <v>27986.9</v>
      </c>
      <c r="AA37" s="18">
        <v>14894</v>
      </c>
      <c r="AB37" s="18">
        <v>2961</v>
      </c>
      <c r="AC37" s="20">
        <v>156903.67000000001</v>
      </c>
    </row>
    <row r="38" spans="2:29" x14ac:dyDescent="0.2">
      <c r="B38" s="36">
        <v>2029</v>
      </c>
      <c r="C38" s="19">
        <v>2300</v>
      </c>
      <c r="D38" s="19">
        <v>2261.8000000000002</v>
      </c>
      <c r="E38" s="19">
        <v>1080</v>
      </c>
      <c r="F38" s="19">
        <v>5</v>
      </c>
      <c r="G38" s="19">
        <v>51162.25</v>
      </c>
      <c r="H38" s="19">
        <v>9807.7999999999993</v>
      </c>
      <c r="I38" s="19">
        <v>2160</v>
      </c>
      <c r="J38" s="19">
        <v>120</v>
      </c>
      <c r="K38" s="19">
        <v>770.7</v>
      </c>
      <c r="L38" s="19">
        <v>3899.2</v>
      </c>
      <c r="M38" s="19">
        <v>15795.2</v>
      </c>
      <c r="N38" s="19">
        <v>3834.2</v>
      </c>
      <c r="O38" s="19">
        <v>4390</v>
      </c>
      <c r="P38" s="19">
        <v>4212.22</v>
      </c>
      <c r="Q38" s="19">
        <v>10950</v>
      </c>
      <c r="R38" s="19">
        <v>195.9</v>
      </c>
      <c r="S38" s="19">
        <v>1700</v>
      </c>
      <c r="T38" s="19">
        <v>25</v>
      </c>
      <c r="U38" s="19">
        <v>500</v>
      </c>
      <c r="V38" s="19">
        <v>7462.1</v>
      </c>
      <c r="W38" s="19">
        <v>1000.5</v>
      </c>
      <c r="X38" s="19">
        <v>2751.7</v>
      </c>
      <c r="Y38" s="19">
        <v>9558.2000000000007</v>
      </c>
      <c r="Z38" s="19">
        <v>37570.9</v>
      </c>
      <c r="AA38" s="19">
        <v>16928</v>
      </c>
      <c r="AB38" s="19">
        <v>2961</v>
      </c>
      <c r="AC38" s="20">
        <v>193401.67</v>
      </c>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236F-90ED-6A45-BEC7-368E4414BE11}">
  <sheetPr codeName="Sheet23"/>
  <dimension ref="B1:Q25"/>
  <sheetViews>
    <sheetView zoomScaleNormal="100" workbookViewId="0"/>
  </sheetViews>
  <sheetFormatPr baseColWidth="10" defaultColWidth="11" defaultRowHeight="16" x14ac:dyDescent="0.2"/>
  <cols>
    <col min="2" max="2" width="24.5" customWidth="1"/>
    <col min="3" max="8" width="15.5" customWidth="1"/>
    <col min="9" max="9" width="16.33203125" customWidth="1"/>
    <col min="10" max="14" width="15.5" customWidth="1"/>
    <col min="16" max="16" width="14.5" bestFit="1" customWidth="1"/>
  </cols>
  <sheetData>
    <row r="1" spans="2:17" ht="24" x14ac:dyDescent="0.3">
      <c r="B1" s="5" t="s">
        <v>679</v>
      </c>
    </row>
    <row r="2" spans="2:17" x14ac:dyDescent="0.2">
      <c r="B2" t="s">
        <v>73</v>
      </c>
    </row>
    <row r="3" spans="2:17" x14ac:dyDescent="0.2">
      <c r="B3" s="15" t="s">
        <v>0</v>
      </c>
      <c r="C3" s="15" t="s">
        <v>510</v>
      </c>
      <c r="D3" s="15" t="s">
        <v>27</v>
      </c>
      <c r="E3" s="15" t="s">
        <v>11</v>
      </c>
      <c r="F3" s="15" t="s">
        <v>9</v>
      </c>
      <c r="G3" s="15" t="s">
        <v>29</v>
      </c>
      <c r="H3" s="15" t="s">
        <v>33</v>
      </c>
      <c r="I3" s="15" t="s">
        <v>31</v>
      </c>
      <c r="J3" s="15" t="s">
        <v>88</v>
      </c>
      <c r="K3" s="15" t="s">
        <v>32</v>
      </c>
      <c r="L3" s="15" t="s">
        <v>30</v>
      </c>
      <c r="M3" s="15" t="s">
        <v>2</v>
      </c>
      <c r="N3" s="15" t="s">
        <v>34</v>
      </c>
      <c r="O3" s="15" t="s">
        <v>10</v>
      </c>
      <c r="P3" s="49" t="s">
        <v>8</v>
      </c>
      <c r="Q3" s="50" t="s">
        <v>59</v>
      </c>
    </row>
    <row r="4" spans="2:17" x14ac:dyDescent="0.2">
      <c r="B4" s="15">
        <v>2009</v>
      </c>
      <c r="C4" s="46">
        <v>0</v>
      </c>
      <c r="D4" s="46">
        <v>0</v>
      </c>
      <c r="E4" s="46">
        <v>0</v>
      </c>
      <c r="F4" s="46">
        <v>0</v>
      </c>
      <c r="G4" s="46">
        <v>2.2999999999999998</v>
      </c>
      <c r="H4" s="46">
        <v>0</v>
      </c>
      <c r="I4" s="46">
        <v>0</v>
      </c>
      <c r="J4" s="46">
        <v>0</v>
      </c>
      <c r="K4" s="46">
        <v>0</v>
      </c>
      <c r="L4" s="46">
        <v>0</v>
      </c>
      <c r="M4" s="46">
        <v>0</v>
      </c>
      <c r="N4" s="46">
        <v>0</v>
      </c>
      <c r="O4" s="46">
        <v>0</v>
      </c>
      <c r="P4" s="58">
        <v>0</v>
      </c>
      <c r="Q4" s="102">
        <v>2.2999999999999998</v>
      </c>
    </row>
    <row r="5" spans="2:17" x14ac:dyDescent="0.2">
      <c r="B5" s="15">
        <v>2010</v>
      </c>
      <c r="C5" s="46">
        <v>0</v>
      </c>
      <c r="D5" s="46">
        <v>0</v>
      </c>
      <c r="E5" s="46">
        <v>0</v>
      </c>
      <c r="F5" s="46">
        <v>0</v>
      </c>
      <c r="G5" s="46">
        <v>2.2999999999999998</v>
      </c>
      <c r="H5" s="46">
        <v>0</v>
      </c>
      <c r="I5" s="46">
        <v>0</v>
      </c>
      <c r="J5" s="46">
        <v>0</v>
      </c>
      <c r="K5" s="46">
        <v>0</v>
      </c>
      <c r="L5" s="46">
        <v>0</v>
      </c>
      <c r="M5" s="46">
        <v>0</v>
      </c>
      <c r="N5" s="46">
        <v>0</v>
      </c>
      <c r="O5" s="46">
        <v>0</v>
      </c>
      <c r="P5" s="58">
        <v>0</v>
      </c>
      <c r="Q5" s="102">
        <v>2.2999999999999998</v>
      </c>
    </row>
    <row r="6" spans="2:17" x14ac:dyDescent="0.2">
      <c r="B6" s="15">
        <v>2011</v>
      </c>
      <c r="C6" s="46">
        <v>0</v>
      </c>
      <c r="D6" s="46">
        <v>0</v>
      </c>
      <c r="E6" s="46">
        <v>0</v>
      </c>
      <c r="F6" s="46">
        <v>0</v>
      </c>
      <c r="G6" s="46">
        <v>2.2999999999999998</v>
      </c>
      <c r="H6" s="46">
        <v>0</v>
      </c>
      <c r="I6" s="46">
        <v>0</v>
      </c>
      <c r="J6" s="46">
        <v>0</v>
      </c>
      <c r="K6" s="46">
        <v>0</v>
      </c>
      <c r="L6" s="46">
        <v>0</v>
      </c>
      <c r="M6" s="46">
        <v>0</v>
      </c>
      <c r="N6" s="46">
        <v>0</v>
      </c>
      <c r="O6" s="46">
        <v>0</v>
      </c>
      <c r="P6" s="58">
        <v>0</v>
      </c>
      <c r="Q6" s="102">
        <v>2.2999999999999998</v>
      </c>
    </row>
    <row r="7" spans="2:17" x14ac:dyDescent="0.2">
      <c r="B7" s="15">
        <v>2012</v>
      </c>
      <c r="C7" s="46">
        <v>0</v>
      </c>
      <c r="D7" s="46">
        <v>0</v>
      </c>
      <c r="E7" s="46">
        <v>0</v>
      </c>
      <c r="F7" s="46">
        <v>0</v>
      </c>
      <c r="G7" s="46">
        <v>2.2999999999999998</v>
      </c>
      <c r="H7" s="46">
        <v>0</v>
      </c>
      <c r="I7" s="46">
        <v>0</v>
      </c>
      <c r="J7" s="46">
        <v>0</v>
      </c>
      <c r="K7" s="46">
        <v>0</v>
      </c>
      <c r="L7" s="46">
        <v>0</v>
      </c>
      <c r="M7" s="46">
        <v>0</v>
      </c>
      <c r="N7" s="46">
        <v>0</v>
      </c>
      <c r="O7" s="46">
        <v>0</v>
      </c>
      <c r="P7" s="58">
        <v>0</v>
      </c>
      <c r="Q7" s="102">
        <v>2.2999999999999998</v>
      </c>
    </row>
    <row r="8" spans="2:17" x14ac:dyDescent="0.2">
      <c r="B8" s="15">
        <v>2013</v>
      </c>
      <c r="C8" s="46">
        <v>0</v>
      </c>
      <c r="D8" s="46">
        <v>0</v>
      </c>
      <c r="E8" s="46">
        <v>0</v>
      </c>
      <c r="F8" s="46">
        <v>0</v>
      </c>
      <c r="G8" s="46">
        <v>2.2999999999999998</v>
      </c>
      <c r="H8" s="46">
        <v>0</v>
      </c>
      <c r="I8" s="46">
        <v>0</v>
      </c>
      <c r="J8" s="46">
        <v>0</v>
      </c>
      <c r="K8" s="46">
        <v>0</v>
      </c>
      <c r="L8" s="46">
        <v>0</v>
      </c>
      <c r="M8" s="46">
        <v>0</v>
      </c>
      <c r="N8" s="46">
        <v>0</v>
      </c>
      <c r="O8" s="46">
        <v>0</v>
      </c>
      <c r="P8" s="58">
        <v>0</v>
      </c>
      <c r="Q8" s="102">
        <v>2.2999999999999998</v>
      </c>
    </row>
    <row r="9" spans="2:17" x14ac:dyDescent="0.2">
      <c r="B9" s="15">
        <v>2014</v>
      </c>
      <c r="C9" s="46">
        <v>0</v>
      </c>
      <c r="D9" s="46">
        <v>0</v>
      </c>
      <c r="E9" s="46">
        <v>0</v>
      </c>
      <c r="F9" s="46">
        <v>0</v>
      </c>
      <c r="G9" s="46">
        <v>2.2999999999999998</v>
      </c>
      <c r="H9" s="46">
        <v>0</v>
      </c>
      <c r="I9" s="46">
        <v>0</v>
      </c>
      <c r="J9" s="46">
        <v>0</v>
      </c>
      <c r="K9" s="46">
        <v>0</v>
      </c>
      <c r="L9" s="46">
        <v>0</v>
      </c>
      <c r="M9" s="46">
        <v>0</v>
      </c>
      <c r="N9" s="46">
        <v>0</v>
      </c>
      <c r="O9" s="46">
        <v>0</v>
      </c>
      <c r="P9" s="58">
        <v>0</v>
      </c>
      <c r="Q9" s="102">
        <v>2.2999999999999998</v>
      </c>
    </row>
    <row r="10" spans="2:17" x14ac:dyDescent="0.2">
      <c r="B10" s="15">
        <v>2015</v>
      </c>
      <c r="C10" s="46">
        <v>0</v>
      </c>
      <c r="D10" s="46">
        <v>0</v>
      </c>
      <c r="E10" s="46">
        <v>0</v>
      </c>
      <c r="F10" s="46">
        <v>0</v>
      </c>
      <c r="G10" s="46">
        <v>2.2999999999999998</v>
      </c>
      <c r="H10" s="46">
        <v>0</v>
      </c>
      <c r="I10" s="46">
        <v>0</v>
      </c>
      <c r="J10" s="46">
        <v>0</v>
      </c>
      <c r="K10" s="46">
        <v>0</v>
      </c>
      <c r="L10" s="46">
        <v>0</v>
      </c>
      <c r="M10" s="46">
        <v>0</v>
      </c>
      <c r="N10" s="46">
        <v>0</v>
      </c>
      <c r="O10" s="46">
        <v>0</v>
      </c>
      <c r="P10" s="58">
        <v>0</v>
      </c>
      <c r="Q10" s="102">
        <v>2.2999999999999998</v>
      </c>
    </row>
    <row r="11" spans="2:17" x14ac:dyDescent="0.2">
      <c r="B11" s="15">
        <v>2016</v>
      </c>
      <c r="C11" s="46">
        <v>0</v>
      </c>
      <c r="D11" s="46">
        <v>0</v>
      </c>
      <c r="E11" s="46">
        <v>0</v>
      </c>
      <c r="F11" s="46">
        <v>0</v>
      </c>
      <c r="G11" s="46">
        <v>2.2999999999999998</v>
      </c>
      <c r="H11" s="46">
        <v>2</v>
      </c>
      <c r="I11" s="46">
        <v>0</v>
      </c>
      <c r="J11" s="46">
        <v>0</v>
      </c>
      <c r="K11" s="46">
        <v>0</v>
      </c>
      <c r="L11" s="46">
        <v>0</v>
      </c>
      <c r="M11" s="46">
        <v>0</v>
      </c>
      <c r="N11" s="46">
        <v>0</v>
      </c>
      <c r="O11" s="46">
        <v>0</v>
      </c>
      <c r="P11" s="58">
        <v>0</v>
      </c>
      <c r="Q11" s="102">
        <v>4.3</v>
      </c>
    </row>
    <row r="12" spans="2:17" x14ac:dyDescent="0.2">
      <c r="B12" s="15">
        <v>2017</v>
      </c>
      <c r="C12" s="46">
        <v>0</v>
      </c>
      <c r="D12" s="46">
        <v>0</v>
      </c>
      <c r="E12" s="46">
        <v>0</v>
      </c>
      <c r="F12" s="46">
        <v>0</v>
      </c>
      <c r="G12" s="46">
        <v>2.2999999999999998</v>
      </c>
      <c r="H12" s="46">
        <v>2</v>
      </c>
      <c r="I12" s="46">
        <v>0</v>
      </c>
      <c r="J12" s="46">
        <v>0</v>
      </c>
      <c r="K12" s="46">
        <v>0</v>
      </c>
      <c r="L12" s="46">
        <v>0</v>
      </c>
      <c r="M12" s="46">
        <v>0</v>
      </c>
      <c r="N12" s="46">
        <v>0</v>
      </c>
      <c r="O12" s="46">
        <v>0</v>
      </c>
      <c r="P12" s="58">
        <v>30</v>
      </c>
      <c r="Q12" s="102">
        <v>34.299999999999997</v>
      </c>
    </row>
    <row r="13" spans="2:17" x14ac:dyDescent="0.2">
      <c r="B13" s="15">
        <v>2018</v>
      </c>
      <c r="C13" s="46">
        <v>0</v>
      </c>
      <c r="D13" s="46">
        <v>0</v>
      </c>
      <c r="E13" s="46">
        <v>0</v>
      </c>
      <c r="F13" s="46">
        <v>0</v>
      </c>
      <c r="G13" s="46">
        <v>2.2999999999999998</v>
      </c>
      <c r="H13" s="46">
        <v>2</v>
      </c>
      <c r="I13" s="46">
        <v>2</v>
      </c>
      <c r="J13" s="46">
        <v>0</v>
      </c>
      <c r="K13" s="46">
        <v>0</v>
      </c>
      <c r="L13" s="46">
        <v>0</v>
      </c>
      <c r="M13" s="46">
        <v>0</v>
      </c>
      <c r="N13" s="46">
        <v>0</v>
      </c>
      <c r="O13" s="46">
        <v>0</v>
      </c>
      <c r="P13" s="58">
        <v>30</v>
      </c>
      <c r="Q13" s="102">
        <v>36.299999999999997</v>
      </c>
    </row>
    <row r="14" spans="2:17" x14ac:dyDescent="0.2">
      <c r="B14" s="15">
        <v>2019</v>
      </c>
      <c r="C14" s="46">
        <v>0</v>
      </c>
      <c r="D14" s="46">
        <v>0</v>
      </c>
      <c r="E14" s="46">
        <v>0</v>
      </c>
      <c r="F14" s="46">
        <v>0</v>
      </c>
      <c r="G14" s="46">
        <v>2.2999999999999998</v>
      </c>
      <c r="H14" s="46">
        <v>5</v>
      </c>
      <c r="I14" s="46">
        <v>2</v>
      </c>
      <c r="J14" s="46">
        <v>0</v>
      </c>
      <c r="K14" s="46">
        <v>0</v>
      </c>
      <c r="L14" s="46">
        <v>0</v>
      </c>
      <c r="M14" s="46">
        <v>0</v>
      </c>
      <c r="N14" s="46">
        <v>0</v>
      </c>
      <c r="O14" s="46">
        <v>0</v>
      </c>
      <c r="P14" s="58">
        <v>30</v>
      </c>
      <c r="Q14" s="102">
        <v>39.299999999999997</v>
      </c>
    </row>
    <row r="15" spans="2:17" x14ac:dyDescent="0.2">
      <c r="B15" s="15">
        <v>2020</v>
      </c>
      <c r="C15" s="46">
        <v>0</v>
      </c>
      <c r="D15" s="46">
        <v>0</v>
      </c>
      <c r="E15" s="46">
        <v>25</v>
      </c>
      <c r="F15" s="46">
        <v>0</v>
      </c>
      <c r="G15" s="46">
        <v>2.2999999999999998</v>
      </c>
      <c r="H15" s="46">
        <v>5</v>
      </c>
      <c r="I15" s="46">
        <v>2</v>
      </c>
      <c r="J15" s="46">
        <v>0</v>
      </c>
      <c r="K15" s="46">
        <v>0</v>
      </c>
      <c r="L15" s="46">
        <v>0</v>
      </c>
      <c r="M15" s="46">
        <v>0</v>
      </c>
      <c r="N15" s="46">
        <v>0</v>
      </c>
      <c r="O15" s="46">
        <v>0</v>
      </c>
      <c r="P15" s="58">
        <v>30</v>
      </c>
      <c r="Q15" s="102">
        <v>64.3</v>
      </c>
    </row>
    <row r="16" spans="2:17" x14ac:dyDescent="0.2">
      <c r="B16" s="15">
        <v>2021</v>
      </c>
      <c r="C16" s="46">
        <v>0</v>
      </c>
      <c r="D16" s="46">
        <v>0</v>
      </c>
      <c r="E16" s="46">
        <v>25</v>
      </c>
      <c r="F16" s="46">
        <v>0</v>
      </c>
      <c r="G16" s="46">
        <v>5.9</v>
      </c>
      <c r="H16" s="46">
        <v>5</v>
      </c>
      <c r="I16" s="46">
        <v>2</v>
      </c>
      <c r="J16" s="46">
        <v>0</v>
      </c>
      <c r="K16" s="46">
        <v>0</v>
      </c>
      <c r="L16" s="46">
        <v>0</v>
      </c>
      <c r="M16" s="46">
        <v>5.5</v>
      </c>
      <c r="N16" s="46">
        <v>0</v>
      </c>
      <c r="O16" s="46">
        <v>0</v>
      </c>
      <c r="P16" s="58">
        <v>77.5</v>
      </c>
      <c r="Q16" s="102">
        <v>120.9</v>
      </c>
    </row>
    <row r="17" spans="2:17" x14ac:dyDescent="0.2">
      <c r="B17" s="15">
        <v>2022</v>
      </c>
      <c r="C17" s="46">
        <v>0</v>
      </c>
      <c r="D17" s="46">
        <v>0</v>
      </c>
      <c r="E17" s="46">
        <v>25</v>
      </c>
      <c r="F17" s="46">
        <v>0</v>
      </c>
      <c r="G17" s="46">
        <v>5.9</v>
      </c>
      <c r="H17" s="46">
        <v>5</v>
      </c>
      <c r="I17" s="46">
        <v>2</v>
      </c>
      <c r="J17" s="46">
        <v>0</v>
      </c>
      <c r="K17" s="46">
        <v>0</v>
      </c>
      <c r="L17" s="46">
        <v>0</v>
      </c>
      <c r="M17" s="46">
        <v>11.7</v>
      </c>
      <c r="N17" s="46">
        <v>0</v>
      </c>
      <c r="O17" s="46">
        <v>0</v>
      </c>
      <c r="P17" s="58">
        <v>77.5</v>
      </c>
      <c r="Q17" s="102">
        <v>127.1</v>
      </c>
    </row>
    <row r="18" spans="2:17" x14ac:dyDescent="0.2">
      <c r="B18" s="15">
        <v>2023</v>
      </c>
      <c r="C18" s="46">
        <v>0</v>
      </c>
      <c r="D18" s="46">
        <v>0</v>
      </c>
      <c r="E18" s="46">
        <v>25</v>
      </c>
      <c r="F18" s="46">
        <v>0</v>
      </c>
      <c r="G18" s="46">
        <v>100.9</v>
      </c>
      <c r="H18" s="46">
        <v>5</v>
      </c>
      <c r="I18" s="46">
        <v>2</v>
      </c>
      <c r="J18" s="46">
        <v>0</v>
      </c>
      <c r="K18" s="46">
        <v>0</v>
      </c>
      <c r="L18" s="46">
        <v>2</v>
      </c>
      <c r="M18" s="46">
        <v>18.95</v>
      </c>
      <c r="N18" s="46">
        <v>0</v>
      </c>
      <c r="O18" s="46">
        <v>0</v>
      </c>
      <c r="P18" s="58">
        <v>77.5</v>
      </c>
      <c r="Q18" s="102">
        <v>231.35</v>
      </c>
    </row>
    <row r="19" spans="2:17" x14ac:dyDescent="0.2">
      <c r="B19" s="15">
        <v>2024</v>
      </c>
      <c r="C19" s="46">
        <v>0</v>
      </c>
      <c r="D19" s="46">
        <v>0</v>
      </c>
      <c r="E19" s="46">
        <v>25</v>
      </c>
      <c r="F19" s="46">
        <v>0</v>
      </c>
      <c r="G19" s="46">
        <v>100.9</v>
      </c>
      <c r="H19" s="46">
        <v>5</v>
      </c>
      <c r="I19" s="46">
        <v>57.2</v>
      </c>
      <c r="J19" s="46">
        <v>0</v>
      </c>
      <c r="K19" s="46">
        <v>0</v>
      </c>
      <c r="L19" s="46">
        <v>2</v>
      </c>
      <c r="M19" s="46">
        <v>39.549999999999997</v>
      </c>
      <c r="N19" s="46">
        <v>0</v>
      </c>
      <c r="O19" s="46">
        <v>0</v>
      </c>
      <c r="P19" s="58">
        <v>77.5</v>
      </c>
      <c r="Q19" s="102">
        <v>307.14999999999998</v>
      </c>
    </row>
    <row r="20" spans="2:17" x14ac:dyDescent="0.2">
      <c r="B20" s="15">
        <v>2025</v>
      </c>
      <c r="C20" s="46">
        <v>5</v>
      </c>
      <c r="D20" s="46">
        <v>0</v>
      </c>
      <c r="E20" s="46">
        <v>25</v>
      </c>
      <c r="F20" s="46">
        <v>0</v>
      </c>
      <c r="G20" s="46">
        <v>100.9</v>
      </c>
      <c r="H20" s="46">
        <v>5</v>
      </c>
      <c r="I20" s="46">
        <v>92.2</v>
      </c>
      <c r="J20" s="46">
        <v>0</v>
      </c>
      <c r="K20" s="46">
        <v>0</v>
      </c>
      <c r="L20" s="46">
        <v>2</v>
      </c>
      <c r="M20" s="46">
        <v>251.55</v>
      </c>
      <c r="N20" s="46">
        <v>0</v>
      </c>
      <c r="O20" s="46">
        <v>0</v>
      </c>
      <c r="P20" s="58">
        <v>92.5</v>
      </c>
      <c r="Q20" s="102">
        <v>574.15</v>
      </c>
    </row>
    <row r="21" spans="2:17" x14ac:dyDescent="0.2">
      <c r="B21" s="15">
        <v>2026</v>
      </c>
      <c r="C21" s="46">
        <v>5</v>
      </c>
      <c r="D21" s="46">
        <v>10</v>
      </c>
      <c r="E21" s="46">
        <v>25</v>
      </c>
      <c r="F21" s="46">
        <v>0</v>
      </c>
      <c r="G21" s="46">
        <v>120.9</v>
      </c>
      <c r="H21" s="46">
        <v>66.8</v>
      </c>
      <c r="I21" s="46">
        <v>92.2</v>
      </c>
      <c r="J21" s="46">
        <v>0</v>
      </c>
      <c r="K21" s="46">
        <v>0</v>
      </c>
      <c r="L21" s="46">
        <v>4.5</v>
      </c>
      <c r="M21" s="46">
        <v>251.55</v>
      </c>
      <c r="N21" s="46">
        <v>150</v>
      </c>
      <c r="O21" s="46">
        <v>0</v>
      </c>
      <c r="P21" s="58">
        <v>362.9</v>
      </c>
      <c r="Q21" s="102">
        <v>1088.8499999999999</v>
      </c>
    </row>
    <row r="22" spans="2:17" x14ac:dyDescent="0.2">
      <c r="B22" s="15">
        <v>2027</v>
      </c>
      <c r="C22" s="46">
        <v>5</v>
      </c>
      <c r="D22" s="46">
        <v>10</v>
      </c>
      <c r="E22" s="46">
        <v>25</v>
      </c>
      <c r="F22" s="46">
        <v>0</v>
      </c>
      <c r="G22" s="46">
        <v>195.9</v>
      </c>
      <c r="H22" s="46">
        <v>96.8</v>
      </c>
      <c r="I22" s="46">
        <v>135.19999999999999</v>
      </c>
      <c r="J22" s="46">
        <v>500</v>
      </c>
      <c r="K22" s="46">
        <v>0</v>
      </c>
      <c r="L22" s="46">
        <v>54.5</v>
      </c>
      <c r="M22" s="46">
        <v>1051.55</v>
      </c>
      <c r="N22" s="46">
        <v>150</v>
      </c>
      <c r="O22" s="46">
        <v>510</v>
      </c>
      <c r="P22" s="58">
        <v>457.9</v>
      </c>
      <c r="Q22" s="102">
        <v>3191.85</v>
      </c>
    </row>
    <row r="23" spans="2:17" x14ac:dyDescent="0.2">
      <c r="B23" s="15">
        <v>2028</v>
      </c>
      <c r="C23" s="46">
        <v>5</v>
      </c>
      <c r="D23" s="46">
        <v>10</v>
      </c>
      <c r="E23" s="46">
        <v>25</v>
      </c>
      <c r="F23" s="46">
        <v>0</v>
      </c>
      <c r="G23" s="46">
        <v>195.9</v>
      </c>
      <c r="H23" s="46">
        <v>96.8</v>
      </c>
      <c r="I23" s="46">
        <v>135.19999999999999</v>
      </c>
      <c r="J23" s="46">
        <v>500</v>
      </c>
      <c r="K23" s="46">
        <v>0</v>
      </c>
      <c r="L23" s="46">
        <v>285.5</v>
      </c>
      <c r="M23" s="46">
        <v>1051.55</v>
      </c>
      <c r="N23" s="46">
        <v>150</v>
      </c>
      <c r="O23" s="46">
        <v>1010</v>
      </c>
      <c r="P23" s="58">
        <v>1017.9</v>
      </c>
      <c r="Q23" s="102">
        <v>4482.8500000000004</v>
      </c>
    </row>
    <row r="24" spans="2:17" x14ac:dyDescent="0.2">
      <c r="B24" s="15">
        <v>2029</v>
      </c>
      <c r="C24" s="46">
        <v>5</v>
      </c>
      <c r="D24" s="46">
        <v>10</v>
      </c>
      <c r="E24" s="46">
        <v>25</v>
      </c>
      <c r="F24" s="46">
        <v>144</v>
      </c>
      <c r="G24" s="46">
        <v>195.9</v>
      </c>
      <c r="H24" s="46">
        <v>246.8</v>
      </c>
      <c r="I24" s="46">
        <v>385.2</v>
      </c>
      <c r="J24" s="46">
        <v>500</v>
      </c>
      <c r="K24" s="46">
        <v>695</v>
      </c>
      <c r="L24" s="46">
        <v>995.5</v>
      </c>
      <c r="M24" s="46">
        <v>1051.55</v>
      </c>
      <c r="N24" s="46">
        <v>1530</v>
      </c>
      <c r="O24" s="46">
        <v>4160</v>
      </c>
      <c r="P24" s="58">
        <v>4241.8999999999996</v>
      </c>
      <c r="Q24" s="102">
        <v>14185.85</v>
      </c>
    </row>
    <row r="25" spans="2:17" x14ac:dyDescent="0.2">
      <c r="B25" s="21" t="s">
        <v>59</v>
      </c>
      <c r="C25" s="47">
        <v>25</v>
      </c>
      <c r="D25" s="47">
        <v>40</v>
      </c>
      <c r="E25" s="47">
        <v>250</v>
      </c>
      <c r="F25" s="47">
        <v>144</v>
      </c>
      <c r="G25" s="47">
        <v>1050.7</v>
      </c>
      <c r="H25" s="47">
        <v>548.20000000000005</v>
      </c>
      <c r="I25" s="47">
        <v>909.2</v>
      </c>
      <c r="J25" s="47">
        <v>1500</v>
      </c>
      <c r="K25" s="47">
        <v>695</v>
      </c>
      <c r="L25" s="47">
        <v>1346</v>
      </c>
      <c r="M25" s="47">
        <v>3733.45</v>
      </c>
      <c r="N25" s="47">
        <v>1980</v>
      </c>
      <c r="O25" s="47">
        <v>5680</v>
      </c>
      <c r="P25" s="66">
        <v>6603.1</v>
      </c>
      <c r="Q25" s="103">
        <v>24504.65</v>
      </c>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5DAB-B249-344C-A42D-F553E81E8522}">
  <sheetPr codeName="Sheet24"/>
  <dimension ref="B1:G45"/>
  <sheetViews>
    <sheetView workbookViewId="0"/>
  </sheetViews>
  <sheetFormatPr baseColWidth="10" defaultColWidth="11" defaultRowHeight="16" x14ac:dyDescent="0.2"/>
  <cols>
    <col min="2" max="2" width="21.33203125" customWidth="1"/>
    <col min="3" max="3" width="13.1640625" style="1" bestFit="1" customWidth="1"/>
    <col min="4" max="4" width="10.5" style="1" customWidth="1"/>
    <col min="5" max="5" width="32.1640625" style="1" bestFit="1" customWidth="1"/>
    <col min="6" max="6" width="27.5" style="101" bestFit="1" customWidth="1"/>
    <col min="7" max="7" width="27.5" style="1" bestFit="1" customWidth="1"/>
  </cols>
  <sheetData>
    <row r="1" spans="2:7" ht="24" x14ac:dyDescent="0.3">
      <c r="B1" s="5" t="s">
        <v>680</v>
      </c>
      <c r="F1" s="99"/>
      <c r="G1"/>
    </row>
    <row r="2" spans="2:7" x14ac:dyDescent="0.2">
      <c r="F2" s="99"/>
      <c r="G2"/>
    </row>
    <row r="3" spans="2:7" x14ac:dyDescent="0.2">
      <c r="B3" s="33" t="s">
        <v>15</v>
      </c>
      <c r="C3" s="29" t="s">
        <v>286</v>
      </c>
      <c r="D3" s="29" t="s">
        <v>193</v>
      </c>
      <c r="E3" s="29" t="s">
        <v>287</v>
      </c>
      <c r="F3" s="100" t="s">
        <v>296</v>
      </c>
      <c r="G3"/>
    </row>
    <row r="4" spans="2:7" x14ac:dyDescent="0.2">
      <c r="B4" s="33" t="s">
        <v>2</v>
      </c>
      <c r="C4" s="51" t="s">
        <v>16</v>
      </c>
      <c r="D4" s="52">
        <v>2025</v>
      </c>
      <c r="E4" s="19">
        <v>60</v>
      </c>
      <c r="F4" s="70">
        <v>33.423050000000003</v>
      </c>
      <c r="G4"/>
    </row>
    <row r="5" spans="2:7" x14ac:dyDescent="0.2">
      <c r="B5" s="33" t="s">
        <v>2</v>
      </c>
      <c r="C5" s="51" t="s">
        <v>16</v>
      </c>
      <c r="D5" s="52">
        <v>2030</v>
      </c>
      <c r="E5" s="19">
        <v>90</v>
      </c>
      <c r="F5" s="70">
        <v>33.423050000000003</v>
      </c>
      <c r="G5"/>
    </row>
    <row r="6" spans="2:7" x14ac:dyDescent="0.2">
      <c r="B6" s="33" t="s">
        <v>288</v>
      </c>
      <c r="C6" s="51" t="s">
        <v>16</v>
      </c>
      <c r="D6" s="52">
        <v>2030</v>
      </c>
      <c r="E6" s="19">
        <v>30</v>
      </c>
      <c r="F6" s="70">
        <v>0</v>
      </c>
      <c r="G6"/>
    </row>
    <row r="7" spans="2:7" x14ac:dyDescent="0.2">
      <c r="B7" s="33" t="s">
        <v>33</v>
      </c>
      <c r="C7" s="51" t="s">
        <v>16</v>
      </c>
      <c r="D7" s="52">
        <v>2030</v>
      </c>
      <c r="E7" s="19">
        <v>10</v>
      </c>
      <c r="F7" s="70">
        <v>0.20432</v>
      </c>
      <c r="G7"/>
    </row>
    <row r="8" spans="2:7" x14ac:dyDescent="0.2">
      <c r="B8" s="33" t="s">
        <v>33</v>
      </c>
      <c r="C8" s="51" t="s">
        <v>16</v>
      </c>
      <c r="D8" s="52">
        <v>2040</v>
      </c>
      <c r="E8" s="19">
        <v>45</v>
      </c>
      <c r="F8" s="70">
        <v>0.20432</v>
      </c>
      <c r="G8"/>
    </row>
    <row r="9" spans="2:7" x14ac:dyDescent="0.2">
      <c r="B9" s="33" t="s">
        <v>289</v>
      </c>
      <c r="C9" s="51" t="s">
        <v>16</v>
      </c>
      <c r="D9" s="52">
        <v>0</v>
      </c>
      <c r="E9" s="19">
        <v>0</v>
      </c>
      <c r="F9" s="70">
        <v>0</v>
      </c>
      <c r="G9"/>
    </row>
    <row r="10" spans="2:7" x14ac:dyDescent="0.2">
      <c r="B10" s="33" t="s">
        <v>285</v>
      </c>
      <c r="C10" s="51" t="s">
        <v>16</v>
      </c>
      <c r="D10" s="52">
        <v>2040</v>
      </c>
      <c r="E10" s="19">
        <v>21</v>
      </c>
      <c r="F10" s="70">
        <v>0</v>
      </c>
      <c r="G10"/>
    </row>
    <row r="11" spans="2:7" x14ac:dyDescent="0.2">
      <c r="B11" s="33" t="s">
        <v>32</v>
      </c>
      <c r="C11" s="51" t="s">
        <v>16</v>
      </c>
      <c r="D11" s="53">
        <v>2030</v>
      </c>
      <c r="E11" s="19">
        <v>12</v>
      </c>
      <c r="F11" s="70">
        <v>0.1053</v>
      </c>
      <c r="G11"/>
    </row>
    <row r="12" spans="2:7" x14ac:dyDescent="0.2">
      <c r="B12" s="33" t="s">
        <v>34</v>
      </c>
      <c r="C12" s="51" t="s">
        <v>16</v>
      </c>
      <c r="D12" s="52">
        <v>2035</v>
      </c>
      <c r="E12" s="19">
        <v>20.7</v>
      </c>
      <c r="F12" s="70">
        <v>0.90800000000000003</v>
      </c>
      <c r="G12"/>
    </row>
    <row r="13" spans="2:7" x14ac:dyDescent="0.2">
      <c r="B13" s="33" t="s">
        <v>12</v>
      </c>
      <c r="C13" s="51" t="s">
        <v>16</v>
      </c>
      <c r="D13" s="52">
        <v>2030</v>
      </c>
      <c r="E13" s="19">
        <v>7</v>
      </c>
      <c r="F13" s="70">
        <v>1.5289999999999999</v>
      </c>
      <c r="G13"/>
    </row>
    <row r="14" spans="2:7" x14ac:dyDescent="0.2">
      <c r="B14" s="33" t="s">
        <v>1</v>
      </c>
      <c r="C14" s="51" t="s">
        <v>17</v>
      </c>
      <c r="D14" s="52">
        <v>2030</v>
      </c>
      <c r="E14" s="19">
        <v>5.8</v>
      </c>
      <c r="F14" s="70">
        <v>2.2618</v>
      </c>
      <c r="G14"/>
    </row>
    <row r="15" spans="2:7" x14ac:dyDescent="0.2">
      <c r="B15" s="33" t="s">
        <v>3</v>
      </c>
      <c r="C15" s="51" t="s">
        <v>17</v>
      </c>
      <c r="D15" s="52">
        <v>2030</v>
      </c>
      <c r="E15" s="19">
        <v>10</v>
      </c>
      <c r="F15" s="70">
        <v>2.3088000000000002</v>
      </c>
      <c r="G15"/>
    </row>
    <row r="16" spans="2:7" x14ac:dyDescent="0.2">
      <c r="B16" s="33" t="s">
        <v>3</v>
      </c>
      <c r="C16" s="51" t="s">
        <v>17</v>
      </c>
      <c r="D16" s="52">
        <v>2050</v>
      </c>
      <c r="E16" s="19">
        <v>35</v>
      </c>
      <c r="F16" s="70">
        <v>2.3088000000000002</v>
      </c>
      <c r="G16"/>
    </row>
    <row r="17" spans="2:7" x14ac:dyDescent="0.2">
      <c r="B17" s="33" t="s">
        <v>290</v>
      </c>
      <c r="C17" s="51" t="s">
        <v>17</v>
      </c>
      <c r="D17" s="52">
        <v>0</v>
      </c>
      <c r="E17" s="19">
        <v>0</v>
      </c>
      <c r="F17" s="70">
        <v>7.0699999999999999E-2</v>
      </c>
      <c r="G17"/>
    </row>
    <row r="18" spans="2:7" x14ac:dyDescent="0.2">
      <c r="B18" s="33" t="s">
        <v>31</v>
      </c>
      <c r="C18" s="51" t="s">
        <v>17</v>
      </c>
      <c r="D18" s="52">
        <v>2035</v>
      </c>
      <c r="E18" s="19">
        <v>18</v>
      </c>
      <c r="F18" s="70">
        <v>0.48199999999999998</v>
      </c>
      <c r="G18"/>
    </row>
    <row r="19" spans="2:7" x14ac:dyDescent="0.2">
      <c r="B19" s="33" t="s">
        <v>31</v>
      </c>
      <c r="C19" s="51" t="s">
        <v>17</v>
      </c>
      <c r="D19" s="52">
        <v>2050</v>
      </c>
      <c r="E19" s="19">
        <v>40</v>
      </c>
      <c r="F19" s="70">
        <v>0.48199999999999998</v>
      </c>
      <c r="G19"/>
    </row>
    <row r="20" spans="2:7" x14ac:dyDescent="0.2">
      <c r="B20" s="33" t="s">
        <v>4</v>
      </c>
      <c r="C20" s="51" t="s">
        <v>17</v>
      </c>
      <c r="D20" s="52">
        <v>2030</v>
      </c>
      <c r="E20" s="19">
        <v>30</v>
      </c>
      <c r="F20" s="70">
        <v>7.9871999999999996</v>
      </c>
      <c r="G20"/>
    </row>
    <row r="21" spans="2:7" x14ac:dyDescent="0.2">
      <c r="B21" s="33" t="s">
        <v>4</v>
      </c>
      <c r="C21" s="51" t="s">
        <v>17</v>
      </c>
      <c r="D21" s="52">
        <v>2035</v>
      </c>
      <c r="E21" s="19">
        <v>50</v>
      </c>
      <c r="F21" s="70">
        <v>7.9871999999999996</v>
      </c>
      <c r="G21"/>
    </row>
    <row r="22" spans="2:7" x14ac:dyDescent="0.2">
      <c r="B22" s="33" t="s">
        <v>4</v>
      </c>
      <c r="C22" s="51" t="s">
        <v>17</v>
      </c>
      <c r="D22" s="52">
        <v>2045</v>
      </c>
      <c r="E22" s="19">
        <v>70</v>
      </c>
      <c r="F22" s="70">
        <v>7.9871999999999996</v>
      </c>
      <c r="G22"/>
    </row>
    <row r="23" spans="2:7" x14ac:dyDescent="0.2">
      <c r="B23" s="33" t="s">
        <v>293</v>
      </c>
      <c r="C23" s="51" t="s">
        <v>17</v>
      </c>
      <c r="D23" s="52">
        <v>2030</v>
      </c>
      <c r="E23" s="19">
        <v>2</v>
      </c>
      <c r="F23" s="70">
        <v>0</v>
      </c>
      <c r="G23"/>
    </row>
    <row r="24" spans="2:7" x14ac:dyDescent="0.2">
      <c r="B24" s="33" t="s">
        <v>27</v>
      </c>
      <c r="C24" s="51" t="s">
        <v>17</v>
      </c>
      <c r="D24" s="52">
        <v>2030</v>
      </c>
      <c r="E24" s="19">
        <v>7</v>
      </c>
      <c r="F24" s="70">
        <v>2.52E-2</v>
      </c>
      <c r="G24"/>
    </row>
    <row r="25" spans="2:7" x14ac:dyDescent="0.2">
      <c r="B25" s="33" t="s">
        <v>10</v>
      </c>
      <c r="C25" s="51" t="s">
        <v>17</v>
      </c>
      <c r="D25" s="52">
        <v>2030</v>
      </c>
      <c r="E25" s="19">
        <v>2.1</v>
      </c>
      <c r="F25" s="70">
        <v>0.03</v>
      </c>
      <c r="G25"/>
    </row>
    <row r="26" spans="2:7" x14ac:dyDescent="0.2">
      <c r="B26" s="33" t="s">
        <v>292</v>
      </c>
      <c r="C26" s="51" t="s">
        <v>17</v>
      </c>
      <c r="D26" s="52">
        <v>2030</v>
      </c>
      <c r="E26" s="19">
        <v>1.4</v>
      </c>
      <c r="F26" s="70">
        <v>0</v>
      </c>
      <c r="G26"/>
    </row>
    <row r="27" spans="2:7" x14ac:dyDescent="0.2">
      <c r="B27" s="33" t="s">
        <v>29</v>
      </c>
      <c r="C27" s="51" t="s">
        <v>17</v>
      </c>
      <c r="D27" s="52">
        <v>2040</v>
      </c>
      <c r="E27" s="19">
        <v>30</v>
      </c>
      <c r="F27" s="70">
        <v>0.1009</v>
      </c>
      <c r="G27"/>
    </row>
    <row r="28" spans="2:7" x14ac:dyDescent="0.2">
      <c r="B28" s="33" t="s">
        <v>291</v>
      </c>
      <c r="C28" s="51" t="s">
        <v>17</v>
      </c>
      <c r="D28" s="52">
        <v>2030</v>
      </c>
      <c r="E28" s="19">
        <v>5.9</v>
      </c>
      <c r="F28" s="70">
        <v>0</v>
      </c>
      <c r="G28"/>
    </row>
    <row r="29" spans="2:7" x14ac:dyDescent="0.2">
      <c r="B29" s="33" t="s">
        <v>291</v>
      </c>
      <c r="C29" s="51" t="s">
        <v>17</v>
      </c>
      <c r="D29" s="52">
        <v>2040</v>
      </c>
      <c r="E29" s="19">
        <v>11</v>
      </c>
      <c r="F29" s="70">
        <v>0</v>
      </c>
      <c r="G29"/>
    </row>
    <row r="30" spans="2:7" x14ac:dyDescent="0.2">
      <c r="B30" s="33" t="s">
        <v>11</v>
      </c>
      <c r="C30" s="51" t="s">
        <v>17</v>
      </c>
      <c r="D30" s="52">
        <v>2030</v>
      </c>
      <c r="E30" s="19">
        <v>2</v>
      </c>
      <c r="F30" s="70">
        <v>2.5000000000000001E-2</v>
      </c>
      <c r="G30"/>
    </row>
    <row r="31" spans="2:7" x14ac:dyDescent="0.2">
      <c r="B31" s="33" t="s">
        <v>30</v>
      </c>
      <c r="C31" s="51" t="s">
        <v>17</v>
      </c>
      <c r="D31" s="52">
        <v>2030</v>
      </c>
      <c r="E31" s="19">
        <v>3</v>
      </c>
      <c r="F31" s="70">
        <v>7.0000000000000001E-3</v>
      </c>
      <c r="G31"/>
    </row>
    <row r="32" spans="2:7" x14ac:dyDescent="0.2">
      <c r="B32" s="33" t="s">
        <v>28</v>
      </c>
      <c r="C32" s="51" t="s">
        <v>17</v>
      </c>
      <c r="D32" s="52">
        <v>0</v>
      </c>
      <c r="E32" s="19">
        <v>0</v>
      </c>
      <c r="F32" s="70">
        <v>0.19170000000000001</v>
      </c>
      <c r="G32"/>
    </row>
    <row r="33" spans="2:7" x14ac:dyDescent="0.2">
      <c r="B33" s="33" t="s">
        <v>213</v>
      </c>
      <c r="C33" s="51" t="s">
        <v>17</v>
      </c>
      <c r="D33" s="52">
        <v>2023</v>
      </c>
      <c r="E33" s="19">
        <v>4.5</v>
      </c>
      <c r="F33" s="70">
        <v>0</v>
      </c>
      <c r="G33"/>
    </row>
    <row r="34" spans="2:7" x14ac:dyDescent="0.2">
      <c r="B34" s="33" t="s">
        <v>213</v>
      </c>
      <c r="C34" s="51" t="s">
        <v>17</v>
      </c>
      <c r="D34" s="52">
        <v>2030</v>
      </c>
      <c r="E34" s="19">
        <v>21</v>
      </c>
      <c r="F34" s="70">
        <v>0</v>
      </c>
      <c r="G34"/>
    </row>
    <row r="35" spans="2:7" x14ac:dyDescent="0.2">
      <c r="B35" s="33" t="s">
        <v>213</v>
      </c>
      <c r="C35" s="51" t="s">
        <v>17</v>
      </c>
      <c r="D35" s="52">
        <v>2050</v>
      </c>
      <c r="E35" s="19">
        <v>70</v>
      </c>
      <c r="F35" s="70">
        <v>0</v>
      </c>
      <c r="G35"/>
    </row>
    <row r="36" spans="2:7" x14ac:dyDescent="0.2">
      <c r="B36" s="33" t="s">
        <v>8</v>
      </c>
      <c r="C36" s="51" t="s">
        <v>17</v>
      </c>
      <c r="D36" s="52">
        <v>2030</v>
      </c>
      <c r="E36" s="19">
        <v>50</v>
      </c>
      <c r="F36" s="70">
        <v>14.794499999999999</v>
      </c>
      <c r="G36"/>
    </row>
    <row r="37" spans="2:7" x14ac:dyDescent="0.2">
      <c r="B37" s="33" t="s">
        <v>295</v>
      </c>
      <c r="C37" s="51" t="s">
        <v>217</v>
      </c>
      <c r="D37" s="52">
        <v>2030</v>
      </c>
      <c r="E37" s="19">
        <v>5</v>
      </c>
      <c r="F37" s="70">
        <v>0</v>
      </c>
      <c r="G37"/>
    </row>
    <row r="38" spans="2:7" x14ac:dyDescent="0.2">
      <c r="B38" s="33" t="s">
        <v>218</v>
      </c>
      <c r="C38" s="51" t="s">
        <v>217</v>
      </c>
      <c r="D38" s="52">
        <v>2030</v>
      </c>
      <c r="E38" s="19">
        <v>30</v>
      </c>
      <c r="F38" s="70">
        <v>0</v>
      </c>
      <c r="G38"/>
    </row>
    <row r="39" spans="2:7" x14ac:dyDescent="0.2">
      <c r="B39" s="33" t="s">
        <v>122</v>
      </c>
      <c r="C39" s="51" t="s">
        <v>283</v>
      </c>
      <c r="D39" s="52">
        <v>2032</v>
      </c>
      <c r="E39" s="19">
        <v>2</v>
      </c>
      <c r="F39" s="70">
        <v>0</v>
      </c>
      <c r="G39"/>
    </row>
    <row r="40" spans="2:7" x14ac:dyDescent="0.2">
      <c r="B40" s="33" t="s">
        <v>122</v>
      </c>
      <c r="C40" s="51" t="s">
        <v>283</v>
      </c>
      <c r="D40" s="52">
        <v>2035</v>
      </c>
      <c r="E40" s="19">
        <v>4</v>
      </c>
      <c r="F40" s="70">
        <v>0</v>
      </c>
      <c r="G40"/>
    </row>
    <row r="41" spans="2:7" x14ac:dyDescent="0.2">
      <c r="B41" s="33" t="s">
        <v>122</v>
      </c>
      <c r="C41" s="51" t="s">
        <v>283</v>
      </c>
      <c r="D41" s="52">
        <v>2040</v>
      </c>
      <c r="E41" s="19">
        <v>9</v>
      </c>
      <c r="F41" s="70">
        <v>0</v>
      </c>
      <c r="G41"/>
    </row>
    <row r="42" spans="2:7" x14ac:dyDescent="0.2">
      <c r="B42" s="33" t="s">
        <v>71</v>
      </c>
      <c r="C42" s="51" t="s">
        <v>294</v>
      </c>
      <c r="D42" s="52">
        <v>2050</v>
      </c>
      <c r="E42" s="19">
        <v>16</v>
      </c>
      <c r="F42" s="70">
        <v>0</v>
      </c>
      <c r="G42"/>
    </row>
    <row r="43" spans="2:7" x14ac:dyDescent="0.2">
      <c r="B43" s="33" t="s">
        <v>284</v>
      </c>
      <c r="C43" s="51" t="s">
        <v>294</v>
      </c>
      <c r="D43" s="52">
        <v>2030</v>
      </c>
      <c r="E43" s="19">
        <v>1</v>
      </c>
      <c r="F43" s="70">
        <v>0</v>
      </c>
      <c r="G43"/>
    </row>
    <row r="44" spans="2:7" x14ac:dyDescent="0.2">
      <c r="B44" s="33" t="s">
        <v>284</v>
      </c>
      <c r="C44" s="51" t="s">
        <v>294</v>
      </c>
      <c r="D44" s="52">
        <v>2040</v>
      </c>
      <c r="E44" s="19">
        <v>3</v>
      </c>
      <c r="F44" s="70">
        <v>0</v>
      </c>
      <c r="G44"/>
    </row>
    <row r="45" spans="2:7" x14ac:dyDescent="0.2">
      <c r="B45" s="33" t="s">
        <v>284</v>
      </c>
      <c r="C45" s="51" t="s">
        <v>294</v>
      </c>
      <c r="D45" s="52">
        <v>2050</v>
      </c>
      <c r="E45" s="19">
        <v>9</v>
      </c>
      <c r="F45" s="70">
        <v>0</v>
      </c>
      <c r="G45"/>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5"/>
  <dimension ref="B1:T32"/>
  <sheetViews>
    <sheetView workbookViewId="0"/>
  </sheetViews>
  <sheetFormatPr baseColWidth="10" defaultColWidth="11" defaultRowHeight="16" x14ac:dyDescent="0.2"/>
  <cols>
    <col min="2" max="2" width="13" customWidth="1"/>
    <col min="3" max="20" width="20.1640625" customWidth="1"/>
  </cols>
  <sheetData>
    <row r="1" spans="2:20" ht="24" x14ac:dyDescent="0.3">
      <c r="B1" s="5" t="s">
        <v>681</v>
      </c>
      <c r="C1" s="5"/>
      <c r="D1" s="5"/>
      <c r="E1" s="5"/>
      <c r="F1" s="5"/>
      <c r="G1" s="5"/>
      <c r="H1" s="5"/>
      <c r="I1" s="5"/>
      <c r="J1" s="5"/>
      <c r="K1" s="5"/>
      <c r="L1" s="5"/>
      <c r="M1" s="5"/>
      <c r="N1" s="5"/>
      <c r="O1" s="5"/>
      <c r="P1" s="5"/>
      <c r="Q1" s="5"/>
      <c r="R1" s="5"/>
    </row>
    <row r="3" spans="2:20" s="13" customFormat="1" ht="51" customHeight="1" x14ac:dyDescent="0.2">
      <c r="B3" s="69" t="s">
        <v>0</v>
      </c>
      <c r="C3" s="69" t="s">
        <v>123</v>
      </c>
      <c r="D3" s="69" t="s">
        <v>220</v>
      </c>
      <c r="E3" s="69" t="s">
        <v>124</v>
      </c>
      <c r="F3" s="69" t="s">
        <v>125</v>
      </c>
      <c r="G3" s="69" t="s">
        <v>221</v>
      </c>
      <c r="H3" s="69" t="s">
        <v>126</v>
      </c>
      <c r="I3" s="69" t="s">
        <v>127</v>
      </c>
      <c r="J3" s="69" t="s">
        <v>222</v>
      </c>
      <c r="K3" s="69" t="s">
        <v>128</v>
      </c>
      <c r="L3" s="69" t="s">
        <v>319</v>
      </c>
      <c r="M3" s="69" t="s">
        <v>320</v>
      </c>
      <c r="N3" s="69" t="s">
        <v>321</v>
      </c>
      <c r="O3" s="69" t="s">
        <v>129</v>
      </c>
      <c r="P3" s="69" t="s">
        <v>223</v>
      </c>
      <c r="Q3" s="69" t="s">
        <v>130</v>
      </c>
      <c r="R3" s="69" t="s">
        <v>131</v>
      </c>
      <c r="S3" s="69" t="s">
        <v>224</v>
      </c>
      <c r="T3" s="69" t="s">
        <v>132</v>
      </c>
    </row>
    <row r="4" spans="2:20" x14ac:dyDescent="0.2">
      <c r="B4" s="59">
        <v>2001</v>
      </c>
      <c r="C4" s="57">
        <v>6</v>
      </c>
      <c r="D4" s="57">
        <v>6</v>
      </c>
      <c r="E4" s="57">
        <v>0</v>
      </c>
      <c r="F4" s="57">
        <v>3.2419073300000001</v>
      </c>
      <c r="G4" s="57">
        <v>3.2419073300000001</v>
      </c>
      <c r="H4" s="57">
        <v>0</v>
      </c>
      <c r="I4" s="57">
        <v>40</v>
      </c>
      <c r="J4" s="57">
        <v>40</v>
      </c>
      <c r="K4" s="57">
        <v>0</v>
      </c>
      <c r="L4" s="57">
        <v>40</v>
      </c>
      <c r="M4" s="57">
        <v>40</v>
      </c>
      <c r="N4" s="57">
        <v>0</v>
      </c>
      <c r="O4" s="57"/>
      <c r="P4" s="57"/>
      <c r="Q4" s="57"/>
      <c r="R4" s="57"/>
      <c r="S4" s="57"/>
      <c r="T4" s="57"/>
    </row>
    <row r="5" spans="2:20" x14ac:dyDescent="0.2">
      <c r="B5" s="60">
        <v>2002</v>
      </c>
      <c r="C5" s="58">
        <v>11</v>
      </c>
      <c r="D5" s="58">
        <v>11</v>
      </c>
      <c r="E5" s="58">
        <v>0</v>
      </c>
      <c r="F5" s="58">
        <v>17.55772748</v>
      </c>
      <c r="G5" s="58">
        <v>17.55772748</v>
      </c>
      <c r="H5" s="58">
        <v>0</v>
      </c>
      <c r="I5" s="58">
        <v>160</v>
      </c>
      <c r="J5" s="58">
        <v>160</v>
      </c>
      <c r="K5" s="58">
        <v>0</v>
      </c>
      <c r="L5" s="58">
        <v>160</v>
      </c>
      <c r="M5" s="58">
        <v>160</v>
      </c>
      <c r="N5" s="58">
        <v>0</v>
      </c>
      <c r="O5" s="58"/>
      <c r="P5" s="58"/>
      <c r="Q5" s="58"/>
      <c r="R5" s="58"/>
      <c r="S5" s="58"/>
      <c r="T5" s="58"/>
    </row>
    <row r="6" spans="2:20" x14ac:dyDescent="0.2">
      <c r="B6" s="60">
        <v>2003</v>
      </c>
      <c r="C6" s="58">
        <v>9.4878048780487791</v>
      </c>
      <c r="D6" s="58">
        <v>9.4878048780487791</v>
      </c>
      <c r="E6" s="58">
        <v>0</v>
      </c>
      <c r="F6" s="58">
        <v>10.548047554634101</v>
      </c>
      <c r="G6" s="58">
        <v>10.548047554634101</v>
      </c>
      <c r="H6" s="58">
        <v>0</v>
      </c>
      <c r="I6" s="58">
        <v>94.3</v>
      </c>
      <c r="J6" s="58">
        <v>94.3</v>
      </c>
      <c r="K6" s="58">
        <v>0</v>
      </c>
      <c r="L6" s="58">
        <v>148.20975609755999</v>
      </c>
      <c r="M6" s="58">
        <v>148.20975609755999</v>
      </c>
      <c r="N6" s="58">
        <v>0</v>
      </c>
      <c r="O6" s="58"/>
      <c r="P6" s="58"/>
      <c r="Q6" s="58"/>
      <c r="R6" s="58"/>
      <c r="S6" s="58"/>
      <c r="T6" s="58"/>
    </row>
    <row r="7" spans="2:20" x14ac:dyDescent="0.2">
      <c r="B7" s="60">
        <v>2004</v>
      </c>
      <c r="C7" s="58">
        <v>11.4084507042253</v>
      </c>
      <c r="D7" s="58">
        <v>11.4084507042253</v>
      </c>
      <c r="E7" s="58">
        <v>0</v>
      </c>
      <c r="F7" s="58">
        <v>9.6196243598591504</v>
      </c>
      <c r="G7" s="58">
        <v>9.6196243598591504</v>
      </c>
      <c r="H7" s="58">
        <v>0</v>
      </c>
      <c r="I7" s="58">
        <v>42.6</v>
      </c>
      <c r="J7" s="58">
        <v>42.6</v>
      </c>
      <c r="K7" s="58">
        <v>0</v>
      </c>
      <c r="L7" s="58">
        <v>49.707042253521102</v>
      </c>
      <c r="M7" s="58">
        <v>49.707042253521102</v>
      </c>
      <c r="N7" s="58">
        <v>0</v>
      </c>
      <c r="O7" s="58"/>
      <c r="P7" s="58"/>
      <c r="Q7" s="58"/>
      <c r="R7" s="58"/>
      <c r="S7" s="58"/>
      <c r="T7" s="58"/>
    </row>
    <row r="8" spans="2:20" x14ac:dyDescent="0.2">
      <c r="B8" s="60">
        <v>2005</v>
      </c>
      <c r="C8" s="58">
        <v>4.5</v>
      </c>
      <c r="D8" s="58">
        <v>4.5</v>
      </c>
      <c r="E8" s="58">
        <v>0</v>
      </c>
      <c r="F8" s="58">
        <v>9.7017338599999992</v>
      </c>
      <c r="G8" s="58">
        <v>9.7017338599999992</v>
      </c>
      <c r="H8" s="58">
        <v>0</v>
      </c>
      <c r="I8" s="58">
        <v>90</v>
      </c>
      <c r="J8" s="58">
        <v>90</v>
      </c>
      <c r="K8" s="58">
        <v>0</v>
      </c>
      <c r="L8" s="58">
        <v>90</v>
      </c>
      <c r="M8" s="58">
        <v>90</v>
      </c>
      <c r="N8" s="58">
        <v>0</v>
      </c>
      <c r="O8" s="58">
        <v>10.133808116898599</v>
      </c>
      <c r="P8" s="58">
        <v>10.133808116898599</v>
      </c>
      <c r="Q8" s="58">
        <v>0</v>
      </c>
      <c r="R8" s="58">
        <v>8.4792511164548205</v>
      </c>
      <c r="S8" s="58">
        <v>8.4792511164548205</v>
      </c>
      <c r="T8" s="58">
        <v>0</v>
      </c>
    </row>
    <row r="9" spans="2:20" x14ac:dyDescent="0.2">
      <c r="B9" s="60">
        <v>2006</v>
      </c>
      <c r="C9" s="58">
        <v>16</v>
      </c>
      <c r="D9" s="58">
        <v>16</v>
      </c>
      <c r="E9" s="58">
        <v>0</v>
      </c>
      <c r="F9" s="58">
        <v>12.73499966</v>
      </c>
      <c r="G9" s="58">
        <v>12.73499966</v>
      </c>
      <c r="H9" s="58">
        <v>0</v>
      </c>
      <c r="I9" s="58">
        <v>90</v>
      </c>
      <c r="J9" s="58">
        <v>90</v>
      </c>
      <c r="K9" s="58">
        <v>0</v>
      </c>
      <c r="L9" s="58">
        <v>90</v>
      </c>
      <c r="M9" s="58">
        <v>90</v>
      </c>
      <c r="N9" s="58">
        <v>0</v>
      </c>
      <c r="O9" s="58">
        <v>12.0324265828986</v>
      </c>
      <c r="P9" s="58">
        <v>12.0324265828986</v>
      </c>
      <c r="Q9" s="58">
        <v>0</v>
      </c>
      <c r="R9" s="58">
        <v>10.479251116454799</v>
      </c>
      <c r="S9" s="58">
        <v>10.479251116454799</v>
      </c>
      <c r="T9" s="58">
        <v>0</v>
      </c>
    </row>
    <row r="10" spans="2:20" x14ac:dyDescent="0.2">
      <c r="B10" s="60">
        <v>2007</v>
      </c>
      <c r="C10" s="58">
        <v>15.4725274725274</v>
      </c>
      <c r="D10" s="58">
        <v>15.4725274725274</v>
      </c>
      <c r="E10" s="58">
        <v>0</v>
      </c>
      <c r="F10" s="58">
        <v>11.163671542857101</v>
      </c>
      <c r="G10" s="58">
        <v>11.163671542857101</v>
      </c>
      <c r="H10" s="58">
        <v>0</v>
      </c>
      <c r="I10" s="58">
        <v>109.2</v>
      </c>
      <c r="J10" s="58">
        <v>109.2</v>
      </c>
      <c r="K10" s="58">
        <v>0</v>
      </c>
      <c r="L10" s="58">
        <v>109.213186813186</v>
      </c>
      <c r="M10" s="58">
        <v>109.213186813186</v>
      </c>
      <c r="N10" s="58">
        <v>0</v>
      </c>
      <c r="O10" s="58">
        <v>10.75361539547</v>
      </c>
      <c r="P10" s="58">
        <v>10.75361539547</v>
      </c>
      <c r="Q10" s="58">
        <v>0</v>
      </c>
      <c r="R10" s="58">
        <v>11.373756610960299</v>
      </c>
      <c r="S10" s="58">
        <v>11.373756610960299</v>
      </c>
      <c r="T10" s="58">
        <v>0</v>
      </c>
    </row>
    <row r="11" spans="2:20" x14ac:dyDescent="0.2">
      <c r="B11" s="60">
        <v>2008</v>
      </c>
      <c r="C11" s="58">
        <v>24</v>
      </c>
      <c r="D11" s="58">
        <v>24</v>
      </c>
      <c r="E11" s="58">
        <v>0</v>
      </c>
      <c r="F11" s="58">
        <v>25.409516419999999</v>
      </c>
      <c r="G11" s="58">
        <v>25.409516419999999</v>
      </c>
      <c r="H11" s="58">
        <v>0</v>
      </c>
      <c r="I11" s="58">
        <v>120</v>
      </c>
      <c r="J11" s="58">
        <v>120</v>
      </c>
      <c r="K11" s="58">
        <v>0</v>
      </c>
      <c r="L11" s="58">
        <v>120</v>
      </c>
      <c r="M11" s="58">
        <v>120</v>
      </c>
      <c r="N11" s="58">
        <v>0</v>
      </c>
      <c r="O11" s="58">
        <v>13.7259091685432</v>
      </c>
      <c r="P11" s="58">
        <v>13.7259091685432</v>
      </c>
      <c r="Q11" s="58">
        <v>0</v>
      </c>
      <c r="R11" s="58">
        <v>14.276195635350501</v>
      </c>
      <c r="S11" s="58">
        <v>14.276195635350501</v>
      </c>
      <c r="T11" s="58">
        <v>0</v>
      </c>
    </row>
    <row r="12" spans="2:20" x14ac:dyDescent="0.2">
      <c r="B12" s="60">
        <v>2009</v>
      </c>
      <c r="C12" s="58">
        <v>11.219677996422099</v>
      </c>
      <c r="D12" s="58">
        <v>11.219677996422099</v>
      </c>
      <c r="E12" s="58">
        <v>0</v>
      </c>
      <c r="F12" s="58">
        <v>9.2607057685867602</v>
      </c>
      <c r="G12" s="58">
        <v>9.2607057685867602</v>
      </c>
      <c r="H12" s="58">
        <v>0</v>
      </c>
      <c r="I12" s="58">
        <v>67.08</v>
      </c>
      <c r="J12" s="58">
        <v>67.08</v>
      </c>
      <c r="K12" s="58">
        <v>0</v>
      </c>
      <c r="L12" s="58">
        <v>84.486225402504402</v>
      </c>
      <c r="M12" s="58">
        <v>84.486225402504402</v>
      </c>
      <c r="N12" s="58">
        <v>0</v>
      </c>
      <c r="O12" s="58">
        <v>13.654125450288699</v>
      </c>
      <c r="P12" s="58">
        <v>13.654125450288699</v>
      </c>
      <c r="Q12" s="58">
        <v>0</v>
      </c>
      <c r="R12" s="58">
        <v>14.2384410937899</v>
      </c>
      <c r="S12" s="58">
        <v>14.2384410937899</v>
      </c>
      <c r="T12" s="58">
        <v>0</v>
      </c>
    </row>
    <row r="13" spans="2:20" x14ac:dyDescent="0.2">
      <c r="B13" s="60">
        <v>2010</v>
      </c>
      <c r="C13" s="58">
        <v>18.212307102463299</v>
      </c>
      <c r="D13" s="58">
        <v>19.167215552958599</v>
      </c>
      <c r="E13" s="58">
        <v>9.4</v>
      </c>
      <c r="F13" s="58">
        <v>22.881841678864099</v>
      </c>
      <c r="G13" s="58">
        <v>24.066602668839899</v>
      </c>
      <c r="H13" s="58">
        <v>11.94835619</v>
      </c>
      <c r="I13" s="58">
        <v>173.88333333333301</v>
      </c>
      <c r="J13" s="58">
        <v>188.26</v>
      </c>
      <c r="K13" s="58">
        <v>102</v>
      </c>
      <c r="L13" s="58">
        <v>208.84164669797701</v>
      </c>
      <c r="M13" s="58">
        <v>220.41909061935601</v>
      </c>
      <c r="N13" s="58">
        <v>102</v>
      </c>
      <c r="O13" s="58">
        <v>16.290147014061599</v>
      </c>
      <c r="P13" s="58">
        <v>16.527099212056701</v>
      </c>
      <c r="Q13" s="58">
        <v>2.389671238</v>
      </c>
      <c r="R13" s="58">
        <v>16.980902514282501</v>
      </c>
      <c r="S13" s="58">
        <v>17.171884204381598</v>
      </c>
      <c r="T13" s="58">
        <v>1.88</v>
      </c>
    </row>
    <row r="14" spans="2:20" x14ac:dyDescent="0.2">
      <c r="B14" s="60">
        <v>2011</v>
      </c>
      <c r="C14" s="58">
        <v>22.166882276843399</v>
      </c>
      <c r="D14" s="58">
        <v>22.166882276843399</v>
      </c>
      <c r="E14" s="58">
        <v>0</v>
      </c>
      <c r="F14" s="58">
        <v>18.6549064657438</v>
      </c>
      <c r="G14" s="58">
        <v>18.6549064657438</v>
      </c>
      <c r="H14" s="58">
        <v>0</v>
      </c>
      <c r="I14" s="58">
        <v>115.94999999999899</v>
      </c>
      <c r="J14" s="58">
        <v>115.94999999999899</v>
      </c>
      <c r="K14" s="58">
        <v>0</v>
      </c>
      <c r="L14" s="58">
        <v>155.41979301423001</v>
      </c>
      <c r="M14" s="58">
        <v>155.41979301423001</v>
      </c>
      <c r="N14" s="58">
        <v>0</v>
      </c>
      <c r="O14" s="58">
        <v>17.474128375210299</v>
      </c>
      <c r="P14" s="58">
        <v>17.7110805732055</v>
      </c>
      <c r="Q14" s="58">
        <v>2.389671238</v>
      </c>
      <c r="R14" s="58">
        <v>18.2142789696512</v>
      </c>
      <c r="S14" s="58">
        <v>18.405260659750301</v>
      </c>
      <c r="T14" s="58">
        <v>1.88</v>
      </c>
    </row>
    <row r="15" spans="2:20" x14ac:dyDescent="0.2">
      <c r="B15" s="60">
        <v>2012</v>
      </c>
      <c r="C15" s="58">
        <v>25.9532374100719</v>
      </c>
      <c r="D15" s="58">
        <v>25.9532374100719</v>
      </c>
      <c r="E15" s="58">
        <v>0</v>
      </c>
      <c r="F15" s="58">
        <v>18.373194111654598</v>
      </c>
      <c r="G15" s="58">
        <v>18.373194111654598</v>
      </c>
      <c r="H15" s="58">
        <v>0</v>
      </c>
      <c r="I15" s="58">
        <v>166.8</v>
      </c>
      <c r="J15" s="58">
        <v>166.8</v>
      </c>
      <c r="K15" s="58">
        <v>0</v>
      </c>
      <c r="L15" s="58">
        <v>168.492086330935</v>
      </c>
      <c r="M15" s="58">
        <v>168.492086330935</v>
      </c>
      <c r="N15" s="58">
        <v>0</v>
      </c>
      <c r="O15" s="58">
        <v>18.916032888969799</v>
      </c>
      <c r="P15" s="58">
        <v>19.152985086965</v>
      </c>
      <c r="Q15" s="58">
        <v>2.389671238</v>
      </c>
      <c r="R15" s="58">
        <v>20.310420957160101</v>
      </c>
      <c r="S15" s="58">
        <v>20.501402647259201</v>
      </c>
      <c r="T15" s="58">
        <v>1.88</v>
      </c>
    </row>
    <row r="16" spans="2:20" x14ac:dyDescent="0.2">
      <c r="B16" s="60">
        <v>2013</v>
      </c>
      <c r="C16" s="58">
        <v>27.470382080513001</v>
      </c>
      <c r="D16" s="58">
        <v>27.470382080513001</v>
      </c>
      <c r="E16" s="58">
        <v>0</v>
      </c>
      <c r="F16" s="58">
        <v>35.854309994319998</v>
      </c>
      <c r="G16" s="58">
        <v>35.854309994319998</v>
      </c>
      <c r="H16" s="58">
        <v>0</v>
      </c>
      <c r="I16" s="58">
        <v>249.51111111111101</v>
      </c>
      <c r="J16" s="58">
        <v>249.51111111111101</v>
      </c>
      <c r="K16" s="58">
        <v>0</v>
      </c>
      <c r="L16" s="58">
        <v>354.33787851799002</v>
      </c>
      <c r="M16" s="58">
        <v>354.33787851799002</v>
      </c>
      <c r="N16" s="58">
        <v>0</v>
      </c>
      <c r="O16" s="58">
        <v>21.004991603833801</v>
      </c>
      <c r="P16" s="58">
        <v>21.241943801828999</v>
      </c>
      <c r="Q16" s="58">
        <v>2.389671238</v>
      </c>
      <c r="R16" s="58">
        <v>21.004497373262701</v>
      </c>
      <c r="S16" s="58">
        <v>21.195479063361802</v>
      </c>
      <c r="T16" s="58">
        <v>1.88</v>
      </c>
    </row>
    <row r="17" spans="2:20" x14ac:dyDescent="0.2">
      <c r="B17" s="60">
        <v>2014</v>
      </c>
      <c r="C17" s="58">
        <v>23.059730975449099</v>
      </c>
      <c r="D17" s="58">
        <v>23.059730975449099</v>
      </c>
      <c r="E17" s="58">
        <v>0</v>
      </c>
      <c r="F17" s="58">
        <v>29.616025959546601</v>
      </c>
      <c r="G17" s="58">
        <v>29.616025959546601</v>
      </c>
      <c r="H17" s="58">
        <v>0</v>
      </c>
      <c r="I17" s="58">
        <v>212.61999999999901</v>
      </c>
      <c r="J17" s="58">
        <v>212.61999999999901</v>
      </c>
      <c r="K17" s="58">
        <v>0</v>
      </c>
      <c r="L17" s="58">
        <v>278.84621390273702</v>
      </c>
      <c r="M17" s="58">
        <v>278.84621390273702</v>
      </c>
      <c r="N17" s="58">
        <v>0</v>
      </c>
      <c r="O17" s="58">
        <v>25.0760556420258</v>
      </c>
      <c r="P17" s="58">
        <v>25.313007840021001</v>
      </c>
      <c r="Q17" s="58">
        <v>2.389671238</v>
      </c>
      <c r="R17" s="58">
        <v>23.372507969068099</v>
      </c>
      <c r="S17" s="58">
        <v>23.5634896591672</v>
      </c>
      <c r="T17" s="58">
        <v>1.88</v>
      </c>
    </row>
    <row r="18" spans="2:20" x14ac:dyDescent="0.2">
      <c r="B18" s="60">
        <v>2015</v>
      </c>
      <c r="C18" s="58">
        <v>28.6982677773487</v>
      </c>
      <c r="D18" s="58">
        <v>29.343008667883201</v>
      </c>
      <c r="E18" s="58">
        <v>9.5676818950930596</v>
      </c>
      <c r="F18" s="58">
        <v>40.953573147369099</v>
      </c>
      <c r="G18" s="58">
        <v>42.0468972274127</v>
      </c>
      <c r="H18" s="58">
        <v>8.5127422376480499</v>
      </c>
      <c r="I18" s="58">
        <v>258.957142857142</v>
      </c>
      <c r="J18" s="58">
        <v>292.26666666666603</v>
      </c>
      <c r="K18" s="58">
        <v>59.1</v>
      </c>
      <c r="L18" s="58">
        <v>324.29576874275898</v>
      </c>
      <c r="M18" s="58">
        <v>332.17411040145902</v>
      </c>
      <c r="N18" s="58">
        <v>90.531641285955999</v>
      </c>
      <c r="O18" s="58">
        <v>28.690401935726801</v>
      </c>
      <c r="P18" s="58">
        <v>28.909066751735502</v>
      </c>
      <c r="Q18" s="58">
        <v>1.70254844752961</v>
      </c>
      <c r="R18" s="58">
        <v>25.469700104045199</v>
      </c>
      <c r="S18" s="58">
        <v>25.598648282152102</v>
      </c>
      <c r="T18" s="58">
        <v>1.91353637901861</v>
      </c>
    </row>
    <row r="19" spans="2:20" x14ac:dyDescent="0.2">
      <c r="B19" s="60">
        <v>2016</v>
      </c>
      <c r="C19" s="58">
        <v>26.2022716736207</v>
      </c>
      <c r="D19" s="58">
        <v>33.705882352941103</v>
      </c>
      <c r="E19" s="58">
        <v>7.8920255183413</v>
      </c>
      <c r="F19" s="58">
        <v>28.489267725442701</v>
      </c>
      <c r="G19" s="58">
        <v>35.724231863529397</v>
      </c>
      <c r="H19" s="58">
        <v>10.834570546379499</v>
      </c>
      <c r="I19" s="58">
        <v>172.56</v>
      </c>
      <c r="J19" s="58">
        <v>306</v>
      </c>
      <c r="K19" s="58">
        <v>83.6</v>
      </c>
      <c r="L19" s="58">
        <v>419.89411219286001</v>
      </c>
      <c r="M19" s="58">
        <v>554.94117647058795</v>
      </c>
      <c r="N19" s="58">
        <v>90.353429027113194</v>
      </c>
      <c r="O19" s="58">
        <v>30.657274187666602</v>
      </c>
      <c r="P19" s="58">
        <v>32.3229318312926</v>
      </c>
      <c r="Q19" s="58">
        <v>3.8694625568055199</v>
      </c>
      <c r="R19" s="58">
        <v>26.276777983400699</v>
      </c>
      <c r="S19" s="58">
        <v>27.9064482973717</v>
      </c>
      <c r="T19" s="58">
        <v>3.4919414826868702</v>
      </c>
    </row>
    <row r="20" spans="2:20" x14ac:dyDescent="0.2">
      <c r="B20" s="60">
        <v>2017</v>
      </c>
      <c r="C20" s="58">
        <v>27.8310211178324</v>
      </c>
      <c r="D20" s="58">
        <v>29.143979364521002</v>
      </c>
      <c r="E20" s="58">
        <v>11.1999999999999</v>
      </c>
      <c r="F20" s="58">
        <v>53.668061907268402</v>
      </c>
      <c r="G20" s="58">
        <v>57.185057197927001</v>
      </c>
      <c r="H20" s="58">
        <v>9.1188745299999994</v>
      </c>
      <c r="I20" s="58">
        <v>306.74444444444401</v>
      </c>
      <c r="J20" s="58">
        <v>319.83749999999998</v>
      </c>
      <c r="K20" s="58">
        <v>202</v>
      </c>
      <c r="L20" s="58">
        <v>370.73567211214498</v>
      </c>
      <c r="M20" s="58">
        <v>384.05673584241998</v>
      </c>
      <c r="N20" s="58">
        <v>202</v>
      </c>
      <c r="O20" s="58">
        <v>37.7162477467893</v>
      </c>
      <c r="P20" s="58">
        <v>40.085304448547099</v>
      </c>
      <c r="Q20" s="58">
        <v>5.69323746280552</v>
      </c>
      <c r="R20" s="58">
        <v>26.652334724952802</v>
      </c>
      <c r="S20" s="58">
        <v>28.5445966882615</v>
      </c>
      <c r="T20" s="58">
        <v>5.73194148268687</v>
      </c>
    </row>
    <row r="21" spans="2:20" x14ac:dyDescent="0.2">
      <c r="B21" s="60">
        <v>2018</v>
      </c>
      <c r="C21" s="58">
        <v>32.928792349170799</v>
      </c>
      <c r="D21" s="58">
        <v>37.306515545645901</v>
      </c>
      <c r="E21" s="58">
        <v>12.802733485193601</v>
      </c>
      <c r="F21" s="58">
        <v>31.176609425117501</v>
      </c>
      <c r="G21" s="58">
        <v>31.224419691197799</v>
      </c>
      <c r="H21" s="58">
        <v>30.9568074444419</v>
      </c>
      <c r="I21" s="58">
        <v>357.41818181818098</v>
      </c>
      <c r="J21" s="58">
        <v>358.79999999999899</v>
      </c>
      <c r="K21" s="58">
        <v>351.2</v>
      </c>
      <c r="L21" s="58">
        <v>440.039215586529</v>
      </c>
      <c r="M21" s="58">
        <v>457.88815186423801</v>
      </c>
      <c r="N21" s="58">
        <v>357.98086560364402</v>
      </c>
      <c r="O21" s="58">
        <v>36.780707632948797</v>
      </c>
      <c r="P21" s="58">
        <v>39.159326387922697</v>
      </c>
      <c r="Q21" s="58">
        <v>11.884598951693899</v>
      </c>
      <c r="R21" s="58">
        <v>27.744016778684301</v>
      </c>
      <c r="S21" s="58">
        <v>30.511823381288099</v>
      </c>
      <c r="T21" s="58">
        <v>8.2924881797255896</v>
      </c>
    </row>
    <row r="22" spans="2:20" x14ac:dyDescent="0.2">
      <c r="B22" s="60">
        <v>2019</v>
      </c>
      <c r="C22" s="58">
        <v>32.097993990260001</v>
      </c>
      <c r="D22" s="58">
        <v>35.371706830727298</v>
      </c>
      <c r="E22" s="58">
        <v>13.2218171620863</v>
      </c>
      <c r="F22" s="58">
        <v>61.921451591584002</v>
      </c>
      <c r="G22" s="58">
        <v>66.955121534913005</v>
      </c>
      <c r="H22" s="58">
        <v>32.897389746446997</v>
      </c>
      <c r="I22" s="58">
        <v>402.125</v>
      </c>
      <c r="J22" s="58">
        <v>514.03750000000002</v>
      </c>
      <c r="K22" s="58">
        <v>178.3</v>
      </c>
      <c r="L22" s="58">
        <v>608.72609884986002</v>
      </c>
      <c r="M22" s="58">
        <v>667.95492789922901</v>
      </c>
      <c r="N22" s="58">
        <v>267.21360067302197</v>
      </c>
      <c r="O22" s="58">
        <v>43.241792759356301</v>
      </c>
      <c r="P22" s="58">
        <v>46.627145502996001</v>
      </c>
      <c r="Q22" s="58">
        <v>18.464076900983301</v>
      </c>
      <c r="R22" s="58">
        <v>29.551669381646501</v>
      </c>
      <c r="S22" s="58">
        <v>32.9742185523437</v>
      </c>
      <c r="T22" s="58">
        <v>10.936851612142799</v>
      </c>
    </row>
    <row r="23" spans="2:20" x14ac:dyDescent="0.2">
      <c r="B23" s="60">
        <v>2020</v>
      </c>
      <c r="C23" s="58">
        <v>29.744822744822699</v>
      </c>
      <c r="D23" s="58">
        <v>36.828664293453002</v>
      </c>
      <c r="E23" s="58">
        <v>19.902303176275701</v>
      </c>
      <c r="F23" s="58">
        <v>35.4797228647274</v>
      </c>
      <c r="G23" s="58">
        <v>45.0481354162389</v>
      </c>
      <c r="H23" s="58">
        <v>22.185059632685899</v>
      </c>
      <c r="I23" s="58">
        <v>292.39736842105202</v>
      </c>
      <c r="J23" s="58">
        <v>358.944444444444</v>
      </c>
      <c r="K23" s="58">
        <v>232.505</v>
      </c>
      <c r="L23" s="58">
        <v>442.69935154935098</v>
      </c>
      <c r="M23" s="58">
        <v>566.778904194397</v>
      </c>
      <c r="N23" s="58">
        <v>270.29919033999198</v>
      </c>
      <c r="O23" s="58">
        <v>42.147022702827996</v>
      </c>
      <c r="P23" s="58">
        <v>47.227393140761201</v>
      </c>
      <c r="Q23" s="58">
        <v>21.198540379990799</v>
      </c>
      <c r="R23" s="58">
        <v>29.760980375141301</v>
      </c>
      <c r="S23" s="58">
        <v>34.471349677457702</v>
      </c>
      <c r="T23" s="58">
        <v>13.0037758683794</v>
      </c>
    </row>
    <row r="24" spans="2:20" x14ac:dyDescent="0.2">
      <c r="B24" s="60">
        <v>2021</v>
      </c>
      <c r="C24" s="58">
        <v>24.025768730765101</v>
      </c>
      <c r="D24" s="58">
        <v>37.854792266556899</v>
      </c>
      <c r="E24" s="58">
        <v>21.3673085134985</v>
      </c>
      <c r="F24" s="58">
        <v>32.525802057289098</v>
      </c>
      <c r="G24" s="58">
        <v>33.026778407934998</v>
      </c>
      <c r="H24" s="58">
        <v>32.429495496342398</v>
      </c>
      <c r="I24" s="58">
        <v>301.536</v>
      </c>
      <c r="J24" s="58">
        <v>607.75</v>
      </c>
      <c r="K24" s="58">
        <v>274.90869565217298</v>
      </c>
      <c r="L24" s="58">
        <v>396.24680469330298</v>
      </c>
      <c r="M24" s="58">
        <v>824.07856849033305</v>
      </c>
      <c r="N24" s="58">
        <v>314.00139374337698</v>
      </c>
      <c r="O24" s="58">
        <v>42.954329569197299</v>
      </c>
      <c r="P24" s="58">
        <v>46.687902449642301</v>
      </c>
      <c r="Q24" s="58">
        <v>25.517525369983399</v>
      </c>
      <c r="R24" s="58">
        <v>29.325679786570198</v>
      </c>
      <c r="S24" s="58">
        <v>35.301131660180801</v>
      </c>
      <c r="T24" s="58">
        <v>15.698832467410799</v>
      </c>
    </row>
    <row r="25" spans="2:20" x14ac:dyDescent="0.2">
      <c r="B25" s="60">
        <v>2022</v>
      </c>
      <c r="C25" s="58">
        <v>29.124303591052399</v>
      </c>
      <c r="D25" s="58">
        <v>42.0300632911392</v>
      </c>
      <c r="E25" s="58">
        <v>24.3787384242424</v>
      </c>
      <c r="F25" s="58">
        <v>41.837708866523798</v>
      </c>
      <c r="G25" s="58">
        <v>83.218537348765807</v>
      </c>
      <c r="H25" s="58">
        <v>26.6216020442535</v>
      </c>
      <c r="I25" s="58">
        <v>335.82142857142799</v>
      </c>
      <c r="J25" s="58">
        <v>632</v>
      </c>
      <c r="K25" s="58">
        <v>286.45833333333297</v>
      </c>
      <c r="L25" s="58">
        <v>567.56813960083605</v>
      </c>
      <c r="M25" s="58">
        <v>1135.1772151898699</v>
      </c>
      <c r="N25" s="58">
        <v>358.85312242424197</v>
      </c>
      <c r="O25" s="58">
        <v>40.588258961048297</v>
      </c>
      <c r="P25" s="58">
        <v>51.894598479810099</v>
      </c>
      <c r="Q25" s="58">
        <v>29.018070872834102</v>
      </c>
      <c r="R25" s="58">
        <v>29.584336281214199</v>
      </c>
      <c r="S25" s="58">
        <v>37.8783484455045</v>
      </c>
      <c r="T25" s="58">
        <v>18.334580152259299</v>
      </c>
    </row>
    <row r="26" spans="2:20" x14ac:dyDescent="0.2">
      <c r="B26" s="60">
        <v>2023</v>
      </c>
      <c r="C26" s="58">
        <v>38.655177465669098</v>
      </c>
      <c r="D26" s="58">
        <v>41.906291834002602</v>
      </c>
      <c r="E26" s="58">
        <v>36.123909946843597</v>
      </c>
      <c r="F26" s="58">
        <v>31.6181561057269</v>
      </c>
      <c r="G26" s="58">
        <v>36.991494745809902</v>
      </c>
      <c r="H26" s="58">
        <v>27.434557491119001</v>
      </c>
      <c r="I26" s="58">
        <v>511.93</v>
      </c>
      <c r="J26" s="58">
        <v>747</v>
      </c>
      <c r="K26" s="58">
        <v>411.18571428571403</v>
      </c>
      <c r="L26" s="58">
        <v>632.95749223526605</v>
      </c>
      <c r="M26" s="58">
        <v>889.17670682730898</v>
      </c>
      <c r="N26" s="58">
        <v>433.469162352777</v>
      </c>
      <c r="O26" s="58">
        <v>40.676568297170199</v>
      </c>
      <c r="P26" s="58">
        <v>53.048013490732501</v>
      </c>
      <c r="Q26" s="58">
        <v>28.313620882169602</v>
      </c>
      <c r="R26" s="58">
        <v>30.729613304513901</v>
      </c>
      <c r="S26" s="58">
        <v>38.798303703175797</v>
      </c>
      <c r="T26" s="58">
        <v>22.998815444589301</v>
      </c>
    </row>
    <row r="27" spans="2:20" x14ac:dyDescent="0.2">
      <c r="B27" s="60">
        <v>2024</v>
      </c>
      <c r="C27" s="58">
        <v>33.347499176210903</v>
      </c>
      <c r="D27" s="58">
        <v>34.934826069572097</v>
      </c>
      <c r="E27" s="58">
        <v>31.763560556187201</v>
      </c>
      <c r="F27" s="58">
        <v>28.3251361732483</v>
      </c>
      <c r="G27" s="58">
        <v>24.9299717985485</v>
      </c>
      <c r="H27" s="58">
        <v>31.713053304185301</v>
      </c>
      <c r="I27" s="58">
        <v>370.91481481481401</v>
      </c>
      <c r="J27" s="58">
        <v>454.72727272727201</v>
      </c>
      <c r="K27" s="58">
        <v>313.29374999999999</v>
      </c>
      <c r="L27" s="58">
        <v>526.34575074640202</v>
      </c>
      <c r="M27" s="58">
        <v>590.05597760895603</v>
      </c>
      <c r="N27" s="58">
        <v>462.77151834340702</v>
      </c>
      <c r="O27" s="58">
        <v>33.957305213503098</v>
      </c>
      <c r="P27" s="58">
        <v>44.6429835434596</v>
      </c>
      <c r="Q27" s="58">
        <v>28.0767535937172</v>
      </c>
      <c r="R27" s="58">
        <v>30.979514341704</v>
      </c>
      <c r="S27" s="58">
        <v>38.710927550944803</v>
      </c>
      <c r="T27" s="58">
        <v>26.707164123409498</v>
      </c>
    </row>
    <row r="28" spans="2:20" x14ac:dyDescent="0.2">
      <c r="B28" s="60">
        <v>2025</v>
      </c>
      <c r="C28" s="58">
        <v>38.140151040707302</v>
      </c>
      <c r="D28" s="58">
        <v>36.600798630918398</v>
      </c>
      <c r="E28" s="58">
        <v>40.946687467498698</v>
      </c>
      <c r="F28" s="58">
        <v>61.571034767229499</v>
      </c>
      <c r="G28" s="58">
        <v>70.421221789345097</v>
      </c>
      <c r="H28" s="58">
        <v>45.4354363795346</v>
      </c>
      <c r="I28" s="58">
        <v>646.30952380952294</v>
      </c>
      <c r="J28" s="58">
        <v>796.81818181818096</v>
      </c>
      <c r="K28" s="58">
        <v>480.75</v>
      </c>
      <c r="L28" s="58">
        <v>884.33958887456197</v>
      </c>
      <c r="M28" s="58">
        <v>1003.19167142042</v>
      </c>
      <c r="N28" s="58">
        <v>667.64931253250097</v>
      </c>
      <c r="O28" s="58">
        <v>39.175567594003503</v>
      </c>
      <c r="P28" s="58">
        <v>49.717600818080797</v>
      </c>
      <c r="Q28" s="58">
        <v>32.726828943087</v>
      </c>
      <c r="R28" s="58">
        <v>32.658580000881003</v>
      </c>
      <c r="S28" s="58">
        <v>38.6653544184379</v>
      </c>
      <c r="T28" s="58">
        <v>30.916040981654099</v>
      </c>
    </row>
    <row r="29" spans="2:20" x14ac:dyDescent="0.2">
      <c r="B29" s="60">
        <v>2026</v>
      </c>
      <c r="C29" s="58">
        <v>37.245913770554097</v>
      </c>
      <c r="D29" s="58">
        <v>38.032915228554501</v>
      </c>
      <c r="E29" s="58">
        <v>35.691098988823803</v>
      </c>
      <c r="F29" s="58">
        <v>68.468219435521604</v>
      </c>
      <c r="G29" s="58">
        <v>78.287930696876003</v>
      </c>
      <c r="H29" s="58">
        <v>49.068214433920197</v>
      </c>
      <c r="I29" s="58">
        <v>745.49166666666599</v>
      </c>
      <c r="J29" s="58">
        <v>1079.9090909090901</v>
      </c>
      <c r="K29" s="58">
        <v>462.52307692307602</v>
      </c>
      <c r="L29" s="58">
        <v>1135.00385875093</v>
      </c>
      <c r="M29" s="58">
        <v>1393.5618318040199</v>
      </c>
      <c r="N29" s="58">
        <v>624.19189728578999</v>
      </c>
      <c r="O29" s="58">
        <v>46.364051069650003</v>
      </c>
      <c r="P29" s="58">
        <v>58.769831275869002</v>
      </c>
      <c r="Q29" s="58">
        <v>36.054572730602501</v>
      </c>
      <c r="R29" s="58">
        <v>35.3026090088388</v>
      </c>
      <c r="S29" s="58">
        <v>38.700979010837401</v>
      </c>
      <c r="T29" s="58">
        <v>33.780799076719099</v>
      </c>
    </row>
    <row r="30" spans="2:20" x14ac:dyDescent="0.2">
      <c r="B30" s="60">
        <v>2027</v>
      </c>
      <c r="C30" s="58">
        <v>45.755523479396899</v>
      </c>
      <c r="D30" s="58">
        <v>46.461475297659703</v>
      </c>
      <c r="E30" s="58">
        <v>43.393947717804302</v>
      </c>
      <c r="F30" s="58">
        <v>48.638176640982103</v>
      </c>
      <c r="G30" s="58">
        <v>53.402211965704097</v>
      </c>
      <c r="H30" s="58">
        <v>32.701351975073898</v>
      </c>
      <c r="I30" s="58">
        <v>790.94166666666604</v>
      </c>
      <c r="J30" s="58">
        <v>974.26666666666597</v>
      </c>
      <c r="K30" s="58">
        <v>485.4</v>
      </c>
      <c r="L30" s="58">
        <v>1440.67035917103</v>
      </c>
      <c r="M30" s="58">
        <v>1694.5296291227501</v>
      </c>
      <c r="N30" s="58">
        <v>591.45107357048005</v>
      </c>
      <c r="O30" s="58">
        <v>47.724144624541701</v>
      </c>
      <c r="P30" s="58">
        <v>52.8065661992567</v>
      </c>
      <c r="Q30" s="58">
        <v>37.2705227167666</v>
      </c>
      <c r="R30" s="58">
        <v>38.628852986507603</v>
      </c>
      <c r="S30" s="58">
        <v>39.587261412141501</v>
      </c>
      <c r="T30" s="58">
        <v>37.583840935431503</v>
      </c>
    </row>
    <row r="31" spans="2:20" x14ac:dyDescent="0.2">
      <c r="B31" s="60">
        <v>2028</v>
      </c>
      <c r="C31" s="58">
        <v>32.952391995190197</v>
      </c>
      <c r="D31" s="58">
        <v>33.789442668797399</v>
      </c>
      <c r="E31" s="58">
        <v>27.814101778050201</v>
      </c>
      <c r="F31" s="58">
        <v>20.5142430470462</v>
      </c>
      <c r="G31" s="58">
        <v>20.5165737873651</v>
      </c>
      <c r="H31" s="58">
        <v>20.4999356454077</v>
      </c>
      <c r="I31" s="58">
        <v>554.42857142857099</v>
      </c>
      <c r="J31" s="58">
        <v>625.75</v>
      </c>
      <c r="K31" s="58">
        <v>326.2</v>
      </c>
      <c r="L31" s="58">
        <v>768.42918491797604</v>
      </c>
      <c r="M31" s="58">
        <v>821.90771074710301</v>
      </c>
      <c r="N31" s="58">
        <v>440.14776210913499</v>
      </c>
      <c r="O31" s="58">
        <v>45.503362012805503</v>
      </c>
      <c r="P31" s="58">
        <v>49.511582007567696</v>
      </c>
      <c r="Q31" s="58">
        <v>35.8835983476244</v>
      </c>
      <c r="R31" s="58">
        <v>37.488295892411898</v>
      </c>
      <c r="S31" s="58">
        <v>37.963891579100398</v>
      </c>
      <c r="T31" s="58">
        <v>35.921879301672803</v>
      </c>
    </row>
    <row r="32" spans="2:20" x14ac:dyDescent="0.2">
      <c r="B32" s="60">
        <v>2029</v>
      </c>
      <c r="C32" s="58">
        <v>43.444483406386901</v>
      </c>
      <c r="D32" s="58">
        <v>45.092951582867698</v>
      </c>
      <c r="E32" s="58">
        <v>29.1377777777777</v>
      </c>
      <c r="F32" s="58">
        <v>50.061335670485398</v>
      </c>
      <c r="G32" s="58">
        <v>55.392240109908698</v>
      </c>
      <c r="H32" s="58">
        <v>3.7955468386424198</v>
      </c>
      <c r="I32" s="58">
        <v>998.125</v>
      </c>
      <c r="J32" s="58">
        <v>1130.5263157894699</v>
      </c>
      <c r="K32" s="58">
        <v>495</v>
      </c>
      <c r="L32" s="58">
        <v>1644.52485911083</v>
      </c>
      <c r="M32" s="58">
        <v>1774.0052141527001</v>
      </c>
      <c r="N32" s="58">
        <v>520.79232323232304</v>
      </c>
      <c r="O32" s="58">
        <v>49.850601912252998</v>
      </c>
      <c r="P32" s="58">
        <v>55.604035669839803</v>
      </c>
      <c r="Q32" s="58">
        <v>30.300097054515799</v>
      </c>
      <c r="R32" s="58">
        <v>39.507692738447098</v>
      </c>
      <c r="S32" s="58">
        <v>39.995516681759597</v>
      </c>
      <c r="T32" s="58">
        <v>35.3967227459909</v>
      </c>
    </row>
  </sheetData>
  <phoneticPr fontId="5" type="noConversion"/>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6"/>
  <dimension ref="B1:G18"/>
  <sheetViews>
    <sheetView workbookViewId="0"/>
  </sheetViews>
  <sheetFormatPr baseColWidth="10" defaultColWidth="11" defaultRowHeight="16" x14ac:dyDescent="0.2"/>
  <cols>
    <col min="2" max="2" width="26.6640625" style="3" customWidth="1"/>
    <col min="3" max="3" width="12.33203125" style="3" bestFit="1" customWidth="1"/>
    <col min="4" max="4" width="14.6640625" style="3" bestFit="1" customWidth="1"/>
    <col min="5" max="5" width="15.5" style="1" bestFit="1" customWidth="1"/>
    <col min="6" max="6" width="10.6640625" style="1" bestFit="1" customWidth="1"/>
  </cols>
  <sheetData>
    <row r="1" spans="2:6" ht="24" x14ac:dyDescent="0.3">
      <c r="B1" s="4" t="s">
        <v>682</v>
      </c>
      <c r="C1" s="4"/>
      <c r="D1" s="4"/>
    </row>
    <row r="3" spans="2:6" x14ac:dyDescent="0.2">
      <c r="B3" s="62" t="s">
        <v>52</v>
      </c>
      <c r="C3" s="62" t="s">
        <v>94</v>
      </c>
      <c r="D3" s="62" t="s">
        <v>210</v>
      </c>
      <c r="E3" s="62" t="s">
        <v>322</v>
      </c>
      <c r="F3" s="63" t="s">
        <v>211</v>
      </c>
    </row>
    <row r="4" spans="2:6" x14ac:dyDescent="0.2">
      <c r="B4" s="33" t="s">
        <v>72</v>
      </c>
      <c r="C4" s="33" t="s">
        <v>92</v>
      </c>
      <c r="D4" s="58">
        <v>7</v>
      </c>
      <c r="E4" s="46">
        <v>45</v>
      </c>
      <c r="F4" s="64">
        <v>52</v>
      </c>
    </row>
    <row r="5" spans="2:6" x14ac:dyDescent="0.2">
      <c r="B5" s="33" t="s">
        <v>90</v>
      </c>
      <c r="C5" s="33" t="s">
        <v>330</v>
      </c>
      <c r="D5" s="58">
        <v>881.5</v>
      </c>
      <c r="E5" s="46">
        <v>603</v>
      </c>
      <c r="F5" s="64">
        <v>1484.5</v>
      </c>
    </row>
    <row r="6" spans="2:6" x14ac:dyDescent="0.2">
      <c r="B6" s="33" t="s">
        <v>48</v>
      </c>
      <c r="C6" s="33" t="s">
        <v>330</v>
      </c>
      <c r="D6" s="58">
        <v>5189.7699999999904</v>
      </c>
      <c r="E6" s="46">
        <v>329.5</v>
      </c>
      <c r="F6" s="64">
        <v>5519.2699999999904</v>
      </c>
    </row>
    <row r="7" spans="2:6" x14ac:dyDescent="0.2">
      <c r="B7" s="33" t="s">
        <v>516</v>
      </c>
      <c r="C7" s="33" t="s">
        <v>330</v>
      </c>
      <c r="D7" s="58">
        <v>7440.05</v>
      </c>
      <c r="E7" s="46">
        <v>6347.2</v>
      </c>
      <c r="F7" s="64">
        <v>13787.25</v>
      </c>
    </row>
    <row r="8" spans="2:6" x14ac:dyDescent="0.2">
      <c r="B8" s="33" t="s">
        <v>517</v>
      </c>
      <c r="C8" s="33" t="s">
        <v>330</v>
      </c>
      <c r="D8" s="58">
        <v>1726</v>
      </c>
      <c r="E8" s="46">
        <v>0</v>
      </c>
      <c r="F8" s="64">
        <v>1726</v>
      </c>
    </row>
    <row r="9" spans="2:6" x14ac:dyDescent="0.2">
      <c r="B9" s="33" t="s">
        <v>518</v>
      </c>
      <c r="C9" s="33" t="s">
        <v>330</v>
      </c>
      <c r="D9" s="58">
        <v>38133.5</v>
      </c>
      <c r="E9" s="46">
        <v>54305.4</v>
      </c>
      <c r="F9" s="64">
        <v>92438.9</v>
      </c>
    </row>
    <row r="10" spans="2:6" x14ac:dyDescent="0.2">
      <c r="B10" s="33" t="s">
        <v>519</v>
      </c>
      <c r="C10" s="33" t="s">
        <v>330</v>
      </c>
      <c r="D10" s="58">
        <v>7.1</v>
      </c>
      <c r="E10" s="46">
        <v>72</v>
      </c>
      <c r="F10" s="64">
        <v>79.099999999999994</v>
      </c>
    </row>
    <row r="11" spans="2:6" x14ac:dyDescent="0.2">
      <c r="B11" s="33" t="s">
        <v>133</v>
      </c>
      <c r="C11" s="33" t="s">
        <v>330</v>
      </c>
      <c r="D11" s="58">
        <v>30</v>
      </c>
      <c r="E11" s="46">
        <v>0</v>
      </c>
      <c r="F11" s="64">
        <v>30</v>
      </c>
    </row>
    <row r="12" spans="2:6" x14ac:dyDescent="0.2">
      <c r="B12" s="33" t="s">
        <v>50</v>
      </c>
      <c r="C12" s="33" t="s">
        <v>92</v>
      </c>
      <c r="D12" s="58">
        <v>95.05</v>
      </c>
      <c r="E12" s="46">
        <v>10192.6</v>
      </c>
      <c r="F12" s="64">
        <v>10287.65</v>
      </c>
    </row>
    <row r="13" spans="2:6" x14ac:dyDescent="0.2">
      <c r="B13" s="33" t="s">
        <v>49</v>
      </c>
      <c r="C13" s="33" t="s">
        <v>92</v>
      </c>
      <c r="D13" s="58">
        <v>129.30000000000001</v>
      </c>
      <c r="E13" s="46">
        <v>31.8</v>
      </c>
      <c r="F13" s="64">
        <v>161.1</v>
      </c>
    </row>
    <row r="14" spans="2:6" x14ac:dyDescent="0.2">
      <c r="B14" s="33" t="s">
        <v>91</v>
      </c>
      <c r="C14" s="33" t="s">
        <v>92</v>
      </c>
      <c r="D14" s="58">
        <v>0</v>
      </c>
      <c r="E14" s="46">
        <v>100.2</v>
      </c>
      <c r="F14" s="64">
        <v>100.2</v>
      </c>
    </row>
    <row r="15" spans="2:6" x14ac:dyDescent="0.2">
      <c r="B15" s="33" t="s">
        <v>51</v>
      </c>
      <c r="C15" s="33" t="s">
        <v>330</v>
      </c>
      <c r="D15" s="58">
        <v>1060</v>
      </c>
      <c r="E15" s="46">
        <v>0</v>
      </c>
      <c r="F15" s="65">
        <v>1060</v>
      </c>
    </row>
    <row r="16" spans="2:6" x14ac:dyDescent="0.2">
      <c r="B16" s="33" t="s">
        <v>78</v>
      </c>
      <c r="C16" s="33"/>
      <c r="D16" s="58">
        <v>13559.199999999901</v>
      </c>
      <c r="E16" s="46">
        <v>398044.97</v>
      </c>
      <c r="F16" s="64">
        <v>411604.17</v>
      </c>
    </row>
    <row r="17" spans="2:7" x14ac:dyDescent="0.2">
      <c r="B17" s="35" t="s">
        <v>59</v>
      </c>
      <c r="C17" s="35"/>
      <c r="D17" s="66">
        <v>68258.47</v>
      </c>
      <c r="E17" s="47">
        <v>470071.67</v>
      </c>
      <c r="F17" s="67">
        <v>538330.14</v>
      </c>
    </row>
    <row r="18" spans="2:7" ht="32" customHeight="1" x14ac:dyDescent="0.2">
      <c r="B18" s="115" t="s">
        <v>62</v>
      </c>
      <c r="C18" s="115"/>
      <c r="D18" s="115"/>
      <c r="E18" s="115"/>
      <c r="F18" s="115"/>
      <c r="G18" s="115"/>
    </row>
  </sheetData>
  <mergeCells count="1">
    <mergeCell ref="B18:G18"/>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7"/>
  <dimension ref="B1:E31"/>
  <sheetViews>
    <sheetView workbookViewId="0">
      <selection activeCell="B2" sqref="B2"/>
    </sheetView>
  </sheetViews>
  <sheetFormatPr baseColWidth="10" defaultColWidth="11" defaultRowHeight="16" x14ac:dyDescent="0.2"/>
  <cols>
    <col min="2" max="2" width="25.5" customWidth="1"/>
    <col min="3" max="3" width="17" bestFit="1" customWidth="1"/>
    <col min="4" max="4" width="19.6640625" bestFit="1" customWidth="1"/>
    <col min="5" max="5" width="16" bestFit="1" customWidth="1"/>
  </cols>
  <sheetData>
    <row r="1" spans="2:5" ht="24" x14ac:dyDescent="0.3">
      <c r="B1" s="5" t="s">
        <v>666</v>
      </c>
    </row>
    <row r="3" spans="2:5" ht="17" x14ac:dyDescent="0.2">
      <c r="B3" s="68" t="s">
        <v>0</v>
      </c>
      <c r="C3" s="69" t="s">
        <v>520</v>
      </c>
      <c r="D3" s="69" t="s">
        <v>521</v>
      </c>
      <c r="E3" s="69" t="s">
        <v>522</v>
      </c>
    </row>
    <row r="4" spans="2:5" x14ac:dyDescent="0.2">
      <c r="B4" s="33">
        <v>2001</v>
      </c>
      <c r="C4" s="70">
        <v>2</v>
      </c>
      <c r="D4" s="70">
        <v>76</v>
      </c>
      <c r="E4" s="70">
        <v>64</v>
      </c>
    </row>
    <row r="5" spans="2:5" x14ac:dyDescent="0.2">
      <c r="B5" s="33">
        <v>2002</v>
      </c>
      <c r="C5" s="70">
        <v>2</v>
      </c>
      <c r="D5" s="70">
        <v>80</v>
      </c>
      <c r="E5" s="70">
        <v>70</v>
      </c>
    </row>
    <row r="6" spans="2:5" x14ac:dyDescent="0.2">
      <c r="B6" s="33">
        <v>2003</v>
      </c>
      <c r="C6" s="70">
        <v>2.3342883548983302</v>
      </c>
      <c r="D6" s="70">
        <v>83.614787430683904</v>
      </c>
      <c r="E6" s="70">
        <v>69.661748013620894</v>
      </c>
    </row>
    <row r="7" spans="2:5" x14ac:dyDescent="0.2">
      <c r="B7" s="33">
        <v>2004</v>
      </c>
      <c r="C7" s="70">
        <v>2.3292411601112399</v>
      </c>
      <c r="D7" s="70">
        <v>84.729439809296693</v>
      </c>
      <c r="E7" s="70">
        <v>66.053476360746899</v>
      </c>
    </row>
    <row r="8" spans="2:5" x14ac:dyDescent="0.2">
      <c r="B8" s="33">
        <v>2005</v>
      </c>
      <c r="C8" s="70">
        <v>3</v>
      </c>
      <c r="D8" s="70">
        <v>90</v>
      </c>
      <c r="E8" s="70">
        <v>70</v>
      </c>
    </row>
    <row r="9" spans="2:5" x14ac:dyDescent="0.2">
      <c r="B9" s="33">
        <v>2006</v>
      </c>
      <c r="C9" s="70">
        <v>2.9864864864864802</v>
      </c>
      <c r="D9" s="70">
        <v>90</v>
      </c>
      <c r="E9" s="70">
        <v>75.135135135135101</v>
      </c>
    </row>
    <row r="10" spans="2:5" x14ac:dyDescent="0.2">
      <c r="B10" s="33">
        <v>2007</v>
      </c>
      <c r="C10" s="70">
        <v>2.92451361867704</v>
      </c>
      <c r="D10" s="70">
        <v>96.035019455252893</v>
      </c>
      <c r="E10" s="70">
        <v>73.223735408560302</v>
      </c>
    </row>
    <row r="11" spans="2:5" x14ac:dyDescent="0.2">
      <c r="B11" s="33">
        <v>2008</v>
      </c>
      <c r="C11" s="70">
        <v>2</v>
      </c>
      <c r="D11" s="70">
        <v>80</v>
      </c>
      <c r="E11" s="70">
        <v>59</v>
      </c>
    </row>
    <row r="12" spans="2:5" x14ac:dyDescent="0.2">
      <c r="B12" s="33">
        <v>2009</v>
      </c>
      <c r="C12" s="70">
        <v>3.6749484839564301</v>
      </c>
      <c r="D12" s="70">
        <v>107.37803944657</v>
      </c>
      <c r="E12" s="70">
        <v>80.519692034350001</v>
      </c>
    </row>
    <row r="13" spans="2:5" x14ac:dyDescent="0.2">
      <c r="B13" s="33">
        <v>2010</v>
      </c>
      <c r="C13" s="70">
        <v>2.9424909919097102</v>
      </c>
      <c r="D13" s="70">
        <v>94.545448364946594</v>
      </c>
      <c r="E13" s="70">
        <v>74.326151921606694</v>
      </c>
    </row>
    <row r="14" spans="2:5" x14ac:dyDescent="0.2">
      <c r="B14" s="33">
        <v>2011</v>
      </c>
      <c r="C14" s="70">
        <v>3.31131621187801</v>
      </c>
      <c r="D14" s="70">
        <v>104.645264847512</v>
      </c>
      <c r="E14" s="70">
        <v>80.5742375601926</v>
      </c>
    </row>
    <row r="15" spans="2:5" x14ac:dyDescent="0.2">
      <c r="B15" s="33">
        <v>2012</v>
      </c>
      <c r="C15" s="70">
        <v>3.8329780692764901</v>
      </c>
      <c r="D15" s="70">
        <v>119.3025005124</v>
      </c>
      <c r="E15" s="70">
        <v>90.229001772002306</v>
      </c>
    </row>
    <row r="16" spans="2:5" x14ac:dyDescent="0.2">
      <c r="B16" s="33">
        <v>2013</v>
      </c>
      <c r="C16" s="70">
        <v>4.0024544841537404</v>
      </c>
      <c r="D16" s="70">
        <v>116.515711395819</v>
      </c>
      <c r="E16" s="70">
        <v>84.851673553718996</v>
      </c>
    </row>
    <row r="17" spans="2:5" x14ac:dyDescent="0.2">
      <c r="B17" s="33">
        <v>2014</v>
      </c>
      <c r="C17" s="70">
        <v>3.4167337012440302</v>
      </c>
      <c r="D17" s="70">
        <v>116.983724628191</v>
      </c>
      <c r="E17" s="70">
        <v>85.284545198005802</v>
      </c>
    </row>
    <row r="18" spans="2:5" x14ac:dyDescent="0.2">
      <c r="B18" s="33">
        <v>2015</v>
      </c>
      <c r="C18" s="70">
        <v>4.21682915094578</v>
      </c>
      <c r="D18" s="70">
        <v>120.33425337418601</v>
      </c>
      <c r="E18" s="70">
        <v>86.669737833989402</v>
      </c>
    </row>
    <row r="19" spans="2:5" x14ac:dyDescent="0.2">
      <c r="B19" s="33">
        <v>2016</v>
      </c>
      <c r="C19" s="70">
        <v>4.6945981873111702</v>
      </c>
      <c r="D19" s="70">
        <v>135.17813504823101</v>
      </c>
      <c r="E19" s="70">
        <v>100.788395904436</v>
      </c>
    </row>
    <row r="20" spans="2:5" x14ac:dyDescent="0.2">
      <c r="B20" s="33">
        <v>2017</v>
      </c>
      <c r="C20" s="70">
        <v>5.0792814107273996</v>
      </c>
      <c r="D20" s="70">
        <v>137.670595150624</v>
      </c>
      <c r="E20" s="70">
        <v>95.500229246714596</v>
      </c>
    </row>
    <row r="21" spans="2:5" x14ac:dyDescent="0.2">
      <c r="B21" s="33">
        <v>2018</v>
      </c>
      <c r="C21" s="70">
        <v>5.8711894273127703</v>
      </c>
      <c r="D21" s="70">
        <v>145.07176211453699</v>
      </c>
      <c r="E21" s="70">
        <v>101.545605593364</v>
      </c>
    </row>
    <row r="22" spans="2:5" x14ac:dyDescent="0.2">
      <c r="B22" s="33">
        <v>2019</v>
      </c>
      <c r="C22" s="70">
        <v>6.4136735050196396</v>
      </c>
      <c r="D22" s="70">
        <v>153.39417779824899</v>
      </c>
      <c r="E22" s="70">
        <v>104.99500031183</v>
      </c>
    </row>
    <row r="23" spans="2:5" x14ac:dyDescent="0.2">
      <c r="B23" s="33">
        <v>2020</v>
      </c>
      <c r="C23" s="70">
        <v>6.7051766180580898</v>
      </c>
      <c r="D23" s="70">
        <v>157.13942350190001</v>
      </c>
      <c r="E23" s="70">
        <v>112.43611688470401</v>
      </c>
    </row>
    <row r="24" spans="2:5" x14ac:dyDescent="0.2">
      <c r="B24" s="33">
        <v>2021</v>
      </c>
      <c r="C24" s="70">
        <v>6.2767754916889</v>
      </c>
      <c r="D24" s="70">
        <v>159.991083549819</v>
      </c>
      <c r="E24" s="70">
        <v>100.43343101732</v>
      </c>
    </row>
    <row r="25" spans="2:5" x14ac:dyDescent="0.2">
      <c r="B25" s="33">
        <v>2022</v>
      </c>
      <c r="C25" s="70">
        <v>7.1323454528346799</v>
      </c>
      <c r="D25" s="70">
        <v>175.350996421041</v>
      </c>
      <c r="E25" s="70">
        <v>113.817335500041</v>
      </c>
    </row>
    <row r="26" spans="2:5" x14ac:dyDescent="0.2">
      <c r="B26" s="33">
        <v>2023</v>
      </c>
      <c r="C26" s="70">
        <v>9.6638578637431696</v>
      </c>
      <c r="D26" s="70">
        <v>183.415233761054</v>
      </c>
      <c r="E26" s="70">
        <v>124.029845235531</v>
      </c>
    </row>
    <row r="27" spans="2:5" x14ac:dyDescent="0.2">
      <c r="B27" s="33">
        <v>2024</v>
      </c>
      <c r="C27" s="70">
        <v>9.6974569678544196</v>
      </c>
      <c r="D27" s="70">
        <v>187.321614438469</v>
      </c>
      <c r="E27" s="70">
        <v>117.616960392441</v>
      </c>
    </row>
    <row r="28" spans="2:5" x14ac:dyDescent="0.2">
      <c r="B28" s="33">
        <v>2025</v>
      </c>
      <c r="C28" s="70">
        <v>12.1119186709871</v>
      </c>
      <c r="D28" s="70">
        <v>207.20290648484499</v>
      </c>
      <c r="E28" s="70">
        <v>136.298174690677</v>
      </c>
    </row>
    <row r="29" spans="2:5" x14ac:dyDescent="0.2">
      <c r="B29" s="33">
        <v>2026</v>
      </c>
      <c r="C29" s="70">
        <v>13.300246438197901</v>
      </c>
      <c r="D29" s="70">
        <v>224.31993095125301</v>
      </c>
      <c r="E29" s="70">
        <v>137.276506732906</v>
      </c>
    </row>
    <row r="30" spans="2:5" x14ac:dyDescent="0.2">
      <c r="B30" s="33">
        <v>2027</v>
      </c>
      <c r="C30" s="70">
        <v>13.973690828875201</v>
      </c>
      <c r="D30" s="70">
        <v>229.66019683354699</v>
      </c>
      <c r="E30" s="70">
        <v>137.61488970588201</v>
      </c>
    </row>
    <row r="31" spans="2:5" x14ac:dyDescent="0.2">
      <c r="B31" s="33">
        <v>2028</v>
      </c>
      <c r="C31" s="70">
        <v>14.838270944741501</v>
      </c>
      <c r="D31" s="70">
        <v>234.404828226555</v>
      </c>
      <c r="E31" s="70">
        <v>143.919382504288</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8"/>
  <dimension ref="B1:E25"/>
  <sheetViews>
    <sheetView workbookViewId="0"/>
  </sheetViews>
  <sheetFormatPr baseColWidth="10" defaultColWidth="11" defaultRowHeight="16" x14ac:dyDescent="0.2"/>
  <cols>
    <col min="2" max="2" width="34.1640625" style="3" customWidth="1"/>
    <col min="3" max="3" width="12" style="1" customWidth="1"/>
    <col min="4" max="4" width="12.5" style="1" customWidth="1"/>
    <col min="5" max="5" width="12" style="1" customWidth="1"/>
  </cols>
  <sheetData>
    <row r="1" spans="2:5" ht="24" x14ac:dyDescent="0.3">
      <c r="B1" s="5" t="s">
        <v>683</v>
      </c>
    </row>
    <row r="3" spans="2:5" x14ac:dyDescent="0.2">
      <c r="B3" s="11" t="s">
        <v>57</v>
      </c>
      <c r="C3" s="73" t="s">
        <v>69</v>
      </c>
      <c r="D3" s="73" t="s">
        <v>89</v>
      </c>
      <c r="E3" s="74" t="s">
        <v>59</v>
      </c>
    </row>
    <row r="4" spans="2:5" x14ac:dyDescent="0.2">
      <c r="B4" t="s">
        <v>78</v>
      </c>
      <c r="C4" s="10">
        <v>3358.7</v>
      </c>
      <c r="D4" s="10">
        <v>412279.07</v>
      </c>
      <c r="E4" s="71">
        <v>415637.77</v>
      </c>
    </row>
    <row r="5" spans="2:5" x14ac:dyDescent="0.2">
      <c r="B5" t="s">
        <v>214</v>
      </c>
      <c r="C5" s="10">
        <v>29301.75</v>
      </c>
      <c r="D5" s="10">
        <v>22777.4</v>
      </c>
      <c r="E5" s="71">
        <v>52079.15</v>
      </c>
    </row>
    <row r="6" spans="2:5" x14ac:dyDescent="0.2">
      <c r="B6" t="s">
        <v>134</v>
      </c>
      <c r="C6" s="10">
        <v>9583.7199999999993</v>
      </c>
      <c r="D6" s="10">
        <v>18775</v>
      </c>
      <c r="E6" s="71">
        <v>28358.720000000001</v>
      </c>
    </row>
    <row r="7" spans="2:5" x14ac:dyDescent="0.2">
      <c r="B7" t="s">
        <v>523</v>
      </c>
      <c r="C7" s="10">
        <v>1090.4000000000001</v>
      </c>
      <c r="D7" s="10">
        <v>10432</v>
      </c>
      <c r="E7" s="71">
        <v>11522.4</v>
      </c>
    </row>
    <row r="8" spans="2:5" x14ac:dyDescent="0.2">
      <c r="B8" t="s">
        <v>329</v>
      </c>
      <c r="C8" s="10">
        <v>7806.55</v>
      </c>
      <c r="D8" s="10">
        <v>1281.5999999999999</v>
      </c>
      <c r="E8" s="71">
        <v>9088.15</v>
      </c>
    </row>
    <row r="9" spans="2:5" x14ac:dyDescent="0.2">
      <c r="B9" t="s">
        <v>55</v>
      </c>
      <c r="C9" s="10">
        <v>4422.45</v>
      </c>
      <c r="D9" s="10">
        <v>616.79999999999995</v>
      </c>
      <c r="E9" s="71">
        <v>5039.25</v>
      </c>
    </row>
    <row r="10" spans="2:5" x14ac:dyDescent="0.2">
      <c r="B10" t="s">
        <v>54</v>
      </c>
      <c r="C10" s="10">
        <v>3360.7</v>
      </c>
      <c r="D10" s="10">
        <v>0</v>
      </c>
      <c r="E10" s="71">
        <v>3360.7</v>
      </c>
    </row>
    <row r="11" spans="2:5" x14ac:dyDescent="0.2">
      <c r="B11" t="s">
        <v>135</v>
      </c>
      <c r="C11" s="10">
        <v>101</v>
      </c>
      <c r="D11" s="10">
        <v>2577</v>
      </c>
      <c r="E11" s="71">
        <v>2678</v>
      </c>
    </row>
    <row r="12" spans="2:5" x14ac:dyDescent="0.2">
      <c r="B12" t="s">
        <v>524</v>
      </c>
      <c r="C12" s="10">
        <v>2487.8000000000002</v>
      </c>
      <c r="D12" s="10">
        <v>0</v>
      </c>
      <c r="E12" s="71">
        <v>2487.8000000000002</v>
      </c>
    </row>
    <row r="13" spans="2:5" x14ac:dyDescent="0.2">
      <c r="B13" t="s">
        <v>77</v>
      </c>
      <c r="C13" s="10">
        <v>1760</v>
      </c>
      <c r="D13" s="10">
        <v>557</v>
      </c>
      <c r="E13" s="71">
        <v>2317</v>
      </c>
    </row>
    <row r="14" spans="2:5" x14ac:dyDescent="0.2">
      <c r="B14" t="s">
        <v>56</v>
      </c>
      <c r="C14" s="10">
        <v>1417.1</v>
      </c>
      <c r="D14" s="10">
        <v>0</v>
      </c>
      <c r="E14" s="71">
        <v>1417.1</v>
      </c>
    </row>
    <row r="15" spans="2:5" x14ac:dyDescent="0.2">
      <c r="B15" t="s">
        <v>136</v>
      </c>
      <c r="C15" s="10">
        <v>1323.2</v>
      </c>
      <c r="D15" s="10">
        <v>0</v>
      </c>
      <c r="E15" s="71">
        <v>1323.2</v>
      </c>
    </row>
    <row r="16" spans="2:5" x14ac:dyDescent="0.2">
      <c r="B16" t="s">
        <v>215</v>
      </c>
      <c r="C16" s="10">
        <v>660</v>
      </c>
      <c r="D16" s="10">
        <v>0</v>
      </c>
      <c r="E16" s="71">
        <v>660</v>
      </c>
    </row>
    <row r="17" spans="2:5" x14ac:dyDescent="0.2">
      <c r="B17" t="s">
        <v>323</v>
      </c>
      <c r="C17" s="10">
        <v>0</v>
      </c>
      <c r="D17" s="10">
        <v>534</v>
      </c>
      <c r="E17" s="71">
        <v>534</v>
      </c>
    </row>
    <row r="18" spans="2:5" x14ac:dyDescent="0.2">
      <c r="B18" t="s">
        <v>53</v>
      </c>
      <c r="C18" s="10">
        <v>400</v>
      </c>
      <c r="D18" s="10">
        <v>0</v>
      </c>
      <c r="E18" s="71">
        <v>400</v>
      </c>
    </row>
    <row r="19" spans="2:5" x14ac:dyDescent="0.2">
      <c r="B19" t="s">
        <v>74</v>
      </c>
      <c r="C19" s="10">
        <v>355</v>
      </c>
      <c r="D19" s="10">
        <v>0</v>
      </c>
      <c r="E19" s="71">
        <v>355</v>
      </c>
    </row>
    <row r="20" spans="2:5" x14ac:dyDescent="0.2">
      <c r="B20" t="s">
        <v>216</v>
      </c>
      <c r="C20" s="10">
        <v>283.5</v>
      </c>
      <c r="D20" s="10">
        <v>0</v>
      </c>
      <c r="E20" s="71">
        <v>283.5</v>
      </c>
    </row>
    <row r="21" spans="2:5" x14ac:dyDescent="0.2">
      <c r="B21" t="s">
        <v>75</v>
      </c>
      <c r="C21" s="10">
        <v>226.3</v>
      </c>
      <c r="D21" s="10">
        <v>0</v>
      </c>
      <c r="E21" s="71">
        <v>226.3</v>
      </c>
    </row>
    <row r="22" spans="2:5" x14ac:dyDescent="0.2">
      <c r="B22" t="s">
        <v>525</v>
      </c>
      <c r="C22" s="10">
        <v>0</v>
      </c>
      <c r="D22" s="10">
        <v>213</v>
      </c>
      <c r="E22" s="71">
        <v>213</v>
      </c>
    </row>
    <row r="23" spans="2:5" x14ac:dyDescent="0.2">
      <c r="B23" t="s">
        <v>76</v>
      </c>
      <c r="C23" s="10">
        <v>127.2</v>
      </c>
      <c r="D23" s="10">
        <v>0</v>
      </c>
      <c r="E23" s="71">
        <v>127.2</v>
      </c>
    </row>
    <row r="24" spans="2:5" x14ac:dyDescent="0.2">
      <c r="B24" t="s">
        <v>14</v>
      </c>
      <c r="C24" s="10">
        <v>193.1</v>
      </c>
      <c r="D24" s="10">
        <v>28.8</v>
      </c>
      <c r="E24" s="71">
        <v>221.9</v>
      </c>
    </row>
    <row r="25" spans="2:5" x14ac:dyDescent="0.2">
      <c r="B25" s="12" t="s">
        <v>59</v>
      </c>
      <c r="C25" s="61">
        <v>68258.47</v>
      </c>
      <c r="D25" s="61">
        <v>470071.67</v>
      </c>
      <c r="E25" s="72">
        <v>538330.14</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dimension ref="B1:V15"/>
  <sheetViews>
    <sheetView workbookViewId="0"/>
  </sheetViews>
  <sheetFormatPr baseColWidth="10" defaultColWidth="11" defaultRowHeight="16" x14ac:dyDescent="0.2"/>
  <cols>
    <col min="2" max="2" width="44" style="3" customWidth="1"/>
    <col min="3" max="7" width="10.83203125" style="1"/>
    <col min="8" max="15" width="11" style="1"/>
    <col min="16" max="22" width="10.83203125" style="1"/>
  </cols>
  <sheetData>
    <row r="1" spans="2:22" ht="24" x14ac:dyDescent="0.3">
      <c r="B1" s="4" t="s">
        <v>684</v>
      </c>
    </row>
    <row r="3" spans="2:22" x14ac:dyDescent="0.2">
      <c r="B3" s="33" t="s">
        <v>26</v>
      </c>
      <c r="C3" s="36" t="s">
        <v>79</v>
      </c>
      <c r="D3" s="36" t="s">
        <v>80</v>
      </c>
      <c r="E3" s="36" t="s">
        <v>81</v>
      </c>
      <c r="F3" s="36" t="s">
        <v>82</v>
      </c>
      <c r="G3" s="36" t="s">
        <v>83</v>
      </c>
      <c r="H3" s="36" t="s">
        <v>84</v>
      </c>
      <c r="I3" s="36" t="s">
        <v>85</v>
      </c>
      <c r="J3" s="36" t="s">
        <v>86</v>
      </c>
      <c r="K3" s="36" t="s">
        <v>87</v>
      </c>
      <c r="L3" s="36" t="s">
        <v>95</v>
      </c>
      <c r="M3" s="36" t="s">
        <v>96</v>
      </c>
      <c r="N3" s="36" t="s">
        <v>97</v>
      </c>
      <c r="O3" s="36" t="s">
        <v>98</v>
      </c>
      <c r="P3" s="36" t="s">
        <v>137</v>
      </c>
      <c r="Q3"/>
      <c r="R3"/>
      <c r="S3"/>
      <c r="T3"/>
      <c r="U3"/>
      <c r="V3"/>
    </row>
    <row r="4" spans="2:22" x14ac:dyDescent="0.2">
      <c r="B4" s="33" t="s">
        <v>527</v>
      </c>
      <c r="C4" s="60">
        <v>124.93960603259499</v>
      </c>
      <c r="D4" s="60"/>
      <c r="E4" s="60"/>
      <c r="F4" s="60"/>
      <c r="G4" s="60"/>
      <c r="H4" s="60"/>
      <c r="I4" s="60"/>
      <c r="J4" s="60"/>
      <c r="K4" s="60">
        <v>72.881436852347207</v>
      </c>
      <c r="L4" s="60"/>
      <c r="M4" s="60"/>
      <c r="N4" s="60"/>
      <c r="O4" s="60"/>
      <c r="P4" s="60"/>
      <c r="Q4"/>
      <c r="R4"/>
      <c r="S4"/>
      <c r="T4"/>
      <c r="U4"/>
      <c r="V4"/>
    </row>
    <row r="5" spans="2:22" x14ac:dyDescent="0.2">
      <c r="B5" s="33" t="s">
        <v>528</v>
      </c>
      <c r="C5" s="60">
        <v>124.93960603259499</v>
      </c>
      <c r="D5" s="60"/>
      <c r="E5" s="60"/>
      <c r="F5" s="60"/>
      <c r="G5" s="60"/>
      <c r="H5" s="60"/>
      <c r="I5" s="60"/>
      <c r="J5" s="60"/>
      <c r="K5" s="60">
        <v>72.881436852347207</v>
      </c>
      <c r="L5" s="60"/>
      <c r="M5" s="60"/>
      <c r="N5" s="60"/>
      <c r="O5" s="60"/>
      <c r="P5" s="60"/>
      <c r="Q5"/>
      <c r="R5"/>
      <c r="S5"/>
      <c r="T5"/>
      <c r="U5"/>
      <c r="V5"/>
    </row>
    <row r="6" spans="2:22" x14ac:dyDescent="0.2">
      <c r="B6" s="33" t="s">
        <v>529</v>
      </c>
      <c r="C6" s="60">
        <v>124.93960603259499</v>
      </c>
      <c r="D6" s="60"/>
      <c r="E6" s="60"/>
      <c r="F6" s="60"/>
      <c r="G6" s="60"/>
      <c r="H6" s="60"/>
      <c r="I6" s="60"/>
      <c r="J6" s="60"/>
      <c r="K6" s="60">
        <v>67.675619934322398</v>
      </c>
      <c r="L6" s="60"/>
      <c r="M6" s="60"/>
      <c r="N6" s="60"/>
      <c r="O6" s="60"/>
      <c r="P6" s="60"/>
      <c r="Q6"/>
      <c r="R6"/>
      <c r="S6"/>
      <c r="T6"/>
      <c r="U6"/>
      <c r="V6"/>
    </row>
    <row r="7" spans="2:22" x14ac:dyDescent="0.2">
      <c r="B7" s="33" t="s">
        <v>530</v>
      </c>
      <c r="C7" s="60">
        <v>118.69262573096501</v>
      </c>
      <c r="D7" s="60">
        <v>120.774952498175</v>
      </c>
      <c r="E7" s="60">
        <v>113.48680881294</v>
      </c>
      <c r="F7" s="60">
        <v>106.19866512770599</v>
      </c>
      <c r="G7" s="60">
        <v>99.951684826076203</v>
      </c>
      <c r="H7" s="60">
        <v>93.704704524446399</v>
      </c>
      <c r="I7" s="60">
        <v>87.457724222816694</v>
      </c>
      <c r="J7" s="60">
        <v>84.334234072001806</v>
      </c>
      <c r="K7" s="60">
        <v>81.210743921186904</v>
      </c>
      <c r="L7" s="60">
        <v>78.087253770372001</v>
      </c>
      <c r="M7" s="60">
        <v>76.004927003162095</v>
      </c>
      <c r="N7" s="60">
        <v>73.922600235952203</v>
      </c>
      <c r="O7" s="60">
        <v>71.840273468742296</v>
      </c>
      <c r="P7" s="60">
        <v>70.799110085137301</v>
      </c>
      <c r="Q7"/>
      <c r="R7"/>
      <c r="S7"/>
      <c r="T7"/>
      <c r="U7"/>
      <c r="V7"/>
    </row>
    <row r="8" spans="2:22" x14ac:dyDescent="0.2">
      <c r="B8" s="33" t="s">
        <v>531</v>
      </c>
      <c r="C8" s="60"/>
      <c r="D8" s="60"/>
      <c r="E8" s="60"/>
      <c r="F8" s="60"/>
      <c r="G8" s="60"/>
      <c r="H8" s="60"/>
      <c r="I8" s="60">
        <v>106.19866512770599</v>
      </c>
      <c r="J8" s="60"/>
      <c r="K8" s="60"/>
      <c r="L8" s="60"/>
      <c r="M8" s="60"/>
      <c r="N8" s="60"/>
      <c r="O8" s="60"/>
      <c r="P8" s="60"/>
      <c r="Q8"/>
      <c r="R8"/>
      <c r="S8"/>
      <c r="T8"/>
      <c r="U8"/>
      <c r="V8"/>
    </row>
    <row r="9" spans="2:22" x14ac:dyDescent="0.2">
      <c r="B9" s="33" t="s">
        <v>532</v>
      </c>
      <c r="C9" s="60"/>
      <c r="D9" s="60"/>
      <c r="E9" s="60"/>
      <c r="F9" s="60"/>
      <c r="G9" s="60"/>
      <c r="H9" s="60"/>
      <c r="I9" s="60">
        <v>161.380324458768</v>
      </c>
      <c r="J9" s="60"/>
      <c r="K9" s="60"/>
      <c r="L9" s="60"/>
      <c r="M9" s="60"/>
      <c r="N9" s="60"/>
      <c r="O9" s="60"/>
      <c r="P9" s="60"/>
      <c r="Q9"/>
      <c r="R9"/>
      <c r="S9"/>
      <c r="T9"/>
      <c r="U9"/>
      <c r="V9"/>
    </row>
    <row r="10" spans="2:22" x14ac:dyDescent="0.2">
      <c r="B10" s="33" t="s">
        <v>533</v>
      </c>
      <c r="C10" s="60"/>
      <c r="D10" s="60">
        <v>148.88636385550899</v>
      </c>
      <c r="E10" s="60">
        <v>135.351239868644</v>
      </c>
      <c r="F10" s="60">
        <v>124.93960603259499</v>
      </c>
      <c r="G10" s="60">
        <v>118.69262573096501</v>
      </c>
      <c r="H10" s="60">
        <v>113.48680881294</v>
      </c>
      <c r="I10" s="60">
        <v>109.32215527852</v>
      </c>
      <c r="J10" s="60">
        <v>103.07517497689101</v>
      </c>
      <c r="K10" s="60">
        <v>99.951684826076203</v>
      </c>
      <c r="L10" s="60">
        <v>96.828194675261301</v>
      </c>
      <c r="M10" s="60">
        <v>92.663541140841502</v>
      </c>
      <c r="N10" s="60">
        <v>88.498887606421604</v>
      </c>
      <c r="O10" s="60">
        <v>84.334234072001806</v>
      </c>
      <c r="P10" s="60">
        <v>83.293070688396796</v>
      </c>
      <c r="Q10"/>
      <c r="R10"/>
      <c r="S10"/>
      <c r="T10"/>
      <c r="U10"/>
      <c r="V10"/>
    </row>
    <row r="11" spans="2:22" x14ac:dyDescent="0.2">
      <c r="B11" s="33" t="s">
        <v>534</v>
      </c>
      <c r="C11" s="60"/>
      <c r="D11" s="60">
        <v>74.963763619557099</v>
      </c>
      <c r="E11" s="60"/>
      <c r="F11" s="60"/>
      <c r="G11" s="60"/>
      <c r="H11" s="60"/>
      <c r="I11" s="60"/>
      <c r="J11" s="60"/>
      <c r="K11" s="60"/>
      <c r="L11" s="60"/>
      <c r="M11" s="60"/>
      <c r="N11" s="60"/>
      <c r="O11" s="60"/>
      <c r="P11" s="60"/>
      <c r="Q11"/>
      <c r="R11"/>
      <c r="S11"/>
      <c r="T11"/>
      <c r="U11"/>
      <c r="V11"/>
    </row>
    <row r="12" spans="2:22" x14ac:dyDescent="0.2">
      <c r="B12" s="33" t="s">
        <v>535</v>
      </c>
      <c r="C12" s="60"/>
      <c r="D12" s="60">
        <v>145.76287370469399</v>
      </c>
      <c r="E12" s="60"/>
      <c r="F12" s="60"/>
      <c r="G12" s="60"/>
      <c r="H12" s="60"/>
      <c r="I12" s="60"/>
      <c r="J12" s="60"/>
      <c r="K12" s="60"/>
      <c r="L12" s="60"/>
      <c r="M12" s="60"/>
      <c r="N12" s="60"/>
      <c r="O12" s="60"/>
      <c r="P12" s="60"/>
    </row>
    <row r="13" spans="2:22" x14ac:dyDescent="0.2">
      <c r="B13" s="33" t="s">
        <v>536</v>
      </c>
      <c r="C13" s="60">
        <v>147.29727043738799</v>
      </c>
      <c r="D13" s="60">
        <v>146.55565048806099</v>
      </c>
      <c r="E13" s="60">
        <v>145.89548137493099</v>
      </c>
      <c r="F13" s="60">
        <v>145.27663478709999</v>
      </c>
      <c r="G13" s="60">
        <v>144.693270526801</v>
      </c>
      <c r="H13" s="60">
        <v>144.17234858280401</v>
      </c>
      <c r="I13" s="60">
        <v>143.678025239769</v>
      </c>
      <c r="J13" s="60">
        <v>143.23861347828301</v>
      </c>
      <c r="K13" s="60">
        <v>134.37927189116499</v>
      </c>
      <c r="L13" s="60">
        <v>124.782337991152</v>
      </c>
      <c r="M13" s="60">
        <v>115.407594604181</v>
      </c>
      <c r="N13" s="60">
        <v>106.186735165307</v>
      </c>
      <c r="O13" s="60">
        <v>97.070519007993994</v>
      </c>
      <c r="P13" s="60">
        <v>88.062499841513599</v>
      </c>
    </row>
    <row r="14" spans="2:22" x14ac:dyDescent="0.2">
      <c r="B14" s="33" t="s">
        <v>537</v>
      </c>
      <c r="C14" s="60">
        <v>125.50131336570099</v>
      </c>
      <c r="D14" s="60">
        <v>120.69627323890499</v>
      </c>
      <c r="E14" s="60">
        <v>117.33075570556601</v>
      </c>
      <c r="F14" s="60">
        <v>114.76838088235699</v>
      </c>
      <c r="G14" s="60">
        <v>112.711071501277</v>
      </c>
      <c r="H14" s="60">
        <v>110.98937759694699</v>
      </c>
      <c r="I14" s="60">
        <v>103.897235136354</v>
      </c>
      <c r="J14" s="60">
        <v>97.051987476280502</v>
      </c>
      <c r="K14" s="60">
        <v>90.371140857578595</v>
      </c>
      <c r="L14" s="60">
        <v>83.182781313158202</v>
      </c>
      <c r="M14" s="60">
        <v>76.270824961584296</v>
      </c>
      <c r="N14" s="60">
        <v>75.116519435892897</v>
      </c>
      <c r="O14" s="60">
        <v>74.094278676203302</v>
      </c>
      <c r="P14" s="60">
        <v>73.195677255242998</v>
      </c>
    </row>
    <row r="15" spans="2:22" x14ac:dyDescent="0.2">
      <c r="B15" s="33" t="s">
        <v>538</v>
      </c>
      <c r="C15" s="60">
        <v>113.1502706572</v>
      </c>
      <c r="D15" s="60">
        <v>102.66306187380199</v>
      </c>
      <c r="E15" s="60">
        <v>96.721863157685902</v>
      </c>
      <c r="F15" s="60">
        <v>92.648930609607305</v>
      </c>
      <c r="G15" s="60">
        <v>84.390835638720503</v>
      </c>
      <c r="H15" s="60">
        <v>76.849632882684205</v>
      </c>
      <c r="I15" s="60">
        <v>69.779328719945894</v>
      </c>
      <c r="J15" s="60">
        <v>68.180176705668998</v>
      </c>
      <c r="K15" s="60">
        <v>66.799661401456504</v>
      </c>
      <c r="L15" s="60">
        <v>64.979952948833699</v>
      </c>
      <c r="M15" s="60">
        <v>63.440908431560402</v>
      </c>
      <c r="N15" s="60">
        <v>62.131831553397099</v>
      </c>
      <c r="O15" s="60">
        <v>60.985147551906401</v>
      </c>
      <c r="P15" s="60">
        <v>59.971572030651302</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46F6-AF10-2A48-9177-5B8FEF92796F}">
  <sheetPr codeName="Sheet30"/>
  <dimension ref="B1:D35"/>
  <sheetViews>
    <sheetView workbookViewId="0"/>
  </sheetViews>
  <sheetFormatPr baseColWidth="10" defaultRowHeight="16" x14ac:dyDescent="0.2"/>
  <cols>
    <col min="2" max="2" width="26.5" customWidth="1"/>
    <col min="3" max="3" width="15.33203125" customWidth="1"/>
    <col min="4" max="4" width="16.6640625" customWidth="1"/>
  </cols>
  <sheetData>
    <row r="1" spans="2:4" ht="24" x14ac:dyDescent="0.3">
      <c r="B1" s="4" t="s">
        <v>539</v>
      </c>
    </row>
    <row r="3" spans="2:4" s="15" customFormat="1" ht="51" x14ac:dyDescent="0.2">
      <c r="B3" s="13" t="s">
        <v>540</v>
      </c>
      <c r="C3" s="13" t="s">
        <v>541</v>
      </c>
      <c r="D3" s="13" t="s">
        <v>690</v>
      </c>
    </row>
    <row r="4" spans="2:4" s="15" customFormat="1" ht="17" x14ac:dyDescent="0.2">
      <c r="B4" s="13" t="s">
        <v>542</v>
      </c>
      <c r="C4" s="92">
        <v>0.21</v>
      </c>
      <c r="D4" s="92">
        <v>0.15</v>
      </c>
    </row>
    <row r="5" spans="2:4" s="15" customFormat="1" ht="34" customHeight="1" x14ac:dyDescent="0.2">
      <c r="B5" s="13" t="s">
        <v>543</v>
      </c>
      <c r="C5" s="92">
        <v>0.42</v>
      </c>
      <c r="D5" s="92">
        <v>0.34</v>
      </c>
    </row>
    <row r="6" spans="2:4" s="15" customFormat="1" ht="17" x14ac:dyDescent="0.2">
      <c r="B6" s="13" t="s">
        <v>544</v>
      </c>
      <c r="C6" s="92">
        <v>0.35</v>
      </c>
      <c r="D6" s="92">
        <v>0.63</v>
      </c>
    </row>
    <row r="7" spans="2:4" s="15" customFormat="1" ht="17" x14ac:dyDescent="0.2">
      <c r="B7" s="13" t="s">
        <v>545</v>
      </c>
      <c r="C7" s="92">
        <v>0.49</v>
      </c>
      <c r="D7" s="92">
        <v>1.25</v>
      </c>
    </row>
    <row r="8" spans="2:4" s="15" customFormat="1" ht="17" x14ac:dyDescent="0.2">
      <c r="B8" s="13" t="s">
        <v>546</v>
      </c>
      <c r="C8" s="92">
        <v>0.3</v>
      </c>
      <c r="D8" s="92">
        <v>0.12</v>
      </c>
    </row>
    <row r="9" spans="2:4" s="15" customFormat="1" ht="17" x14ac:dyDescent="0.2">
      <c r="B9" s="27" t="s">
        <v>547</v>
      </c>
      <c r="C9" s="98">
        <v>0.34</v>
      </c>
      <c r="D9" s="98">
        <v>0.38</v>
      </c>
    </row>
    <row r="10" spans="2:4" s="15" customFormat="1" x14ac:dyDescent="0.2">
      <c r="B10"/>
      <c r="C10"/>
      <c r="D10"/>
    </row>
    <row r="11" spans="2:4" s="15" customFormat="1" x14ac:dyDescent="0.2">
      <c r="B11"/>
      <c r="C11"/>
      <c r="D11"/>
    </row>
    <row r="12" spans="2:4" s="15" customFormat="1" x14ac:dyDescent="0.2">
      <c r="B12"/>
      <c r="C12"/>
      <c r="D12"/>
    </row>
    <row r="13" spans="2:4" s="15" customFormat="1" x14ac:dyDescent="0.2">
      <c r="B13"/>
      <c r="C13"/>
      <c r="D13"/>
    </row>
    <row r="14" spans="2:4" s="15" customFormat="1" x14ac:dyDescent="0.2">
      <c r="B14"/>
      <c r="C14"/>
      <c r="D14"/>
    </row>
    <row r="15" spans="2:4" s="15" customFormat="1" x14ac:dyDescent="0.2">
      <c r="B15"/>
      <c r="C15"/>
      <c r="D15"/>
    </row>
    <row r="16" spans="2:4" s="15" customFormat="1" x14ac:dyDescent="0.2">
      <c r="B16"/>
      <c r="C16"/>
      <c r="D16"/>
    </row>
    <row r="17" spans="2:4" s="15" customFormat="1" x14ac:dyDescent="0.2">
      <c r="B17"/>
      <c r="C17"/>
      <c r="D17"/>
    </row>
    <row r="18" spans="2:4" s="15" customFormat="1" x14ac:dyDescent="0.2">
      <c r="B18"/>
      <c r="C18"/>
      <c r="D18"/>
    </row>
    <row r="19" spans="2:4" s="15" customFormat="1" x14ac:dyDescent="0.2">
      <c r="B19"/>
      <c r="C19"/>
      <c r="D19"/>
    </row>
    <row r="20" spans="2:4" s="15" customFormat="1" x14ac:dyDescent="0.2">
      <c r="B20"/>
      <c r="C20"/>
      <c r="D20"/>
    </row>
    <row r="21" spans="2:4" s="15" customFormat="1" x14ac:dyDescent="0.2">
      <c r="B21"/>
      <c r="C21"/>
      <c r="D21"/>
    </row>
    <row r="22" spans="2:4" s="15" customFormat="1" x14ac:dyDescent="0.2">
      <c r="B22"/>
      <c r="C22"/>
      <c r="D22"/>
    </row>
    <row r="23" spans="2:4" s="15" customFormat="1" x14ac:dyDescent="0.2">
      <c r="B23"/>
      <c r="C23"/>
      <c r="D23"/>
    </row>
    <row r="24" spans="2:4" s="15" customFormat="1" x14ac:dyDescent="0.2">
      <c r="B24"/>
      <c r="C24"/>
      <c r="D24"/>
    </row>
    <row r="25" spans="2:4" s="15" customFormat="1" x14ac:dyDescent="0.2">
      <c r="B25"/>
      <c r="C25"/>
      <c r="D25"/>
    </row>
    <row r="26" spans="2:4" s="15" customFormat="1" x14ac:dyDescent="0.2">
      <c r="B26"/>
      <c r="C26"/>
      <c r="D26"/>
    </row>
    <row r="27" spans="2:4" s="15" customFormat="1" x14ac:dyDescent="0.2">
      <c r="B27"/>
      <c r="C27"/>
      <c r="D27"/>
    </row>
    <row r="28" spans="2:4" s="15" customFormat="1" x14ac:dyDescent="0.2">
      <c r="B28"/>
      <c r="C28"/>
      <c r="D28"/>
    </row>
    <row r="29" spans="2:4" s="15" customFormat="1" x14ac:dyDescent="0.2">
      <c r="B29"/>
      <c r="C29"/>
      <c r="D29"/>
    </row>
    <row r="30" spans="2:4" s="15" customFormat="1" x14ac:dyDescent="0.2">
      <c r="B30"/>
      <c r="C30"/>
      <c r="D30"/>
    </row>
    <row r="31" spans="2:4" s="15" customFormat="1" x14ac:dyDescent="0.2">
      <c r="B31"/>
      <c r="C31"/>
      <c r="D31"/>
    </row>
    <row r="32" spans="2:4" s="15" customFormat="1" x14ac:dyDescent="0.2">
      <c r="B32"/>
      <c r="C32"/>
      <c r="D32"/>
    </row>
    <row r="33" spans="2:4" s="15" customFormat="1" x14ac:dyDescent="0.2">
      <c r="B33"/>
      <c r="C33"/>
      <c r="D33"/>
    </row>
    <row r="34" spans="2:4" s="15" customFormat="1" x14ac:dyDescent="0.2">
      <c r="B34"/>
      <c r="C34"/>
      <c r="D34"/>
    </row>
    <row r="35" spans="2:4" s="15" customFormat="1" x14ac:dyDescent="0.2">
      <c r="B35"/>
      <c r="C35"/>
      <c r="D3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2785-42C6-604D-A849-B84BA9BB25DC}">
  <sheetPr codeName="Sheet4"/>
  <dimension ref="B1:G11"/>
  <sheetViews>
    <sheetView workbookViewId="0">
      <selection activeCell="E21" sqref="E21"/>
    </sheetView>
  </sheetViews>
  <sheetFormatPr baseColWidth="10" defaultRowHeight="16" x14ac:dyDescent="0.2"/>
  <cols>
    <col min="2" max="2" width="25" customWidth="1"/>
    <col min="3" max="3" width="22.83203125" bestFit="1" customWidth="1"/>
    <col min="4" max="4" width="20.1640625" bestFit="1" customWidth="1"/>
    <col min="5" max="5" width="10.6640625" bestFit="1" customWidth="1"/>
    <col min="6" max="6" width="54.83203125" customWidth="1"/>
  </cols>
  <sheetData>
    <row r="1" spans="2:7" ht="24" x14ac:dyDescent="0.3">
      <c r="B1" s="5" t="s">
        <v>370</v>
      </c>
    </row>
    <row r="3" spans="2:7" ht="17" x14ac:dyDescent="0.2">
      <c r="B3" s="13" t="s">
        <v>63</v>
      </c>
      <c r="C3" s="80" t="s">
        <v>341</v>
      </c>
      <c r="D3" s="80" t="s">
        <v>338</v>
      </c>
      <c r="E3" s="80" t="s">
        <v>339</v>
      </c>
      <c r="F3" s="13" t="s">
        <v>340</v>
      </c>
    </row>
    <row r="4" spans="2:7" ht="17" x14ac:dyDescent="0.2">
      <c r="B4" s="13" t="s">
        <v>69</v>
      </c>
      <c r="C4" s="80" t="s">
        <v>342</v>
      </c>
      <c r="D4" s="80" t="s">
        <v>343</v>
      </c>
      <c r="E4" s="80" t="s">
        <v>344</v>
      </c>
      <c r="F4" s="78" t="s">
        <v>345</v>
      </c>
      <c r="G4" s="2"/>
    </row>
    <row r="5" spans="2:7" ht="34" x14ac:dyDescent="0.2">
      <c r="B5" s="13" t="s">
        <v>13</v>
      </c>
      <c r="C5" s="80" t="s">
        <v>346</v>
      </c>
      <c r="D5" s="80" t="s">
        <v>347</v>
      </c>
      <c r="E5" s="80" t="s">
        <v>348</v>
      </c>
      <c r="F5" s="78" t="s">
        <v>349</v>
      </c>
      <c r="G5" s="2"/>
    </row>
    <row r="6" spans="2:7" ht="17" x14ac:dyDescent="0.2">
      <c r="B6" s="13" t="s">
        <v>18</v>
      </c>
      <c r="C6" s="80">
        <v>0</v>
      </c>
      <c r="D6" s="80" t="s">
        <v>350</v>
      </c>
      <c r="E6" s="80" t="s">
        <v>351</v>
      </c>
      <c r="F6" s="78"/>
      <c r="G6" s="2"/>
    </row>
    <row r="7" spans="2:7" ht="34" x14ac:dyDescent="0.2">
      <c r="B7" s="13" t="s">
        <v>19</v>
      </c>
      <c r="C7" s="80" t="s">
        <v>352</v>
      </c>
      <c r="D7" s="80" t="s">
        <v>353</v>
      </c>
      <c r="E7" s="80" t="s">
        <v>354</v>
      </c>
      <c r="F7" s="78" t="s">
        <v>355</v>
      </c>
      <c r="G7" s="2"/>
    </row>
    <row r="8" spans="2:7" ht="68" x14ac:dyDescent="0.2">
      <c r="B8" s="13" t="s">
        <v>20</v>
      </c>
      <c r="C8" s="80" t="s">
        <v>356</v>
      </c>
      <c r="D8" s="80" t="s">
        <v>357</v>
      </c>
      <c r="E8" s="80" t="s">
        <v>358</v>
      </c>
      <c r="F8" s="78" t="s">
        <v>359</v>
      </c>
      <c r="G8" s="2"/>
    </row>
    <row r="9" spans="2:7" ht="85" x14ac:dyDescent="0.2">
      <c r="B9" s="13" t="s">
        <v>229</v>
      </c>
      <c r="C9" s="80" t="s">
        <v>360</v>
      </c>
      <c r="D9" s="80" t="s">
        <v>361</v>
      </c>
      <c r="E9" s="80" t="s">
        <v>362</v>
      </c>
      <c r="F9" s="79" t="s">
        <v>363</v>
      </c>
      <c r="G9" s="2"/>
    </row>
    <row r="10" spans="2:7" ht="34" x14ac:dyDescent="0.2">
      <c r="B10" s="13" t="s">
        <v>230</v>
      </c>
      <c r="C10" s="80" t="s">
        <v>364</v>
      </c>
      <c r="D10" s="80" t="s">
        <v>365</v>
      </c>
      <c r="E10" s="80" t="s">
        <v>366</v>
      </c>
      <c r="F10" s="78" t="s">
        <v>367</v>
      </c>
      <c r="G10" s="2"/>
    </row>
    <row r="11" spans="2:7" ht="17" x14ac:dyDescent="0.2">
      <c r="B11" s="27" t="s">
        <v>59</v>
      </c>
      <c r="C11" s="113" t="s">
        <v>368</v>
      </c>
      <c r="D11" s="113"/>
      <c r="E11" s="113" t="s">
        <v>369</v>
      </c>
      <c r="F11" s="112"/>
    </row>
  </sheetData>
  <phoneticPr fontId="5" type="noConversion"/>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5C92-8125-2741-B0AF-6E1D230687CE}">
  <sheetPr codeName="Sheet31"/>
  <dimension ref="B1:H24"/>
  <sheetViews>
    <sheetView workbookViewId="0"/>
  </sheetViews>
  <sheetFormatPr baseColWidth="10" defaultColWidth="11" defaultRowHeight="16" x14ac:dyDescent="0.2"/>
  <cols>
    <col min="2" max="2" width="13" customWidth="1"/>
    <col min="3" max="3" width="19" customWidth="1"/>
    <col min="4" max="4" width="18.5" customWidth="1"/>
    <col min="5" max="5" width="20" customWidth="1"/>
    <col min="6" max="6" width="26.33203125" customWidth="1"/>
    <col min="7" max="7" width="14.33203125" bestFit="1" customWidth="1"/>
    <col min="8" max="8" width="23.1640625" customWidth="1"/>
  </cols>
  <sheetData>
    <row r="1" spans="2:8" ht="24" x14ac:dyDescent="0.3">
      <c r="B1" s="5" t="s">
        <v>685</v>
      </c>
      <c r="C1" s="5"/>
      <c r="D1" s="5"/>
      <c r="E1" s="5"/>
      <c r="F1" s="5"/>
    </row>
    <row r="3" spans="2:8" ht="51" customHeight="1" x14ac:dyDescent="0.2">
      <c r="B3" s="43" t="s">
        <v>0</v>
      </c>
      <c r="C3" s="43" t="s">
        <v>138</v>
      </c>
      <c r="D3" s="43" t="s">
        <v>139</v>
      </c>
      <c r="E3" s="43" t="s">
        <v>140</v>
      </c>
      <c r="F3" s="43" t="s">
        <v>141</v>
      </c>
      <c r="G3" s="43" t="s">
        <v>142</v>
      </c>
      <c r="H3" s="43" t="s">
        <v>143</v>
      </c>
    </row>
    <row r="4" spans="2:8" x14ac:dyDescent="0.2">
      <c r="B4" s="36">
        <v>2010</v>
      </c>
      <c r="C4" s="75">
        <v>4892.9772041871402</v>
      </c>
      <c r="D4" s="75">
        <v>4263.0242206194898</v>
      </c>
      <c r="E4" s="75">
        <v>4960.5677989761898</v>
      </c>
      <c r="F4" s="75">
        <v>3095.0413465906699</v>
      </c>
      <c r="G4" s="75">
        <v>4506.4320729071096</v>
      </c>
      <c r="H4" s="75">
        <v>2082.7874075680502</v>
      </c>
    </row>
    <row r="5" spans="2:8" x14ac:dyDescent="0.2">
      <c r="B5" s="36">
        <v>2011</v>
      </c>
      <c r="C5" s="75">
        <v>6578.4236807154502</v>
      </c>
      <c r="D5" s="75">
        <v>5578.7089567625799</v>
      </c>
      <c r="E5" s="75">
        <v>6712.0117730851098</v>
      </c>
      <c r="F5" s="75">
        <v>4437.4437012076896</v>
      </c>
      <c r="G5" s="75">
        <v>2630.89555119221</v>
      </c>
      <c r="H5" s="75">
        <v>2608.9665178064902</v>
      </c>
    </row>
    <row r="6" spans="2:8" x14ac:dyDescent="0.2">
      <c r="B6" s="36">
        <v>2012</v>
      </c>
      <c r="C6" s="75">
        <v>4955.7335997582304</v>
      </c>
      <c r="D6" s="75">
        <v>5792.3036664667798</v>
      </c>
      <c r="E6" s="75">
        <v>6320.0881983857998</v>
      </c>
      <c r="F6" s="75">
        <v>4923.9093306374098</v>
      </c>
      <c r="G6" s="75">
        <v>3584.9821610835202</v>
      </c>
      <c r="H6" s="75">
        <v>3325.9629500231899</v>
      </c>
    </row>
    <row r="7" spans="2:8" x14ac:dyDescent="0.2">
      <c r="B7" s="36">
        <v>2013</v>
      </c>
      <c r="C7" s="75">
        <v>6290.0744047381704</v>
      </c>
      <c r="D7" s="75">
        <v>5724.9427708664298</v>
      </c>
      <c r="E7" s="75">
        <v>6428.9114708730604</v>
      </c>
      <c r="F7" s="75">
        <v>4884.3158482640301</v>
      </c>
      <c r="G7" s="75">
        <v>3429.3535883783502</v>
      </c>
      <c r="H7" s="75">
        <v>4011.8336676988702</v>
      </c>
    </row>
    <row r="8" spans="2:8" x14ac:dyDescent="0.2">
      <c r="B8" s="36">
        <v>2014</v>
      </c>
      <c r="C8" s="75">
        <v>6926.3901520364798</v>
      </c>
      <c r="D8" s="75">
        <v>5928.71980828709</v>
      </c>
      <c r="E8" s="75">
        <v>6926.3901520364798</v>
      </c>
      <c r="F8" s="75">
        <v>6269.5938786713205</v>
      </c>
      <c r="G8" s="75">
        <v>0</v>
      </c>
      <c r="H8" s="75">
        <v>2830.3326747122401</v>
      </c>
    </row>
    <row r="9" spans="2:8" x14ac:dyDescent="0.2">
      <c r="B9" s="36">
        <v>2015</v>
      </c>
      <c r="C9" s="75">
        <v>5550.5989756878598</v>
      </c>
      <c r="D9" s="75">
        <v>6060.2441625872398</v>
      </c>
      <c r="E9" s="75">
        <v>5763.3054704465003</v>
      </c>
      <c r="F9" s="75">
        <v>6430.1414129653904</v>
      </c>
      <c r="G9" s="75">
        <v>3583.7537879054598</v>
      </c>
      <c r="H9" s="75">
        <v>2645.79701771191</v>
      </c>
    </row>
    <row r="10" spans="2:8" x14ac:dyDescent="0.2">
      <c r="B10" s="36">
        <v>2016</v>
      </c>
      <c r="C10" s="75">
        <v>4231.1217562250604</v>
      </c>
      <c r="D10" s="75">
        <v>5590.7837776891602</v>
      </c>
      <c r="E10" s="75">
        <v>5019.7129785547604</v>
      </c>
      <c r="F10" s="75">
        <v>6091.68165405932</v>
      </c>
      <c r="G10" s="75">
        <v>3219.6072201625698</v>
      </c>
      <c r="H10" s="75">
        <v>2763.53935150598</v>
      </c>
    </row>
    <row r="11" spans="2:8" x14ac:dyDescent="0.2">
      <c r="B11" s="36">
        <v>2017</v>
      </c>
      <c r="C11" s="75">
        <v>5362.8685513952496</v>
      </c>
      <c r="D11" s="75">
        <v>5672.21076801656</v>
      </c>
      <c r="E11" s="75">
        <v>5891.1374749807101</v>
      </c>
      <c r="F11" s="75">
        <v>6005.8915093782998</v>
      </c>
      <c r="G11" s="75">
        <v>3519.7387022287398</v>
      </c>
      <c r="H11" s="75">
        <v>2750.49065973502</v>
      </c>
    </row>
    <row r="12" spans="2:8" x14ac:dyDescent="0.2">
      <c r="B12" s="36">
        <v>2018</v>
      </c>
      <c r="C12" s="75">
        <v>4638.0250985498997</v>
      </c>
      <c r="D12" s="75">
        <v>5341.8009067789098</v>
      </c>
      <c r="E12" s="75">
        <v>5171.8638721984998</v>
      </c>
      <c r="F12" s="75">
        <v>5754.4819896433901</v>
      </c>
      <c r="G12" s="75">
        <v>3280.4207469507301</v>
      </c>
      <c r="H12" s="75">
        <v>2720.7040914495001</v>
      </c>
    </row>
    <row r="13" spans="2:8" x14ac:dyDescent="0.2">
      <c r="B13" s="36">
        <v>2019</v>
      </c>
      <c r="C13" s="75">
        <v>4221.6476942468998</v>
      </c>
      <c r="D13" s="75">
        <v>4800.8524152209902</v>
      </c>
      <c r="E13" s="75">
        <v>4712.7412592766304</v>
      </c>
      <c r="F13" s="75">
        <v>5311.7522110914197</v>
      </c>
      <c r="G13" s="75">
        <v>2963.5718260930398</v>
      </c>
      <c r="H13" s="75">
        <v>3313.4184566681101</v>
      </c>
    </row>
    <row r="14" spans="2:8" x14ac:dyDescent="0.2">
      <c r="B14" s="36">
        <v>2020</v>
      </c>
      <c r="C14" s="75">
        <v>3527.8696762611899</v>
      </c>
      <c r="D14" s="75">
        <v>4396.3065553356601</v>
      </c>
      <c r="E14" s="75">
        <v>3768.9111541469301</v>
      </c>
      <c r="F14" s="75">
        <v>4912.8733478315098</v>
      </c>
      <c r="G14" s="75">
        <v>3282.8737038068698</v>
      </c>
      <c r="H14" s="75">
        <v>3253.2424398483899</v>
      </c>
    </row>
    <row r="15" spans="2:8" x14ac:dyDescent="0.2">
      <c r="B15" s="36">
        <v>2021</v>
      </c>
      <c r="C15" s="75">
        <v>3247.5511704096202</v>
      </c>
      <c r="D15" s="75">
        <v>4199.5924381725699</v>
      </c>
      <c r="E15" s="75">
        <v>3225.60417865717</v>
      </c>
      <c r="F15" s="75">
        <v>4554.05158785199</v>
      </c>
      <c r="G15" s="75">
        <v>3251.3899022816099</v>
      </c>
      <c r="H15" s="75">
        <v>3259.5989762722002</v>
      </c>
    </row>
    <row r="16" spans="2:8" x14ac:dyDescent="0.2">
      <c r="B16" s="36">
        <v>2022</v>
      </c>
      <c r="C16" s="75">
        <v>2882.0102143010299</v>
      </c>
      <c r="D16" s="75">
        <v>3703.4207707537298</v>
      </c>
      <c r="E16" s="75">
        <v>4578.89682698654</v>
      </c>
      <c r="F16" s="75">
        <v>4291.6034582531502</v>
      </c>
      <c r="G16" s="75">
        <v>2773.6365882098698</v>
      </c>
      <c r="H16" s="75">
        <v>3110.3785534684198</v>
      </c>
    </row>
    <row r="17" spans="2:8" x14ac:dyDescent="0.2">
      <c r="B17" s="36">
        <v>2023</v>
      </c>
      <c r="C17" s="75">
        <v>2703.5571282669598</v>
      </c>
      <c r="D17" s="75">
        <v>3316.52717669714</v>
      </c>
      <c r="E17" s="75">
        <v>2806.4315188321398</v>
      </c>
      <c r="F17" s="75">
        <v>3818.5169875798802</v>
      </c>
      <c r="G17" s="75">
        <v>2648.90528814967</v>
      </c>
      <c r="H17" s="75">
        <v>2984.0754617082098</v>
      </c>
    </row>
    <row r="18" spans="2:8" x14ac:dyDescent="0.2">
      <c r="B18" s="36">
        <v>2024</v>
      </c>
      <c r="C18" s="75">
        <v>3281.09262398991</v>
      </c>
      <c r="D18" s="75">
        <v>3128.4161626457399</v>
      </c>
      <c r="E18" s="75">
        <v>3417.2272056914599</v>
      </c>
      <c r="F18" s="75">
        <v>3559.4141768628501</v>
      </c>
      <c r="G18" s="75">
        <v>3175.6657199063502</v>
      </c>
      <c r="H18" s="75">
        <v>3026.49424047087</v>
      </c>
    </row>
    <row r="19" spans="2:8" x14ac:dyDescent="0.2">
      <c r="B19" s="36">
        <v>2025</v>
      </c>
      <c r="C19" s="75">
        <v>3381.9575666322498</v>
      </c>
      <c r="D19" s="75">
        <v>3099.2337407199502</v>
      </c>
      <c r="E19" s="75">
        <v>3424.8732113301699</v>
      </c>
      <c r="F19" s="75">
        <v>3490.6065882994999</v>
      </c>
      <c r="G19" s="75">
        <v>3332.2958649393499</v>
      </c>
      <c r="H19" s="75">
        <v>3036.3786726973699</v>
      </c>
    </row>
    <row r="20" spans="2:8" x14ac:dyDescent="0.2">
      <c r="B20" s="36">
        <v>2026</v>
      </c>
      <c r="C20" s="75">
        <v>3336.88862451161</v>
      </c>
      <c r="D20" s="75">
        <v>3117.10123154035</v>
      </c>
      <c r="E20" s="75">
        <v>3370.657297015</v>
      </c>
      <c r="F20" s="75">
        <v>3519.61721197106</v>
      </c>
      <c r="G20" s="75">
        <v>3276.2348337179401</v>
      </c>
      <c r="H20" s="75">
        <v>3041.34765898464</v>
      </c>
    </row>
    <row r="21" spans="2:8" x14ac:dyDescent="0.2">
      <c r="B21" s="36">
        <v>2027</v>
      </c>
      <c r="C21" s="75">
        <v>2776.4771928661798</v>
      </c>
      <c r="D21" s="75">
        <v>3095.9946272533798</v>
      </c>
      <c r="E21" s="75">
        <v>2666.45456858532</v>
      </c>
      <c r="F21" s="75">
        <v>3137.1287602908201</v>
      </c>
      <c r="G21" s="75">
        <v>3199.57189775693</v>
      </c>
      <c r="H21" s="75">
        <v>3126.5347208940502</v>
      </c>
    </row>
    <row r="22" spans="2:8" x14ac:dyDescent="0.2">
      <c r="B22" s="36">
        <v>2028</v>
      </c>
      <c r="C22" s="75">
        <v>3294.8243587174602</v>
      </c>
      <c r="D22" s="75">
        <v>3214.24807334348</v>
      </c>
      <c r="E22" s="75">
        <v>2394.1627914670498</v>
      </c>
      <c r="F22" s="75">
        <v>3054.6750148177998</v>
      </c>
      <c r="G22" s="75">
        <v>4283.1651286574197</v>
      </c>
      <c r="H22" s="75">
        <v>3453.3866889955998</v>
      </c>
    </row>
    <row r="23" spans="2:8" x14ac:dyDescent="0.2">
      <c r="B23" s="36">
        <v>2029</v>
      </c>
      <c r="C23" s="75">
        <v>3192.1378946714399</v>
      </c>
      <c r="D23" s="75">
        <v>3196.45712747979</v>
      </c>
      <c r="E23" s="75">
        <v>3304.6234876686799</v>
      </c>
      <c r="F23" s="75">
        <v>3032.15427121324</v>
      </c>
      <c r="G23" s="75">
        <v>4644.3157685706201</v>
      </c>
      <c r="H23" s="75">
        <v>3747.11669872845</v>
      </c>
    </row>
    <row r="24" spans="2:8" x14ac:dyDescent="0.2">
      <c r="B24" s="36">
        <v>2030</v>
      </c>
      <c r="C24" s="75">
        <v>3157.4115942090398</v>
      </c>
      <c r="D24" s="75">
        <v>3151.5479329951499</v>
      </c>
      <c r="E24" s="75">
        <v>2780.08133064501</v>
      </c>
      <c r="F24" s="75">
        <v>2903.19589507621</v>
      </c>
      <c r="G24" s="75">
        <v>4107.1765707470504</v>
      </c>
      <c r="H24" s="75">
        <v>3902.09283988999</v>
      </c>
    </row>
  </sheetData>
  <phoneticPr fontId="5" type="noConversion"/>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2"/>
  <dimension ref="B1:U7"/>
  <sheetViews>
    <sheetView workbookViewId="0"/>
  </sheetViews>
  <sheetFormatPr baseColWidth="10" defaultColWidth="11" defaultRowHeight="16" x14ac:dyDescent="0.2"/>
  <cols>
    <col min="2" max="2" width="41.33203125" style="3" customWidth="1"/>
    <col min="3" max="3" width="17" style="1" bestFit="1" customWidth="1"/>
    <col min="4" max="4" width="15.5" style="1" bestFit="1" customWidth="1"/>
    <col min="5" max="14" width="10.83203125" style="1"/>
  </cols>
  <sheetData>
    <row r="1" spans="2:21" ht="24" x14ac:dyDescent="0.3">
      <c r="B1" s="4" t="s">
        <v>686</v>
      </c>
    </row>
    <row r="3" spans="2:21" x14ac:dyDescent="0.2">
      <c r="B3" s="15" t="s">
        <v>26</v>
      </c>
      <c r="C3" s="15" t="s">
        <v>557</v>
      </c>
      <c r="D3" s="36" t="s">
        <v>94</v>
      </c>
      <c r="E3" s="36" t="s">
        <v>79</v>
      </c>
      <c r="F3" s="36" t="s">
        <v>80</v>
      </c>
      <c r="G3" s="36" t="s">
        <v>81</v>
      </c>
      <c r="H3" s="36" t="s">
        <v>82</v>
      </c>
      <c r="I3" s="36" t="s">
        <v>83</v>
      </c>
      <c r="J3" s="36" t="s">
        <v>84</v>
      </c>
      <c r="K3" s="36" t="s">
        <v>85</v>
      </c>
      <c r="L3" s="36" t="s">
        <v>86</v>
      </c>
      <c r="M3" s="36" t="s">
        <v>87</v>
      </c>
      <c r="N3" s="36" t="s">
        <v>95</v>
      </c>
      <c r="O3" s="36" t="s">
        <v>96</v>
      </c>
      <c r="P3" s="36" t="s">
        <v>97</v>
      </c>
      <c r="Q3" s="36" t="s">
        <v>98</v>
      </c>
      <c r="R3" s="36" t="s">
        <v>137</v>
      </c>
      <c r="S3" s="36" t="s">
        <v>219</v>
      </c>
      <c r="T3" s="36" t="s">
        <v>324</v>
      </c>
      <c r="U3" s="36" t="s">
        <v>558</v>
      </c>
    </row>
    <row r="4" spans="2:21" x14ac:dyDescent="0.2">
      <c r="B4" s="33" t="s">
        <v>548</v>
      </c>
      <c r="C4" s="76" t="s">
        <v>549</v>
      </c>
      <c r="D4" s="60" t="s">
        <v>217</v>
      </c>
      <c r="E4" s="60">
        <v>453.94723525176198</v>
      </c>
      <c r="F4" s="60">
        <v>420.63000697640399</v>
      </c>
      <c r="G4" s="60">
        <v>369.613001179761</v>
      </c>
      <c r="H4" s="60">
        <v>322.76064891753703</v>
      </c>
      <c r="I4" s="60">
        <v>289.44342064217898</v>
      </c>
      <c r="J4" s="60">
        <v>261.33200928484501</v>
      </c>
      <c r="K4" s="60">
        <v>229.05594439309101</v>
      </c>
      <c r="L4" s="60">
        <v>210.315003488202</v>
      </c>
      <c r="M4" s="60">
        <v>192.615225966917</v>
      </c>
      <c r="N4" s="60">
        <v>171.79195829481799</v>
      </c>
      <c r="O4" s="60">
        <v>157.21567092434901</v>
      </c>
      <c r="P4" s="60">
        <v>142.63938355387899</v>
      </c>
      <c r="Q4" s="60">
        <v>132.22774971782999</v>
      </c>
      <c r="R4" s="60">
        <v>122.857279265385</v>
      </c>
      <c r="S4" s="60">
        <v>115.56913558015</v>
      </c>
      <c r="T4" s="60">
        <v>109.32215527852</v>
      </c>
      <c r="U4" s="60">
        <v>103.07517497689101</v>
      </c>
    </row>
    <row r="5" spans="2:21" x14ac:dyDescent="0.2">
      <c r="B5" s="33" t="s">
        <v>550</v>
      </c>
      <c r="C5" s="76" t="s">
        <v>551</v>
      </c>
      <c r="D5" s="60" t="s">
        <v>552</v>
      </c>
      <c r="E5" s="60"/>
      <c r="F5" s="60"/>
      <c r="G5" s="60"/>
      <c r="H5" s="60"/>
      <c r="I5" s="60"/>
      <c r="J5" s="60"/>
      <c r="K5" s="60"/>
      <c r="L5" s="60"/>
      <c r="M5" s="60">
        <v>277.20958096695603</v>
      </c>
      <c r="N5" s="60">
        <v>254.56453880967399</v>
      </c>
      <c r="O5" s="60">
        <v>236.30512233046201</v>
      </c>
      <c r="P5" s="60">
        <v>219.97756285333</v>
      </c>
      <c r="Q5" s="60">
        <v>204.71485947375999</v>
      </c>
      <c r="R5" s="60">
        <v>190.226853179518</v>
      </c>
      <c r="S5" s="60">
        <v>183.77826064677399</v>
      </c>
      <c r="T5" s="60">
        <v>179.29779091908901</v>
      </c>
      <c r="U5" s="60">
        <v>175.906030862666</v>
      </c>
    </row>
    <row r="6" spans="2:21" x14ac:dyDescent="0.2">
      <c r="B6" s="33" t="s">
        <v>553</v>
      </c>
      <c r="C6" s="76" t="s">
        <v>551</v>
      </c>
      <c r="D6" s="60" t="s">
        <v>554</v>
      </c>
      <c r="E6" s="60"/>
      <c r="F6" s="60"/>
      <c r="G6" s="60"/>
      <c r="H6" s="60"/>
      <c r="I6" s="60"/>
      <c r="J6" s="60"/>
      <c r="K6" s="60"/>
      <c r="L6" s="60"/>
      <c r="M6" s="60">
        <v>181.784956576469</v>
      </c>
      <c r="N6" s="60">
        <v>161.27804504496601</v>
      </c>
      <c r="O6" s="60">
        <v>146.01052982470301</v>
      </c>
      <c r="P6" s="60">
        <v>140.67635880532899</v>
      </c>
      <c r="Q6" s="60">
        <v>136.57204662362</v>
      </c>
      <c r="R6" s="60">
        <v>133.28013017926401</v>
      </c>
      <c r="S6" s="60">
        <v>126.381830340916</v>
      </c>
      <c r="T6" s="60">
        <v>121.671941094584</v>
      </c>
      <c r="U6" s="60">
        <v>118.136618663268</v>
      </c>
    </row>
    <row r="7" spans="2:21" x14ac:dyDescent="0.2">
      <c r="B7" s="33" t="s">
        <v>555</v>
      </c>
      <c r="C7" s="76" t="s">
        <v>551</v>
      </c>
      <c r="D7" s="60" t="s">
        <v>556</v>
      </c>
      <c r="E7" s="60"/>
      <c r="F7" s="60"/>
      <c r="G7" s="60"/>
      <c r="H7" s="60"/>
      <c r="I7" s="60"/>
      <c r="J7" s="60"/>
      <c r="K7" s="60"/>
      <c r="L7" s="60"/>
      <c r="M7" s="60">
        <v>123.315107749498</v>
      </c>
      <c r="N7" s="60">
        <v>110.665248651111</v>
      </c>
      <c r="O7" s="60">
        <v>103.367033886171</v>
      </c>
      <c r="P7" s="60">
        <v>98.315333720376202</v>
      </c>
      <c r="Q7" s="60">
        <v>94.486670398230899</v>
      </c>
      <c r="R7" s="60">
        <v>91.431662539916701</v>
      </c>
      <c r="S7" s="60">
        <v>85.204654406951093</v>
      </c>
      <c r="T7" s="60">
        <v>81.031910866454496</v>
      </c>
      <c r="U7" s="60">
        <v>77.936472197632597</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3"/>
  <dimension ref="B1:O36"/>
  <sheetViews>
    <sheetView workbookViewId="0">
      <selection activeCell="L10" sqref="L10"/>
    </sheetView>
  </sheetViews>
  <sheetFormatPr baseColWidth="10" defaultColWidth="11" defaultRowHeight="16" x14ac:dyDescent="0.2"/>
  <cols>
    <col min="2" max="2" width="13.33203125" style="3" bestFit="1" customWidth="1"/>
    <col min="3" max="13" width="10.83203125" style="1"/>
  </cols>
  <sheetData>
    <row r="1" spans="2:15" ht="24" x14ac:dyDescent="0.3">
      <c r="B1" s="4" t="s">
        <v>687</v>
      </c>
    </row>
    <row r="2" spans="2:15" ht="17" thickBot="1" x14ac:dyDescent="0.25"/>
    <row r="3" spans="2:15" s="15" customFormat="1" ht="17" thickBot="1" x14ac:dyDescent="0.25">
      <c r="B3" s="116" t="s">
        <v>35</v>
      </c>
      <c r="C3" s="117"/>
      <c r="D3" s="117"/>
      <c r="E3" s="117"/>
      <c r="F3" s="117"/>
      <c r="G3" s="117"/>
      <c r="H3" s="117"/>
      <c r="I3" s="117"/>
      <c r="J3" s="117"/>
      <c r="K3" s="117"/>
      <c r="L3" s="117"/>
      <c r="M3" s="117"/>
      <c r="N3" s="117"/>
      <c r="O3" s="118"/>
    </row>
    <row r="4" spans="2:15" s="15" customFormat="1" x14ac:dyDescent="0.2">
      <c r="B4" s="29" t="s">
        <v>46</v>
      </c>
      <c r="C4" s="30" t="s">
        <v>81</v>
      </c>
      <c r="D4" s="30" t="s">
        <v>82</v>
      </c>
      <c r="E4" s="30" t="s">
        <v>83</v>
      </c>
      <c r="F4" s="30" t="s">
        <v>84</v>
      </c>
      <c r="G4" s="30" t="s">
        <v>85</v>
      </c>
      <c r="H4" s="30" t="s">
        <v>86</v>
      </c>
      <c r="I4" s="30" t="s">
        <v>87</v>
      </c>
      <c r="J4" s="30" t="s">
        <v>95</v>
      </c>
      <c r="K4" s="30" t="s">
        <v>96</v>
      </c>
      <c r="L4" s="30" t="s">
        <v>97</v>
      </c>
      <c r="M4" s="30" t="s">
        <v>98</v>
      </c>
      <c r="N4" s="31" t="s">
        <v>137</v>
      </c>
      <c r="O4" s="32" t="s">
        <v>59</v>
      </c>
    </row>
    <row r="5" spans="2:15" s="15" customFormat="1" x14ac:dyDescent="0.2">
      <c r="B5" s="33" t="s">
        <v>45</v>
      </c>
      <c r="C5" s="19">
        <v>0</v>
      </c>
      <c r="D5" s="19">
        <v>0</v>
      </c>
      <c r="E5" s="19">
        <v>0</v>
      </c>
      <c r="F5" s="19">
        <v>2</v>
      </c>
      <c r="G5" s="19">
        <v>0</v>
      </c>
      <c r="H5" s="19">
        <v>60</v>
      </c>
      <c r="I5" s="19">
        <v>0</v>
      </c>
      <c r="J5" s="19">
        <v>500</v>
      </c>
      <c r="K5" s="19">
        <v>1000</v>
      </c>
      <c r="L5" s="19">
        <v>1500</v>
      </c>
      <c r="M5" s="19">
        <v>0</v>
      </c>
      <c r="N5" s="19">
        <v>0</v>
      </c>
      <c r="O5" s="20">
        <v>3062</v>
      </c>
    </row>
    <row r="6" spans="2:15" s="15" customFormat="1" x14ac:dyDescent="0.2">
      <c r="B6" s="33" t="s">
        <v>47</v>
      </c>
      <c r="C6" s="19">
        <v>0</v>
      </c>
      <c r="D6" s="19">
        <v>0</v>
      </c>
      <c r="E6" s="19">
        <v>0</v>
      </c>
      <c r="F6" s="19">
        <v>0</v>
      </c>
      <c r="G6" s="19">
        <v>0</v>
      </c>
      <c r="H6" s="19">
        <v>0</v>
      </c>
      <c r="I6" s="19">
        <v>0</v>
      </c>
      <c r="J6" s="19">
        <v>0</v>
      </c>
      <c r="K6" s="19">
        <v>0</v>
      </c>
      <c r="L6" s="19">
        <v>0</v>
      </c>
      <c r="M6" s="19">
        <v>0</v>
      </c>
      <c r="N6" s="19">
        <v>0</v>
      </c>
      <c r="O6" s="20">
        <v>0</v>
      </c>
    </row>
    <row r="7" spans="2:15" s="15" customFormat="1" x14ac:dyDescent="0.2">
      <c r="B7" s="33" t="s">
        <v>42</v>
      </c>
      <c r="C7" s="19">
        <v>0</v>
      </c>
      <c r="D7" s="19">
        <v>0</v>
      </c>
      <c r="E7" s="19">
        <v>0</v>
      </c>
      <c r="F7" s="19">
        <v>0</v>
      </c>
      <c r="G7" s="19">
        <v>0</v>
      </c>
      <c r="H7" s="19">
        <v>0</v>
      </c>
      <c r="I7" s="19">
        <v>0</v>
      </c>
      <c r="J7" s="19">
        <v>0</v>
      </c>
      <c r="K7" s="19">
        <v>0</v>
      </c>
      <c r="L7" s="19">
        <v>0</v>
      </c>
      <c r="M7" s="19">
        <v>966</v>
      </c>
      <c r="N7" s="19">
        <v>0</v>
      </c>
      <c r="O7" s="20">
        <v>966</v>
      </c>
    </row>
    <row r="8" spans="2:15" s="15" customFormat="1" x14ac:dyDescent="0.2">
      <c r="B8" s="33" t="s">
        <v>231</v>
      </c>
      <c r="C8" s="19">
        <v>0</v>
      </c>
      <c r="D8" s="19">
        <v>0</v>
      </c>
      <c r="E8" s="19">
        <v>0</v>
      </c>
      <c r="F8" s="19">
        <v>0</v>
      </c>
      <c r="G8" s="19">
        <v>0</v>
      </c>
      <c r="H8" s="19">
        <v>100</v>
      </c>
      <c r="I8" s="19">
        <v>0</v>
      </c>
      <c r="J8" s="19">
        <v>0</v>
      </c>
      <c r="K8" s="19">
        <v>600</v>
      </c>
      <c r="L8" s="19">
        <v>0</v>
      </c>
      <c r="M8" s="19">
        <v>0</v>
      </c>
      <c r="N8" s="19">
        <v>1000</v>
      </c>
      <c r="O8" s="20">
        <v>1700</v>
      </c>
    </row>
    <row r="9" spans="2:15" s="15" customFormat="1" x14ac:dyDescent="0.2">
      <c r="B9" s="33" t="s">
        <v>37</v>
      </c>
      <c r="C9" s="19">
        <v>0</v>
      </c>
      <c r="D9" s="19">
        <v>0</v>
      </c>
      <c r="E9" s="19">
        <v>11</v>
      </c>
      <c r="F9" s="19">
        <v>0</v>
      </c>
      <c r="G9" s="19">
        <v>0</v>
      </c>
      <c r="H9" s="19">
        <v>144</v>
      </c>
      <c r="I9" s="19">
        <v>0</v>
      </c>
      <c r="J9" s="19">
        <v>0</v>
      </c>
      <c r="K9" s="19">
        <v>0</v>
      </c>
      <c r="L9" s="19">
        <v>0</v>
      </c>
      <c r="M9" s="19">
        <v>0</v>
      </c>
      <c r="N9" s="19">
        <v>500</v>
      </c>
      <c r="O9" s="20">
        <v>655</v>
      </c>
    </row>
    <row r="10" spans="2:15" s="15" customFormat="1" x14ac:dyDescent="0.2">
      <c r="B10" s="33" t="s">
        <v>43</v>
      </c>
      <c r="C10" s="19">
        <v>0</v>
      </c>
      <c r="D10" s="19">
        <v>268</v>
      </c>
      <c r="E10" s="19">
        <v>808.5</v>
      </c>
      <c r="F10" s="19">
        <v>0</v>
      </c>
      <c r="G10" s="19">
        <v>0</v>
      </c>
      <c r="H10" s="19">
        <v>0</v>
      </c>
      <c r="I10" s="19">
        <v>0</v>
      </c>
      <c r="J10" s="19">
        <v>0</v>
      </c>
      <c r="K10" s="19">
        <v>0</v>
      </c>
      <c r="L10" s="19">
        <v>0</v>
      </c>
      <c r="M10" s="19">
        <v>0</v>
      </c>
      <c r="N10" s="19">
        <v>0</v>
      </c>
      <c r="O10" s="20">
        <v>1076.5</v>
      </c>
    </row>
    <row r="11" spans="2:15" s="15" customFormat="1" x14ac:dyDescent="0.2">
      <c r="B11" s="33" t="s">
        <v>38</v>
      </c>
      <c r="C11" s="19">
        <v>1640</v>
      </c>
      <c r="D11" s="19">
        <v>924</v>
      </c>
      <c r="E11" s="19">
        <v>804</v>
      </c>
      <c r="F11" s="19">
        <v>1232</v>
      </c>
      <c r="G11" s="19">
        <v>0</v>
      </c>
      <c r="H11" s="19">
        <v>1209</v>
      </c>
      <c r="I11" s="19">
        <v>1230</v>
      </c>
      <c r="J11" s="19">
        <v>0</v>
      </c>
      <c r="K11" s="19">
        <v>750</v>
      </c>
      <c r="L11" s="19">
        <v>1200</v>
      </c>
      <c r="M11" s="19">
        <v>0</v>
      </c>
      <c r="N11" s="19">
        <v>0</v>
      </c>
      <c r="O11" s="20">
        <v>8989</v>
      </c>
    </row>
    <row r="12" spans="2:15" s="15" customFormat="1" x14ac:dyDescent="0.2">
      <c r="B12" s="33" t="s">
        <v>41</v>
      </c>
      <c r="C12" s="19">
        <v>0</v>
      </c>
      <c r="D12" s="19">
        <v>0</v>
      </c>
      <c r="E12" s="19">
        <v>0</v>
      </c>
      <c r="F12" s="19">
        <v>1510</v>
      </c>
      <c r="G12" s="19">
        <v>1250</v>
      </c>
      <c r="H12" s="19">
        <v>4914</v>
      </c>
      <c r="I12" s="19">
        <v>1350</v>
      </c>
      <c r="J12" s="19">
        <v>1342</v>
      </c>
      <c r="K12" s="19">
        <v>0</v>
      </c>
      <c r="L12" s="19">
        <v>0</v>
      </c>
      <c r="M12" s="19">
        <v>0</v>
      </c>
      <c r="N12" s="19">
        <v>0</v>
      </c>
      <c r="O12" s="20">
        <v>10366</v>
      </c>
    </row>
    <row r="13" spans="2:15" s="15" customFormat="1" x14ac:dyDescent="0.2">
      <c r="B13" s="33" t="s">
        <v>40</v>
      </c>
      <c r="C13" s="19">
        <v>0</v>
      </c>
      <c r="D13" s="19">
        <v>810</v>
      </c>
      <c r="E13" s="19">
        <v>0</v>
      </c>
      <c r="F13" s="19">
        <v>0</v>
      </c>
      <c r="G13" s="19">
        <v>1314</v>
      </c>
      <c r="H13" s="19">
        <v>0</v>
      </c>
      <c r="I13" s="19">
        <v>1200</v>
      </c>
      <c r="J13" s="19">
        <v>0</v>
      </c>
      <c r="K13" s="19">
        <v>0</v>
      </c>
      <c r="L13" s="19">
        <v>0</v>
      </c>
      <c r="M13" s="19">
        <v>0</v>
      </c>
      <c r="N13" s="19">
        <v>800</v>
      </c>
      <c r="O13" s="20">
        <v>4124</v>
      </c>
    </row>
    <row r="14" spans="2:15" s="15" customFormat="1" x14ac:dyDescent="0.2">
      <c r="B14" s="33" t="s">
        <v>58</v>
      </c>
      <c r="C14" s="19">
        <v>0</v>
      </c>
      <c r="D14" s="19">
        <v>0</v>
      </c>
      <c r="E14" s="19">
        <v>0</v>
      </c>
      <c r="F14" s="19">
        <v>0</v>
      </c>
      <c r="G14" s="19">
        <v>0</v>
      </c>
      <c r="H14" s="19">
        <v>0</v>
      </c>
      <c r="I14" s="19">
        <v>1000</v>
      </c>
      <c r="J14" s="19">
        <v>800</v>
      </c>
      <c r="K14" s="19">
        <v>0</v>
      </c>
      <c r="L14" s="19">
        <v>800</v>
      </c>
      <c r="M14" s="19">
        <v>2178</v>
      </c>
      <c r="N14" s="19">
        <v>0</v>
      </c>
      <c r="O14" s="20">
        <v>4778</v>
      </c>
    </row>
    <row r="15" spans="2:15" s="15" customFormat="1" x14ac:dyDescent="0.2">
      <c r="B15" s="33" t="s">
        <v>206</v>
      </c>
      <c r="C15" s="19">
        <v>0</v>
      </c>
      <c r="D15" s="19">
        <v>0</v>
      </c>
      <c r="E15" s="19">
        <v>0</v>
      </c>
      <c r="F15" s="19">
        <v>0</v>
      </c>
      <c r="G15" s="19">
        <v>0</v>
      </c>
      <c r="H15" s="19">
        <v>0</v>
      </c>
      <c r="I15" s="19">
        <v>0</v>
      </c>
      <c r="J15" s="19">
        <v>0</v>
      </c>
      <c r="K15" s="19">
        <v>0</v>
      </c>
      <c r="L15" s="19">
        <v>0</v>
      </c>
      <c r="M15" s="19">
        <v>0</v>
      </c>
      <c r="N15" s="19">
        <v>0</v>
      </c>
      <c r="O15" s="20">
        <v>0</v>
      </c>
    </row>
    <row r="16" spans="2:15" s="15" customFormat="1" x14ac:dyDescent="0.2">
      <c r="B16" s="33" t="s">
        <v>39</v>
      </c>
      <c r="C16" s="19">
        <v>0</v>
      </c>
      <c r="D16" s="19">
        <v>0</v>
      </c>
      <c r="E16" s="19">
        <v>0</v>
      </c>
      <c r="F16" s="19">
        <v>0</v>
      </c>
      <c r="G16" s="19">
        <v>0</v>
      </c>
      <c r="H16" s="19">
        <v>0</v>
      </c>
      <c r="I16" s="19">
        <v>0</v>
      </c>
      <c r="J16" s="19">
        <v>0</v>
      </c>
      <c r="K16" s="19">
        <v>0</v>
      </c>
      <c r="L16" s="19">
        <v>0</v>
      </c>
      <c r="M16" s="19">
        <v>0</v>
      </c>
      <c r="N16" s="19">
        <v>0</v>
      </c>
      <c r="O16" s="20">
        <v>0</v>
      </c>
    </row>
    <row r="17" spans="2:15" s="15" customFormat="1" x14ac:dyDescent="0.2">
      <c r="B17" s="33" t="s">
        <v>44</v>
      </c>
      <c r="C17" s="19">
        <v>2587</v>
      </c>
      <c r="D17" s="19">
        <v>0</v>
      </c>
      <c r="E17" s="19">
        <v>0</v>
      </c>
      <c r="F17" s="19">
        <v>0</v>
      </c>
      <c r="G17" s="19">
        <v>0</v>
      </c>
      <c r="H17" s="19">
        <v>0</v>
      </c>
      <c r="I17" s="19">
        <v>0</v>
      </c>
      <c r="J17" s="19">
        <v>0</v>
      </c>
      <c r="K17" s="19">
        <v>0</v>
      </c>
      <c r="L17" s="19">
        <v>1600</v>
      </c>
      <c r="M17" s="19">
        <v>0</v>
      </c>
      <c r="N17" s="19">
        <v>0</v>
      </c>
      <c r="O17" s="20">
        <v>4187</v>
      </c>
    </row>
    <row r="18" spans="2:15" s="15" customFormat="1" x14ac:dyDescent="0.2">
      <c r="B18" s="35" t="s">
        <v>59</v>
      </c>
      <c r="C18" s="23">
        <v>4227</v>
      </c>
      <c r="D18" s="23">
        <v>2002</v>
      </c>
      <c r="E18" s="23">
        <v>1623.5</v>
      </c>
      <c r="F18" s="23">
        <v>2744</v>
      </c>
      <c r="G18" s="23">
        <v>2564</v>
      </c>
      <c r="H18" s="23">
        <v>6427</v>
      </c>
      <c r="I18" s="23">
        <v>4780</v>
      </c>
      <c r="J18" s="23">
        <v>2642</v>
      </c>
      <c r="K18" s="23">
        <v>2350</v>
      </c>
      <c r="L18" s="23">
        <v>5100</v>
      </c>
      <c r="M18" s="23">
        <v>3144</v>
      </c>
      <c r="N18" s="23">
        <v>2300</v>
      </c>
      <c r="O18" s="24">
        <v>39903.5</v>
      </c>
    </row>
    <row r="19" spans="2:15" s="15" customFormat="1" x14ac:dyDescent="0.2">
      <c r="B19" s="29"/>
      <c r="C19" s="34"/>
      <c r="D19" s="34"/>
      <c r="E19" s="34"/>
      <c r="F19" s="34"/>
      <c r="G19" s="34"/>
      <c r="H19" s="34"/>
      <c r="I19" s="34"/>
      <c r="J19" s="34"/>
      <c r="K19" s="34"/>
      <c r="L19" s="34"/>
      <c r="M19" s="34"/>
    </row>
    <row r="20" spans="2:15" s="15" customFormat="1" ht="17" thickBot="1" x14ac:dyDescent="0.25">
      <c r="B20" s="36"/>
      <c r="C20" s="31"/>
      <c r="D20" s="31"/>
      <c r="E20" s="31"/>
      <c r="F20" s="31"/>
      <c r="G20" s="31"/>
      <c r="H20" s="31"/>
      <c r="I20" s="31"/>
      <c r="J20" s="31"/>
      <c r="K20" s="31"/>
      <c r="L20" s="31"/>
      <c r="M20" s="31"/>
    </row>
    <row r="21" spans="2:15" s="15" customFormat="1" ht="17" thickBot="1" x14ac:dyDescent="0.25">
      <c r="B21" s="116" t="s">
        <v>36</v>
      </c>
      <c r="C21" s="117"/>
      <c r="D21" s="117"/>
      <c r="E21" s="117"/>
      <c r="F21" s="117"/>
      <c r="G21" s="117"/>
      <c r="H21" s="117"/>
      <c r="I21" s="117"/>
      <c r="J21" s="117"/>
      <c r="K21" s="117"/>
      <c r="L21" s="117"/>
      <c r="M21" s="117"/>
      <c r="N21" s="117"/>
      <c r="O21" s="118"/>
    </row>
    <row r="22" spans="2:15" s="15" customFormat="1" x14ac:dyDescent="0.2">
      <c r="B22" s="15" t="s">
        <v>46</v>
      </c>
      <c r="C22" s="15" t="s">
        <v>81</v>
      </c>
      <c r="D22" s="15" t="s">
        <v>82</v>
      </c>
      <c r="E22" s="15" t="s">
        <v>83</v>
      </c>
      <c r="F22" s="15" t="s">
        <v>84</v>
      </c>
      <c r="G22" s="15" t="s">
        <v>85</v>
      </c>
      <c r="H22" s="15" t="s">
        <v>86</v>
      </c>
      <c r="I22" s="15" t="s">
        <v>87</v>
      </c>
      <c r="J22" s="15" t="s">
        <v>95</v>
      </c>
      <c r="K22" s="15" t="s">
        <v>96</v>
      </c>
      <c r="L22" s="15" t="s">
        <v>97</v>
      </c>
      <c r="M22" s="15" t="s">
        <v>98</v>
      </c>
      <c r="N22" s="15" t="s">
        <v>137</v>
      </c>
      <c r="O22" s="37" t="s">
        <v>59</v>
      </c>
    </row>
    <row r="23" spans="2:15" s="15" customFormat="1" x14ac:dyDescent="0.2">
      <c r="B23" s="15" t="s">
        <v>45</v>
      </c>
      <c r="C23" s="18">
        <v>0</v>
      </c>
      <c r="D23" s="18">
        <v>0</v>
      </c>
      <c r="E23" s="18">
        <v>0</v>
      </c>
      <c r="F23" s="18">
        <v>0</v>
      </c>
      <c r="G23" s="18">
        <v>0</v>
      </c>
      <c r="H23" s="18">
        <v>0</v>
      </c>
      <c r="I23" s="18">
        <v>0</v>
      </c>
      <c r="J23" s="18">
        <v>0</v>
      </c>
      <c r="K23" s="18">
        <v>100</v>
      </c>
      <c r="L23" s="18">
        <v>200</v>
      </c>
      <c r="M23" s="18">
        <v>400</v>
      </c>
      <c r="N23" s="18">
        <v>400</v>
      </c>
      <c r="O23" s="38">
        <v>1100</v>
      </c>
    </row>
    <row r="24" spans="2:15" s="15" customFormat="1" x14ac:dyDescent="0.2">
      <c r="B24" s="15" t="s">
        <v>47</v>
      </c>
      <c r="C24" s="18">
        <v>0</v>
      </c>
      <c r="D24" s="18">
        <v>0</v>
      </c>
      <c r="E24" s="18">
        <v>315</v>
      </c>
      <c r="F24" s="18">
        <v>0</v>
      </c>
      <c r="G24" s="18">
        <v>0</v>
      </c>
      <c r="H24" s="18">
        <v>400</v>
      </c>
      <c r="I24" s="18">
        <v>400</v>
      </c>
      <c r="J24" s="18">
        <v>600</v>
      </c>
      <c r="K24" s="18">
        <v>0</v>
      </c>
      <c r="L24" s="18">
        <v>600</v>
      </c>
      <c r="M24" s="18">
        <v>0</v>
      </c>
      <c r="N24" s="18">
        <v>0</v>
      </c>
      <c r="O24" s="38">
        <v>2315</v>
      </c>
    </row>
    <row r="25" spans="2:15" s="15" customFormat="1" x14ac:dyDescent="0.2">
      <c r="B25" s="15" t="s">
        <v>42</v>
      </c>
      <c r="C25" s="18">
        <v>0</v>
      </c>
      <c r="D25" s="18">
        <v>0</v>
      </c>
      <c r="E25" s="18">
        <v>0</v>
      </c>
      <c r="F25" s="18">
        <v>0</v>
      </c>
      <c r="G25" s="18">
        <v>0</v>
      </c>
      <c r="H25" s="18">
        <v>0</v>
      </c>
      <c r="I25" s="18">
        <v>0</v>
      </c>
      <c r="J25" s="18">
        <v>0</v>
      </c>
      <c r="K25" s="18">
        <v>0</v>
      </c>
      <c r="L25" s="18">
        <v>0</v>
      </c>
      <c r="M25" s="18">
        <v>0</v>
      </c>
      <c r="N25" s="18">
        <v>0</v>
      </c>
      <c r="O25" s="38">
        <v>0</v>
      </c>
    </row>
    <row r="26" spans="2:15" s="15" customFormat="1" x14ac:dyDescent="0.2">
      <c r="B26" s="15" t="s">
        <v>231</v>
      </c>
      <c r="C26" s="18">
        <v>0</v>
      </c>
      <c r="D26" s="18">
        <v>0</v>
      </c>
      <c r="E26" s="18">
        <v>0</v>
      </c>
      <c r="F26" s="18">
        <v>0</v>
      </c>
      <c r="G26" s="18">
        <v>0</v>
      </c>
      <c r="H26" s="18">
        <v>0</v>
      </c>
      <c r="I26" s="18">
        <v>0</v>
      </c>
      <c r="J26" s="18">
        <v>0</v>
      </c>
      <c r="K26" s="18">
        <v>0</v>
      </c>
      <c r="L26" s="18">
        <v>0</v>
      </c>
      <c r="M26" s="18">
        <v>200</v>
      </c>
      <c r="N26" s="18">
        <v>300</v>
      </c>
      <c r="O26" s="38">
        <v>500</v>
      </c>
    </row>
    <row r="27" spans="2:15" s="15" customFormat="1" x14ac:dyDescent="0.2">
      <c r="B27" s="15" t="s">
        <v>37</v>
      </c>
      <c r="C27" s="18">
        <v>0</v>
      </c>
      <c r="D27" s="18">
        <v>11</v>
      </c>
      <c r="E27" s="18">
        <v>0</v>
      </c>
      <c r="F27" s="18">
        <v>0</v>
      </c>
      <c r="G27" s="18">
        <v>0</v>
      </c>
      <c r="H27" s="18">
        <v>0</v>
      </c>
      <c r="I27" s="18">
        <v>0</v>
      </c>
      <c r="J27" s="18">
        <v>0</v>
      </c>
      <c r="K27" s="18">
        <v>0</v>
      </c>
      <c r="L27" s="18">
        <v>0</v>
      </c>
      <c r="M27" s="18">
        <v>150</v>
      </c>
      <c r="N27" s="18">
        <v>150</v>
      </c>
      <c r="O27" s="38">
        <v>311</v>
      </c>
    </row>
    <row r="28" spans="2:15" s="15" customFormat="1" x14ac:dyDescent="0.2">
      <c r="B28" s="15" t="s">
        <v>43</v>
      </c>
      <c r="C28" s="18">
        <v>0</v>
      </c>
      <c r="D28" s="18">
        <v>0</v>
      </c>
      <c r="E28" s="18">
        <v>268</v>
      </c>
      <c r="F28" s="18">
        <v>808.5</v>
      </c>
      <c r="G28" s="18">
        <v>120</v>
      </c>
      <c r="H28" s="18">
        <v>846</v>
      </c>
      <c r="I28" s="18">
        <v>500</v>
      </c>
      <c r="J28" s="18">
        <v>500</v>
      </c>
      <c r="K28" s="18">
        <v>0</v>
      </c>
      <c r="L28" s="18">
        <v>800</v>
      </c>
      <c r="M28" s="18">
        <v>800</v>
      </c>
      <c r="N28" s="18">
        <v>800</v>
      </c>
      <c r="O28" s="38">
        <v>5442.5</v>
      </c>
    </row>
    <row r="29" spans="2:15" s="15" customFormat="1" x14ac:dyDescent="0.2">
      <c r="B29" s="15" t="s">
        <v>38</v>
      </c>
      <c r="C29" s="18">
        <v>806</v>
      </c>
      <c r="D29" s="18">
        <v>0</v>
      </c>
      <c r="E29" s="18">
        <v>0</v>
      </c>
      <c r="F29" s="18">
        <v>0</v>
      </c>
      <c r="G29" s="18">
        <v>800</v>
      </c>
      <c r="H29" s="18">
        <v>800</v>
      </c>
      <c r="I29" s="18">
        <v>1000</v>
      </c>
      <c r="J29" s="18">
        <v>1000</v>
      </c>
      <c r="K29" s="18">
        <v>400</v>
      </c>
      <c r="L29" s="18">
        <v>400</v>
      </c>
      <c r="M29" s="18">
        <v>400</v>
      </c>
      <c r="N29" s="18">
        <v>400</v>
      </c>
      <c r="O29" s="38">
        <v>6006</v>
      </c>
    </row>
    <row r="30" spans="2:15" s="15" customFormat="1" x14ac:dyDescent="0.2">
      <c r="B30" s="15" t="s">
        <v>41</v>
      </c>
      <c r="C30" s="18">
        <v>0</v>
      </c>
      <c r="D30" s="18">
        <v>0</v>
      </c>
      <c r="E30" s="18">
        <v>0</v>
      </c>
      <c r="F30" s="18">
        <v>0</v>
      </c>
      <c r="G30" s="18">
        <v>1509.6</v>
      </c>
      <c r="H30" s="18">
        <v>500</v>
      </c>
      <c r="I30" s="18">
        <v>500</v>
      </c>
      <c r="J30" s="18">
        <v>1500</v>
      </c>
      <c r="K30" s="18">
        <v>1500</v>
      </c>
      <c r="L30" s="18">
        <v>1200</v>
      </c>
      <c r="M30" s="18">
        <v>600</v>
      </c>
      <c r="N30" s="18">
        <v>600</v>
      </c>
      <c r="O30" s="38">
        <v>7909.6</v>
      </c>
    </row>
    <row r="31" spans="2:15" s="15" customFormat="1" x14ac:dyDescent="0.2">
      <c r="B31" s="15" t="s">
        <v>40</v>
      </c>
      <c r="C31" s="18">
        <v>132</v>
      </c>
      <c r="D31" s="18">
        <v>0</v>
      </c>
      <c r="E31" s="18">
        <v>0</v>
      </c>
      <c r="F31" s="18">
        <v>924</v>
      </c>
      <c r="G31" s="18">
        <v>0</v>
      </c>
      <c r="H31" s="18">
        <v>0</v>
      </c>
      <c r="I31" s="18">
        <v>816</v>
      </c>
      <c r="J31" s="18">
        <v>1260</v>
      </c>
      <c r="K31" s="18">
        <v>2544</v>
      </c>
      <c r="L31" s="18">
        <v>1314</v>
      </c>
      <c r="M31" s="18">
        <v>1904</v>
      </c>
      <c r="N31" s="18">
        <v>1000</v>
      </c>
      <c r="O31" s="38">
        <v>9894</v>
      </c>
    </row>
    <row r="32" spans="2:15" s="15" customFormat="1" x14ac:dyDescent="0.2">
      <c r="B32" s="15" t="s">
        <v>58</v>
      </c>
      <c r="C32" s="18">
        <v>0</v>
      </c>
      <c r="D32" s="18">
        <v>0</v>
      </c>
      <c r="E32" s="18">
        <v>0</v>
      </c>
      <c r="F32" s="18">
        <v>0</v>
      </c>
      <c r="G32" s="18">
        <v>0</v>
      </c>
      <c r="H32" s="18">
        <v>0</v>
      </c>
      <c r="I32" s="18">
        <v>0</v>
      </c>
      <c r="J32" s="18">
        <v>0</v>
      </c>
      <c r="K32" s="18">
        <v>500</v>
      </c>
      <c r="L32" s="18">
        <v>500</v>
      </c>
      <c r="M32" s="18">
        <v>500</v>
      </c>
      <c r="N32" s="18">
        <v>500</v>
      </c>
      <c r="O32" s="38">
        <v>2000</v>
      </c>
    </row>
    <row r="33" spans="2:15" s="15" customFormat="1" x14ac:dyDescent="0.2">
      <c r="B33" s="15" t="s">
        <v>206</v>
      </c>
      <c r="C33" s="18">
        <v>0</v>
      </c>
      <c r="D33" s="18">
        <v>0</v>
      </c>
      <c r="E33" s="18">
        <v>0</v>
      </c>
      <c r="F33" s="18">
        <v>0</v>
      </c>
      <c r="G33" s="18">
        <v>0</v>
      </c>
      <c r="H33" s="18">
        <v>0</v>
      </c>
      <c r="I33" s="18">
        <v>0</v>
      </c>
      <c r="J33" s="18">
        <v>0</v>
      </c>
      <c r="K33" s="18">
        <v>0</v>
      </c>
      <c r="L33" s="18">
        <v>0</v>
      </c>
      <c r="M33" s="18">
        <v>200</v>
      </c>
      <c r="N33" s="18">
        <v>400</v>
      </c>
      <c r="O33" s="38">
        <v>600</v>
      </c>
    </row>
    <row r="34" spans="2:15" s="15" customFormat="1" x14ac:dyDescent="0.2">
      <c r="B34" s="15" t="s">
        <v>39</v>
      </c>
      <c r="C34" s="18">
        <v>0</v>
      </c>
      <c r="D34" s="18">
        <v>0</v>
      </c>
      <c r="E34" s="18">
        <v>400</v>
      </c>
      <c r="F34" s="18">
        <v>0</v>
      </c>
      <c r="G34" s="18">
        <v>0</v>
      </c>
      <c r="H34" s="18">
        <v>0</v>
      </c>
      <c r="I34" s="18">
        <v>0</v>
      </c>
      <c r="J34" s="18">
        <v>0</v>
      </c>
      <c r="K34" s="18">
        <v>0</v>
      </c>
      <c r="L34" s="18">
        <v>600</v>
      </c>
      <c r="M34" s="18">
        <v>0</v>
      </c>
      <c r="N34" s="18">
        <v>0</v>
      </c>
      <c r="O34" s="38">
        <v>1000</v>
      </c>
    </row>
    <row r="35" spans="2:15" s="15" customFormat="1" x14ac:dyDescent="0.2">
      <c r="B35" s="15" t="s">
        <v>44</v>
      </c>
      <c r="C35" s="18">
        <v>0</v>
      </c>
      <c r="D35" s="18">
        <v>0</v>
      </c>
      <c r="E35" s="18">
        <v>1760</v>
      </c>
      <c r="F35" s="18">
        <v>880</v>
      </c>
      <c r="G35" s="18">
        <v>0</v>
      </c>
      <c r="H35" s="18">
        <v>0</v>
      </c>
      <c r="I35" s="18">
        <v>0</v>
      </c>
      <c r="J35" s="18">
        <v>0</v>
      </c>
      <c r="K35" s="18">
        <v>800</v>
      </c>
      <c r="L35" s="18">
        <v>850</v>
      </c>
      <c r="M35" s="18">
        <v>900</v>
      </c>
      <c r="N35" s="18">
        <v>0</v>
      </c>
      <c r="O35" s="38">
        <v>5190</v>
      </c>
    </row>
    <row r="36" spans="2:15" s="15" customFormat="1" x14ac:dyDescent="0.2">
      <c r="B36" s="21" t="s">
        <v>59</v>
      </c>
      <c r="C36" s="22">
        <v>938</v>
      </c>
      <c r="D36" s="22">
        <v>11</v>
      </c>
      <c r="E36" s="22">
        <v>2743</v>
      </c>
      <c r="F36" s="22">
        <v>2612.5</v>
      </c>
      <c r="G36" s="22">
        <v>2429.6</v>
      </c>
      <c r="H36" s="22">
        <v>2546</v>
      </c>
      <c r="I36" s="22">
        <v>3216</v>
      </c>
      <c r="J36" s="22">
        <v>4860</v>
      </c>
      <c r="K36" s="22">
        <v>5844</v>
      </c>
      <c r="L36" s="22">
        <v>6464</v>
      </c>
      <c r="M36" s="22">
        <v>6054</v>
      </c>
      <c r="N36" s="22">
        <v>4550</v>
      </c>
      <c r="O36" s="39">
        <v>42268.1</v>
      </c>
    </row>
  </sheetData>
  <mergeCells count="2">
    <mergeCell ref="B21:O21"/>
    <mergeCell ref="B3:O3"/>
  </mergeCells>
  <phoneticPr fontId="5" type="noConversion"/>
  <pageMargins left="0.7" right="0.7" top="0.75" bottom="0.75" header="0.3" footer="0.3"/>
  <pageSetup orientation="portrait" r:id="rId1"/>
  <tableParts count="2">
    <tablePart r:id="rId2"/>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4"/>
  <dimension ref="B1:N48"/>
  <sheetViews>
    <sheetView zoomScaleNormal="100" workbookViewId="0">
      <selection activeCell="J28" sqref="J28"/>
    </sheetView>
  </sheetViews>
  <sheetFormatPr baseColWidth="10" defaultColWidth="11" defaultRowHeight="16" x14ac:dyDescent="0.2"/>
  <cols>
    <col min="2" max="2" width="22.6640625" style="3" customWidth="1"/>
  </cols>
  <sheetData>
    <row r="1" spans="2:14" ht="24" x14ac:dyDescent="0.3">
      <c r="B1" s="4" t="s">
        <v>688</v>
      </c>
    </row>
    <row r="2" spans="2:14" ht="17" thickBot="1" x14ac:dyDescent="0.25"/>
    <row r="3" spans="2:14" s="15" customFormat="1" x14ac:dyDescent="0.2">
      <c r="B3" s="119" t="s">
        <v>35</v>
      </c>
      <c r="C3" s="120"/>
      <c r="D3" s="120"/>
      <c r="E3" s="120"/>
      <c r="F3" s="120"/>
      <c r="G3" s="120"/>
      <c r="H3" s="120"/>
      <c r="I3" s="120"/>
      <c r="J3" s="120"/>
      <c r="K3" s="120"/>
      <c r="L3" s="120"/>
      <c r="M3" s="120"/>
      <c r="N3" s="121"/>
    </row>
    <row r="4" spans="2:14" s="15" customFormat="1" x14ac:dyDescent="0.2">
      <c r="B4" s="15" t="s">
        <v>15</v>
      </c>
      <c r="C4" s="15" t="s">
        <v>81</v>
      </c>
      <c r="D4" s="15" t="s">
        <v>82</v>
      </c>
      <c r="E4" s="15" t="s">
        <v>83</v>
      </c>
      <c r="F4" s="15" t="s">
        <v>84</v>
      </c>
      <c r="G4" s="15" t="s">
        <v>85</v>
      </c>
      <c r="H4" s="15" t="s">
        <v>86</v>
      </c>
      <c r="I4" s="15" t="s">
        <v>87</v>
      </c>
      <c r="J4" s="15" t="s">
        <v>95</v>
      </c>
      <c r="K4" s="15" t="s">
        <v>96</v>
      </c>
      <c r="L4" s="15" t="s">
        <v>97</v>
      </c>
      <c r="M4" s="15" t="s">
        <v>98</v>
      </c>
      <c r="N4" s="15" t="s">
        <v>137</v>
      </c>
    </row>
    <row r="5" spans="2:14" s="15" customFormat="1" x14ac:dyDescent="0.2">
      <c r="B5" s="15" t="s">
        <v>122</v>
      </c>
      <c r="C5" s="18">
        <v>0</v>
      </c>
      <c r="D5" s="18">
        <v>0</v>
      </c>
      <c r="E5" s="18">
        <v>0</v>
      </c>
      <c r="F5" s="18">
        <v>0</v>
      </c>
      <c r="G5" s="18">
        <v>0</v>
      </c>
      <c r="H5" s="18">
        <v>0</v>
      </c>
      <c r="I5" s="18">
        <v>2000</v>
      </c>
      <c r="J5" s="18">
        <v>0</v>
      </c>
      <c r="K5" s="18">
        <v>0</v>
      </c>
      <c r="L5" s="18">
        <v>0</v>
      </c>
      <c r="M5" s="18">
        <v>0</v>
      </c>
      <c r="N5" s="18">
        <v>0</v>
      </c>
    </row>
    <row r="6" spans="2:14" s="15" customFormat="1" x14ac:dyDescent="0.2">
      <c r="B6" s="15" t="s">
        <v>2</v>
      </c>
      <c r="C6" s="18">
        <v>10548</v>
      </c>
      <c r="D6" s="18">
        <v>8385</v>
      </c>
      <c r="E6" s="18">
        <v>1579</v>
      </c>
      <c r="F6" s="18">
        <v>1700</v>
      </c>
      <c r="G6" s="18">
        <v>3180</v>
      </c>
      <c r="H6" s="18">
        <v>4132</v>
      </c>
      <c r="I6" s="18">
        <v>5200</v>
      </c>
      <c r="J6" s="18">
        <v>8650</v>
      </c>
      <c r="K6" s="18">
        <v>2202</v>
      </c>
      <c r="L6" s="18">
        <v>2000</v>
      </c>
      <c r="M6" s="18">
        <v>6008</v>
      </c>
      <c r="N6" s="18">
        <v>5452</v>
      </c>
    </row>
    <row r="7" spans="2:14" s="15" customFormat="1" x14ac:dyDescent="0.2">
      <c r="B7" s="15" t="s">
        <v>4</v>
      </c>
      <c r="C7" s="18">
        <v>960</v>
      </c>
      <c r="D7" s="18">
        <v>1662</v>
      </c>
      <c r="E7" s="18">
        <v>225</v>
      </c>
      <c r="F7" s="18">
        <v>930</v>
      </c>
      <c r="G7" s="18">
        <v>3030</v>
      </c>
      <c r="H7" s="18">
        <v>8770</v>
      </c>
      <c r="I7" s="18">
        <v>4000</v>
      </c>
      <c r="J7" s="18">
        <v>4000</v>
      </c>
      <c r="K7" s="18">
        <v>3000</v>
      </c>
      <c r="L7" s="18">
        <v>6000</v>
      </c>
      <c r="M7" s="18">
        <v>4000</v>
      </c>
      <c r="N7" s="18">
        <v>0</v>
      </c>
    </row>
    <row r="8" spans="2:14" s="15" customFormat="1" x14ac:dyDescent="0.2">
      <c r="B8" s="15" t="s">
        <v>27</v>
      </c>
      <c r="C8" s="18">
        <v>0</v>
      </c>
      <c r="D8" s="18">
        <v>0</v>
      </c>
      <c r="E8" s="18">
        <v>2624</v>
      </c>
      <c r="F8" s="18">
        <v>825</v>
      </c>
      <c r="G8" s="18">
        <v>0</v>
      </c>
      <c r="H8" s="18">
        <v>900</v>
      </c>
      <c r="I8" s="18">
        <v>0</v>
      </c>
      <c r="J8" s="18">
        <v>1000</v>
      </c>
      <c r="K8" s="18">
        <v>0</v>
      </c>
      <c r="L8" s="18">
        <v>0</v>
      </c>
      <c r="M8" s="18">
        <v>200</v>
      </c>
      <c r="N8" s="18">
        <v>300</v>
      </c>
    </row>
    <row r="9" spans="2:14" s="15" customFormat="1" x14ac:dyDescent="0.2">
      <c r="B9" s="15" t="s">
        <v>5</v>
      </c>
      <c r="C9" s="18">
        <v>0</v>
      </c>
      <c r="D9" s="18">
        <v>1516</v>
      </c>
      <c r="E9" s="18">
        <v>0</v>
      </c>
      <c r="F9" s="18">
        <v>0</v>
      </c>
      <c r="G9" s="18">
        <v>6000</v>
      </c>
      <c r="H9" s="18">
        <v>2000</v>
      </c>
      <c r="I9" s="18">
        <v>4000</v>
      </c>
      <c r="J9" s="18">
        <v>2760</v>
      </c>
      <c r="K9" s="18">
        <v>2700</v>
      </c>
      <c r="L9" s="18">
        <v>2500</v>
      </c>
      <c r="M9" s="18">
        <v>2500</v>
      </c>
      <c r="N9" s="18">
        <v>2500</v>
      </c>
    </row>
    <row r="10" spans="2:14" s="15" customFormat="1" x14ac:dyDescent="0.2">
      <c r="B10" s="15" t="s">
        <v>70</v>
      </c>
      <c r="C10" s="18">
        <v>0</v>
      </c>
      <c r="D10" s="18">
        <v>0</v>
      </c>
      <c r="E10" s="18">
        <v>0</v>
      </c>
      <c r="F10" s="18">
        <v>0</v>
      </c>
      <c r="G10" s="18">
        <v>1080</v>
      </c>
      <c r="H10" s="18">
        <v>576</v>
      </c>
      <c r="I10" s="18">
        <v>1024</v>
      </c>
      <c r="J10" s="18">
        <v>200</v>
      </c>
      <c r="K10" s="18">
        <v>750</v>
      </c>
      <c r="L10" s="18">
        <v>200</v>
      </c>
      <c r="M10" s="18">
        <v>2500</v>
      </c>
      <c r="N10" s="18">
        <v>400</v>
      </c>
    </row>
    <row r="11" spans="2:14" s="15" customFormat="1" x14ac:dyDescent="0.2">
      <c r="B11" s="15" t="s">
        <v>6</v>
      </c>
      <c r="C11" s="18">
        <v>0</v>
      </c>
      <c r="D11" s="18">
        <v>0</v>
      </c>
      <c r="E11" s="18">
        <v>185</v>
      </c>
      <c r="F11" s="18">
        <v>813</v>
      </c>
      <c r="G11" s="18">
        <v>1509</v>
      </c>
      <c r="H11" s="18">
        <v>2504</v>
      </c>
      <c r="I11" s="18">
        <v>2145</v>
      </c>
      <c r="J11" s="18">
        <v>2610</v>
      </c>
      <c r="K11" s="18">
        <v>2940</v>
      </c>
      <c r="L11" s="18">
        <v>2575</v>
      </c>
      <c r="M11" s="18">
        <v>2540</v>
      </c>
      <c r="N11" s="18">
        <v>3150</v>
      </c>
    </row>
    <row r="12" spans="2:14" s="15" customFormat="1" x14ac:dyDescent="0.2">
      <c r="B12" s="15" t="s">
        <v>7</v>
      </c>
      <c r="C12" s="18">
        <v>992</v>
      </c>
      <c r="D12" s="18">
        <v>1009</v>
      </c>
      <c r="E12" s="18">
        <v>9</v>
      </c>
      <c r="F12" s="18">
        <v>2230</v>
      </c>
      <c r="G12" s="18">
        <v>3315</v>
      </c>
      <c r="H12" s="18">
        <v>7800</v>
      </c>
      <c r="I12" s="18">
        <v>4517</v>
      </c>
      <c r="J12" s="18">
        <v>7570</v>
      </c>
      <c r="K12" s="18">
        <v>5475</v>
      </c>
      <c r="L12" s="18">
        <v>5470</v>
      </c>
      <c r="M12" s="18">
        <v>11960</v>
      </c>
      <c r="N12" s="18">
        <v>9700</v>
      </c>
    </row>
    <row r="13" spans="2:14" s="15" customFormat="1" x14ac:dyDescent="0.2">
      <c r="B13" s="15" t="s">
        <v>559</v>
      </c>
      <c r="C13" s="18">
        <v>0</v>
      </c>
      <c r="D13" s="18">
        <v>0</v>
      </c>
      <c r="E13" s="18">
        <v>0</v>
      </c>
      <c r="F13" s="18">
        <v>0</v>
      </c>
      <c r="G13" s="18">
        <v>0</v>
      </c>
      <c r="H13" s="18">
        <v>0</v>
      </c>
      <c r="I13" s="18">
        <v>0</v>
      </c>
      <c r="J13" s="18">
        <v>0</v>
      </c>
      <c r="K13" s="18">
        <v>0</v>
      </c>
      <c r="L13" s="18">
        <v>0</v>
      </c>
      <c r="M13" s="18">
        <v>0</v>
      </c>
      <c r="N13" s="18">
        <v>1000</v>
      </c>
    </row>
    <row r="14" spans="2:14" s="15" customFormat="1" x14ac:dyDescent="0.2">
      <c r="B14" s="15" t="s">
        <v>291</v>
      </c>
      <c r="C14" s="18">
        <v>0</v>
      </c>
      <c r="D14" s="18">
        <v>0</v>
      </c>
      <c r="E14" s="18">
        <v>0</v>
      </c>
      <c r="F14" s="18">
        <v>1200</v>
      </c>
      <c r="G14" s="18">
        <v>1940</v>
      </c>
      <c r="H14" s="18">
        <v>0</v>
      </c>
      <c r="I14" s="18">
        <v>1498</v>
      </c>
      <c r="J14" s="18">
        <v>1046</v>
      </c>
      <c r="K14" s="18">
        <v>0</v>
      </c>
      <c r="L14" s="18">
        <v>350</v>
      </c>
      <c r="M14" s="18">
        <v>412</v>
      </c>
      <c r="N14" s="18">
        <v>1010</v>
      </c>
    </row>
    <row r="15" spans="2:14" s="15" customFormat="1" x14ac:dyDescent="0.2">
      <c r="B15" s="15" t="s">
        <v>32</v>
      </c>
      <c r="C15" s="18">
        <v>10</v>
      </c>
      <c r="D15" s="18">
        <v>390</v>
      </c>
      <c r="E15" s="18">
        <v>1037</v>
      </c>
      <c r="F15" s="18">
        <v>1097</v>
      </c>
      <c r="G15" s="18">
        <v>1050</v>
      </c>
      <c r="H15" s="18">
        <v>1826</v>
      </c>
      <c r="I15" s="18">
        <v>1593</v>
      </c>
      <c r="J15" s="18">
        <v>1150</v>
      </c>
      <c r="K15" s="18">
        <v>815</v>
      </c>
      <c r="L15" s="18">
        <v>1370</v>
      </c>
      <c r="M15" s="18">
        <v>1385</v>
      </c>
      <c r="N15" s="18">
        <v>1228</v>
      </c>
    </row>
    <row r="16" spans="2:14" s="15" customFormat="1" x14ac:dyDescent="0.2">
      <c r="B16" s="15" t="s">
        <v>28</v>
      </c>
      <c r="C16" s="18">
        <v>0</v>
      </c>
      <c r="D16" s="18">
        <v>0</v>
      </c>
      <c r="E16" s="18">
        <v>0</v>
      </c>
      <c r="F16" s="18">
        <v>0</v>
      </c>
      <c r="G16" s="18">
        <v>0</v>
      </c>
      <c r="H16" s="18">
        <v>400</v>
      </c>
      <c r="I16" s="18">
        <v>0</v>
      </c>
      <c r="J16" s="18">
        <v>640</v>
      </c>
      <c r="K16" s="18">
        <v>0</v>
      </c>
      <c r="L16" s="18">
        <v>1300</v>
      </c>
      <c r="M16" s="18">
        <v>0</v>
      </c>
      <c r="N16" s="18">
        <v>1200</v>
      </c>
    </row>
    <row r="17" spans="2:14" s="15" customFormat="1" x14ac:dyDescent="0.2">
      <c r="B17" s="15" t="s">
        <v>34</v>
      </c>
      <c r="C17" s="18">
        <v>1113</v>
      </c>
      <c r="D17" s="18">
        <v>2824</v>
      </c>
      <c r="E17" s="18">
        <v>935</v>
      </c>
      <c r="F17" s="18">
        <v>1600</v>
      </c>
      <c r="G17" s="18">
        <v>1540</v>
      </c>
      <c r="H17" s="18">
        <v>1718</v>
      </c>
      <c r="I17" s="18">
        <v>1380</v>
      </c>
      <c r="J17" s="18">
        <v>3000</v>
      </c>
      <c r="K17" s="18">
        <v>1750</v>
      </c>
      <c r="L17" s="18">
        <v>1000</v>
      </c>
      <c r="M17" s="18">
        <v>1450</v>
      </c>
      <c r="N17" s="18">
        <v>0</v>
      </c>
    </row>
    <row r="18" spans="2:14" s="15" customFormat="1" x14ac:dyDescent="0.2">
      <c r="B18" s="15" t="s">
        <v>8</v>
      </c>
      <c r="C18" s="18">
        <v>2600</v>
      </c>
      <c r="D18" s="18">
        <v>2500</v>
      </c>
      <c r="E18" s="18">
        <v>3484</v>
      </c>
      <c r="F18" s="18">
        <v>4300</v>
      </c>
      <c r="G18" s="18">
        <v>2952</v>
      </c>
      <c r="H18" s="18">
        <v>1624</v>
      </c>
      <c r="I18" s="18">
        <v>1313</v>
      </c>
      <c r="J18" s="18">
        <v>4500</v>
      </c>
      <c r="K18" s="18">
        <v>2000</v>
      </c>
      <c r="L18" s="18">
        <v>1080</v>
      </c>
      <c r="M18" s="18">
        <v>2200</v>
      </c>
      <c r="N18" s="18">
        <v>3300</v>
      </c>
    </row>
    <row r="19" spans="2:14" s="15" customFormat="1" x14ac:dyDescent="0.2">
      <c r="B19" s="15" t="s">
        <v>9</v>
      </c>
      <c r="C19" s="18">
        <v>4227</v>
      </c>
      <c r="D19" s="18">
        <v>2002</v>
      </c>
      <c r="E19" s="18">
        <v>1624</v>
      </c>
      <c r="F19" s="18">
        <v>2744</v>
      </c>
      <c r="G19" s="18">
        <v>2564</v>
      </c>
      <c r="H19" s="18">
        <v>6427</v>
      </c>
      <c r="I19" s="18">
        <v>4780</v>
      </c>
      <c r="J19" s="18">
        <v>2642</v>
      </c>
      <c r="K19" s="18">
        <v>2350</v>
      </c>
      <c r="L19" s="18">
        <v>5100</v>
      </c>
      <c r="M19" s="18">
        <v>3144</v>
      </c>
      <c r="N19" s="18">
        <v>2300</v>
      </c>
    </row>
    <row r="20" spans="2:14" s="15" customFormat="1" x14ac:dyDescent="0.2">
      <c r="B20" s="15" t="s">
        <v>59</v>
      </c>
      <c r="C20" s="18">
        <f>SUM(Table42[2024])</f>
        <v>20450</v>
      </c>
      <c r="D20" s="18">
        <f>SUM(Table42[2025])</f>
        <v>20288</v>
      </c>
      <c r="E20" s="18">
        <f>SUM(Table42[2026])</f>
        <v>11702</v>
      </c>
      <c r="F20" s="18">
        <f>SUM(Table42[2027])</f>
        <v>17439</v>
      </c>
      <c r="G20" s="18">
        <f>SUM(Table42[2028])</f>
        <v>28160</v>
      </c>
      <c r="H20" s="18">
        <f>SUM(Table42[2029])</f>
        <v>38677</v>
      </c>
      <c r="I20" s="18">
        <f>SUM(Table42[2030])</f>
        <v>33450</v>
      </c>
      <c r="J20" s="18">
        <f>SUM(Table42[2031])</f>
        <v>39768</v>
      </c>
      <c r="K20" s="18">
        <f>SUM(Table42[2032])</f>
        <v>23982</v>
      </c>
      <c r="L20" s="18">
        <f>SUM(Table42[2033])</f>
        <v>28945</v>
      </c>
      <c r="M20" s="18">
        <f>SUM(Table42[2034])</f>
        <v>38299</v>
      </c>
      <c r="N20" s="18">
        <f>SUM(Table42[2035])</f>
        <v>31540</v>
      </c>
    </row>
    <row r="21" spans="2:14" s="15" customFormat="1" ht="17" thickBot="1" x14ac:dyDescent="0.25">
      <c r="B21" s="36"/>
    </row>
    <row r="22" spans="2:14" s="15" customFormat="1" x14ac:dyDescent="0.2">
      <c r="B22" s="119" t="s">
        <v>36</v>
      </c>
      <c r="C22" s="120"/>
      <c r="D22" s="120"/>
      <c r="E22" s="120"/>
      <c r="F22" s="120"/>
      <c r="G22" s="120"/>
      <c r="H22" s="120"/>
      <c r="I22" s="120"/>
      <c r="J22" s="120"/>
      <c r="K22" s="120"/>
      <c r="L22" s="120"/>
      <c r="M22" s="120"/>
      <c r="N22" s="121"/>
    </row>
    <row r="23" spans="2:14" s="15" customFormat="1" x14ac:dyDescent="0.2">
      <c r="B23" s="25" t="s">
        <v>15</v>
      </c>
      <c r="C23" s="25" t="s">
        <v>81</v>
      </c>
      <c r="D23" s="25" t="s">
        <v>82</v>
      </c>
      <c r="E23" s="25" t="s">
        <v>83</v>
      </c>
      <c r="F23" s="25" t="s">
        <v>84</v>
      </c>
      <c r="G23" s="25" t="s">
        <v>85</v>
      </c>
      <c r="H23" s="25" t="s">
        <v>86</v>
      </c>
      <c r="I23" s="25" t="s">
        <v>87</v>
      </c>
      <c r="J23" s="25" t="s">
        <v>95</v>
      </c>
      <c r="K23" s="25" t="s">
        <v>96</v>
      </c>
      <c r="L23" s="25" t="s">
        <v>97</v>
      </c>
      <c r="M23" s="25" t="s">
        <v>98</v>
      </c>
      <c r="N23" s="25" t="s">
        <v>137</v>
      </c>
    </row>
    <row r="24" spans="2:14" s="15" customFormat="1" x14ac:dyDescent="0.2">
      <c r="B24" s="25" t="s">
        <v>122</v>
      </c>
      <c r="C24" s="18">
        <v>0</v>
      </c>
      <c r="D24" s="18">
        <v>0</v>
      </c>
      <c r="E24" s="18">
        <v>0</v>
      </c>
      <c r="F24" s="18">
        <v>0</v>
      </c>
      <c r="G24" s="18">
        <v>0</v>
      </c>
      <c r="H24" s="114">
        <v>0</v>
      </c>
      <c r="I24" s="114">
        <v>0</v>
      </c>
      <c r="J24" s="114">
        <v>0</v>
      </c>
      <c r="K24" s="114">
        <v>100</v>
      </c>
      <c r="L24" s="114">
        <v>200</v>
      </c>
      <c r="M24" s="114">
        <v>500</v>
      </c>
      <c r="N24" s="114">
        <v>1200</v>
      </c>
    </row>
    <row r="25" spans="2:14" s="15" customFormat="1" x14ac:dyDescent="0.2">
      <c r="B25" s="25" t="s">
        <v>2</v>
      </c>
      <c r="C25" s="18">
        <v>11999.8</v>
      </c>
      <c r="D25" s="18">
        <v>15899</v>
      </c>
      <c r="E25" s="18">
        <v>8806.5</v>
      </c>
      <c r="F25" s="18">
        <v>9553</v>
      </c>
      <c r="G25" s="18">
        <v>10350</v>
      </c>
      <c r="H25" s="114">
        <v>12800</v>
      </c>
      <c r="I25" s="114">
        <v>16150</v>
      </c>
      <c r="J25" s="114">
        <v>10200</v>
      </c>
      <c r="K25" s="114">
        <v>11248.5</v>
      </c>
      <c r="L25" s="114">
        <v>12350</v>
      </c>
      <c r="M25" s="114">
        <v>13550</v>
      </c>
      <c r="N25" s="114">
        <v>17344.900000000001</v>
      </c>
    </row>
    <row r="26" spans="2:14" s="15" customFormat="1" x14ac:dyDescent="0.2">
      <c r="B26" s="25" t="s">
        <v>4</v>
      </c>
      <c r="C26" s="18">
        <v>729</v>
      </c>
      <c r="D26" s="18">
        <v>913</v>
      </c>
      <c r="E26" s="18">
        <v>960</v>
      </c>
      <c r="F26" s="18">
        <v>1948</v>
      </c>
      <c r="G26" s="18">
        <v>1827</v>
      </c>
      <c r="H26" s="114">
        <v>2895.5</v>
      </c>
      <c r="I26" s="114">
        <v>4000</v>
      </c>
      <c r="J26" s="114">
        <v>5330.5</v>
      </c>
      <c r="K26" s="114">
        <v>3666</v>
      </c>
      <c r="L26" s="114">
        <v>4662</v>
      </c>
      <c r="M26" s="114">
        <v>2666</v>
      </c>
      <c r="N26" s="114">
        <v>3272.55</v>
      </c>
    </row>
    <row r="27" spans="2:14" s="15" customFormat="1" x14ac:dyDescent="0.2">
      <c r="B27" s="25" t="s">
        <v>27</v>
      </c>
      <c r="C27" s="18">
        <v>0</v>
      </c>
      <c r="D27" s="18">
        <v>0</v>
      </c>
      <c r="E27" s="18">
        <v>0</v>
      </c>
      <c r="F27" s="18">
        <v>0</v>
      </c>
      <c r="G27" s="18">
        <v>1324</v>
      </c>
      <c r="H27" s="114">
        <v>1274.8</v>
      </c>
      <c r="I27" s="114">
        <v>450</v>
      </c>
      <c r="J27" s="114">
        <v>450</v>
      </c>
      <c r="K27" s="114">
        <v>1037.5</v>
      </c>
      <c r="L27" s="114">
        <v>550</v>
      </c>
      <c r="M27" s="114">
        <v>1200</v>
      </c>
      <c r="N27" s="114">
        <v>675</v>
      </c>
    </row>
    <row r="28" spans="2:14" s="15" customFormat="1" x14ac:dyDescent="0.2">
      <c r="B28" s="25" t="s">
        <v>5</v>
      </c>
      <c r="C28" s="18">
        <v>2299</v>
      </c>
      <c r="D28" s="18">
        <v>0</v>
      </c>
      <c r="E28" s="18">
        <v>760</v>
      </c>
      <c r="F28" s="18">
        <v>700</v>
      </c>
      <c r="G28" s="18">
        <v>0</v>
      </c>
      <c r="H28" s="114">
        <v>0</v>
      </c>
      <c r="I28" s="114">
        <v>2000</v>
      </c>
      <c r="J28" s="114">
        <v>4000</v>
      </c>
      <c r="K28" s="114">
        <v>2592</v>
      </c>
      <c r="L28" s="114">
        <v>1880</v>
      </c>
      <c r="M28" s="114">
        <v>2700</v>
      </c>
      <c r="N28" s="114">
        <v>4000</v>
      </c>
    </row>
    <row r="29" spans="2:14" s="15" customFormat="1" x14ac:dyDescent="0.2">
      <c r="B29" s="25" t="s">
        <v>70</v>
      </c>
      <c r="C29" s="18">
        <v>0</v>
      </c>
      <c r="D29" s="18">
        <v>0</v>
      </c>
      <c r="E29" s="18">
        <v>0</v>
      </c>
      <c r="F29" s="18">
        <v>0</v>
      </c>
      <c r="G29" s="18">
        <v>0</v>
      </c>
      <c r="H29" s="114">
        <v>0</v>
      </c>
      <c r="I29" s="114">
        <v>0</v>
      </c>
      <c r="J29" s="114">
        <v>0</v>
      </c>
      <c r="K29" s="114">
        <v>0</v>
      </c>
      <c r="L29" s="114">
        <v>1700</v>
      </c>
      <c r="M29" s="114">
        <v>0</v>
      </c>
      <c r="N29" s="114">
        <v>1700</v>
      </c>
    </row>
    <row r="30" spans="2:14" s="15" customFormat="1" x14ac:dyDescent="0.2">
      <c r="B30" s="25" t="s">
        <v>6</v>
      </c>
      <c r="C30" s="18">
        <v>794.5</v>
      </c>
      <c r="D30" s="18">
        <v>662.1</v>
      </c>
      <c r="E30" s="18">
        <v>543.79999999999995</v>
      </c>
      <c r="F30" s="18">
        <v>500</v>
      </c>
      <c r="G30" s="18">
        <v>1549.9</v>
      </c>
      <c r="H30" s="114">
        <v>2629.9</v>
      </c>
      <c r="I30" s="114">
        <v>2802.9</v>
      </c>
      <c r="J30" s="114">
        <v>3100</v>
      </c>
      <c r="K30" s="114">
        <v>3350</v>
      </c>
      <c r="L30" s="114">
        <v>3400</v>
      </c>
      <c r="M30" s="114">
        <v>3700</v>
      </c>
      <c r="N30" s="114">
        <v>3750</v>
      </c>
    </row>
    <row r="31" spans="2:14" s="15" customFormat="1" x14ac:dyDescent="0.2">
      <c r="B31" s="25" t="s">
        <v>7</v>
      </c>
      <c r="C31" s="18">
        <v>588.20000000000005</v>
      </c>
      <c r="D31" s="18">
        <v>520</v>
      </c>
      <c r="E31" s="18">
        <v>992</v>
      </c>
      <c r="F31" s="18">
        <v>920</v>
      </c>
      <c r="G31" s="18">
        <v>0</v>
      </c>
      <c r="H31" s="114">
        <v>3520</v>
      </c>
      <c r="I31" s="114">
        <v>3950</v>
      </c>
      <c r="J31" s="114">
        <v>5800</v>
      </c>
      <c r="K31" s="114">
        <v>7480</v>
      </c>
      <c r="L31" s="114">
        <v>5208</v>
      </c>
      <c r="M31" s="114">
        <v>5293.2</v>
      </c>
      <c r="N31" s="114">
        <v>4943</v>
      </c>
    </row>
    <row r="32" spans="2:14" s="15" customFormat="1" x14ac:dyDescent="0.2">
      <c r="B32" s="25" t="s">
        <v>559</v>
      </c>
      <c r="C32" s="18">
        <v>0</v>
      </c>
      <c r="D32" s="18">
        <v>0</v>
      </c>
      <c r="E32" s="18">
        <v>0</v>
      </c>
      <c r="F32" s="18">
        <v>0</v>
      </c>
      <c r="G32" s="18">
        <v>0</v>
      </c>
      <c r="H32" s="114">
        <v>0</v>
      </c>
      <c r="I32" s="114">
        <v>0</v>
      </c>
      <c r="J32" s="114">
        <v>0</v>
      </c>
      <c r="K32" s="114">
        <v>0</v>
      </c>
      <c r="L32" s="114">
        <v>0</v>
      </c>
      <c r="M32" s="114">
        <v>0</v>
      </c>
      <c r="N32" s="114">
        <v>0</v>
      </c>
    </row>
    <row r="33" spans="2:14" s="15" customFormat="1" x14ac:dyDescent="0.2">
      <c r="B33" s="25" t="s">
        <v>291</v>
      </c>
      <c r="C33" s="18">
        <v>0</v>
      </c>
      <c r="D33" s="18">
        <v>0</v>
      </c>
      <c r="E33" s="18">
        <v>1140</v>
      </c>
      <c r="F33" s="18">
        <v>1790</v>
      </c>
      <c r="G33" s="18">
        <v>1898</v>
      </c>
      <c r="H33" s="114">
        <v>1045</v>
      </c>
      <c r="I33" s="114">
        <v>1500</v>
      </c>
      <c r="J33" s="114">
        <v>2500</v>
      </c>
      <c r="K33" s="114">
        <v>2000</v>
      </c>
      <c r="L33" s="114">
        <v>2000</v>
      </c>
      <c r="M33" s="114">
        <v>2000</v>
      </c>
      <c r="N33" s="114">
        <v>1000</v>
      </c>
    </row>
    <row r="34" spans="2:14" s="15" customFormat="1" x14ac:dyDescent="0.2">
      <c r="B34" s="25" t="s">
        <v>32</v>
      </c>
      <c r="C34" s="18">
        <v>100.08</v>
      </c>
      <c r="D34" s="18">
        <v>0</v>
      </c>
      <c r="E34" s="18">
        <v>203.5</v>
      </c>
      <c r="F34" s="18">
        <v>664</v>
      </c>
      <c r="G34" s="18">
        <v>904</v>
      </c>
      <c r="H34" s="114">
        <v>582.4</v>
      </c>
      <c r="I34" s="114">
        <v>1710</v>
      </c>
      <c r="J34" s="114">
        <v>1419</v>
      </c>
      <c r="K34" s="114">
        <v>1249.5</v>
      </c>
      <c r="L34" s="114">
        <v>1511.469648</v>
      </c>
      <c r="M34" s="114">
        <v>1869</v>
      </c>
      <c r="N34" s="114">
        <v>2129</v>
      </c>
    </row>
    <row r="35" spans="2:14" s="15" customFormat="1" x14ac:dyDescent="0.2">
      <c r="B35" s="25" t="s">
        <v>28</v>
      </c>
      <c r="C35" s="18">
        <v>0</v>
      </c>
      <c r="D35" s="18">
        <v>0</v>
      </c>
      <c r="E35" s="18">
        <v>0</v>
      </c>
      <c r="F35" s="18">
        <v>0</v>
      </c>
      <c r="G35" s="18">
        <v>0</v>
      </c>
      <c r="H35" s="114">
        <v>0</v>
      </c>
      <c r="I35" s="114">
        <v>0</v>
      </c>
      <c r="J35" s="114">
        <v>0</v>
      </c>
      <c r="K35" s="114">
        <v>250</v>
      </c>
      <c r="L35" s="114">
        <v>389.6</v>
      </c>
      <c r="M35" s="114">
        <v>750</v>
      </c>
      <c r="N35" s="114">
        <v>970</v>
      </c>
    </row>
    <row r="36" spans="2:14" s="15" customFormat="1" x14ac:dyDescent="0.2">
      <c r="B36" s="25" t="s">
        <v>34</v>
      </c>
      <c r="C36" s="18">
        <v>1482.3</v>
      </c>
      <c r="D36" s="18">
        <v>1529.4</v>
      </c>
      <c r="E36" s="18">
        <v>1531.1</v>
      </c>
      <c r="F36" s="18">
        <v>2179</v>
      </c>
      <c r="G36" s="18">
        <v>1590</v>
      </c>
      <c r="H36" s="114">
        <v>1500</v>
      </c>
      <c r="I36" s="114">
        <v>1680</v>
      </c>
      <c r="J36" s="114">
        <v>1500</v>
      </c>
      <c r="K36" s="114">
        <v>1800</v>
      </c>
      <c r="L36" s="114">
        <v>1500</v>
      </c>
      <c r="M36" s="114">
        <v>1500</v>
      </c>
      <c r="N36" s="114">
        <v>1800</v>
      </c>
    </row>
    <row r="37" spans="2:14" s="15" customFormat="1" x14ac:dyDescent="0.2">
      <c r="B37" s="25" t="s">
        <v>8</v>
      </c>
      <c r="C37" s="18">
        <v>1667</v>
      </c>
      <c r="D37" s="18">
        <v>2117</v>
      </c>
      <c r="E37" s="18">
        <v>4018</v>
      </c>
      <c r="F37" s="18">
        <v>2506</v>
      </c>
      <c r="G37" s="18">
        <v>1398</v>
      </c>
      <c r="H37" s="114">
        <v>3062.8942360000001</v>
      </c>
      <c r="I37" s="114">
        <v>3299.2807459999999</v>
      </c>
      <c r="J37" s="114">
        <v>2861.1736420000002</v>
      </c>
      <c r="K37" s="114">
        <v>5522.9599820000003</v>
      </c>
      <c r="L37" s="114">
        <v>6117.0621490000003</v>
      </c>
      <c r="M37" s="114">
        <v>4969.667614</v>
      </c>
      <c r="N37" s="114">
        <v>4995.2645259999999</v>
      </c>
    </row>
    <row r="38" spans="2:14" s="15" customFormat="1" x14ac:dyDescent="0.2">
      <c r="B38" s="25" t="s">
        <v>9</v>
      </c>
      <c r="C38" s="18">
        <v>938</v>
      </c>
      <c r="D38" s="18">
        <v>11</v>
      </c>
      <c r="E38" s="18">
        <v>2743</v>
      </c>
      <c r="F38" s="18">
        <v>2612.5</v>
      </c>
      <c r="G38" s="18">
        <v>2429.6</v>
      </c>
      <c r="H38" s="114">
        <v>2546</v>
      </c>
      <c r="I38" s="114">
        <v>3216</v>
      </c>
      <c r="J38" s="114">
        <v>4860</v>
      </c>
      <c r="K38" s="114">
        <v>5844</v>
      </c>
      <c r="L38" s="114">
        <v>6464</v>
      </c>
      <c r="M38" s="114">
        <v>6054</v>
      </c>
      <c r="N38" s="114">
        <v>4550</v>
      </c>
    </row>
    <row r="39" spans="2:14" s="15" customFormat="1" x14ac:dyDescent="0.2">
      <c r="B39" s="25" t="s">
        <v>59</v>
      </c>
      <c r="C39" s="18">
        <f>SUBTOTAL(109,Table43[2024])</f>
        <v>20597.88</v>
      </c>
      <c r="D39" s="18">
        <f>SUBTOTAL(109,Table43[2025])</f>
        <v>21651.5</v>
      </c>
      <c r="E39" s="18">
        <f>SUBTOTAL(109,Table43[2026])</f>
        <v>21697.9</v>
      </c>
      <c r="F39" s="18">
        <f>SUBTOTAL(109,Table43[2027])</f>
        <v>23372.5</v>
      </c>
      <c r="G39" s="18">
        <f>SUBTOTAL(109,Table43[2028])</f>
        <v>23270.5</v>
      </c>
      <c r="H39" s="93">
        <f>SUBTOTAL(109,Table43[2029])</f>
        <v>31856.494236000002</v>
      </c>
      <c r="I39" s="93">
        <f>SUBTOTAL(109,Table43[2030])</f>
        <v>40758.180745999998</v>
      </c>
      <c r="J39" s="93">
        <f>SUBTOTAL(109,Table43[2031])</f>
        <v>42020.673642000002</v>
      </c>
      <c r="K39" s="93">
        <f>SUBTOTAL(109,Table43[2032])</f>
        <v>46140.459982</v>
      </c>
      <c r="L39" s="93">
        <f>SUBTOTAL(109,Table43[2033])</f>
        <v>47932.131796999995</v>
      </c>
      <c r="M39" s="93">
        <f>SUBTOTAL(109,Table43[2034])</f>
        <v>46751.867613999995</v>
      </c>
      <c r="N39" s="93">
        <f>SUBTOTAL(109,Table43[2035])</f>
        <v>52329.714525999996</v>
      </c>
    </row>
    <row r="40" spans="2:14" x14ac:dyDescent="0.2">
      <c r="B40"/>
    </row>
    <row r="41" spans="2:14" x14ac:dyDescent="0.2">
      <c r="B41"/>
    </row>
    <row r="42" spans="2:14" x14ac:dyDescent="0.2">
      <c r="B42"/>
    </row>
    <row r="43" spans="2:14" x14ac:dyDescent="0.2">
      <c r="B43"/>
    </row>
    <row r="44" spans="2:14" x14ac:dyDescent="0.2">
      <c r="B44"/>
    </row>
    <row r="45" spans="2:14" x14ac:dyDescent="0.2">
      <c r="B45"/>
    </row>
    <row r="46" spans="2:14" x14ac:dyDescent="0.2">
      <c r="B46"/>
    </row>
    <row r="47" spans="2:14" x14ac:dyDescent="0.2">
      <c r="B47"/>
    </row>
    <row r="48" spans="2:14" x14ac:dyDescent="0.2">
      <c r="B48"/>
    </row>
  </sheetData>
  <mergeCells count="2">
    <mergeCell ref="B3:N3"/>
    <mergeCell ref="B22:N22"/>
  </mergeCells>
  <phoneticPr fontId="5" type="noConversion"/>
  <pageMargins left="0.7" right="0.7" top="0.75" bottom="0.75" header="0.3" footer="0.3"/>
  <tableParts count="2">
    <tablePart r:id="rId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41F4-4C0B-4F45-83C1-BF0B1AAAB537}">
  <sheetPr codeName="Sheet35"/>
  <dimension ref="B1:H54"/>
  <sheetViews>
    <sheetView workbookViewId="0">
      <selection activeCell="H6" sqref="H6"/>
    </sheetView>
  </sheetViews>
  <sheetFormatPr baseColWidth="10" defaultColWidth="11" defaultRowHeight="16" x14ac:dyDescent="0.2"/>
  <cols>
    <col min="2" max="2" width="21.33203125" customWidth="1"/>
    <col min="3" max="3" width="15.33203125" style="1" bestFit="1" customWidth="1"/>
    <col min="4" max="4" width="17.1640625" style="1" bestFit="1" customWidth="1"/>
    <col min="5" max="5" width="20.83203125" style="1" bestFit="1" customWidth="1"/>
    <col min="6" max="6" width="10.1640625" style="1" bestFit="1" customWidth="1"/>
    <col min="7" max="7" width="10.83203125" bestFit="1" customWidth="1"/>
    <col min="8" max="8" width="20" bestFit="1" customWidth="1"/>
    <col min="9" max="18" width="13.83203125" customWidth="1"/>
  </cols>
  <sheetData>
    <row r="1" spans="2:8" ht="24" x14ac:dyDescent="0.3">
      <c r="B1" s="5" t="s">
        <v>689</v>
      </c>
    </row>
    <row r="3" spans="2:8" ht="17" x14ac:dyDescent="0.2">
      <c r="B3" s="15" t="s">
        <v>212</v>
      </c>
      <c r="C3" s="43" t="s">
        <v>560</v>
      </c>
      <c r="D3" s="43" t="s">
        <v>561</v>
      </c>
      <c r="E3" s="43" t="s">
        <v>562</v>
      </c>
      <c r="F3" s="43" t="s">
        <v>563</v>
      </c>
      <c r="G3" s="43" t="s">
        <v>564</v>
      </c>
      <c r="H3" s="43" t="s">
        <v>565</v>
      </c>
    </row>
    <row r="4" spans="2:8" x14ac:dyDescent="0.2">
      <c r="B4" s="36">
        <v>2000</v>
      </c>
      <c r="C4" s="18"/>
      <c r="D4" s="18"/>
      <c r="E4" s="18"/>
      <c r="F4" s="18"/>
      <c r="G4" s="18"/>
      <c r="H4" s="18"/>
    </row>
    <row r="5" spans="2:8" x14ac:dyDescent="0.2">
      <c r="B5" s="36">
        <v>2001</v>
      </c>
      <c r="C5" s="18"/>
      <c r="D5" s="18"/>
      <c r="E5" s="18"/>
      <c r="F5" s="18"/>
      <c r="G5" s="18"/>
      <c r="H5" s="18"/>
    </row>
    <row r="6" spans="2:8" x14ac:dyDescent="0.2">
      <c r="B6" s="36">
        <v>2002</v>
      </c>
      <c r="C6" s="18"/>
      <c r="D6" s="18"/>
      <c r="E6" s="18"/>
      <c r="F6" s="18"/>
      <c r="G6" s="18"/>
      <c r="H6" s="18"/>
    </row>
    <row r="7" spans="2:8" x14ac:dyDescent="0.2">
      <c r="B7" s="36">
        <v>2003</v>
      </c>
      <c r="C7" s="18"/>
      <c r="D7" s="18"/>
      <c r="E7" s="18"/>
      <c r="F7" s="18"/>
      <c r="G7" s="18"/>
      <c r="H7" s="18"/>
    </row>
    <row r="8" spans="2:8" x14ac:dyDescent="0.2">
      <c r="B8" s="36">
        <v>2004</v>
      </c>
      <c r="C8" s="18"/>
      <c r="D8" s="18"/>
      <c r="E8" s="18"/>
      <c r="F8" s="18"/>
      <c r="G8" s="18"/>
      <c r="H8" s="18"/>
    </row>
    <row r="9" spans="2:8" x14ac:dyDescent="0.2">
      <c r="B9" s="36">
        <v>2005</v>
      </c>
      <c r="C9" s="18"/>
      <c r="D9" s="18"/>
      <c r="E9" s="18"/>
      <c r="F9" s="18"/>
      <c r="G9" s="18"/>
      <c r="H9" s="18"/>
    </row>
    <row r="10" spans="2:8" x14ac:dyDescent="0.2">
      <c r="B10" s="36">
        <v>2006</v>
      </c>
      <c r="C10" s="18"/>
      <c r="D10" s="18"/>
      <c r="E10" s="18"/>
      <c r="F10" s="18"/>
      <c r="G10" s="18"/>
      <c r="H10" s="18"/>
    </row>
    <row r="11" spans="2:8" x14ac:dyDescent="0.2">
      <c r="B11" s="36">
        <v>2007</v>
      </c>
      <c r="C11" s="18"/>
      <c r="D11" s="18"/>
      <c r="E11" s="18"/>
      <c r="F11" s="18"/>
      <c r="G11" s="18"/>
      <c r="H11" s="18"/>
    </row>
    <row r="12" spans="2:8" x14ac:dyDescent="0.2">
      <c r="B12" s="36">
        <v>2008</v>
      </c>
      <c r="C12" s="18"/>
      <c r="D12" s="18"/>
      <c r="E12" s="18"/>
      <c r="F12" s="18"/>
      <c r="G12" s="18"/>
      <c r="H12" s="18"/>
    </row>
    <row r="13" spans="2:8" x14ac:dyDescent="0.2">
      <c r="B13" s="36">
        <v>2009</v>
      </c>
      <c r="C13" s="18"/>
      <c r="D13" s="18"/>
      <c r="E13" s="18"/>
      <c r="F13" s="18">
        <v>2.2999999999999998</v>
      </c>
      <c r="G13" s="18"/>
      <c r="H13" s="18"/>
    </row>
    <row r="14" spans="2:8" x14ac:dyDescent="0.2">
      <c r="B14" s="36">
        <v>2010</v>
      </c>
      <c r="C14" s="18"/>
      <c r="D14" s="18"/>
      <c r="E14" s="18"/>
      <c r="F14" s="18">
        <v>2.3330000000000002</v>
      </c>
      <c r="G14" s="18"/>
      <c r="H14" s="18"/>
    </row>
    <row r="15" spans="2:8" x14ac:dyDescent="0.2">
      <c r="B15" s="36">
        <v>2011</v>
      </c>
      <c r="C15" s="18"/>
      <c r="D15" s="18"/>
      <c r="E15" s="18"/>
      <c r="F15" s="18">
        <v>2.3330000000000002</v>
      </c>
      <c r="G15" s="18"/>
      <c r="H15" s="18"/>
    </row>
    <row r="16" spans="2:8" x14ac:dyDescent="0.2">
      <c r="B16" s="36">
        <v>2012</v>
      </c>
      <c r="C16" s="18"/>
      <c r="D16" s="18"/>
      <c r="E16" s="18"/>
      <c r="F16" s="18">
        <v>4.3330000000000002</v>
      </c>
      <c r="G16" s="18"/>
      <c r="H16" s="18"/>
    </row>
    <row r="17" spans="2:8" x14ac:dyDescent="0.2">
      <c r="B17" s="36">
        <v>2013</v>
      </c>
      <c r="C17" s="18"/>
      <c r="D17" s="18"/>
      <c r="E17" s="18"/>
      <c r="F17" s="18">
        <v>8.3230000000000004</v>
      </c>
      <c r="G17" s="18"/>
      <c r="H17" s="18"/>
    </row>
    <row r="18" spans="2:8" x14ac:dyDescent="0.2">
      <c r="B18" s="36">
        <v>2014</v>
      </c>
      <c r="C18" s="18"/>
      <c r="D18" s="18"/>
      <c r="E18" s="18"/>
      <c r="F18" s="18">
        <v>8.3230000000000004</v>
      </c>
      <c r="G18" s="18"/>
      <c r="H18" s="18"/>
    </row>
    <row r="19" spans="2:8" x14ac:dyDescent="0.2">
      <c r="B19" s="36">
        <v>2015</v>
      </c>
      <c r="C19" s="18"/>
      <c r="D19" s="18"/>
      <c r="E19" s="18"/>
      <c r="F19" s="18">
        <v>8.3230000000000004</v>
      </c>
      <c r="G19" s="18"/>
      <c r="H19" s="18"/>
    </row>
    <row r="20" spans="2:8" x14ac:dyDescent="0.2">
      <c r="B20" s="36">
        <v>2016</v>
      </c>
      <c r="C20" s="18"/>
      <c r="D20" s="18"/>
      <c r="E20" s="18"/>
      <c r="F20" s="18">
        <v>13.323</v>
      </c>
      <c r="G20" s="18"/>
      <c r="H20" s="18"/>
    </row>
    <row r="21" spans="2:8" x14ac:dyDescent="0.2">
      <c r="B21" s="36">
        <v>2017</v>
      </c>
      <c r="C21" s="18"/>
      <c r="D21" s="18"/>
      <c r="E21" s="18"/>
      <c r="F21" s="18">
        <v>46.323</v>
      </c>
      <c r="G21" s="18"/>
      <c r="H21" s="18"/>
    </row>
    <row r="22" spans="2:8" x14ac:dyDescent="0.2">
      <c r="B22" s="36">
        <v>2018</v>
      </c>
      <c r="C22" s="18"/>
      <c r="D22" s="18"/>
      <c r="E22" s="18"/>
      <c r="F22" s="18">
        <v>50.323</v>
      </c>
      <c r="G22" s="18"/>
      <c r="H22" s="18"/>
    </row>
    <row r="23" spans="2:8" x14ac:dyDescent="0.2">
      <c r="B23" s="36">
        <v>2019</v>
      </c>
      <c r="C23" s="18"/>
      <c r="D23" s="18"/>
      <c r="E23" s="18"/>
      <c r="F23" s="18">
        <v>53.523000000000003</v>
      </c>
      <c r="G23" s="18"/>
      <c r="H23" s="18"/>
    </row>
    <row r="24" spans="2:8" x14ac:dyDescent="0.2">
      <c r="B24" s="36">
        <v>2020</v>
      </c>
      <c r="C24" s="18"/>
      <c r="D24" s="18"/>
      <c r="E24" s="18"/>
      <c r="F24" s="18">
        <v>78.722999999999999</v>
      </c>
      <c r="G24" s="18"/>
      <c r="H24" s="18"/>
    </row>
    <row r="25" spans="2:8" x14ac:dyDescent="0.2">
      <c r="B25" s="36">
        <v>2021</v>
      </c>
      <c r="C25" s="18"/>
      <c r="D25" s="18"/>
      <c r="E25" s="18"/>
      <c r="F25" s="18">
        <v>135.32300000000001</v>
      </c>
      <c r="G25" s="18"/>
      <c r="H25" s="18"/>
    </row>
    <row r="26" spans="2:8" x14ac:dyDescent="0.2">
      <c r="B26" s="36">
        <v>2022</v>
      </c>
      <c r="C26" s="18"/>
      <c r="D26" s="18">
        <v>166.3474185</v>
      </c>
      <c r="E26" s="18"/>
      <c r="F26" s="18">
        <v>141.72300000000001</v>
      </c>
      <c r="G26" s="18"/>
      <c r="H26" s="18"/>
    </row>
    <row r="27" spans="2:8" x14ac:dyDescent="0.2">
      <c r="B27" s="36">
        <v>2023</v>
      </c>
      <c r="C27" s="18"/>
      <c r="D27" s="18">
        <v>389.74460520000002</v>
      </c>
      <c r="E27" s="18"/>
      <c r="F27" s="18">
        <v>242.97300000000001</v>
      </c>
      <c r="G27" s="18"/>
      <c r="H27" s="18"/>
    </row>
    <row r="28" spans="2:8" x14ac:dyDescent="0.2">
      <c r="B28" s="36">
        <v>2024</v>
      </c>
      <c r="C28" s="18"/>
      <c r="D28" s="18">
        <v>490.59724240000003</v>
      </c>
      <c r="E28" s="18"/>
      <c r="F28" s="18">
        <v>344.173</v>
      </c>
      <c r="G28" s="18"/>
      <c r="H28" s="18"/>
    </row>
    <row r="29" spans="2:8" x14ac:dyDescent="0.2">
      <c r="B29" s="36">
        <v>2025</v>
      </c>
      <c r="C29" s="18"/>
      <c r="D29" s="18">
        <v>916.67819120000001</v>
      </c>
      <c r="E29" s="18"/>
      <c r="F29" s="18">
        <v>405.173</v>
      </c>
      <c r="G29" s="18"/>
      <c r="H29" s="18"/>
    </row>
    <row r="30" spans="2:8" x14ac:dyDescent="0.2">
      <c r="B30" s="36">
        <v>2026</v>
      </c>
      <c r="C30" s="18"/>
      <c r="D30" s="18">
        <v>1750.6424019999999</v>
      </c>
      <c r="E30" s="18"/>
      <c r="F30" s="18">
        <v>471.97300000000001</v>
      </c>
      <c r="G30" s="18"/>
      <c r="H30" s="18"/>
    </row>
    <row r="31" spans="2:8" x14ac:dyDescent="0.2">
      <c r="B31" s="36">
        <v>2027</v>
      </c>
      <c r="C31" s="18"/>
      <c r="D31" s="18">
        <v>2980.774985</v>
      </c>
      <c r="E31" s="18"/>
      <c r="F31" s="18">
        <v>571.97299999999996</v>
      </c>
      <c r="G31" s="18"/>
      <c r="H31" s="18"/>
    </row>
    <row r="32" spans="2:8" x14ac:dyDescent="0.2">
      <c r="B32" s="36">
        <v>2028</v>
      </c>
      <c r="C32" s="18"/>
      <c r="D32" s="18">
        <v>4364.1934060000003</v>
      </c>
      <c r="E32" s="18"/>
      <c r="F32" s="18">
        <v>743.97299999999996</v>
      </c>
      <c r="G32" s="18"/>
      <c r="H32" s="18"/>
    </row>
    <row r="33" spans="2:8" x14ac:dyDescent="0.2">
      <c r="B33" s="36">
        <v>2029</v>
      </c>
      <c r="C33" s="18"/>
      <c r="D33" s="18">
        <v>6067.4617280000002</v>
      </c>
      <c r="E33" s="18"/>
      <c r="F33" s="18">
        <v>940.97776190000002</v>
      </c>
      <c r="G33" s="18"/>
      <c r="H33" s="18"/>
    </row>
    <row r="34" spans="2:8" x14ac:dyDescent="0.2">
      <c r="B34" s="36">
        <v>2030</v>
      </c>
      <c r="C34" s="18">
        <v>8000</v>
      </c>
      <c r="D34" s="18">
        <v>10811.634550000001</v>
      </c>
      <c r="E34" s="18">
        <v>2000</v>
      </c>
      <c r="F34" s="18">
        <v>1912.8496439999999</v>
      </c>
      <c r="G34" s="18">
        <v>10900</v>
      </c>
      <c r="H34" s="18">
        <v>6000</v>
      </c>
    </row>
    <row r="35" spans="2:8" x14ac:dyDescent="0.2">
      <c r="B35" s="36">
        <v>2031</v>
      </c>
      <c r="C35" s="18"/>
      <c r="D35" s="18">
        <v>14098.74929</v>
      </c>
      <c r="E35" s="18"/>
      <c r="F35" s="18">
        <v>3226.638414</v>
      </c>
      <c r="G35" s="18"/>
      <c r="H35" s="18"/>
    </row>
    <row r="36" spans="2:8" x14ac:dyDescent="0.2">
      <c r="B36" s="36">
        <v>2032</v>
      </c>
      <c r="C36" s="18"/>
      <c r="D36" s="18">
        <v>17927.37111</v>
      </c>
      <c r="E36" s="18"/>
      <c r="F36" s="18">
        <v>5650.3689599999998</v>
      </c>
      <c r="G36" s="18"/>
      <c r="H36" s="18"/>
    </row>
    <row r="37" spans="2:8" x14ac:dyDescent="0.2">
      <c r="B37" s="36">
        <v>2033</v>
      </c>
      <c r="C37" s="18"/>
      <c r="D37" s="18">
        <v>28193.758529999999</v>
      </c>
      <c r="E37" s="18"/>
      <c r="F37" s="18">
        <v>9357.9285359999994</v>
      </c>
      <c r="G37" s="18"/>
      <c r="H37" s="18"/>
    </row>
    <row r="38" spans="2:8" x14ac:dyDescent="0.2">
      <c r="B38" s="36">
        <v>2034</v>
      </c>
      <c r="C38" s="18"/>
      <c r="D38" s="18">
        <v>36284.802250000001</v>
      </c>
      <c r="E38" s="18"/>
      <c r="F38" s="18">
        <v>14549.78649</v>
      </c>
      <c r="G38" s="18"/>
      <c r="H38" s="18"/>
    </row>
    <row r="39" spans="2:8" x14ac:dyDescent="0.2">
      <c r="B39" s="36">
        <v>2035</v>
      </c>
      <c r="C39" s="18">
        <v>31000</v>
      </c>
      <c r="D39" s="18">
        <v>49958.283009999999</v>
      </c>
      <c r="E39" s="18"/>
      <c r="F39" s="18">
        <v>20471.690159999998</v>
      </c>
      <c r="G39" s="18"/>
      <c r="H39" s="18">
        <v>20000</v>
      </c>
    </row>
    <row r="40" spans="2:8" x14ac:dyDescent="0.2">
      <c r="B40" s="36">
        <v>2036</v>
      </c>
      <c r="C40" s="18"/>
      <c r="D40" s="18">
        <v>58217.548329999998</v>
      </c>
      <c r="E40" s="18"/>
      <c r="F40" s="18"/>
      <c r="G40" s="18"/>
      <c r="H40" s="18"/>
    </row>
    <row r="41" spans="2:8" x14ac:dyDescent="0.2">
      <c r="B41" s="36">
        <v>2037</v>
      </c>
      <c r="C41" s="18"/>
      <c r="D41" s="18">
        <v>66471.029250000007</v>
      </c>
      <c r="E41" s="18"/>
      <c r="F41" s="18"/>
      <c r="G41" s="18"/>
      <c r="H41" s="18"/>
    </row>
    <row r="42" spans="2:8" x14ac:dyDescent="0.2">
      <c r="B42" s="36">
        <v>2038</v>
      </c>
      <c r="C42" s="18"/>
      <c r="D42" s="18">
        <v>75753.947069999995</v>
      </c>
      <c r="E42" s="18"/>
      <c r="F42" s="18"/>
      <c r="G42" s="18"/>
      <c r="H42" s="18"/>
    </row>
    <row r="43" spans="2:8" x14ac:dyDescent="0.2">
      <c r="B43" s="36">
        <v>2039</v>
      </c>
      <c r="C43" s="18"/>
      <c r="D43" s="18">
        <v>86690.692259999996</v>
      </c>
      <c r="E43" s="18"/>
      <c r="F43" s="18"/>
      <c r="G43" s="18"/>
      <c r="H43" s="18"/>
    </row>
    <row r="44" spans="2:8" x14ac:dyDescent="0.2">
      <c r="B44" s="36">
        <v>2040</v>
      </c>
      <c r="C44" s="18"/>
      <c r="D44" s="18">
        <v>100588.2282</v>
      </c>
      <c r="E44" s="18"/>
      <c r="F44" s="18"/>
      <c r="G44" s="18"/>
      <c r="H44" s="18"/>
    </row>
    <row r="45" spans="2:8" x14ac:dyDescent="0.2">
      <c r="B45" s="36">
        <v>2041</v>
      </c>
      <c r="C45" s="18"/>
      <c r="D45" s="18">
        <v>113875.0534</v>
      </c>
      <c r="E45" s="18"/>
      <c r="F45" s="18"/>
      <c r="G45" s="18"/>
      <c r="H45" s="18"/>
    </row>
    <row r="46" spans="2:8" x14ac:dyDescent="0.2">
      <c r="B46" s="36">
        <v>2042</v>
      </c>
      <c r="C46" s="18"/>
      <c r="D46" s="18">
        <v>128053.1118</v>
      </c>
      <c r="E46" s="18"/>
      <c r="F46" s="18"/>
      <c r="G46" s="18"/>
      <c r="H46" s="18"/>
    </row>
    <row r="47" spans="2:8" x14ac:dyDescent="0.2">
      <c r="B47" s="36">
        <v>2043</v>
      </c>
      <c r="C47" s="18"/>
      <c r="D47" s="18">
        <v>142645.88250000001</v>
      </c>
      <c r="E47" s="18"/>
      <c r="F47" s="18"/>
      <c r="G47" s="18"/>
      <c r="H47" s="18"/>
    </row>
    <row r="48" spans="2:8" x14ac:dyDescent="0.2">
      <c r="B48" s="36">
        <v>2044</v>
      </c>
      <c r="C48" s="18"/>
      <c r="D48" s="18">
        <v>158302.61050000001</v>
      </c>
      <c r="E48" s="18"/>
      <c r="F48" s="18"/>
      <c r="G48" s="18"/>
      <c r="H48" s="18"/>
    </row>
    <row r="49" spans="2:8" x14ac:dyDescent="0.2">
      <c r="B49" s="36">
        <v>2045</v>
      </c>
      <c r="C49" s="18"/>
      <c r="D49" s="18">
        <v>173947.89009999999</v>
      </c>
      <c r="E49" s="18"/>
      <c r="F49" s="18"/>
      <c r="G49" s="18"/>
      <c r="H49" s="18"/>
    </row>
    <row r="50" spans="2:8" x14ac:dyDescent="0.2">
      <c r="B50" s="36">
        <v>2046</v>
      </c>
      <c r="C50" s="18"/>
      <c r="D50" s="18">
        <v>191513.20060000001</v>
      </c>
      <c r="E50" s="18"/>
      <c r="F50" s="18"/>
      <c r="G50" s="18"/>
      <c r="H50" s="18"/>
    </row>
    <row r="51" spans="2:8" x14ac:dyDescent="0.2">
      <c r="B51" s="36">
        <v>2047</v>
      </c>
      <c r="C51" s="18"/>
      <c r="D51" s="18">
        <v>210827.9179</v>
      </c>
      <c r="E51" s="18"/>
      <c r="F51" s="18"/>
      <c r="G51" s="18"/>
      <c r="H51" s="18"/>
    </row>
    <row r="52" spans="2:8" x14ac:dyDescent="0.2">
      <c r="B52" s="36">
        <v>2048</v>
      </c>
      <c r="C52" s="18"/>
      <c r="D52" s="18">
        <v>231207.47029999999</v>
      </c>
      <c r="E52" s="18"/>
      <c r="F52" s="18"/>
      <c r="G52" s="18"/>
      <c r="H52" s="18"/>
    </row>
    <row r="53" spans="2:8" x14ac:dyDescent="0.2">
      <c r="B53" s="36">
        <v>2049</v>
      </c>
      <c r="C53" s="18"/>
      <c r="D53" s="18">
        <v>250594.3763</v>
      </c>
      <c r="E53" s="18"/>
      <c r="F53" s="18"/>
      <c r="G53" s="18"/>
      <c r="H53" s="18"/>
    </row>
    <row r="54" spans="2:8" x14ac:dyDescent="0.2">
      <c r="B54" s="36">
        <v>2050</v>
      </c>
      <c r="C54" s="18"/>
      <c r="D54" s="18">
        <v>269240.04639999999</v>
      </c>
      <c r="E54" s="18"/>
      <c r="F54" s="18"/>
      <c r="G54" s="18"/>
      <c r="H54" s="18">
        <v>154000</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23E1-69D3-AD42-8F03-D93BA699A734}">
  <sheetPr codeName="Sheet37"/>
  <dimension ref="B1:G19"/>
  <sheetViews>
    <sheetView workbookViewId="0"/>
  </sheetViews>
  <sheetFormatPr baseColWidth="10" defaultColWidth="11" defaultRowHeight="16" x14ac:dyDescent="0.2"/>
  <cols>
    <col min="2" max="2" width="21.33203125" customWidth="1"/>
    <col min="3" max="3" width="27.6640625" style="1" bestFit="1" customWidth="1"/>
    <col min="4" max="4" width="19.1640625" style="1" bestFit="1" customWidth="1"/>
    <col min="5" max="5" width="27.1640625" style="1" customWidth="1"/>
    <col min="6" max="6" width="49.1640625" bestFit="1" customWidth="1"/>
    <col min="7" max="7" width="57" customWidth="1"/>
  </cols>
  <sheetData>
    <row r="1" spans="2:7" ht="24" x14ac:dyDescent="0.3">
      <c r="B1" s="5" t="s">
        <v>604</v>
      </c>
    </row>
    <row r="3" spans="2:7" x14ac:dyDescent="0.2">
      <c r="B3" t="s">
        <v>15</v>
      </c>
      <c r="C3" s="7" t="s">
        <v>605</v>
      </c>
      <c r="D3" s="29" t="s">
        <v>606</v>
      </c>
      <c r="E3" s="29" t="s">
        <v>607</v>
      </c>
      <c r="F3" s="29" t="s">
        <v>297</v>
      </c>
      <c r="G3" s="29" t="s">
        <v>208</v>
      </c>
    </row>
    <row r="4" spans="2:7" ht="68" x14ac:dyDescent="0.2">
      <c r="B4" s="97" t="s">
        <v>1</v>
      </c>
      <c r="C4" s="94">
        <v>2.2599999999999998</v>
      </c>
      <c r="D4" s="95" t="s">
        <v>608</v>
      </c>
      <c r="E4" s="96">
        <v>2030</v>
      </c>
      <c r="F4" s="95" t="s">
        <v>609</v>
      </c>
      <c r="G4" s="95" t="s">
        <v>610</v>
      </c>
    </row>
    <row r="5" spans="2:7" ht="34" x14ac:dyDescent="0.2">
      <c r="B5" s="97" t="s">
        <v>3</v>
      </c>
      <c r="C5" s="94">
        <v>2.65</v>
      </c>
      <c r="D5" s="95" t="s">
        <v>627</v>
      </c>
      <c r="E5" s="96" t="s">
        <v>628</v>
      </c>
      <c r="F5" s="95" t="s">
        <v>298</v>
      </c>
      <c r="G5" s="95" t="s">
        <v>611</v>
      </c>
    </row>
    <row r="6" spans="2:7" ht="68" x14ac:dyDescent="0.2">
      <c r="B6" s="97" t="s">
        <v>290</v>
      </c>
      <c r="C6" s="94">
        <v>0.04</v>
      </c>
      <c r="D6" s="95" t="s">
        <v>93</v>
      </c>
      <c r="E6" s="96" t="s">
        <v>93</v>
      </c>
      <c r="F6" s="95" t="s">
        <v>299</v>
      </c>
      <c r="G6" s="95" t="s">
        <v>300</v>
      </c>
    </row>
    <row r="7" spans="2:7" ht="85" x14ac:dyDescent="0.2">
      <c r="B7" s="97" t="s">
        <v>31</v>
      </c>
      <c r="C7" s="94">
        <v>0.98</v>
      </c>
      <c r="D7" s="95" t="s">
        <v>629</v>
      </c>
      <c r="E7" s="96" t="s">
        <v>630</v>
      </c>
      <c r="F7" s="95" t="s">
        <v>612</v>
      </c>
      <c r="G7" s="95" t="s">
        <v>306</v>
      </c>
    </row>
    <row r="8" spans="2:7" ht="68" x14ac:dyDescent="0.2">
      <c r="B8" s="97" t="s">
        <v>4</v>
      </c>
      <c r="C8" s="94">
        <v>8.2799999999999994</v>
      </c>
      <c r="D8" s="95" t="s">
        <v>631</v>
      </c>
      <c r="E8" s="96" t="s">
        <v>632</v>
      </c>
      <c r="F8" s="95" t="s">
        <v>613</v>
      </c>
      <c r="G8" s="95" t="s">
        <v>614</v>
      </c>
    </row>
    <row r="9" spans="2:7" ht="34" x14ac:dyDescent="0.2">
      <c r="B9" s="97" t="s">
        <v>293</v>
      </c>
      <c r="C9" s="94">
        <v>0</v>
      </c>
      <c r="D9" s="95">
        <v>2</v>
      </c>
      <c r="E9" s="96">
        <v>2030</v>
      </c>
      <c r="F9" s="95" t="s">
        <v>615</v>
      </c>
      <c r="G9" s="95" t="s">
        <v>616</v>
      </c>
    </row>
    <row r="10" spans="2:7" ht="34" x14ac:dyDescent="0.2">
      <c r="B10" s="97" t="s">
        <v>27</v>
      </c>
      <c r="C10" s="94">
        <v>0.03</v>
      </c>
      <c r="D10" s="95">
        <v>7</v>
      </c>
      <c r="E10" s="96">
        <v>2030</v>
      </c>
      <c r="F10" s="95" t="s">
        <v>301</v>
      </c>
      <c r="G10" s="95" t="s">
        <v>302</v>
      </c>
    </row>
    <row r="11" spans="2:7" ht="51" x14ac:dyDescent="0.2">
      <c r="B11" s="97" t="s">
        <v>10</v>
      </c>
      <c r="C11" s="94">
        <v>0.03</v>
      </c>
      <c r="D11" s="95">
        <v>2.1</v>
      </c>
      <c r="E11" s="96">
        <v>2030</v>
      </c>
      <c r="F11" s="95" t="s">
        <v>617</v>
      </c>
      <c r="G11" s="95" t="s">
        <v>618</v>
      </c>
    </row>
    <row r="12" spans="2:7" ht="85" x14ac:dyDescent="0.2">
      <c r="B12" s="97" t="s">
        <v>292</v>
      </c>
      <c r="C12" s="94">
        <v>0</v>
      </c>
      <c r="D12" s="95">
        <v>1.4</v>
      </c>
      <c r="E12" s="96">
        <v>2030</v>
      </c>
      <c r="F12" s="95" t="s">
        <v>619</v>
      </c>
      <c r="G12" s="95" t="s">
        <v>620</v>
      </c>
    </row>
    <row r="13" spans="2:7" ht="34" x14ac:dyDescent="0.2">
      <c r="B13" s="97" t="s">
        <v>29</v>
      </c>
      <c r="C13" s="94">
        <v>0.09</v>
      </c>
      <c r="D13" s="95">
        <v>30</v>
      </c>
      <c r="E13" s="96">
        <v>2040</v>
      </c>
      <c r="F13" s="95" t="s">
        <v>303</v>
      </c>
      <c r="G13" s="95" t="s">
        <v>304</v>
      </c>
    </row>
    <row r="14" spans="2:7" ht="85" x14ac:dyDescent="0.2">
      <c r="B14" s="97" t="s">
        <v>291</v>
      </c>
      <c r="C14" s="94">
        <v>0</v>
      </c>
      <c r="D14" s="95" t="s">
        <v>633</v>
      </c>
      <c r="E14" s="96" t="s">
        <v>634</v>
      </c>
      <c r="F14" s="95" t="s">
        <v>621</v>
      </c>
      <c r="G14" s="95" t="s">
        <v>622</v>
      </c>
    </row>
    <row r="15" spans="2:7" ht="34" x14ac:dyDescent="0.2">
      <c r="B15" s="97" t="s">
        <v>11</v>
      </c>
      <c r="C15" s="94">
        <v>0.03</v>
      </c>
      <c r="D15" s="95">
        <v>2</v>
      </c>
      <c r="E15" s="96">
        <v>2030</v>
      </c>
      <c r="F15" s="95" t="s">
        <v>623</v>
      </c>
      <c r="G15" s="95" t="s">
        <v>624</v>
      </c>
    </row>
    <row r="16" spans="2:7" ht="51" x14ac:dyDescent="0.2">
      <c r="B16" s="97" t="s">
        <v>30</v>
      </c>
      <c r="C16" s="94">
        <v>0.01</v>
      </c>
      <c r="D16" s="95">
        <v>3</v>
      </c>
      <c r="E16" s="96">
        <v>2030</v>
      </c>
      <c r="F16" s="95" t="s">
        <v>625</v>
      </c>
      <c r="G16" s="95" t="s">
        <v>626</v>
      </c>
    </row>
    <row r="17" spans="2:7" ht="51" x14ac:dyDescent="0.2">
      <c r="B17" s="97" t="s">
        <v>28</v>
      </c>
      <c r="C17" s="94">
        <v>0.19</v>
      </c>
      <c r="D17" s="95" t="s">
        <v>93</v>
      </c>
      <c r="E17" s="96" t="s">
        <v>93</v>
      </c>
      <c r="F17" s="95" t="s">
        <v>305</v>
      </c>
      <c r="G17" s="95" t="s">
        <v>635</v>
      </c>
    </row>
    <row r="18" spans="2:7" ht="51" x14ac:dyDescent="0.2">
      <c r="B18" s="97" t="s">
        <v>213</v>
      </c>
      <c r="C18" s="94">
        <v>3.12</v>
      </c>
      <c r="D18" s="95" t="s">
        <v>640</v>
      </c>
      <c r="E18" s="96" t="s">
        <v>641</v>
      </c>
      <c r="F18" s="95" t="s">
        <v>636</v>
      </c>
      <c r="G18" s="95" t="s">
        <v>637</v>
      </c>
    </row>
    <row r="19" spans="2:7" ht="34" x14ac:dyDescent="0.2">
      <c r="B19" s="97" t="s">
        <v>8</v>
      </c>
      <c r="C19" s="94">
        <v>14.75</v>
      </c>
      <c r="D19" s="95">
        <v>50</v>
      </c>
      <c r="E19" s="96">
        <v>2030</v>
      </c>
      <c r="F19" s="95" t="s">
        <v>638</v>
      </c>
      <c r="G19" s="95" t="s">
        <v>639</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84A4F-AB52-9941-934B-B9C8BB3F5BD7}">
  <sheetPr codeName="Sheet38"/>
  <dimension ref="B1:G10"/>
  <sheetViews>
    <sheetView workbookViewId="0"/>
  </sheetViews>
  <sheetFormatPr baseColWidth="10" defaultColWidth="11" defaultRowHeight="16" x14ac:dyDescent="0.2"/>
  <cols>
    <col min="2" max="2" width="21.33203125" customWidth="1"/>
    <col min="3" max="3" width="28" style="1" bestFit="1" customWidth="1"/>
    <col min="4" max="4" width="39.1640625" style="1" bestFit="1" customWidth="1"/>
    <col min="5" max="5" width="21.1640625" style="1" bestFit="1" customWidth="1"/>
    <col min="6" max="6" width="44" customWidth="1"/>
    <col min="7" max="7" width="34.33203125" customWidth="1"/>
  </cols>
  <sheetData>
    <row r="1" spans="2:7" ht="24" x14ac:dyDescent="0.3">
      <c r="B1" s="5" t="s">
        <v>654</v>
      </c>
    </row>
    <row r="3" spans="2:7" x14ac:dyDescent="0.2">
      <c r="B3" t="s">
        <v>15</v>
      </c>
      <c r="C3" s="7" t="s">
        <v>605</v>
      </c>
      <c r="D3" s="29" t="s">
        <v>606</v>
      </c>
      <c r="E3" s="29" t="s">
        <v>607</v>
      </c>
      <c r="F3" s="29" t="s">
        <v>297</v>
      </c>
      <c r="G3" s="29" t="s">
        <v>208</v>
      </c>
    </row>
    <row r="4" spans="2:7" ht="51" x14ac:dyDescent="0.2">
      <c r="B4" s="97" t="s">
        <v>2</v>
      </c>
      <c r="C4" s="94">
        <v>38.619999999999997</v>
      </c>
      <c r="D4" s="95" t="s">
        <v>651</v>
      </c>
      <c r="E4" s="96" t="s">
        <v>652</v>
      </c>
      <c r="F4" s="95" t="s">
        <v>642</v>
      </c>
      <c r="G4" s="95" t="s">
        <v>643</v>
      </c>
    </row>
    <row r="5" spans="2:7" ht="34" x14ac:dyDescent="0.2">
      <c r="B5" s="97" t="s">
        <v>288</v>
      </c>
      <c r="C5" s="94">
        <v>0</v>
      </c>
      <c r="D5" s="95">
        <v>30</v>
      </c>
      <c r="E5" s="96">
        <v>2030</v>
      </c>
      <c r="F5" s="95" t="s">
        <v>307</v>
      </c>
      <c r="G5" s="95" t="s">
        <v>308</v>
      </c>
    </row>
    <row r="6" spans="2:7" ht="34" x14ac:dyDescent="0.2">
      <c r="B6" s="97" t="s">
        <v>33</v>
      </c>
      <c r="C6" s="94">
        <v>0.27</v>
      </c>
      <c r="D6" s="95" t="s">
        <v>653</v>
      </c>
      <c r="E6" s="96" t="s">
        <v>634</v>
      </c>
      <c r="F6" s="95" t="s">
        <v>309</v>
      </c>
      <c r="G6" s="95" t="s">
        <v>644</v>
      </c>
    </row>
    <row r="7" spans="2:7" ht="68" x14ac:dyDescent="0.2">
      <c r="B7" s="97" t="s">
        <v>32</v>
      </c>
      <c r="C7" s="94">
        <v>0.14000000000000001</v>
      </c>
      <c r="D7" s="95">
        <v>12</v>
      </c>
      <c r="E7" s="96">
        <v>2030</v>
      </c>
      <c r="F7" s="95" t="s">
        <v>645</v>
      </c>
      <c r="G7" s="95" t="s">
        <v>646</v>
      </c>
    </row>
    <row r="8" spans="2:7" ht="51" x14ac:dyDescent="0.2">
      <c r="B8" s="97" t="s">
        <v>285</v>
      </c>
      <c r="C8" s="94">
        <v>0</v>
      </c>
      <c r="D8" s="95">
        <v>21</v>
      </c>
      <c r="E8" s="96">
        <v>2040</v>
      </c>
      <c r="F8" s="95" t="s">
        <v>647</v>
      </c>
      <c r="G8" s="95" t="s">
        <v>310</v>
      </c>
    </row>
    <row r="9" spans="2:7" ht="68" x14ac:dyDescent="0.2">
      <c r="B9" s="97" t="s">
        <v>34</v>
      </c>
      <c r="C9" s="94">
        <v>1.21</v>
      </c>
      <c r="D9" s="95">
        <v>15</v>
      </c>
      <c r="E9" s="96" t="s">
        <v>648</v>
      </c>
      <c r="F9" s="95" t="s">
        <v>311</v>
      </c>
      <c r="G9" s="95" t="s">
        <v>649</v>
      </c>
    </row>
    <row r="10" spans="2:7" ht="51" x14ac:dyDescent="0.2">
      <c r="B10" s="97" t="s">
        <v>12</v>
      </c>
      <c r="C10" s="94">
        <v>1.18</v>
      </c>
      <c r="D10" s="95">
        <v>7</v>
      </c>
      <c r="E10" s="96">
        <v>2030</v>
      </c>
      <c r="F10" s="95" t="s">
        <v>312</v>
      </c>
      <c r="G10" s="95" t="s">
        <v>650</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0CFA1-C51E-8B48-BABA-DB8EF047AF2D}">
  <sheetPr codeName="Sheet40"/>
  <dimension ref="B1:G8"/>
  <sheetViews>
    <sheetView workbookViewId="0"/>
  </sheetViews>
  <sheetFormatPr baseColWidth="10" defaultColWidth="11" defaultRowHeight="16" x14ac:dyDescent="0.2"/>
  <cols>
    <col min="2" max="2" width="21.33203125" customWidth="1"/>
    <col min="3" max="3" width="28" style="1" bestFit="1" customWidth="1"/>
    <col min="4" max="4" width="19.1640625" style="1" bestFit="1" customWidth="1"/>
    <col min="5" max="5" width="10.6640625" style="1" bestFit="1" customWidth="1"/>
    <col min="6" max="6" width="49.1640625" customWidth="1"/>
    <col min="7" max="7" width="30.33203125" customWidth="1"/>
  </cols>
  <sheetData>
    <row r="1" spans="2:7" ht="24" x14ac:dyDescent="0.3">
      <c r="B1" s="5" t="s">
        <v>663</v>
      </c>
    </row>
    <row r="3" spans="2:7" x14ac:dyDescent="0.2">
      <c r="B3" t="s">
        <v>15</v>
      </c>
      <c r="C3" s="7" t="s">
        <v>605</v>
      </c>
      <c r="D3" s="29" t="s">
        <v>606</v>
      </c>
      <c r="E3" s="29" t="s">
        <v>607</v>
      </c>
      <c r="F3" s="29" t="s">
        <v>297</v>
      </c>
      <c r="G3" s="29" t="s">
        <v>208</v>
      </c>
    </row>
    <row r="4" spans="2:7" ht="51" x14ac:dyDescent="0.2">
      <c r="B4" s="97" t="s">
        <v>9</v>
      </c>
      <c r="C4" s="94">
        <v>0.04</v>
      </c>
      <c r="D4" s="95">
        <v>30</v>
      </c>
      <c r="E4" s="96">
        <v>2030</v>
      </c>
      <c r="F4" s="95" t="s">
        <v>655</v>
      </c>
      <c r="G4" s="95" t="s">
        <v>656</v>
      </c>
    </row>
    <row r="5" spans="2:7" ht="34" x14ac:dyDescent="0.2">
      <c r="B5" s="97" t="s">
        <v>295</v>
      </c>
      <c r="C5" s="94">
        <v>0</v>
      </c>
      <c r="D5" s="95">
        <v>5</v>
      </c>
      <c r="E5" s="96">
        <v>2030</v>
      </c>
      <c r="F5" s="95" t="s">
        <v>313</v>
      </c>
      <c r="G5" s="95" t="s">
        <v>314</v>
      </c>
    </row>
    <row r="6" spans="2:7" ht="51" x14ac:dyDescent="0.2">
      <c r="B6" s="97" t="s">
        <v>122</v>
      </c>
      <c r="C6" s="94">
        <v>0</v>
      </c>
      <c r="D6" s="95" t="s">
        <v>659</v>
      </c>
      <c r="E6" s="96" t="s">
        <v>660</v>
      </c>
      <c r="F6" s="95" t="s">
        <v>315</v>
      </c>
      <c r="G6" s="95" t="s">
        <v>316</v>
      </c>
    </row>
    <row r="7" spans="2:7" ht="34" x14ac:dyDescent="0.2">
      <c r="B7" s="97" t="s">
        <v>71</v>
      </c>
      <c r="C7" s="94">
        <v>0</v>
      </c>
      <c r="D7" s="95">
        <v>16</v>
      </c>
      <c r="E7" s="96">
        <v>2050</v>
      </c>
      <c r="F7" s="95" t="s">
        <v>317</v>
      </c>
      <c r="G7" s="95" t="s">
        <v>657</v>
      </c>
    </row>
    <row r="8" spans="2:7" ht="68" x14ac:dyDescent="0.2">
      <c r="B8" s="97" t="s">
        <v>284</v>
      </c>
      <c r="C8" s="94">
        <v>0</v>
      </c>
      <c r="D8" s="95" t="s">
        <v>661</v>
      </c>
      <c r="E8" s="96" t="s">
        <v>662</v>
      </c>
      <c r="F8" s="95" t="s">
        <v>658</v>
      </c>
      <c r="G8" s="95" t="s">
        <v>318</v>
      </c>
    </row>
  </sheetData>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611-EBA0-4A4A-9525-FF83C76A1F04}">
  <sheetPr codeName="Sheet39"/>
  <dimension ref="B1:D25"/>
  <sheetViews>
    <sheetView workbookViewId="0"/>
  </sheetViews>
  <sheetFormatPr baseColWidth="10" defaultRowHeight="16" x14ac:dyDescent="0.2"/>
  <cols>
    <col min="2" max="2" width="27.5" customWidth="1"/>
    <col min="3" max="3" width="31.33203125" bestFit="1" customWidth="1"/>
    <col min="4" max="4" width="27.5" bestFit="1" customWidth="1"/>
  </cols>
  <sheetData>
    <row r="1" spans="2:4" ht="24" x14ac:dyDescent="0.3">
      <c r="B1" s="4" t="s">
        <v>603</v>
      </c>
    </row>
    <row r="3" spans="2:4" ht="17" x14ac:dyDescent="0.2">
      <c r="B3" s="13" t="s">
        <v>474</v>
      </c>
      <c r="C3" s="13" t="s">
        <v>207</v>
      </c>
      <c r="D3" s="13" t="s">
        <v>269</v>
      </c>
    </row>
    <row r="4" spans="2:4" ht="34" x14ac:dyDescent="0.2">
      <c r="B4" s="13" t="s">
        <v>566</v>
      </c>
      <c r="C4" s="13" t="s">
        <v>567</v>
      </c>
      <c r="D4" s="13" t="s">
        <v>271</v>
      </c>
    </row>
    <row r="5" spans="2:4" ht="34" x14ac:dyDescent="0.2">
      <c r="B5" s="13" t="s">
        <v>568</v>
      </c>
      <c r="C5" s="14" t="s">
        <v>569</v>
      </c>
      <c r="D5" s="13">
        <v>2016</v>
      </c>
    </row>
    <row r="6" spans="2:4" ht="34" x14ac:dyDescent="0.2">
      <c r="B6" s="13" t="s">
        <v>570</v>
      </c>
      <c r="C6" s="13" t="s">
        <v>569</v>
      </c>
      <c r="D6" s="13" t="s">
        <v>271</v>
      </c>
    </row>
    <row r="7" spans="2:4" ht="17" x14ac:dyDescent="0.2">
      <c r="B7" s="13" t="s">
        <v>270</v>
      </c>
      <c r="C7" s="14" t="s">
        <v>571</v>
      </c>
      <c r="D7" s="13">
        <v>2023</v>
      </c>
    </row>
    <row r="8" spans="2:4" ht="17" x14ac:dyDescent="0.2">
      <c r="B8" s="13" t="s">
        <v>572</v>
      </c>
      <c r="C8" s="14" t="s">
        <v>573</v>
      </c>
      <c r="D8" s="13" t="s">
        <v>271</v>
      </c>
    </row>
    <row r="9" spans="2:4" ht="17" x14ac:dyDescent="0.2">
      <c r="B9" s="13" t="s">
        <v>574</v>
      </c>
      <c r="C9" s="14" t="s">
        <v>573</v>
      </c>
      <c r="D9" s="13" t="s">
        <v>271</v>
      </c>
    </row>
    <row r="10" spans="2:4" ht="17" x14ac:dyDescent="0.2">
      <c r="B10" s="13" t="s">
        <v>575</v>
      </c>
      <c r="C10" s="14" t="s">
        <v>576</v>
      </c>
      <c r="D10" s="13">
        <v>2023</v>
      </c>
    </row>
    <row r="11" spans="2:4" ht="17" x14ac:dyDescent="0.2">
      <c r="B11" s="13" t="s">
        <v>577</v>
      </c>
      <c r="C11" s="14" t="s">
        <v>576</v>
      </c>
      <c r="D11" s="13">
        <v>2023</v>
      </c>
    </row>
    <row r="12" spans="2:4" ht="17" x14ac:dyDescent="0.2">
      <c r="B12" s="13" t="s">
        <v>578</v>
      </c>
      <c r="C12" s="14" t="s">
        <v>576</v>
      </c>
      <c r="D12" s="13">
        <v>2023</v>
      </c>
    </row>
    <row r="13" spans="2:4" ht="17" x14ac:dyDescent="0.2">
      <c r="B13" s="13" t="s">
        <v>579</v>
      </c>
      <c r="C13" s="14" t="s">
        <v>580</v>
      </c>
      <c r="D13" s="13" t="s">
        <v>271</v>
      </c>
    </row>
    <row r="14" spans="2:4" ht="17" x14ac:dyDescent="0.2">
      <c r="B14" s="13" t="s">
        <v>581</v>
      </c>
      <c r="C14" s="13" t="s">
        <v>580</v>
      </c>
      <c r="D14" s="13">
        <v>2024</v>
      </c>
    </row>
    <row r="15" spans="2:4" ht="17" x14ac:dyDescent="0.2">
      <c r="B15" s="13" t="s">
        <v>582</v>
      </c>
      <c r="C15" s="13" t="s">
        <v>583</v>
      </c>
      <c r="D15" s="13">
        <v>2020</v>
      </c>
    </row>
    <row r="16" spans="2:4" ht="17" x14ac:dyDescent="0.2">
      <c r="B16" s="13" t="s">
        <v>584</v>
      </c>
      <c r="C16" s="13" t="s">
        <v>585</v>
      </c>
      <c r="D16" s="13" t="s">
        <v>586</v>
      </c>
    </row>
    <row r="17" spans="2:4" ht="17" x14ac:dyDescent="0.2">
      <c r="B17" s="13" t="s">
        <v>587</v>
      </c>
      <c r="C17" s="13" t="s">
        <v>588</v>
      </c>
      <c r="D17" s="13">
        <v>2024</v>
      </c>
    </row>
    <row r="18" spans="2:4" ht="34" x14ac:dyDescent="0.2">
      <c r="B18" s="13" t="s">
        <v>589</v>
      </c>
      <c r="C18" s="13" t="s">
        <v>590</v>
      </c>
      <c r="D18" s="13" t="s">
        <v>591</v>
      </c>
    </row>
    <row r="19" spans="2:4" ht="17" x14ac:dyDescent="0.2">
      <c r="B19" s="13" t="s">
        <v>592</v>
      </c>
      <c r="C19" s="13" t="s">
        <v>593</v>
      </c>
      <c r="D19" s="13" t="s">
        <v>594</v>
      </c>
    </row>
    <row r="20" spans="2:4" ht="17" x14ac:dyDescent="0.2">
      <c r="B20" s="13" t="s">
        <v>595</v>
      </c>
      <c r="C20" s="13" t="s">
        <v>596</v>
      </c>
      <c r="D20" s="13">
        <v>2010</v>
      </c>
    </row>
    <row r="21" spans="2:4" ht="17" x14ac:dyDescent="0.2">
      <c r="B21" s="13" t="s">
        <v>597</v>
      </c>
      <c r="C21" s="13" t="s">
        <v>598</v>
      </c>
      <c r="D21" s="13">
        <v>2001</v>
      </c>
    </row>
    <row r="22" spans="2:4" ht="17" x14ac:dyDescent="0.2">
      <c r="B22" s="13" t="s">
        <v>599</v>
      </c>
      <c r="C22" s="13" t="s">
        <v>598</v>
      </c>
      <c r="D22" s="13" t="s">
        <v>271</v>
      </c>
    </row>
    <row r="23" spans="2:4" ht="17" x14ac:dyDescent="0.2">
      <c r="B23" s="13" t="s">
        <v>600</v>
      </c>
      <c r="C23" s="13" t="s">
        <v>596</v>
      </c>
      <c r="D23" s="13">
        <v>2013</v>
      </c>
    </row>
    <row r="24" spans="2:4" ht="17" x14ac:dyDescent="0.2">
      <c r="B24" s="13" t="s">
        <v>601</v>
      </c>
      <c r="C24" s="13" t="s">
        <v>598</v>
      </c>
      <c r="D24" s="13">
        <v>2015</v>
      </c>
    </row>
    <row r="25" spans="2:4" ht="17" x14ac:dyDescent="0.2">
      <c r="B25" s="13" t="s">
        <v>602</v>
      </c>
      <c r="C25" s="13" t="s">
        <v>598</v>
      </c>
      <c r="D25" s="13">
        <v>2017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Q14"/>
  <sheetViews>
    <sheetView workbookViewId="0"/>
  </sheetViews>
  <sheetFormatPr baseColWidth="10" defaultColWidth="11" defaultRowHeight="16" x14ac:dyDescent="0.2"/>
  <cols>
    <col min="2" max="2" width="21.33203125" style="3" customWidth="1"/>
    <col min="3" max="8" width="13.33203125" style="1" customWidth="1"/>
    <col min="9" max="9" width="15.6640625" style="1" customWidth="1"/>
    <col min="10" max="11" width="13.33203125" style="1" customWidth="1"/>
    <col min="12" max="12" width="15.33203125" style="1" customWidth="1"/>
    <col min="13" max="13" width="13.33203125" style="1" customWidth="1"/>
    <col min="14" max="14" width="14" style="1" customWidth="1"/>
    <col min="15" max="15" width="13.33203125" style="1" customWidth="1"/>
    <col min="17" max="17" width="11" style="9"/>
  </cols>
  <sheetData>
    <row r="1" spans="2:7" ht="24" x14ac:dyDescent="0.3">
      <c r="B1" s="4" t="s">
        <v>693</v>
      </c>
    </row>
    <row r="3" spans="2:7" s="13" customFormat="1" x14ac:dyDescent="0.2">
      <c r="B3" s="15" t="s">
        <v>24</v>
      </c>
      <c r="C3" s="15" t="s">
        <v>371</v>
      </c>
      <c r="D3" s="15" t="s">
        <v>372</v>
      </c>
      <c r="E3" s="15" t="s">
        <v>373</v>
      </c>
      <c r="F3" s="15" t="s">
        <v>374</v>
      </c>
      <c r="G3" s="17" t="s">
        <v>59</v>
      </c>
    </row>
    <row r="4" spans="2:7" s="15" customFormat="1" x14ac:dyDescent="0.2">
      <c r="B4" s="15" t="s">
        <v>69</v>
      </c>
      <c r="C4" s="18">
        <v>0</v>
      </c>
      <c r="D4" s="18">
        <v>0</v>
      </c>
      <c r="E4" s="18">
        <v>12</v>
      </c>
      <c r="F4" s="18">
        <v>162</v>
      </c>
      <c r="G4" s="20">
        <v>174</v>
      </c>
    </row>
    <row r="5" spans="2:7" s="15" customFormat="1" x14ac:dyDescent="0.2">
      <c r="B5" s="15" t="s">
        <v>13</v>
      </c>
      <c r="C5" s="18">
        <v>0</v>
      </c>
      <c r="D5" s="18">
        <v>0</v>
      </c>
      <c r="E5" s="18">
        <v>2587</v>
      </c>
      <c r="F5" s="18">
        <v>1510</v>
      </c>
      <c r="G5" s="20">
        <v>4097</v>
      </c>
    </row>
    <row r="6" spans="2:7" s="15" customFormat="1" x14ac:dyDescent="0.2">
      <c r="B6" s="15" t="s">
        <v>18</v>
      </c>
      <c r="C6" s="18">
        <v>0</v>
      </c>
      <c r="D6" s="18">
        <v>0</v>
      </c>
      <c r="E6" s="18">
        <v>0</v>
      </c>
      <c r="F6" s="18">
        <v>0</v>
      </c>
      <c r="G6" s="20">
        <v>0</v>
      </c>
    </row>
    <row r="7" spans="2:7" s="15" customFormat="1" x14ac:dyDescent="0.2">
      <c r="B7" s="15" t="s">
        <v>19</v>
      </c>
      <c r="C7" s="18">
        <v>0</v>
      </c>
      <c r="D7" s="18">
        <v>0</v>
      </c>
      <c r="E7" s="18">
        <v>0</v>
      </c>
      <c r="F7" s="18">
        <v>3378</v>
      </c>
      <c r="G7" s="20">
        <v>3378</v>
      </c>
    </row>
    <row r="8" spans="2:7" s="15" customFormat="1" x14ac:dyDescent="0.2">
      <c r="B8" s="15" t="s">
        <v>20</v>
      </c>
      <c r="C8" s="18">
        <v>0</v>
      </c>
      <c r="D8" s="18">
        <v>0</v>
      </c>
      <c r="E8" s="18">
        <v>2166</v>
      </c>
      <c r="F8" s="18">
        <v>17627</v>
      </c>
      <c r="G8" s="20">
        <v>19793</v>
      </c>
    </row>
    <row r="9" spans="2:7" s="15" customFormat="1" x14ac:dyDescent="0.2">
      <c r="B9" s="15" t="s">
        <v>21</v>
      </c>
      <c r="C9" s="18">
        <v>1659</v>
      </c>
      <c r="D9" s="18">
        <v>6042</v>
      </c>
      <c r="E9" s="18">
        <v>4813</v>
      </c>
      <c r="F9" s="18">
        <v>10356</v>
      </c>
      <c r="G9" s="20">
        <v>22870</v>
      </c>
    </row>
    <row r="10" spans="2:7" s="15" customFormat="1" x14ac:dyDescent="0.2">
      <c r="B10" s="15" t="s">
        <v>22</v>
      </c>
      <c r="C10" s="18">
        <v>6638</v>
      </c>
      <c r="D10" s="18">
        <v>3217</v>
      </c>
      <c r="E10" s="18">
        <v>4499</v>
      </c>
      <c r="F10" s="18">
        <v>15857</v>
      </c>
      <c r="G10" s="20">
        <v>30211</v>
      </c>
    </row>
    <row r="11" spans="2:7" s="25" customFormat="1" x14ac:dyDescent="0.2">
      <c r="B11" s="21" t="s">
        <v>23</v>
      </c>
      <c r="C11" s="22">
        <v>8297</v>
      </c>
      <c r="D11" s="22">
        <v>9259</v>
      </c>
      <c r="E11" s="22">
        <v>14077</v>
      </c>
      <c r="F11" s="22">
        <v>48890</v>
      </c>
      <c r="G11" s="22">
        <v>80523</v>
      </c>
    </row>
    <row r="14" spans="2:7" ht="48.75" customHeight="1" x14ac:dyDescent="0.2">
      <c r="B14" s="115" t="s">
        <v>61</v>
      </c>
      <c r="C14" s="115"/>
      <c r="D14" s="115"/>
      <c r="E14" s="115"/>
      <c r="F14" s="115"/>
      <c r="G14" s="115"/>
    </row>
  </sheetData>
  <mergeCells count="1">
    <mergeCell ref="B14:G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FB8C-AF04-C245-9437-87E0DB957726}">
  <sheetPr codeName="Sheet6"/>
  <dimension ref="B1:Q14"/>
  <sheetViews>
    <sheetView workbookViewId="0"/>
  </sheetViews>
  <sheetFormatPr baseColWidth="10" defaultColWidth="11" defaultRowHeight="16" x14ac:dyDescent="0.2"/>
  <cols>
    <col min="2" max="2" width="21.33203125" style="3" customWidth="1"/>
    <col min="3" max="8" width="13.33203125" style="1" customWidth="1"/>
    <col min="9" max="9" width="15.6640625" style="1" customWidth="1"/>
    <col min="10" max="11" width="13.33203125" style="1" customWidth="1"/>
    <col min="12" max="12" width="15.33203125" style="1" customWidth="1"/>
    <col min="13" max="13" width="13.33203125" style="1" customWidth="1"/>
    <col min="14" max="14" width="14" style="1" customWidth="1"/>
    <col min="15" max="15" width="13.33203125" style="1" customWidth="1"/>
    <col min="17" max="17" width="11" style="9"/>
  </cols>
  <sheetData>
    <row r="1" spans="2:17" ht="24" x14ac:dyDescent="0.3">
      <c r="B1" s="4" t="s">
        <v>692</v>
      </c>
    </row>
    <row r="3" spans="2:17" s="13" customFormat="1" x14ac:dyDescent="0.2">
      <c r="B3" s="15" t="s">
        <v>24</v>
      </c>
      <c r="C3" s="15" t="s">
        <v>39</v>
      </c>
      <c r="D3" s="15" t="s">
        <v>231</v>
      </c>
      <c r="E3" s="15" t="s">
        <v>375</v>
      </c>
      <c r="F3" s="15" t="s">
        <v>58</v>
      </c>
      <c r="G3" s="15" t="s">
        <v>44</v>
      </c>
      <c r="H3" s="15" t="s">
        <v>42</v>
      </c>
      <c r="I3" s="15" t="s">
        <v>206</v>
      </c>
      <c r="J3" s="15" t="s">
        <v>43</v>
      </c>
      <c r="K3" s="15" t="s">
        <v>45</v>
      </c>
      <c r="L3" s="15" t="s">
        <v>376</v>
      </c>
      <c r="M3" s="15" t="s">
        <v>40</v>
      </c>
      <c r="N3" s="15" t="s">
        <v>38</v>
      </c>
      <c r="O3" s="15" t="s">
        <v>41</v>
      </c>
      <c r="P3" s="16" t="s">
        <v>37</v>
      </c>
      <c r="Q3" s="17" t="s">
        <v>59</v>
      </c>
    </row>
    <row r="4" spans="2:17" s="15" customFormat="1" x14ac:dyDescent="0.2">
      <c r="B4" s="15" t="s">
        <v>69</v>
      </c>
      <c r="C4" s="18">
        <v>30</v>
      </c>
      <c r="D4" s="18">
        <v>0</v>
      </c>
      <c r="E4" s="18">
        <v>0</v>
      </c>
      <c r="F4" s="18">
        <v>0</v>
      </c>
      <c r="G4" s="18">
        <v>12</v>
      </c>
      <c r="H4" s="18">
        <v>0</v>
      </c>
      <c r="I4" s="18">
        <v>0</v>
      </c>
      <c r="J4" s="18">
        <v>0</v>
      </c>
      <c r="K4" s="18">
        <v>0</v>
      </c>
      <c r="L4" s="18">
        <v>0</v>
      </c>
      <c r="M4" s="18">
        <v>132</v>
      </c>
      <c r="N4" s="18">
        <v>0</v>
      </c>
      <c r="O4" s="18">
        <v>0</v>
      </c>
      <c r="P4" s="19">
        <v>0</v>
      </c>
      <c r="Q4" s="20">
        <v>174</v>
      </c>
    </row>
    <row r="5" spans="2:17" s="15" customFormat="1" x14ac:dyDescent="0.2">
      <c r="B5" s="15" t="s">
        <v>13</v>
      </c>
      <c r="C5" s="18">
        <v>704</v>
      </c>
      <c r="D5" s="18">
        <v>0</v>
      </c>
      <c r="E5" s="18">
        <v>0</v>
      </c>
      <c r="F5" s="18">
        <v>0</v>
      </c>
      <c r="G5" s="18">
        <v>2587</v>
      </c>
      <c r="H5" s="18">
        <v>0</v>
      </c>
      <c r="I5" s="18">
        <v>0</v>
      </c>
      <c r="J5" s="18">
        <v>0</v>
      </c>
      <c r="K5" s="18">
        <v>0</v>
      </c>
      <c r="L5" s="18">
        <v>0</v>
      </c>
      <c r="M5" s="18">
        <v>0</v>
      </c>
      <c r="N5" s="18">
        <v>806</v>
      </c>
      <c r="O5" s="18">
        <v>0</v>
      </c>
      <c r="P5" s="19">
        <v>0</v>
      </c>
      <c r="Q5" s="20">
        <v>4097</v>
      </c>
    </row>
    <row r="6" spans="2:17" s="15" customFormat="1" x14ac:dyDescent="0.2">
      <c r="B6" s="15" t="s">
        <v>18</v>
      </c>
      <c r="C6" s="18">
        <v>0</v>
      </c>
      <c r="D6" s="18">
        <v>0</v>
      </c>
      <c r="E6" s="18">
        <v>0</v>
      </c>
      <c r="F6" s="18">
        <v>0</v>
      </c>
      <c r="G6" s="18">
        <v>0</v>
      </c>
      <c r="H6" s="18">
        <v>0</v>
      </c>
      <c r="I6" s="18">
        <v>0</v>
      </c>
      <c r="J6" s="18">
        <v>0</v>
      </c>
      <c r="K6" s="18">
        <v>0</v>
      </c>
      <c r="L6" s="18">
        <v>0</v>
      </c>
      <c r="M6" s="18">
        <v>0</v>
      </c>
      <c r="N6" s="18">
        <v>0</v>
      </c>
      <c r="O6" s="18">
        <v>0</v>
      </c>
      <c r="P6" s="19">
        <v>0</v>
      </c>
      <c r="Q6" s="20">
        <v>0</v>
      </c>
    </row>
    <row r="7" spans="2:17" s="15" customFormat="1" x14ac:dyDescent="0.2">
      <c r="B7" s="15" t="s">
        <v>19</v>
      </c>
      <c r="C7" s="18">
        <v>0</v>
      </c>
      <c r="D7" s="18">
        <v>0</v>
      </c>
      <c r="E7" s="18">
        <v>0</v>
      </c>
      <c r="F7" s="18">
        <v>0</v>
      </c>
      <c r="G7" s="18">
        <v>0</v>
      </c>
      <c r="H7" s="18">
        <v>0</v>
      </c>
      <c r="I7" s="18">
        <v>0</v>
      </c>
      <c r="J7" s="18">
        <v>0</v>
      </c>
      <c r="K7" s="18">
        <v>0</v>
      </c>
      <c r="L7" s="18">
        <v>0</v>
      </c>
      <c r="M7" s="18">
        <v>1734</v>
      </c>
      <c r="N7" s="18">
        <v>1644</v>
      </c>
      <c r="O7" s="18">
        <v>0</v>
      </c>
      <c r="P7" s="19">
        <v>0</v>
      </c>
      <c r="Q7" s="20">
        <v>3378</v>
      </c>
    </row>
    <row r="8" spans="2:17" s="15" customFormat="1" x14ac:dyDescent="0.2">
      <c r="B8" s="15" t="s">
        <v>20</v>
      </c>
      <c r="C8" s="18">
        <v>0</v>
      </c>
      <c r="D8" s="18">
        <v>0</v>
      </c>
      <c r="E8" s="18">
        <v>0</v>
      </c>
      <c r="F8" s="18">
        <v>631</v>
      </c>
      <c r="G8" s="18">
        <v>0</v>
      </c>
      <c r="H8" s="18">
        <v>0</v>
      </c>
      <c r="I8" s="18">
        <v>0</v>
      </c>
      <c r="J8" s="18">
        <v>1535</v>
      </c>
      <c r="K8" s="18">
        <v>0</v>
      </c>
      <c r="L8" s="18">
        <v>0</v>
      </c>
      <c r="M8" s="18">
        <v>2706</v>
      </c>
      <c r="N8" s="18">
        <v>7006</v>
      </c>
      <c r="O8" s="18">
        <v>7915</v>
      </c>
      <c r="P8" s="19">
        <v>0</v>
      </c>
      <c r="Q8" s="20">
        <v>19793</v>
      </c>
    </row>
    <row r="9" spans="2:17" s="15" customFormat="1" x14ac:dyDescent="0.2">
      <c r="B9" s="15" t="s">
        <v>21</v>
      </c>
      <c r="C9" s="18">
        <v>0</v>
      </c>
      <c r="D9" s="18">
        <v>1659</v>
      </c>
      <c r="E9" s="18">
        <v>1782</v>
      </c>
      <c r="F9" s="18">
        <v>1351</v>
      </c>
      <c r="G9" s="18">
        <v>0</v>
      </c>
      <c r="H9" s="18">
        <v>1080</v>
      </c>
      <c r="I9" s="18">
        <v>0</v>
      </c>
      <c r="J9" s="18">
        <v>600</v>
      </c>
      <c r="K9" s="18">
        <v>6042</v>
      </c>
      <c r="L9" s="18">
        <v>0</v>
      </c>
      <c r="M9" s="18">
        <v>3220</v>
      </c>
      <c r="N9" s="18">
        <v>0</v>
      </c>
      <c r="O9" s="18">
        <v>7136</v>
      </c>
      <c r="P9" s="19">
        <v>0</v>
      </c>
      <c r="Q9" s="20">
        <v>22870</v>
      </c>
    </row>
    <row r="10" spans="2:17" s="15" customFormat="1" x14ac:dyDescent="0.2">
      <c r="B10" s="15" t="s">
        <v>22</v>
      </c>
      <c r="C10" s="18">
        <v>0</v>
      </c>
      <c r="D10" s="18">
        <v>0</v>
      </c>
      <c r="E10" s="18">
        <v>0</v>
      </c>
      <c r="F10" s="18">
        <v>0</v>
      </c>
      <c r="G10" s="18">
        <v>0</v>
      </c>
      <c r="H10" s="18">
        <v>1642</v>
      </c>
      <c r="I10" s="18">
        <v>3157</v>
      </c>
      <c r="J10" s="18">
        <v>2857</v>
      </c>
      <c r="K10" s="18">
        <v>60</v>
      </c>
      <c r="L10" s="18">
        <v>6638</v>
      </c>
      <c r="M10" s="18">
        <v>0</v>
      </c>
      <c r="N10" s="18">
        <v>0</v>
      </c>
      <c r="O10" s="18">
        <v>0</v>
      </c>
      <c r="P10" s="19">
        <v>15857</v>
      </c>
      <c r="Q10" s="20">
        <v>30211</v>
      </c>
    </row>
    <row r="11" spans="2:17" s="25" customFormat="1" x14ac:dyDescent="0.2">
      <c r="B11" s="21" t="s">
        <v>23</v>
      </c>
      <c r="C11" s="22">
        <v>734</v>
      </c>
      <c r="D11" s="22">
        <v>1659</v>
      </c>
      <c r="E11" s="22">
        <v>1782</v>
      </c>
      <c r="F11" s="22">
        <v>1982</v>
      </c>
      <c r="G11" s="22">
        <v>2599</v>
      </c>
      <c r="H11" s="22">
        <v>2722</v>
      </c>
      <c r="I11" s="22">
        <v>3157</v>
      </c>
      <c r="J11" s="22">
        <v>4992</v>
      </c>
      <c r="K11" s="22">
        <v>6102</v>
      </c>
      <c r="L11" s="22">
        <v>6638</v>
      </c>
      <c r="M11" s="22">
        <v>7792</v>
      </c>
      <c r="N11" s="22">
        <v>9456</v>
      </c>
      <c r="O11" s="22">
        <v>15051</v>
      </c>
      <c r="P11" s="23">
        <v>15857</v>
      </c>
      <c r="Q11" s="24">
        <v>80523</v>
      </c>
    </row>
    <row r="14" spans="2:17" ht="48.75" customHeight="1" x14ac:dyDescent="0.2">
      <c r="B14" s="115" t="s">
        <v>61</v>
      </c>
      <c r="C14" s="115"/>
      <c r="D14" s="115"/>
      <c r="E14" s="115"/>
      <c r="F14" s="115"/>
      <c r="G14" s="115"/>
    </row>
  </sheetData>
  <mergeCells count="1">
    <mergeCell ref="B14:G14"/>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B1:I24"/>
  <sheetViews>
    <sheetView workbookViewId="0"/>
  </sheetViews>
  <sheetFormatPr baseColWidth="10" defaultColWidth="8.83203125" defaultRowHeight="16" x14ac:dyDescent="0.2"/>
  <cols>
    <col min="2" max="2" width="5.5" customWidth="1"/>
    <col min="3" max="3" width="33.5" bestFit="1" customWidth="1"/>
    <col min="4" max="4" width="26" bestFit="1" customWidth="1"/>
    <col min="5" max="5" width="34.5" bestFit="1" customWidth="1"/>
    <col min="6" max="6" width="10.83203125" bestFit="1" customWidth="1"/>
    <col min="7" max="7" width="42.6640625" bestFit="1" customWidth="1"/>
    <col min="8" max="8" width="17.5" bestFit="1" customWidth="1"/>
    <col min="9" max="9" width="13.5" bestFit="1" customWidth="1"/>
  </cols>
  <sheetData>
    <row r="1" spans="2:9" ht="24" x14ac:dyDescent="0.3">
      <c r="B1" s="5" t="s">
        <v>691</v>
      </c>
    </row>
    <row r="3" spans="2:9" s="15" customFormat="1" ht="17" x14ac:dyDescent="0.2">
      <c r="B3" s="13" t="s">
        <v>377</v>
      </c>
      <c r="C3" s="13" t="s">
        <v>156</v>
      </c>
      <c r="D3" s="13" t="s">
        <v>203</v>
      </c>
      <c r="E3" s="13" t="s">
        <v>99</v>
      </c>
      <c r="F3" s="13" t="s">
        <v>100</v>
      </c>
      <c r="G3" s="13" t="s">
        <v>101</v>
      </c>
      <c r="H3" s="13" t="s">
        <v>325</v>
      </c>
      <c r="I3" s="80" t="s">
        <v>191</v>
      </c>
    </row>
    <row r="4" spans="2:9" s="15" customFormat="1" ht="17" x14ac:dyDescent="0.2">
      <c r="B4" s="13">
        <v>1</v>
      </c>
      <c r="C4" s="13" t="s">
        <v>157</v>
      </c>
      <c r="D4" s="13" t="s">
        <v>232</v>
      </c>
      <c r="E4" s="13" t="s">
        <v>378</v>
      </c>
      <c r="F4" s="13" t="s">
        <v>102</v>
      </c>
      <c r="G4" s="13" t="s">
        <v>379</v>
      </c>
      <c r="H4" s="26" t="s">
        <v>20</v>
      </c>
      <c r="I4" s="81">
        <v>12</v>
      </c>
    </row>
    <row r="5" spans="2:9" s="15" customFormat="1" ht="17" x14ac:dyDescent="0.2">
      <c r="B5" s="13">
        <v>2</v>
      </c>
      <c r="C5" s="13" t="s">
        <v>157</v>
      </c>
      <c r="D5" s="13" t="s">
        <v>233</v>
      </c>
      <c r="E5" s="13" t="s">
        <v>380</v>
      </c>
      <c r="F5" s="13" t="s">
        <v>65</v>
      </c>
      <c r="G5" s="13" t="s">
        <v>65</v>
      </c>
      <c r="H5" s="26" t="s">
        <v>22</v>
      </c>
      <c r="I5" s="81">
        <v>144</v>
      </c>
    </row>
    <row r="6" spans="2:9" s="15" customFormat="1" ht="17" x14ac:dyDescent="0.2">
      <c r="B6" s="13">
        <v>3</v>
      </c>
      <c r="C6" s="13" t="s">
        <v>157</v>
      </c>
      <c r="D6" s="13" t="s">
        <v>381</v>
      </c>
      <c r="E6" s="13" t="s">
        <v>65</v>
      </c>
      <c r="F6" s="13" t="s">
        <v>255</v>
      </c>
      <c r="G6" s="13" t="s">
        <v>65</v>
      </c>
      <c r="H6" s="26" t="s">
        <v>22</v>
      </c>
      <c r="I6" s="81">
        <v>1964</v>
      </c>
    </row>
    <row r="7" spans="2:9" s="15" customFormat="1" ht="17" x14ac:dyDescent="0.2">
      <c r="B7" s="13">
        <v>4</v>
      </c>
      <c r="C7" s="13" t="s">
        <v>157</v>
      </c>
      <c r="D7" s="13" t="s">
        <v>382</v>
      </c>
      <c r="E7" s="13" t="s">
        <v>65</v>
      </c>
      <c r="F7" s="13" t="s">
        <v>256</v>
      </c>
      <c r="G7" s="13" t="s">
        <v>65</v>
      </c>
      <c r="H7" s="26" t="s">
        <v>22</v>
      </c>
      <c r="I7" s="81">
        <v>2143</v>
      </c>
    </row>
    <row r="8" spans="2:9" s="15" customFormat="1" ht="17" x14ac:dyDescent="0.2">
      <c r="B8" s="13">
        <v>5</v>
      </c>
      <c r="C8" s="13" t="s">
        <v>157</v>
      </c>
      <c r="D8" s="13" t="s">
        <v>382</v>
      </c>
      <c r="E8" s="13" t="s">
        <v>65</v>
      </c>
      <c r="F8" s="13" t="s">
        <v>257</v>
      </c>
      <c r="G8" s="13" t="s">
        <v>65</v>
      </c>
      <c r="H8" s="26" t="s">
        <v>22</v>
      </c>
      <c r="I8" s="81">
        <v>1786</v>
      </c>
    </row>
    <row r="9" spans="2:9" s="15" customFormat="1" ht="17" x14ac:dyDescent="0.2">
      <c r="B9" s="13">
        <v>6</v>
      </c>
      <c r="C9" s="13" t="s">
        <v>157</v>
      </c>
      <c r="D9" s="13" t="s">
        <v>382</v>
      </c>
      <c r="E9" s="13" t="s">
        <v>65</v>
      </c>
      <c r="F9" s="13" t="s">
        <v>258</v>
      </c>
      <c r="G9" s="13" t="s">
        <v>65</v>
      </c>
      <c r="H9" s="26" t="s">
        <v>22</v>
      </c>
      <c r="I9" s="81">
        <v>1866</v>
      </c>
    </row>
    <row r="10" spans="2:9" s="15" customFormat="1" ht="17" x14ac:dyDescent="0.2">
      <c r="B10" s="13">
        <v>7</v>
      </c>
      <c r="C10" s="13" t="s">
        <v>157</v>
      </c>
      <c r="D10" s="13" t="s">
        <v>382</v>
      </c>
      <c r="E10" s="13" t="s">
        <v>65</v>
      </c>
      <c r="F10" s="13" t="s">
        <v>383</v>
      </c>
      <c r="G10" s="13" t="s">
        <v>65</v>
      </c>
      <c r="H10" s="26" t="s">
        <v>22</v>
      </c>
      <c r="I10" s="81">
        <v>2062</v>
      </c>
    </row>
    <row r="11" spans="2:9" s="15" customFormat="1" ht="17" x14ac:dyDescent="0.2">
      <c r="B11" s="13">
        <v>8</v>
      </c>
      <c r="C11" s="13" t="s">
        <v>157</v>
      </c>
      <c r="D11" s="13" t="s">
        <v>382</v>
      </c>
      <c r="E11" s="13" t="s">
        <v>65</v>
      </c>
      <c r="F11" s="13" t="s">
        <v>384</v>
      </c>
      <c r="G11" s="13" t="s">
        <v>65</v>
      </c>
      <c r="H11" s="26" t="s">
        <v>22</v>
      </c>
      <c r="I11" s="81">
        <v>1993</v>
      </c>
    </row>
    <row r="12" spans="2:9" s="15" customFormat="1" ht="17" x14ac:dyDescent="0.2">
      <c r="B12" s="13">
        <v>9</v>
      </c>
      <c r="C12" s="13" t="s">
        <v>157</v>
      </c>
      <c r="D12" s="13" t="s">
        <v>382</v>
      </c>
      <c r="E12" s="13" t="s">
        <v>65</v>
      </c>
      <c r="F12" s="13" t="s">
        <v>385</v>
      </c>
      <c r="G12" s="13" t="s">
        <v>65</v>
      </c>
      <c r="H12" s="26" t="s">
        <v>22</v>
      </c>
      <c r="I12" s="81">
        <v>2172</v>
      </c>
    </row>
    <row r="13" spans="2:9" s="15" customFormat="1" ht="17" x14ac:dyDescent="0.2">
      <c r="B13" s="13">
        <v>10</v>
      </c>
      <c r="C13" s="13" t="s">
        <v>157</v>
      </c>
      <c r="D13" s="13" t="s">
        <v>382</v>
      </c>
      <c r="E13" s="13" t="s">
        <v>65</v>
      </c>
      <c r="F13" s="13" t="s">
        <v>386</v>
      </c>
      <c r="G13" s="13" t="s">
        <v>65</v>
      </c>
      <c r="H13" s="26" t="s">
        <v>22</v>
      </c>
      <c r="I13" s="81">
        <v>1716</v>
      </c>
    </row>
    <row r="14" spans="2:9" s="15" customFormat="1" ht="34" x14ac:dyDescent="0.2">
      <c r="B14" s="13">
        <v>11</v>
      </c>
      <c r="C14" s="13" t="s">
        <v>387</v>
      </c>
      <c r="D14" s="13" t="s">
        <v>68</v>
      </c>
      <c r="E14" s="13" t="s">
        <v>388</v>
      </c>
      <c r="F14" s="13" t="s">
        <v>107</v>
      </c>
      <c r="G14" s="13" t="s">
        <v>406</v>
      </c>
      <c r="H14" s="13" t="s">
        <v>389</v>
      </c>
      <c r="I14" s="80">
        <v>704</v>
      </c>
    </row>
    <row r="15" spans="2:9" s="15" customFormat="1" ht="17" x14ac:dyDescent="0.2">
      <c r="B15" s="13">
        <v>12</v>
      </c>
      <c r="C15" s="13" t="s">
        <v>387</v>
      </c>
      <c r="D15" s="13" t="s">
        <v>158</v>
      </c>
      <c r="E15" s="13" t="s">
        <v>388</v>
      </c>
      <c r="F15" s="13" t="s">
        <v>390</v>
      </c>
      <c r="G15" s="13" t="s">
        <v>391</v>
      </c>
      <c r="H15" s="26" t="s">
        <v>392</v>
      </c>
      <c r="I15" s="81">
        <v>132</v>
      </c>
    </row>
    <row r="16" spans="2:9" s="15" customFormat="1" ht="17" x14ac:dyDescent="0.2">
      <c r="B16" s="13">
        <v>13</v>
      </c>
      <c r="C16" s="13" t="s">
        <v>162</v>
      </c>
      <c r="D16" s="13" t="s">
        <v>66</v>
      </c>
      <c r="E16" s="13" t="s">
        <v>326</v>
      </c>
      <c r="F16" s="13" t="s">
        <v>102</v>
      </c>
      <c r="G16" s="13" t="s">
        <v>393</v>
      </c>
      <c r="H16" s="26" t="s">
        <v>392</v>
      </c>
      <c r="I16" s="81">
        <v>30</v>
      </c>
    </row>
    <row r="17" spans="2:9" s="15" customFormat="1" ht="17" x14ac:dyDescent="0.2">
      <c r="B17" s="13">
        <v>14</v>
      </c>
      <c r="C17" s="13" t="s">
        <v>387</v>
      </c>
      <c r="D17" s="13" t="s">
        <v>394</v>
      </c>
      <c r="E17" s="13" t="s">
        <v>326</v>
      </c>
      <c r="F17" s="13" t="s">
        <v>159</v>
      </c>
      <c r="G17" s="13" t="s">
        <v>391</v>
      </c>
      <c r="H17" s="26" t="s">
        <v>20</v>
      </c>
      <c r="I17" s="81">
        <v>924</v>
      </c>
    </row>
    <row r="18" spans="2:9" s="15" customFormat="1" ht="17" x14ac:dyDescent="0.2">
      <c r="B18" s="13">
        <v>15</v>
      </c>
      <c r="C18" s="13" t="s">
        <v>162</v>
      </c>
      <c r="D18" s="13" t="s">
        <v>395</v>
      </c>
      <c r="E18" s="13" t="s">
        <v>326</v>
      </c>
      <c r="F18" s="13" t="s">
        <v>159</v>
      </c>
      <c r="G18" s="13" t="s">
        <v>65</v>
      </c>
      <c r="H18" s="26" t="s">
        <v>22</v>
      </c>
      <c r="I18" s="81" t="s">
        <v>65</v>
      </c>
    </row>
    <row r="19" spans="2:9" s="15" customFormat="1" ht="17" x14ac:dyDescent="0.2">
      <c r="B19" s="13">
        <v>16</v>
      </c>
      <c r="C19" s="13" t="s">
        <v>387</v>
      </c>
      <c r="D19" s="13" t="s">
        <v>396</v>
      </c>
      <c r="E19" s="13" t="s">
        <v>118</v>
      </c>
      <c r="F19" s="13" t="s">
        <v>397</v>
      </c>
      <c r="G19" s="13" t="s">
        <v>65</v>
      </c>
      <c r="H19" s="26" t="s">
        <v>398</v>
      </c>
      <c r="I19" s="81">
        <v>1644</v>
      </c>
    </row>
    <row r="20" spans="2:9" s="15" customFormat="1" ht="17" x14ac:dyDescent="0.2">
      <c r="B20" s="13">
        <v>17</v>
      </c>
      <c r="C20" s="13" t="s">
        <v>387</v>
      </c>
      <c r="D20" s="13" t="s">
        <v>64</v>
      </c>
      <c r="E20" s="13" t="s">
        <v>326</v>
      </c>
      <c r="F20" s="13" t="s">
        <v>103</v>
      </c>
      <c r="G20" s="13" t="s">
        <v>65</v>
      </c>
      <c r="H20" s="26" t="s">
        <v>21</v>
      </c>
      <c r="I20" s="81">
        <v>2334</v>
      </c>
    </row>
    <row r="21" spans="2:9" s="15" customFormat="1" ht="17" x14ac:dyDescent="0.2">
      <c r="B21" s="13">
        <v>18</v>
      </c>
      <c r="C21" s="13" t="s">
        <v>387</v>
      </c>
      <c r="D21" s="13" t="s">
        <v>25</v>
      </c>
      <c r="E21" s="13" t="s">
        <v>399</v>
      </c>
      <c r="F21" s="13" t="s">
        <v>400</v>
      </c>
      <c r="G21" s="13" t="s">
        <v>401</v>
      </c>
      <c r="H21" s="26" t="s">
        <v>13</v>
      </c>
      <c r="I21" s="81">
        <v>806</v>
      </c>
    </row>
    <row r="22" spans="2:9" s="15" customFormat="1" ht="17" x14ac:dyDescent="0.2">
      <c r="B22" s="13">
        <v>19</v>
      </c>
      <c r="C22" s="13" t="s">
        <v>387</v>
      </c>
      <c r="D22" s="13" t="s">
        <v>402</v>
      </c>
      <c r="E22" s="13" t="s">
        <v>403</v>
      </c>
      <c r="F22" s="13" t="s">
        <v>104</v>
      </c>
      <c r="G22" s="13" t="s">
        <v>65</v>
      </c>
      <c r="H22" s="26" t="s">
        <v>20</v>
      </c>
      <c r="I22" s="81">
        <v>2085</v>
      </c>
    </row>
    <row r="23" spans="2:9" ht="34" x14ac:dyDescent="0.2">
      <c r="B23" s="13">
        <v>20</v>
      </c>
      <c r="C23" s="13" t="s">
        <v>387</v>
      </c>
      <c r="D23" s="13" t="s">
        <v>404</v>
      </c>
      <c r="E23" s="13" t="s">
        <v>405</v>
      </c>
      <c r="F23" s="13" t="s">
        <v>105</v>
      </c>
      <c r="G23" s="13" t="s">
        <v>65</v>
      </c>
      <c r="H23" s="78" t="s">
        <v>20</v>
      </c>
      <c r="I23" s="82">
        <v>2062</v>
      </c>
    </row>
    <row r="24" spans="2:9" ht="17" x14ac:dyDescent="0.2">
      <c r="B24" s="13">
        <v>22</v>
      </c>
      <c r="C24" s="13" t="s">
        <v>387</v>
      </c>
      <c r="D24" s="13" t="s">
        <v>234</v>
      </c>
      <c r="E24" s="13" t="s">
        <v>399</v>
      </c>
      <c r="F24" s="13" t="s">
        <v>106</v>
      </c>
      <c r="G24" s="13" t="s">
        <v>65</v>
      </c>
      <c r="H24" s="78" t="s">
        <v>21</v>
      </c>
      <c r="I24" s="82">
        <v>2600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EC26-0817-604E-8B8B-B3921AD766F6}">
  <sheetPr codeName="Sheet8"/>
  <dimension ref="B1:L32"/>
  <sheetViews>
    <sheetView workbookViewId="0"/>
  </sheetViews>
  <sheetFormatPr baseColWidth="10" defaultColWidth="8.83203125" defaultRowHeight="16" x14ac:dyDescent="0.2"/>
  <cols>
    <col min="2" max="2" width="20.33203125" customWidth="1"/>
    <col min="3" max="3" width="17.6640625" bestFit="1" customWidth="1"/>
    <col min="4" max="4" width="41" bestFit="1" customWidth="1"/>
    <col min="5" max="5" width="28.1640625" customWidth="1"/>
    <col min="6" max="6" width="11.5" bestFit="1" customWidth="1"/>
    <col min="7" max="7" width="18.83203125" bestFit="1" customWidth="1"/>
    <col min="8" max="8" width="13.6640625" bestFit="1" customWidth="1"/>
    <col min="9" max="9" width="13.5" bestFit="1" customWidth="1"/>
  </cols>
  <sheetData>
    <row r="1" spans="2:9" ht="24" x14ac:dyDescent="0.3">
      <c r="B1" s="5" t="s">
        <v>667</v>
      </c>
    </row>
    <row r="3" spans="2:9" s="13" customFormat="1" ht="17" x14ac:dyDescent="0.2">
      <c r="B3" s="13" t="s">
        <v>377</v>
      </c>
      <c r="C3" s="13" t="s">
        <v>156</v>
      </c>
      <c r="D3" s="13" t="s">
        <v>203</v>
      </c>
      <c r="E3" s="13" t="s">
        <v>99</v>
      </c>
      <c r="F3" s="13" t="s">
        <v>100</v>
      </c>
      <c r="G3" s="13" t="s">
        <v>101</v>
      </c>
      <c r="H3" s="13" t="s">
        <v>325</v>
      </c>
      <c r="I3" s="13" t="s">
        <v>191</v>
      </c>
    </row>
    <row r="4" spans="2:9" s="13" customFormat="1" ht="17" x14ac:dyDescent="0.2">
      <c r="B4" s="13">
        <v>23</v>
      </c>
      <c r="C4" s="13" t="s">
        <v>163</v>
      </c>
      <c r="D4" s="13" t="s">
        <v>164</v>
      </c>
      <c r="E4" s="13" t="s">
        <v>209</v>
      </c>
      <c r="F4" s="13" t="s">
        <v>109</v>
      </c>
      <c r="G4" s="13" t="s">
        <v>407</v>
      </c>
      <c r="H4" s="13" t="s">
        <v>19</v>
      </c>
      <c r="I4" s="13">
        <v>810</v>
      </c>
    </row>
    <row r="5" spans="2:9" s="13" customFormat="1" ht="17" x14ac:dyDescent="0.2">
      <c r="B5" s="13">
        <v>24</v>
      </c>
      <c r="C5" s="13" t="s">
        <v>163</v>
      </c>
      <c r="D5" s="13" t="s">
        <v>165</v>
      </c>
      <c r="E5" s="13" t="s">
        <v>209</v>
      </c>
      <c r="F5" s="13" t="s">
        <v>109</v>
      </c>
      <c r="G5" s="13" t="s">
        <v>65</v>
      </c>
      <c r="H5" s="13" t="s">
        <v>21</v>
      </c>
      <c r="I5" s="13">
        <v>621</v>
      </c>
    </row>
    <row r="6" spans="2:9" s="13" customFormat="1" ht="17" x14ac:dyDescent="0.2">
      <c r="B6" s="13">
        <v>25</v>
      </c>
      <c r="C6" s="13" t="s">
        <v>163</v>
      </c>
      <c r="D6" s="13" t="s">
        <v>408</v>
      </c>
      <c r="E6" s="13" t="s">
        <v>399</v>
      </c>
      <c r="F6" s="13" t="s">
        <v>167</v>
      </c>
      <c r="G6" s="13" t="s">
        <v>409</v>
      </c>
      <c r="H6" s="13" t="s">
        <v>410</v>
      </c>
      <c r="I6" s="13">
        <v>697</v>
      </c>
    </row>
    <row r="7" spans="2:9" s="13" customFormat="1" ht="17" x14ac:dyDescent="0.2">
      <c r="B7" s="13">
        <v>26</v>
      </c>
      <c r="C7" s="13" t="s">
        <v>163</v>
      </c>
      <c r="D7" s="13" t="s">
        <v>235</v>
      </c>
      <c r="E7" s="13" t="s">
        <v>411</v>
      </c>
      <c r="F7" s="13" t="s">
        <v>168</v>
      </c>
      <c r="G7" s="13" t="s">
        <v>65</v>
      </c>
      <c r="H7" s="13" t="s">
        <v>21</v>
      </c>
      <c r="I7" s="14">
        <v>1158</v>
      </c>
    </row>
    <row r="8" spans="2:9" s="13" customFormat="1" ht="34" x14ac:dyDescent="0.2">
      <c r="B8" s="13">
        <v>27</v>
      </c>
      <c r="C8" s="13" t="s">
        <v>174</v>
      </c>
      <c r="D8" s="13" t="s">
        <v>412</v>
      </c>
      <c r="E8" s="13" t="s">
        <v>413</v>
      </c>
      <c r="F8" s="13" t="s">
        <v>169</v>
      </c>
      <c r="G8" s="13" t="s">
        <v>409</v>
      </c>
      <c r="H8" s="13" t="s">
        <v>21</v>
      </c>
      <c r="I8" s="14">
        <v>1365</v>
      </c>
    </row>
    <row r="9" spans="2:9" s="13" customFormat="1" ht="34" x14ac:dyDescent="0.2">
      <c r="B9" s="13">
        <v>28</v>
      </c>
      <c r="C9" s="13" t="s">
        <v>174</v>
      </c>
      <c r="D9" s="13" t="s">
        <v>414</v>
      </c>
      <c r="E9" s="13" t="s">
        <v>415</v>
      </c>
      <c r="F9" s="13" t="s">
        <v>169</v>
      </c>
      <c r="G9" s="13" t="s">
        <v>416</v>
      </c>
      <c r="H9" s="13" t="s">
        <v>21</v>
      </c>
      <c r="I9" s="14">
        <v>1342</v>
      </c>
    </row>
    <row r="10" spans="2:9" s="13" customFormat="1" ht="17" x14ac:dyDescent="0.2">
      <c r="B10" s="13">
        <v>29</v>
      </c>
      <c r="C10" s="13" t="s">
        <v>174</v>
      </c>
      <c r="D10" s="13" t="s">
        <v>237</v>
      </c>
      <c r="E10" s="13" t="s">
        <v>417</v>
      </c>
      <c r="F10" s="13" t="s">
        <v>170</v>
      </c>
      <c r="G10" s="13" t="s">
        <v>418</v>
      </c>
      <c r="H10" s="13" t="s">
        <v>410</v>
      </c>
      <c r="I10" s="14">
        <v>1314</v>
      </c>
    </row>
    <row r="11" spans="2:9" s="13" customFormat="1" ht="17" x14ac:dyDescent="0.2">
      <c r="B11" s="13">
        <v>30</v>
      </c>
      <c r="C11" s="13" t="s">
        <v>174</v>
      </c>
      <c r="D11" s="13" t="s">
        <v>419</v>
      </c>
      <c r="E11" s="13" t="s">
        <v>417</v>
      </c>
      <c r="F11" s="13" t="s">
        <v>170</v>
      </c>
      <c r="G11" s="13" t="s">
        <v>65</v>
      </c>
      <c r="H11" s="13" t="s">
        <v>21</v>
      </c>
      <c r="I11" s="13">
        <v>725</v>
      </c>
    </row>
    <row r="12" spans="2:9" s="13" customFormat="1" ht="17" x14ac:dyDescent="0.2">
      <c r="B12" s="13">
        <v>31</v>
      </c>
      <c r="C12" s="13" t="s">
        <v>174</v>
      </c>
      <c r="D12" s="13" t="s">
        <v>171</v>
      </c>
      <c r="E12" s="13" t="s">
        <v>238</v>
      </c>
      <c r="F12" s="13" t="s">
        <v>172</v>
      </c>
      <c r="G12" s="13" t="s">
        <v>65</v>
      </c>
      <c r="H12" s="13" t="s">
        <v>21</v>
      </c>
      <c r="I12" s="14">
        <v>2500</v>
      </c>
    </row>
    <row r="13" spans="2:9" s="13" customFormat="1" ht="17" x14ac:dyDescent="0.2">
      <c r="B13" s="13">
        <v>32</v>
      </c>
      <c r="C13" s="13" t="s">
        <v>174</v>
      </c>
      <c r="D13" s="13" t="s">
        <v>239</v>
      </c>
      <c r="E13" s="13" t="s">
        <v>420</v>
      </c>
      <c r="F13" s="13" t="s">
        <v>173</v>
      </c>
      <c r="G13" s="13" t="s">
        <v>416</v>
      </c>
      <c r="H13" s="13" t="s">
        <v>20</v>
      </c>
      <c r="I13" s="14">
        <v>2400</v>
      </c>
    </row>
    <row r="14" spans="2:9" s="13" customFormat="1" ht="17" x14ac:dyDescent="0.2">
      <c r="B14" s="13">
        <v>33</v>
      </c>
      <c r="C14" s="13" t="s">
        <v>174</v>
      </c>
      <c r="D14" s="13" t="s">
        <v>241</v>
      </c>
      <c r="E14" s="13" t="s">
        <v>238</v>
      </c>
      <c r="F14" s="13" t="s">
        <v>242</v>
      </c>
      <c r="G14" s="13" t="s">
        <v>65</v>
      </c>
      <c r="H14" s="13" t="s">
        <v>21</v>
      </c>
      <c r="I14" s="14">
        <v>1313</v>
      </c>
    </row>
    <row r="15" spans="2:9" s="13" customFormat="1" ht="17" x14ac:dyDescent="0.2">
      <c r="B15" s="13">
        <v>34</v>
      </c>
      <c r="C15" s="13" t="s">
        <v>174</v>
      </c>
      <c r="D15" s="13" t="s">
        <v>261</v>
      </c>
      <c r="E15" s="13" t="s">
        <v>238</v>
      </c>
      <c r="F15" s="13" t="s">
        <v>110</v>
      </c>
      <c r="G15" s="13" t="s">
        <v>416</v>
      </c>
      <c r="H15" s="13" t="s">
        <v>20</v>
      </c>
      <c r="I15" s="14">
        <v>1510</v>
      </c>
    </row>
    <row r="16" spans="2:9" s="13" customFormat="1" ht="17" x14ac:dyDescent="0.2">
      <c r="B16" s="13">
        <v>35</v>
      </c>
      <c r="C16" s="13" t="s">
        <v>174</v>
      </c>
      <c r="D16" s="13" t="s">
        <v>421</v>
      </c>
      <c r="E16" s="13" t="s">
        <v>238</v>
      </c>
      <c r="F16" s="13" t="s">
        <v>110</v>
      </c>
      <c r="G16" s="13" t="s">
        <v>65</v>
      </c>
      <c r="H16" s="13" t="s">
        <v>20</v>
      </c>
      <c r="I16" s="14">
        <v>1350</v>
      </c>
    </row>
    <row r="17" spans="2:12" s="13" customFormat="1" ht="17" x14ac:dyDescent="0.2">
      <c r="B17" s="13">
        <v>36</v>
      </c>
      <c r="C17" s="13" t="s">
        <v>174</v>
      </c>
      <c r="D17" s="13" t="s">
        <v>175</v>
      </c>
      <c r="E17" s="13" t="s">
        <v>326</v>
      </c>
      <c r="F17" s="13" t="s">
        <v>111</v>
      </c>
      <c r="G17" s="13" t="s">
        <v>65</v>
      </c>
      <c r="H17" s="13" t="s">
        <v>21</v>
      </c>
      <c r="I17" s="14">
        <v>1223</v>
      </c>
    </row>
    <row r="18" spans="2:12" s="13" customFormat="1" ht="17" x14ac:dyDescent="0.2">
      <c r="B18" s="13">
        <v>37</v>
      </c>
      <c r="C18" s="13" t="s">
        <v>174</v>
      </c>
      <c r="D18" s="13" t="s">
        <v>176</v>
      </c>
      <c r="E18" s="13" t="s">
        <v>326</v>
      </c>
      <c r="F18" s="13" t="s">
        <v>177</v>
      </c>
      <c r="G18" s="13" t="s">
        <v>65</v>
      </c>
      <c r="H18" s="13" t="s">
        <v>21</v>
      </c>
      <c r="I18" s="14">
        <v>1375</v>
      </c>
    </row>
    <row r="19" spans="2:12" s="13" customFormat="1" ht="17" x14ac:dyDescent="0.2">
      <c r="B19" s="13">
        <v>38</v>
      </c>
      <c r="C19" s="13" t="s">
        <v>178</v>
      </c>
      <c r="D19" s="13" t="s">
        <v>243</v>
      </c>
      <c r="E19" s="13" t="s">
        <v>326</v>
      </c>
      <c r="F19" s="13" t="s">
        <v>112</v>
      </c>
      <c r="G19" s="13" t="s">
        <v>65</v>
      </c>
      <c r="H19" s="13" t="s">
        <v>21</v>
      </c>
      <c r="I19" s="14">
        <v>1080</v>
      </c>
    </row>
    <row r="20" spans="2:12" s="13" customFormat="1" ht="17" x14ac:dyDescent="0.2">
      <c r="B20" s="13">
        <v>39</v>
      </c>
      <c r="C20" s="13" t="s">
        <v>178</v>
      </c>
      <c r="D20" s="13" t="s">
        <v>422</v>
      </c>
      <c r="E20" s="13" t="s">
        <v>326</v>
      </c>
      <c r="F20" s="13" t="s">
        <v>113</v>
      </c>
      <c r="G20" s="13" t="s">
        <v>65</v>
      </c>
      <c r="H20" s="13" t="s">
        <v>21</v>
      </c>
      <c r="I20" s="13">
        <v>426</v>
      </c>
    </row>
    <row r="21" spans="2:12" s="13" customFormat="1" ht="17" x14ac:dyDescent="0.2">
      <c r="B21" s="13">
        <v>40</v>
      </c>
      <c r="C21" s="13" t="s">
        <v>178</v>
      </c>
      <c r="D21" s="13" t="s">
        <v>179</v>
      </c>
      <c r="E21" s="13" t="s">
        <v>326</v>
      </c>
      <c r="F21" s="13" t="s">
        <v>113</v>
      </c>
      <c r="G21" s="13" t="s">
        <v>65</v>
      </c>
      <c r="H21" s="13" t="s">
        <v>21</v>
      </c>
    </row>
    <row r="22" spans="2:12" s="13" customFormat="1" ht="17" x14ac:dyDescent="0.2">
      <c r="B22" s="13">
        <v>41</v>
      </c>
      <c r="C22" s="13" t="s">
        <v>180</v>
      </c>
      <c r="D22" s="13" t="s">
        <v>181</v>
      </c>
      <c r="E22" s="13" t="s">
        <v>244</v>
      </c>
      <c r="F22" s="13" t="s">
        <v>114</v>
      </c>
      <c r="G22" s="13" t="s">
        <v>423</v>
      </c>
      <c r="H22" s="13" t="s">
        <v>20</v>
      </c>
      <c r="I22" s="13">
        <v>300</v>
      </c>
    </row>
    <row r="23" spans="2:12" s="13" customFormat="1" ht="17" x14ac:dyDescent="0.2">
      <c r="B23" s="13">
        <v>42</v>
      </c>
      <c r="C23" s="13" t="s">
        <v>180</v>
      </c>
      <c r="D23" s="13" t="s">
        <v>424</v>
      </c>
      <c r="E23" s="13" t="s">
        <v>244</v>
      </c>
      <c r="F23" s="13" t="s">
        <v>114</v>
      </c>
      <c r="G23" s="13" t="s">
        <v>423</v>
      </c>
      <c r="H23" s="13" t="s">
        <v>20</v>
      </c>
      <c r="I23" s="13">
        <v>809</v>
      </c>
    </row>
    <row r="24" spans="2:12" s="13" customFormat="1" ht="17" x14ac:dyDescent="0.2">
      <c r="B24" s="13">
        <v>43</v>
      </c>
      <c r="C24" s="13" t="s">
        <v>180</v>
      </c>
      <c r="D24" s="13" t="s">
        <v>425</v>
      </c>
      <c r="E24" s="13" t="s">
        <v>244</v>
      </c>
      <c r="F24" s="13" t="s">
        <v>114</v>
      </c>
      <c r="G24" s="13" t="s">
        <v>423</v>
      </c>
      <c r="H24" s="13" t="s">
        <v>21</v>
      </c>
      <c r="I24" s="13">
        <v>600</v>
      </c>
    </row>
    <row r="25" spans="2:12" s="2" customFormat="1" ht="17" x14ac:dyDescent="0.2">
      <c r="B25" s="13">
        <v>44</v>
      </c>
      <c r="C25" s="13" t="s">
        <v>178</v>
      </c>
      <c r="D25" s="13" t="s">
        <v>426</v>
      </c>
      <c r="E25" s="13" t="s">
        <v>65</v>
      </c>
      <c r="F25" s="13" t="s">
        <v>427</v>
      </c>
      <c r="G25" s="13" t="s">
        <v>65</v>
      </c>
      <c r="H25" s="13" t="s">
        <v>22</v>
      </c>
      <c r="I25" s="14">
        <v>1642</v>
      </c>
      <c r="K25" s="13"/>
      <c r="L25" s="13"/>
    </row>
    <row r="26" spans="2:12" s="2" customFormat="1" ht="17" x14ac:dyDescent="0.2">
      <c r="B26" s="13">
        <v>45</v>
      </c>
      <c r="C26" s="13" t="s">
        <v>182</v>
      </c>
      <c r="D26" s="13" t="s">
        <v>381</v>
      </c>
      <c r="E26" s="13" t="s">
        <v>65</v>
      </c>
      <c r="F26" s="13" t="s">
        <v>428</v>
      </c>
      <c r="G26" s="13" t="s">
        <v>65</v>
      </c>
      <c r="H26" s="13" t="s">
        <v>22</v>
      </c>
      <c r="I26" s="14">
        <v>2857</v>
      </c>
      <c r="K26" s="13"/>
      <c r="L26" s="13"/>
    </row>
    <row r="27" spans="2:12" s="2" customFormat="1" ht="17" x14ac:dyDescent="0.2">
      <c r="B27" s="13">
        <v>46</v>
      </c>
      <c r="C27" s="13" t="s">
        <v>182</v>
      </c>
      <c r="D27" s="13" t="s">
        <v>429</v>
      </c>
      <c r="E27" s="13" t="s">
        <v>115</v>
      </c>
      <c r="F27" s="13" t="s">
        <v>430</v>
      </c>
      <c r="G27" s="13" t="s">
        <v>117</v>
      </c>
      <c r="H27" s="13" t="s">
        <v>392</v>
      </c>
      <c r="I27" s="13">
        <v>12</v>
      </c>
      <c r="K27" s="13"/>
      <c r="L27" s="13"/>
    </row>
    <row r="28" spans="2:12" s="2" customFormat="1" ht="34" x14ac:dyDescent="0.2">
      <c r="B28" s="13">
        <v>47</v>
      </c>
      <c r="C28" s="13" t="s">
        <v>182</v>
      </c>
      <c r="D28" s="13" t="s">
        <v>431</v>
      </c>
      <c r="E28" s="13" t="s">
        <v>115</v>
      </c>
      <c r="F28" s="13" t="s">
        <v>116</v>
      </c>
      <c r="G28" s="13" t="s">
        <v>117</v>
      </c>
      <c r="H28" s="13" t="s">
        <v>13</v>
      </c>
      <c r="I28" s="14">
        <v>2587</v>
      </c>
      <c r="K28" s="13"/>
      <c r="L28" s="13"/>
    </row>
    <row r="29" spans="2:12" s="2" customFormat="1" ht="17" x14ac:dyDescent="0.2">
      <c r="B29" s="13">
        <v>48</v>
      </c>
      <c r="C29" s="13" t="s">
        <v>183</v>
      </c>
      <c r="D29" s="13" t="s">
        <v>245</v>
      </c>
      <c r="E29" s="13" t="s">
        <v>118</v>
      </c>
      <c r="F29" s="13" t="s">
        <v>432</v>
      </c>
      <c r="G29" s="13" t="s">
        <v>65</v>
      </c>
      <c r="H29" s="13" t="s">
        <v>20</v>
      </c>
      <c r="I29" s="13">
        <v>631</v>
      </c>
      <c r="K29" s="13"/>
      <c r="L29" s="13"/>
    </row>
    <row r="30" spans="2:12" s="2" customFormat="1" ht="17" x14ac:dyDescent="0.2">
      <c r="B30" s="13">
        <v>49</v>
      </c>
      <c r="C30" s="13" t="s">
        <v>183</v>
      </c>
      <c r="D30" s="13" t="s">
        <v>246</v>
      </c>
      <c r="E30" s="13" t="s">
        <v>118</v>
      </c>
      <c r="F30" s="13" t="s">
        <v>119</v>
      </c>
      <c r="G30" s="13" t="s">
        <v>65</v>
      </c>
      <c r="H30" s="13" t="s">
        <v>21</v>
      </c>
      <c r="I30" s="14">
        <v>1351</v>
      </c>
      <c r="K30" s="13"/>
      <c r="L30" s="13"/>
    </row>
    <row r="31" spans="2:12" s="2" customFormat="1" ht="17" x14ac:dyDescent="0.2">
      <c r="B31" s="13">
        <v>50</v>
      </c>
      <c r="C31" s="13" t="s">
        <v>433</v>
      </c>
      <c r="D31" s="13" t="s">
        <v>434</v>
      </c>
      <c r="E31" s="13" t="s">
        <v>435</v>
      </c>
      <c r="F31" s="13" t="s">
        <v>184</v>
      </c>
      <c r="G31" s="13" t="s">
        <v>65</v>
      </c>
      <c r="H31" s="13" t="s">
        <v>21</v>
      </c>
      <c r="I31" s="13">
        <v>889</v>
      </c>
      <c r="K31" s="13"/>
      <c r="L31" s="13"/>
    </row>
    <row r="32" spans="2:12" s="2" customFormat="1" ht="17" x14ac:dyDescent="0.2">
      <c r="B32" s="13">
        <v>51</v>
      </c>
      <c r="C32" s="13" t="s">
        <v>433</v>
      </c>
      <c r="D32" s="13" t="s">
        <v>185</v>
      </c>
      <c r="E32" s="13" t="s">
        <v>436</v>
      </c>
      <c r="F32" s="13" t="s">
        <v>186</v>
      </c>
      <c r="G32" s="13" t="s">
        <v>65</v>
      </c>
      <c r="H32" s="13" t="s">
        <v>21</v>
      </c>
      <c r="I32" s="13">
        <v>893</v>
      </c>
      <c r="K32" s="13"/>
      <c r="L32" s="1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4BF-FE3A-C641-A0BB-4D477D5438C6}">
  <sheetPr codeName="Sheet9"/>
  <dimension ref="B1:I8"/>
  <sheetViews>
    <sheetView workbookViewId="0"/>
  </sheetViews>
  <sheetFormatPr baseColWidth="10" defaultColWidth="8.83203125" defaultRowHeight="16" x14ac:dyDescent="0.2"/>
  <cols>
    <col min="2" max="2" width="6" customWidth="1"/>
    <col min="3" max="3" width="9.6640625" bestFit="1" customWidth="1"/>
    <col min="4" max="4" width="28.33203125" customWidth="1"/>
    <col min="5" max="5" width="9.6640625" bestFit="1" customWidth="1"/>
    <col min="6" max="6" width="12" bestFit="1" customWidth="1"/>
    <col min="7" max="7" width="17.33203125" bestFit="1" customWidth="1"/>
    <col min="8" max="8" width="13.6640625" bestFit="1" customWidth="1"/>
    <col min="9" max="9" width="13.5" bestFit="1" customWidth="1"/>
    <col min="10" max="10" width="16" bestFit="1" customWidth="1"/>
    <col min="11" max="11" width="13.5" bestFit="1" customWidth="1"/>
  </cols>
  <sheetData>
    <row r="1" spans="2:9" ht="24" x14ac:dyDescent="0.3">
      <c r="B1" s="5" t="s">
        <v>694</v>
      </c>
    </row>
    <row r="3" spans="2:9" s="15" customFormat="1" ht="34" x14ac:dyDescent="0.2">
      <c r="B3" s="13" t="s">
        <v>377</v>
      </c>
      <c r="C3" s="13" t="s">
        <v>437</v>
      </c>
      <c r="D3" s="13" t="s">
        <v>203</v>
      </c>
      <c r="E3" s="13" t="s">
        <v>99</v>
      </c>
      <c r="F3" s="13" t="s">
        <v>100</v>
      </c>
      <c r="G3" s="13" t="s">
        <v>101</v>
      </c>
      <c r="H3" s="13" t="s">
        <v>63</v>
      </c>
      <c r="I3" s="13" t="s">
        <v>191</v>
      </c>
    </row>
    <row r="4" spans="2:9" s="15" customFormat="1" ht="17" x14ac:dyDescent="0.2">
      <c r="B4" s="13">
        <v>52</v>
      </c>
      <c r="C4" s="13" t="s">
        <v>438</v>
      </c>
      <c r="D4" s="13" t="s">
        <v>439</v>
      </c>
      <c r="E4" s="13" t="s">
        <v>327</v>
      </c>
      <c r="F4" s="13" t="s">
        <v>247</v>
      </c>
      <c r="G4" s="13" t="s">
        <v>65</v>
      </c>
      <c r="H4" s="13" t="s">
        <v>21</v>
      </c>
      <c r="I4" s="14">
        <v>1659</v>
      </c>
    </row>
    <row r="5" spans="2:9" s="15" customFormat="1" ht="17" x14ac:dyDescent="0.2">
      <c r="B5" s="13">
        <v>53</v>
      </c>
      <c r="C5" s="13" t="s">
        <v>248</v>
      </c>
      <c r="D5" s="13" t="s">
        <v>381</v>
      </c>
      <c r="E5" s="13" t="s">
        <v>65</v>
      </c>
      <c r="F5" s="13" t="s">
        <v>440</v>
      </c>
      <c r="G5" s="13" t="s">
        <v>65</v>
      </c>
      <c r="H5" s="13" t="s">
        <v>22</v>
      </c>
      <c r="I5" s="14">
        <v>1659</v>
      </c>
    </row>
    <row r="6" spans="2:9" s="15" customFormat="1" ht="17" x14ac:dyDescent="0.2">
      <c r="B6" s="13">
        <v>54</v>
      </c>
      <c r="C6" s="13" t="s">
        <v>248</v>
      </c>
      <c r="D6" s="13" t="s">
        <v>381</v>
      </c>
      <c r="E6" s="13" t="s">
        <v>65</v>
      </c>
      <c r="F6" s="13" t="s">
        <v>441</v>
      </c>
      <c r="G6" s="13" t="s">
        <v>65</v>
      </c>
      <c r="H6" s="13" t="s">
        <v>22</v>
      </c>
      <c r="I6" s="14">
        <v>1567</v>
      </c>
    </row>
    <row r="7" spans="2:9" ht="17" x14ac:dyDescent="0.2">
      <c r="B7" s="13">
        <v>55</v>
      </c>
      <c r="C7" s="13" t="s">
        <v>248</v>
      </c>
      <c r="D7" s="13" t="s">
        <v>381</v>
      </c>
      <c r="E7" s="13" t="s">
        <v>65</v>
      </c>
      <c r="F7" s="13" t="s">
        <v>442</v>
      </c>
      <c r="G7" s="13" t="s">
        <v>65</v>
      </c>
      <c r="H7" s="13" t="s">
        <v>22</v>
      </c>
      <c r="I7" s="14">
        <v>1752</v>
      </c>
    </row>
    <row r="8" spans="2:9" ht="17" x14ac:dyDescent="0.2">
      <c r="B8" s="13">
        <v>56</v>
      </c>
      <c r="C8" s="13" t="s">
        <v>443</v>
      </c>
      <c r="D8" s="13" t="s">
        <v>381</v>
      </c>
      <c r="E8" s="13" t="s">
        <v>65</v>
      </c>
      <c r="F8" s="13" t="s">
        <v>444</v>
      </c>
      <c r="G8" s="13" t="s">
        <v>65</v>
      </c>
      <c r="H8" s="13" t="s">
        <v>22</v>
      </c>
      <c r="I8" s="14">
        <v>1660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FAEA-103F-CF45-A9B2-A7B57BB11A8F}">
  <sheetPr codeName="Sheet10"/>
  <dimension ref="B1:I13"/>
  <sheetViews>
    <sheetView workbookViewId="0"/>
  </sheetViews>
  <sheetFormatPr baseColWidth="10" defaultColWidth="8.83203125" defaultRowHeight="16" x14ac:dyDescent="0.2"/>
  <cols>
    <col min="2" max="2" width="7.33203125" customWidth="1"/>
    <col min="3" max="3" width="13" bestFit="1" customWidth="1"/>
    <col min="4" max="4" width="33.83203125" bestFit="1" customWidth="1"/>
    <col min="5" max="5" width="20.1640625" bestFit="1" customWidth="1"/>
    <col min="6" max="6" width="18.83203125" bestFit="1" customWidth="1"/>
    <col min="7" max="7" width="17.33203125" bestFit="1" customWidth="1"/>
    <col min="8" max="8" width="13.6640625" bestFit="1" customWidth="1"/>
    <col min="9" max="9" width="13.5" bestFit="1" customWidth="1"/>
  </cols>
  <sheetData>
    <row r="1" spans="2:9" ht="24" x14ac:dyDescent="0.3">
      <c r="B1" s="5" t="s">
        <v>668</v>
      </c>
    </row>
    <row r="3" spans="2:9" s="15" customFormat="1" ht="34" x14ac:dyDescent="0.2">
      <c r="B3" s="13" t="s">
        <v>377</v>
      </c>
      <c r="C3" s="13" t="s">
        <v>437</v>
      </c>
      <c r="D3" s="13" t="s">
        <v>203</v>
      </c>
      <c r="E3" s="13" t="s">
        <v>99</v>
      </c>
      <c r="F3" s="13" t="s">
        <v>100</v>
      </c>
      <c r="G3" s="13" t="s">
        <v>101</v>
      </c>
      <c r="H3" s="13" t="s">
        <v>63</v>
      </c>
      <c r="I3" s="13" t="s">
        <v>191</v>
      </c>
    </row>
    <row r="4" spans="2:9" s="15" customFormat="1" ht="17" x14ac:dyDescent="0.2">
      <c r="B4" s="13">
        <v>57</v>
      </c>
      <c r="C4" s="13" t="s">
        <v>188</v>
      </c>
      <c r="D4" s="13" t="s">
        <v>382</v>
      </c>
      <c r="E4" s="13" t="s">
        <v>65</v>
      </c>
      <c r="F4" s="13" t="s">
        <v>445</v>
      </c>
      <c r="G4" s="13" t="s">
        <v>65</v>
      </c>
      <c r="H4" s="13" t="s">
        <v>22</v>
      </c>
      <c r="I4" s="28">
        <v>991</v>
      </c>
    </row>
    <row r="5" spans="2:9" s="15" customFormat="1" ht="17" x14ac:dyDescent="0.2">
      <c r="B5" s="13">
        <v>58</v>
      </c>
      <c r="C5" s="13" t="s">
        <v>188</v>
      </c>
      <c r="D5" s="13" t="s">
        <v>381</v>
      </c>
      <c r="E5" s="13" t="s">
        <v>65</v>
      </c>
      <c r="F5" s="13" t="s">
        <v>446</v>
      </c>
      <c r="G5" s="13" t="s">
        <v>65</v>
      </c>
      <c r="H5" s="13" t="s">
        <v>22</v>
      </c>
      <c r="I5" s="28">
        <v>2166</v>
      </c>
    </row>
    <row r="6" spans="2:9" s="15" customFormat="1" ht="17" x14ac:dyDescent="0.2">
      <c r="B6" s="13">
        <v>59</v>
      </c>
      <c r="C6" s="13" t="s">
        <v>187</v>
      </c>
      <c r="D6" s="13" t="s">
        <v>447</v>
      </c>
      <c r="E6" s="13" t="s">
        <v>161</v>
      </c>
      <c r="F6" s="13" t="s">
        <v>253</v>
      </c>
      <c r="G6" s="13" t="s">
        <v>65</v>
      </c>
      <c r="H6" s="13" t="s">
        <v>21</v>
      </c>
      <c r="I6" s="28">
        <v>1117</v>
      </c>
    </row>
    <row r="7" spans="2:9" s="15" customFormat="1" ht="17" x14ac:dyDescent="0.2">
      <c r="B7" s="13">
        <v>60</v>
      </c>
      <c r="C7" s="13" t="s">
        <v>187</v>
      </c>
      <c r="D7" s="13" t="s">
        <v>448</v>
      </c>
      <c r="E7" s="13" t="s">
        <v>327</v>
      </c>
      <c r="F7" s="13" t="s">
        <v>254</v>
      </c>
      <c r="G7" s="13" t="s">
        <v>65</v>
      </c>
      <c r="H7" s="13" t="s">
        <v>21</v>
      </c>
      <c r="I7" s="28">
        <v>1025</v>
      </c>
    </row>
    <row r="8" spans="2:9" s="15" customFormat="1" ht="17" x14ac:dyDescent="0.2">
      <c r="B8" s="13">
        <v>61</v>
      </c>
      <c r="C8" s="13" t="s">
        <v>187</v>
      </c>
      <c r="D8" s="13" t="s">
        <v>449</v>
      </c>
      <c r="E8" s="13" t="s">
        <v>236</v>
      </c>
      <c r="F8" s="13" t="s">
        <v>251</v>
      </c>
      <c r="G8" s="13" t="s">
        <v>65</v>
      </c>
      <c r="H8" s="13" t="s">
        <v>21</v>
      </c>
      <c r="I8" s="28">
        <v>1302</v>
      </c>
    </row>
    <row r="9" spans="2:9" s="15" customFormat="1" ht="17" x14ac:dyDescent="0.2">
      <c r="B9" s="13">
        <v>62</v>
      </c>
      <c r="C9" s="13" t="s">
        <v>187</v>
      </c>
      <c r="D9" s="13" t="s">
        <v>450</v>
      </c>
      <c r="E9" s="13" t="s">
        <v>240</v>
      </c>
      <c r="F9" s="13" t="s">
        <v>252</v>
      </c>
      <c r="G9" s="13" t="s">
        <v>65</v>
      </c>
      <c r="H9" s="13" t="s">
        <v>21</v>
      </c>
      <c r="I9" s="28">
        <v>1302</v>
      </c>
    </row>
    <row r="10" spans="2:9" s="15" customFormat="1" ht="17" x14ac:dyDescent="0.2">
      <c r="B10" s="13">
        <v>63</v>
      </c>
      <c r="C10" s="13" t="s">
        <v>187</v>
      </c>
      <c r="D10" s="13" t="s">
        <v>451</v>
      </c>
      <c r="E10" s="13" t="s">
        <v>209</v>
      </c>
      <c r="F10" s="13" t="s">
        <v>250</v>
      </c>
      <c r="G10" s="13" t="s">
        <v>65</v>
      </c>
      <c r="H10" s="13" t="s">
        <v>21</v>
      </c>
      <c r="I10" s="28">
        <v>1296</v>
      </c>
    </row>
    <row r="11" spans="2:9" s="15" customFormat="1" ht="17" x14ac:dyDescent="0.2">
      <c r="B11" s="13">
        <v>64</v>
      </c>
      <c r="C11" s="13" t="s">
        <v>187</v>
      </c>
      <c r="D11" s="13" t="s">
        <v>249</v>
      </c>
      <c r="E11" s="13" t="s">
        <v>452</v>
      </c>
      <c r="F11" s="13" t="s">
        <v>102</v>
      </c>
      <c r="G11" s="13" t="s">
        <v>65</v>
      </c>
      <c r="H11" s="13" t="s">
        <v>20</v>
      </c>
      <c r="I11" s="28">
        <v>60</v>
      </c>
    </row>
    <row r="12" spans="2:9" s="15" customFormat="1" ht="17" x14ac:dyDescent="0.2">
      <c r="B12" s="13">
        <v>65</v>
      </c>
      <c r="C12" s="13" t="s">
        <v>189</v>
      </c>
      <c r="D12" s="13" t="s">
        <v>120</v>
      </c>
      <c r="E12" s="13" t="s">
        <v>108</v>
      </c>
      <c r="F12" s="13" t="s">
        <v>108</v>
      </c>
      <c r="G12" s="13" t="s">
        <v>108</v>
      </c>
      <c r="H12" s="13" t="s">
        <v>108</v>
      </c>
      <c r="I12" s="83" t="s">
        <v>108</v>
      </c>
    </row>
    <row r="13" spans="2:9" s="15" customFormat="1" ht="17" x14ac:dyDescent="0.2">
      <c r="B13" s="13">
        <v>66</v>
      </c>
      <c r="C13" s="13" t="s">
        <v>189</v>
      </c>
      <c r="D13" s="13" t="s">
        <v>121</v>
      </c>
      <c r="E13" s="13" t="s">
        <v>108</v>
      </c>
      <c r="F13" s="13" t="s">
        <v>108</v>
      </c>
      <c r="G13" s="13" t="s">
        <v>108</v>
      </c>
      <c r="H13" s="13" t="s">
        <v>108</v>
      </c>
      <c r="I13" s="83" t="s">
        <v>108</v>
      </c>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197754DB12D745A2079B3DC8AFC634" ma:contentTypeVersion="14" ma:contentTypeDescription="Create a new document." ma:contentTypeScope="" ma:versionID="90f9ac44d5fdbca070cb78eed58e83f2">
  <xsd:schema xmlns:xsd="http://www.w3.org/2001/XMLSchema" xmlns:xs="http://www.w3.org/2001/XMLSchema" xmlns:p="http://schemas.microsoft.com/office/2006/metadata/properties" xmlns:ns2="5be15ab8-8c4a-4ef0-ad93-561c97e289c1" xmlns:ns3="591ce121-a3af-4f8f-a449-410df08fdb89" targetNamespace="http://schemas.microsoft.com/office/2006/metadata/properties" ma:root="true" ma:fieldsID="49cefd238b6151b7feec633d776b3999" ns2:_="" ns3:_="">
    <xsd:import namespace="5be15ab8-8c4a-4ef0-ad93-561c97e289c1"/>
    <xsd:import namespace="591ce121-a3af-4f8f-a449-410df08fd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e15ab8-8c4a-4ef0-ad93-561c97e28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834da80-57da-4863-8816-2e6886d1e86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1ce121-a3af-4f8f-a449-410df08fdb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bd6663b-b82f-4f9a-950f-e86fe99b9cd9}" ma:internalName="TaxCatchAll" ma:showField="CatchAllData" ma:web="591ce121-a3af-4f8f-a449-410df08fdb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e15ab8-8c4a-4ef0-ad93-561c97e289c1">
      <Terms xmlns="http://schemas.microsoft.com/office/infopath/2007/PartnerControls"/>
    </lcf76f155ced4ddcb4097134ff3c332f>
    <TaxCatchAll xmlns="591ce121-a3af-4f8f-a449-410df08fdb89" xsi:nil="true"/>
  </documentManagement>
</p:properties>
</file>

<file path=customXml/itemProps1.xml><?xml version="1.0" encoding="utf-8"?>
<ds:datastoreItem xmlns:ds="http://schemas.openxmlformats.org/officeDocument/2006/customXml" ds:itemID="{82D9FDA4-451F-4BCC-870A-BEE2565FEA26}">
  <ds:schemaRefs>
    <ds:schemaRef ds:uri="http://schemas.microsoft.com/sharepoint/v3/contenttype/forms"/>
  </ds:schemaRefs>
</ds:datastoreItem>
</file>

<file path=customXml/itemProps2.xml><?xml version="1.0" encoding="utf-8"?>
<ds:datastoreItem xmlns:ds="http://schemas.openxmlformats.org/officeDocument/2006/customXml" ds:itemID="{9B2EDBC6-3A46-4C63-A095-8ECA66390A91}"/>
</file>

<file path=customXml/itemProps3.xml><?xml version="1.0" encoding="utf-8"?>
<ds:datastoreItem xmlns:ds="http://schemas.openxmlformats.org/officeDocument/2006/customXml" ds:itemID="{83F7F8B0-AC7A-432A-9701-174F73A8BACC}">
  <ds:schemaRefs>
    <ds:schemaRef ds:uri="http://schemas.microsoft.com/office/2006/metadata/properties"/>
    <ds:schemaRef ds:uri="http://schemas.microsoft.com/office/infopath/2007/PartnerControls"/>
    <ds:schemaRef ds:uri="5be15ab8-8c4a-4ef0-ad93-561c97e289c1"/>
    <ds:schemaRef ds:uri="591ce121-a3af-4f8f-a449-410df08fdb8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Table of Contents</vt:lpstr>
      <vt:lpstr>T1, Pipeline Classification</vt:lpstr>
      <vt:lpstr>T2, US Pipeline Definition</vt:lpstr>
      <vt:lpstr>F1, US Region Pipeline</vt:lpstr>
      <vt:lpstr>F2, US State Pipeline</vt:lpstr>
      <vt:lpstr>F3, North Atlantic Pipeline</vt:lpstr>
      <vt:lpstr>F4, Mid&amp;South Atlantic Pipeline</vt:lpstr>
      <vt:lpstr>F5, Gulf of Mexico Pipeline</vt:lpstr>
      <vt:lpstr>F6,F7, Pacific Pipeline</vt:lpstr>
      <vt:lpstr>T7,F8, US Procurement Policies</vt:lpstr>
      <vt:lpstr>F9, US Lease Prices</vt:lpstr>
      <vt:lpstr>T8, BOEM OCS Call Areas</vt:lpstr>
      <vt:lpstr>T9, US Flagged Vessels</vt:lpstr>
      <vt:lpstr>F12, Supply Chain</vt:lpstr>
      <vt:lpstr>T10, US Ports and Manufacturing</vt:lpstr>
      <vt:lpstr>F13, Global Annual Additions</vt:lpstr>
      <vt:lpstr>F14,16, Installed and Const.</vt:lpstr>
      <vt:lpstr>F15, Global Regional Pipeline</vt:lpstr>
      <vt:lpstr>F15, Global Pipeline</vt:lpstr>
      <vt:lpstr>F15, Global Floating Pipeline</vt:lpstr>
      <vt:lpstr>F17, Global Cumulative</vt:lpstr>
      <vt:lpstr>F18, Global Floating Cumulative</vt:lpstr>
      <vt:lpstr>F19, Global Targets</vt:lpstr>
      <vt:lpstr>F20-21, Depth and Dist to Shore</vt:lpstr>
      <vt:lpstr>F22-23, Sub. Market Share</vt:lpstr>
      <vt:lpstr>F24-25, Global Turbine Trends</vt:lpstr>
      <vt:lpstr>F26-27, OEM Market Share</vt:lpstr>
      <vt:lpstr>F28, Fixed LCOE Projections</vt:lpstr>
      <vt:lpstr>T11, Offshore Commodities</vt:lpstr>
      <vt:lpstr>F31, Project CapEx</vt:lpstr>
      <vt:lpstr>F32, Floating LCOE</vt:lpstr>
      <vt:lpstr>F33, US Forecasts</vt:lpstr>
      <vt:lpstr>F34, Global Forecasts</vt:lpstr>
      <vt:lpstr>F35, Floating Projections</vt:lpstr>
      <vt:lpstr>TA1, European Targets</vt:lpstr>
      <vt:lpstr>TA2, Asian Targets</vt:lpstr>
      <vt:lpstr>TA3, Rest of World Targets</vt:lpstr>
      <vt:lpstr>TC1, Commissioned US Vessels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Nunemaker</dc:creator>
  <cp:lastModifiedBy>Hammond, Rob</cp:lastModifiedBy>
  <dcterms:created xsi:type="dcterms:W3CDTF">2019-07-22T17:34:56Z</dcterms:created>
  <dcterms:modified xsi:type="dcterms:W3CDTF">2024-08-12T15:19:16Z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0x010100D3197754DB12D745A2079B3DC8AFC634</vt:lpwstr>
  </property>
  <property fmtid="{D5CDD505-2E9C-101B-9397-08002B2CF9AE}" pid="3" name="MSIP_Label_95965d95-ecc0-4720-b759-1f33c42ed7da_Enabled">
    <vt:lpwstr>true</vt:lpwstr>
  </property>
  <property fmtid="{D5CDD505-2E9C-101B-9397-08002B2CF9AE}" pid="4" name="MSIP_Label_95965d95-ecc0-4720-b759-1f33c42ed7da_SetDate">
    <vt:lpwstr>2024-07-19T20:44:36Z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53a6c89d-3ffc-4fe9-8a8d-93d13944b532</vt:lpwstr>
  </property>
  <property fmtid="{D5CDD505-2E9C-101B-9397-08002B2CF9AE}" pid="9" name="MSIP_Label_95965d95-ecc0-4720-b759-1f33c42ed7da_ContentBits">
    <vt:lpwstr>0</vt:lpwstr>
  </property>
  <property fmtid="{D5CDD505-2E9C-101B-9397-08002B2CF9AE}" pid="10" name="MediaServiceImageTags">
    <vt:lpwstr/>
  </property>
</Properties>
</file>